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BRAINWAVE" sheetId="2" state="visible" r:id="rId4"/>
    <sheet name="CONVERSION FACTORS" sheetId="3" state="visible" r:id="rId5"/>
    <sheet name="BRAINWAVE CALCULATIONS" sheetId="4" state="visible" r:id="rId6"/>
    <sheet name="RAW DATA" sheetId="5" state="visible" r:id="rId7"/>
  </sheets>
  <definedNames>
    <definedName function="false" hidden="false" localSheetId="1" name="_xlnm.Print_Area" vbProcedure="false">BRAINWAVE!$E$7:$AH$118</definedName>
    <definedName function="false" hidden="false" localSheetId="3" name="_xlnm.Print_Area" vbProcedure="false">'BRAINWAVE CALCULATIONS'!$E$7:$AC$109</definedName>
    <definedName function="false" hidden="false" localSheetId="0" name="_xlnm.Print_Area" vbProcedure="false">SUMMARY!$B$16:$AA$244</definedName>
    <definedName function="false" hidden="false" localSheetId="0" name="_xlnm.Print_Titles" vbProcedure="false">SUMMARY!$5:$15</definedName>
    <definedName function="false" hidden="false" name="DATARANGE" vbProcedure="false">#REF!</definedName>
    <definedName function="false" hidden="false" name="DELETEDATA" vbProcedure="false">'RAW DATA'!$C$3:$AU$58</definedName>
    <definedName function="false" hidden="false" name="VARDATA" vbProcedure="false">'RAW DATA'!$A$3:$AU$58</definedName>
    <definedName function="false" hidden="false" name="VARDATA2" vbProcedure="false">'RAW DATA'!$B$3:$AU$58</definedName>
    <definedName function="false" hidden="false" name="VARFINDCOLUMN" vbProcedure="false">'RAW DATA'!$A$3:$AU$3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<sst xmlns="http://schemas.openxmlformats.org/spreadsheetml/2006/main" count="1349" uniqueCount="226">
  <si>
    <t xml:space="preserve">SumOfONEVOLBUY</t>
  </si>
  <si>
    <t xml:space="preserve">SumOfONEVOLSELL</t>
  </si>
  <si>
    <t xml:space="preserve"> </t>
  </si>
  <si>
    <t xml:space="preserve">SumOfONEAMTBUY</t>
  </si>
  <si>
    <t xml:space="preserve">SumOfONEDEAL</t>
  </si>
  <si>
    <t xml:space="preserve">SumOfMTDVOLBUY</t>
  </si>
  <si>
    <t xml:space="preserve">SumOfMTDVOLSELL</t>
  </si>
  <si>
    <t xml:space="preserve">SumOfMTDAMTBUY</t>
  </si>
  <si>
    <t xml:space="preserve">SumOfMTDDEAL</t>
  </si>
  <si>
    <t xml:space="preserve">SumOfLTDVOLBUY</t>
  </si>
  <si>
    <t xml:space="preserve">SumOfLTDVOLSELL</t>
  </si>
  <si>
    <t xml:space="preserve">SumOfLTDAMTBUY</t>
  </si>
  <si>
    <t xml:space="preserve">SumOfLTDDEAL</t>
  </si>
  <si>
    <t xml:space="preserve">SumOfONEAMTSELL</t>
  </si>
  <si>
    <t xml:space="preserve">SumOfMTDAMTSELL</t>
  </si>
  <si>
    <t xml:space="preserve">SumOfLTDAMTSELL</t>
  </si>
  <si>
    <t xml:space="preserve">ENRON NORTH AMERICA</t>
  </si>
  <si>
    <t xml:space="preserve">EOL DAILY SUMMARY</t>
  </si>
  <si>
    <t xml:space="preserve">FOR EXTERNAL TRADES</t>
  </si>
  <si>
    <t xml:space="preserve">EXCLUDING NG-PRICE DEALS</t>
  </si>
  <si>
    <t xml:space="preserve">EOL TOTAL VOLUME &amp; VALUE</t>
  </si>
  <si>
    <t xml:space="preserve">MTD</t>
  </si>
  <si>
    <t xml:space="preserve">LTD</t>
  </si>
  <si>
    <t xml:space="preserve">Long</t>
  </si>
  <si>
    <t xml:space="preserve">Short</t>
  </si>
  <si>
    <t xml:space="preserve">Absolute</t>
  </si>
  <si>
    <t xml:space="preserve">Deal</t>
  </si>
  <si>
    <t xml:space="preserve">Vols.</t>
  </si>
  <si>
    <t xml:space="preserve">Value</t>
  </si>
  <si>
    <t xml:space="preserve">Count</t>
  </si>
  <si>
    <t xml:space="preserve">NORTH AMERICAGAS BASIS</t>
  </si>
  <si>
    <t xml:space="preserve">GAS-BASIS=Yes</t>
  </si>
  <si>
    <t xml:space="preserve">EOL</t>
  </si>
  <si>
    <t xml:space="preserve">GAS-BASIS=No</t>
  </si>
  <si>
    <t xml:space="preserve">NON-EOL</t>
  </si>
  <si>
    <t xml:space="preserve">TOTAL</t>
  </si>
  <si>
    <t xml:space="preserve">% EOL OF TOTAL</t>
  </si>
  <si>
    <t xml:space="preserve">NORTH AMERICAGAS DAILY</t>
  </si>
  <si>
    <t xml:space="preserve">GAS-GAS DAILY=Yes</t>
  </si>
  <si>
    <t xml:space="preserve">GAS-GAS DAILY=No</t>
  </si>
  <si>
    <t xml:space="preserve">NORTH AMERICAPHYSICAL</t>
  </si>
  <si>
    <t xml:space="preserve">GAS-PHYSICAL=Yes</t>
  </si>
  <si>
    <t xml:space="preserve">GAS-PHYSICAL=No</t>
  </si>
  <si>
    <t xml:space="preserve">NORTH AMERICAPRICE</t>
  </si>
  <si>
    <t xml:space="preserve">GAS-PRICE=Yes</t>
  </si>
  <si>
    <t xml:space="preserve">GAS-PRICE=No</t>
  </si>
  <si>
    <t xml:space="preserve">CONTINENTAL GAS FINANCIAL</t>
  </si>
  <si>
    <t xml:space="preserve">CONTINENTAL GAS-FINANCIAL=Yes</t>
  </si>
  <si>
    <t xml:space="preserve">CONTINENTAL GAS-FINANCIAL=No</t>
  </si>
  <si>
    <t xml:space="preserve">CONTINENTAL GAS PHYSICAL</t>
  </si>
  <si>
    <t xml:space="preserve">CONTINENTAL GAS-PHYSICAL=Yes</t>
  </si>
  <si>
    <t xml:space="preserve">CONTINENTAL GAS-PHYSICAL=No</t>
  </si>
  <si>
    <t xml:space="preserve">UK GAS FINANCIAL</t>
  </si>
  <si>
    <t xml:space="preserve">UK GAS-FINANCIAL=Yes</t>
  </si>
  <si>
    <t xml:space="preserve">UK GAS-FINANCIAL=No</t>
  </si>
  <si>
    <t xml:space="preserve">UK GAS PHYSICAL</t>
  </si>
  <si>
    <t xml:space="preserve">UK GAS-PHYSICAL=Yes</t>
  </si>
  <si>
    <t xml:space="preserve">UK GAS-PHYSICAL=No</t>
  </si>
  <si>
    <t xml:space="preserve">TOTAL GAS</t>
  </si>
  <si>
    <t xml:space="preserve">US POWER PHYSICAL</t>
  </si>
  <si>
    <t xml:space="preserve">POWER-PHYSICAL=Yes</t>
  </si>
  <si>
    <t xml:space="preserve">POWER-PHYSICAL=No</t>
  </si>
  <si>
    <t xml:space="preserve"> CONTINENTAL POWER FINANCIAL</t>
  </si>
  <si>
    <t xml:space="preserve">CONTINENTAL POWER-FINANCIAL=Yes</t>
  </si>
  <si>
    <t xml:space="preserve">CONTINENTAL POWER-FINANCIAL=No</t>
  </si>
  <si>
    <t xml:space="preserve"> CONTINENTAL POWER PHYSICAL</t>
  </si>
  <si>
    <t xml:space="preserve">CONTINENTAL POWER-PHYSICAL=Yes</t>
  </si>
  <si>
    <t xml:space="preserve">CONTINENTAL POWER-PHYSICAL=No</t>
  </si>
  <si>
    <t xml:space="preserve">NORDIC POWER FINANCIAL</t>
  </si>
  <si>
    <t xml:space="preserve">NORDIC POWER-FINANCIAL=Yes</t>
  </si>
  <si>
    <t xml:space="preserve">NORDIC POWER-FINANCIAL=No</t>
  </si>
  <si>
    <t xml:space="preserve">NORDIC POWER PHYSICAL</t>
  </si>
  <si>
    <t xml:space="preserve">NORDIC POWER-PHYSICAL=Yes</t>
  </si>
  <si>
    <t xml:space="preserve">NORDIC POWER-PHYSICAL=No</t>
  </si>
  <si>
    <t xml:space="preserve">UK POWER FINANCIAL</t>
  </si>
  <si>
    <t xml:space="preserve">UK POWER-FINANCIAL=Yes</t>
  </si>
  <si>
    <t xml:space="preserve">UK POWER-FINANCIAL=No</t>
  </si>
  <si>
    <t xml:space="preserve">PAGE BREAK</t>
  </si>
  <si>
    <t xml:space="preserve">TOTAL POWER</t>
  </si>
  <si>
    <t xml:space="preserve">COAL PHYSICAL</t>
  </si>
  <si>
    <t xml:space="preserve">COAL-PHYSICAL=Yes</t>
  </si>
  <si>
    <t xml:space="preserve">COAL-PHYSICAL=No</t>
  </si>
  <si>
    <t xml:space="preserve">EMISSIONS</t>
  </si>
  <si>
    <t xml:space="preserve">EMISSIONS-PHYSICAL=Yes</t>
  </si>
  <si>
    <t xml:space="preserve">EMISSIONS-PHYSICAL=No</t>
  </si>
  <si>
    <t xml:space="preserve">PETROCHEMICALS PHYSICAL</t>
  </si>
  <si>
    <t xml:space="preserve">PETROCHEMICALS-PHYSICAL=Yes</t>
  </si>
  <si>
    <t xml:space="preserve">PETROCHEMICALS-PHYSICAL=No</t>
  </si>
  <si>
    <t xml:space="preserve">PETROCHEMICALS PRICE</t>
  </si>
  <si>
    <t xml:space="preserve">PETROCHEMICALS-PRICE=Yes</t>
  </si>
  <si>
    <t xml:space="preserve">PETROCHEMICALS-PRICE=No</t>
  </si>
  <si>
    <t xml:space="preserve">LPG PHYSICAL</t>
  </si>
  <si>
    <t xml:space="preserve">LPG-PHYSICAL=Yes</t>
  </si>
  <si>
    <t xml:space="preserve">LPG-PHYSICAL=No</t>
  </si>
  <si>
    <t xml:space="preserve">LPG PRICE</t>
  </si>
  <si>
    <t xml:space="preserve">LPG-PRICE=Yes</t>
  </si>
  <si>
    <t xml:space="preserve">LPG-PRICE=No</t>
  </si>
  <si>
    <t xml:space="preserve">CRUDE &amp; PRODUCTS BASIS</t>
  </si>
  <si>
    <t xml:space="preserve">CRUDE &amp; PRODUCTS-BASIS=YES</t>
  </si>
  <si>
    <t xml:space="preserve">CRUDE &amp; PRODUCTS-BASIS=No</t>
  </si>
  <si>
    <t xml:space="preserve">CRUDE &amp; PRODUCTS PHYSICAL</t>
  </si>
  <si>
    <t xml:space="preserve">CRUDE &amp; PRODUCTS-PHYSICAL=YES</t>
  </si>
  <si>
    <t xml:space="preserve">CRUDE &amp; PRODUCTS-PHYSICAL=No</t>
  </si>
  <si>
    <t xml:space="preserve">CRUDE &amp; PRODUCTS PRICE</t>
  </si>
  <si>
    <t xml:space="preserve">CRUDE &amp; PRODUCTS-PRICE=Yes</t>
  </si>
  <si>
    <t xml:space="preserve">CRUDE &amp; PRODUCTS-PRICE=No</t>
  </si>
  <si>
    <t xml:space="preserve">LIQUIDS</t>
  </si>
  <si>
    <t xml:space="preserve">PAPER &amp; PULP PHYSICAL</t>
  </si>
  <si>
    <t xml:space="preserve">PAPER &amp; PULP-PHYSICAL=Yes</t>
  </si>
  <si>
    <t xml:space="preserve">PAPER &amp; PULP-PHYSICAL=No</t>
  </si>
  <si>
    <t xml:space="preserve">PAPER &amp; PULP PRICE</t>
  </si>
  <si>
    <t xml:space="preserve">PAPER &amp; PULP-PRICE=Yes</t>
  </si>
  <si>
    <t xml:space="preserve">PAPER &amp; PULP-PRICE=No</t>
  </si>
  <si>
    <t xml:space="preserve">PAPER &amp; PULP TOTAL</t>
  </si>
  <si>
    <t xml:space="preserve">PLASTICS PHYSICAL</t>
  </si>
  <si>
    <t xml:space="preserve">PLASTICS-PHYSICAL=Yes</t>
  </si>
  <si>
    <t xml:space="preserve">PLASTICS-PHYSICAL=No</t>
  </si>
  <si>
    <t xml:space="preserve">PLASTICS PRICE</t>
  </si>
  <si>
    <t xml:space="preserve">PLASTICS-PRICE=Yes</t>
  </si>
  <si>
    <t xml:space="preserve">PLASTICS-PRICE=No</t>
  </si>
  <si>
    <t xml:space="preserve">PLASTICS TOTAL</t>
  </si>
  <si>
    <t xml:space="preserve">WEATHER</t>
  </si>
  <si>
    <t xml:space="preserve">WEATHER-FINANCIAL=Yes</t>
  </si>
  <si>
    <t xml:space="preserve">WEATHER-FINANCIAL=No</t>
  </si>
  <si>
    <t xml:space="preserve">GRAND TOTAL</t>
  </si>
  <si>
    <t xml:space="preserve">HAVE EVERYTHING IN RAW DATA TABLE</t>
  </si>
  <si>
    <t xml:space="preserve">BRAINWAVE MATCHES</t>
  </si>
  <si>
    <t xml:space="preserve">SumOfYTDDEAL</t>
  </si>
  <si>
    <t xml:space="preserve">SumOfYTDVOLBUY</t>
  </si>
  <si>
    <t xml:space="preserve">SumOfYTDVOLSELL</t>
  </si>
  <si>
    <t xml:space="preserve">SumOfYTDAMTBUY</t>
  </si>
  <si>
    <t xml:space="preserve">SumOfYTDAMTSELL</t>
  </si>
  <si>
    <t xml:space="preserve">% OF TOTAL</t>
  </si>
  <si>
    <t xml:space="preserve">ENRON</t>
  </si>
  <si>
    <t xml:space="preserve">YTD</t>
  </si>
  <si>
    <t xml:space="preserve">COMMODITY</t>
  </si>
  <si>
    <t xml:space="preserve">EOL FLAG</t>
  </si>
  <si>
    <t xml:space="preserve">NUMBER OF TRANSACTIONS</t>
  </si>
  <si>
    <t xml:space="preserve">GAS</t>
  </si>
  <si>
    <t xml:space="preserve">Yes</t>
  </si>
  <si>
    <t xml:space="preserve">No</t>
  </si>
  <si>
    <t xml:space="preserve">NORTH AMERICAN GAS</t>
  </si>
  <si>
    <t xml:space="preserve">CONTINENTAL GAS</t>
  </si>
  <si>
    <t xml:space="preserve">UK GAS</t>
  </si>
  <si>
    <t xml:space="preserve">POWER</t>
  </si>
  <si>
    <t xml:space="preserve">US POWER</t>
  </si>
  <si>
    <t xml:space="preserve">CONTINENTAL POWER</t>
  </si>
  <si>
    <t xml:space="preserve">NORDIC POWER</t>
  </si>
  <si>
    <t xml:space="preserve">UK POWER</t>
  </si>
  <si>
    <t xml:space="preserve">CRUDE &amp; PRODUCTS</t>
  </si>
  <si>
    <t xml:space="preserve">LPG</t>
  </si>
  <si>
    <t xml:space="preserve">PLASTICS</t>
  </si>
  <si>
    <t xml:space="preserve">PETROCHEMICALS</t>
  </si>
  <si>
    <t xml:space="preserve">COAL</t>
  </si>
  <si>
    <t xml:space="preserve">PAPER &amp; PULP</t>
  </si>
  <si>
    <t xml:space="preserve">GROSS NOTIONAL VOLUME</t>
  </si>
  <si>
    <t xml:space="preserve">(UNITS)</t>
  </si>
  <si>
    <t xml:space="preserve">MMBTU EQUIVALENT TOTALS</t>
  </si>
  <si>
    <t xml:space="preserve">VALUE</t>
  </si>
  <si>
    <t xml:space="preserve">US GAS</t>
  </si>
  <si>
    <t xml:space="preserve">COMMODITY-TYPE</t>
  </si>
  <si>
    <t xml:space="preserve">GAS-BASIS</t>
  </si>
  <si>
    <t xml:space="preserve">US GAS BASIS ONLY</t>
  </si>
  <si>
    <t xml:space="preserve">NORTH AMERICAN GAS (EXCL BASIS)</t>
  </si>
  <si>
    <t xml:space="preserve">MMBTU</t>
  </si>
  <si>
    <t xml:space="preserve">MWH</t>
  </si>
  <si>
    <t xml:space="preserve">CONTRACTS</t>
  </si>
  <si>
    <t xml:space="preserve">TYPE</t>
  </si>
  <si>
    <t xml:space="preserve">DATA LOCATION</t>
  </si>
  <si>
    <t xml:space="preserve">UNIT TO</t>
  </si>
  <si>
    <t xml:space="preserve">PHYSICAL</t>
  </si>
  <si>
    <t xml:space="preserve">ERMS</t>
  </si>
  <si>
    <t xml:space="preserve">TONNE</t>
  </si>
  <si>
    <t xml:space="preserve">PRICE</t>
  </si>
  <si>
    <t xml:space="preserve">BASIS</t>
  </si>
  <si>
    <t xml:space="preserve">BBL</t>
  </si>
  <si>
    <t xml:space="preserve">GAS DAILY</t>
  </si>
  <si>
    <t xml:space="preserve">CPR</t>
  </si>
  <si>
    <t xml:space="preserve">LUMBER</t>
  </si>
  <si>
    <t xml:space="preserve">MBF</t>
  </si>
  <si>
    <t xml:space="preserve">LB</t>
  </si>
  <si>
    <t xml:space="preserve">ONE-EOL</t>
  </si>
  <si>
    <t xml:space="preserve">ONE-EOL-M</t>
  </si>
  <si>
    <t xml:space="preserve">ONE-NON-EOL</t>
  </si>
  <si>
    <t xml:space="preserve">ONE-NONEOL-M</t>
  </si>
  <si>
    <t xml:space="preserve">ONE-PERC</t>
  </si>
  <si>
    <t xml:space="preserve">MTD-EOL</t>
  </si>
  <si>
    <t xml:space="preserve">MTD-EOL-M</t>
  </si>
  <si>
    <t xml:space="preserve">MTD-NON-EOL</t>
  </si>
  <si>
    <t xml:space="preserve">MTD-NONEOL-M</t>
  </si>
  <si>
    <t xml:space="preserve">MTD-PERC</t>
  </si>
  <si>
    <t xml:space="preserve">YTD-EOL</t>
  </si>
  <si>
    <t xml:space="preserve">YTD-EOL-M</t>
  </si>
  <si>
    <t xml:space="preserve">YTD-NON-EOL</t>
  </si>
  <si>
    <t xml:space="preserve">YTD-NONEOL-M</t>
  </si>
  <si>
    <t xml:space="preserve">LTD-EOL-M</t>
  </si>
  <si>
    <t xml:space="preserve">LTD-NON-EOL</t>
  </si>
  <si>
    <t xml:space="preserve">LTD-NONEOL-M</t>
  </si>
  <si>
    <t xml:space="preserve">LTD-PERC</t>
  </si>
  <si>
    <t xml:space="preserve">COAL-PHYSICAL</t>
  </si>
  <si>
    <t xml:space="preserve">CONTINENTAL GAS-FINANCIAL</t>
  </si>
  <si>
    <t xml:space="preserve">CONTINENTAL GAS-PHYSICAL</t>
  </si>
  <si>
    <t xml:space="preserve">CONTINENTAL POWER-FINANCIAL</t>
  </si>
  <si>
    <t xml:space="preserve">CONTINENTAL POWER-PHYSICAL</t>
  </si>
  <si>
    <t xml:space="preserve">CRUDE &amp; PRODUCTS-BASIS</t>
  </si>
  <si>
    <t xml:space="preserve">CRUDE &amp; PRODUCTS-PHYSICAL=Yes</t>
  </si>
  <si>
    <t xml:space="preserve">CRUDE &amp; PRODUCTS-PHYSICAL</t>
  </si>
  <si>
    <t xml:space="preserve">CRUDE &amp; PRODUCTS-PRICE</t>
  </si>
  <si>
    <t xml:space="preserve">EMISSIONS-PHYSICAL</t>
  </si>
  <si>
    <t xml:space="preserve">GAS-GAS DAILY</t>
  </si>
  <si>
    <t xml:space="preserve">GAS-PHYSICAL</t>
  </si>
  <si>
    <t xml:space="preserve">GAS-PRICE</t>
  </si>
  <si>
    <t xml:space="preserve">LPG-PHYSICAL</t>
  </si>
  <si>
    <t xml:space="preserve">LPG-PRICE</t>
  </si>
  <si>
    <t xml:space="preserve">NORDIC POWER-FINANCIAL</t>
  </si>
  <si>
    <t xml:space="preserve">NORDIC POWER-PHYSICAL</t>
  </si>
  <si>
    <t xml:space="preserve">PAPER &amp; PULP-PHYSICAL</t>
  </si>
  <si>
    <t xml:space="preserve">PAPER &amp; PULP-PRICE</t>
  </si>
  <si>
    <t xml:space="preserve">PETROCHEMICALS-PHYSICAL</t>
  </si>
  <si>
    <t xml:space="preserve">PETROCHEMICALS-PRICE</t>
  </si>
  <si>
    <t xml:space="preserve">PLASTICS-PRICE</t>
  </si>
  <si>
    <t xml:space="preserve">POWER-PHYSICAL</t>
  </si>
  <si>
    <t xml:space="preserve">UK GAS-FINANCIAL</t>
  </si>
  <si>
    <t xml:space="preserve">UK GAS-PHYSICAL</t>
  </si>
  <si>
    <t xml:space="preserve">UK POWER-FINANCIAL</t>
  </si>
  <si>
    <t xml:space="preserve">WEATHER-FINANCIAL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</si>
</sst>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"/>
    <numFmt numFmtId="166" formatCode="[$-409]#,##0_);\(#,##0\)"/>
    <numFmt numFmtId="167" formatCode="[$-409]m/d/yyyy"/>
    <numFmt numFmtId="168" formatCode="[$-409]d\-mmm"/>
    <numFmt numFmtId="169" formatCode="\$#,##0_);&quot;($&quot;#,##0\)"/>
    <numFmt numFmtId="170" formatCode="0%"/>
    <numFmt numFmtId="171" formatCode="_(* #,##0.00_);_(* \(#,##0.00\);_(* \-??_);_(@_)"/>
    <numFmt numFmtId="172" formatCode="0.00%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color rgb="FFFF000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u val="single"/>
      <sz val="1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FF9900"/>
      <name val="Arial"/>
      <family val="2"/>
    </font>
    <font>
      <sz val="10"/>
      <color rgb="FF800080"/>
      <name val="Arial"/>
      <family val="2"/>
    </font>
    <font>
      <sz val="10"/>
      <color rgb="FF339966"/>
      <name val="Arial"/>
      <family val="2"/>
    </font>
    <font>
      <sz val="10"/>
      <color rgb="FFFF00FF"/>
      <name val="Arial"/>
      <family val="2"/>
    </font>
    <font>
      <sz val="10"/>
      <color rgb="FF80800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339966"/>
      <name val="Arial"/>
      <family val="2"/>
    </font>
    <font>
      <sz val="10"/>
      <name val="Arial"/>
      <family val="2"/>
    </font>
    <font>
      <sz val="10"/>
      <color rgb="FF000000"/>
      <name val="Arial"/>
      <family val="0"/>
    </font>
    <font>
      <b val="true"/>
      <sz val="10"/>
      <color rgb="FF00000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FFFF99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3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9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9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3" fillId="3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6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5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0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3" fillId="2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9" fillId="4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6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2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6" fillId="2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9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9" fillId="2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ATA" xfId="20"/>
  </cellStyles>
  <dxfs count="2">
    <dxf>
      <font>
        <name val="Arial"/>
        <family val="0"/>
        <color rgb="FFFF9900"/>
      </font>
    </dxf>
    <dxf>
      <font>
        <name val="Arial"/>
        <family val="0"/>
        <b val="1"/>
        <i val="0"/>
        <color rgb="FF0000FF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49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" width="29.56"/>
    <col collapsed="false" customWidth="true" hidden="false" outlineLevel="0" max="2" min="2" style="2" width="10.28"/>
    <col collapsed="false" customWidth="true" hidden="false" outlineLevel="0" max="4" min="4" style="0" width="12.99"/>
    <col collapsed="false" customWidth="true" hidden="false" outlineLevel="0" max="7" min="5" style="0" width="17.56"/>
    <col collapsed="false" customWidth="true" hidden="false" outlineLevel="0" max="8" min="8" style="0" width="2.28"/>
    <col collapsed="false" customWidth="true" hidden="false" outlineLevel="0" max="9" min="9" style="0" width="17.56"/>
    <col collapsed="false" customWidth="true" hidden="false" outlineLevel="0" max="10" min="10" style="0" width="2.28"/>
    <col collapsed="false" customWidth="true" hidden="false" outlineLevel="0" max="11" min="11" style="0" width="10.28"/>
    <col collapsed="false" customWidth="true" hidden="false" outlineLevel="0" max="15" min="13" style="0" width="17.56"/>
    <col collapsed="false" customWidth="true" hidden="false" outlineLevel="0" max="16" min="16" style="0" width="2.28"/>
    <col collapsed="false" customWidth="true" hidden="false" outlineLevel="0" max="17" min="17" style="0" width="17.56"/>
    <col collapsed="false" customWidth="true" hidden="false" outlineLevel="0" max="18" min="18" style="0" width="2.28"/>
    <col collapsed="false" customWidth="true" hidden="false" outlineLevel="0" max="19" min="19" style="0" width="9.85"/>
    <col collapsed="false" customWidth="true" hidden="false" outlineLevel="0" max="23" min="21" style="0" width="17.56"/>
    <col collapsed="false" customWidth="true" hidden="false" outlineLevel="0" max="24" min="24" style="0" width="2.28"/>
    <col collapsed="false" customWidth="true" hidden="false" outlineLevel="0" max="25" min="25" style="0" width="17.56"/>
    <col collapsed="false" customWidth="true" hidden="false" outlineLevel="0" max="26" min="26" style="0" width="2.28"/>
    <col collapsed="false" customWidth="true" hidden="false" outlineLevel="0" max="27" min="27" style="0" width="9.85"/>
  </cols>
  <sheetData>
    <row r="1" customFormat="false" ht="12.75" hidden="true" customHeight="false" outlineLevel="0" collapsed="false">
      <c r="B1" s="3"/>
      <c r="C1" s="3"/>
      <c r="D1" s="3"/>
      <c r="E1" s="4" t="s">
        <v>0</v>
      </c>
      <c r="F1" s="4" t="s">
        <v>1</v>
      </c>
      <c r="G1" s="4" t="s">
        <v>2</v>
      </c>
      <c r="H1" s="4"/>
      <c r="I1" s="4" t="s">
        <v>3</v>
      </c>
      <c r="J1" s="4" t="s">
        <v>2</v>
      </c>
      <c r="K1" s="4" t="s">
        <v>4</v>
      </c>
      <c r="L1" s="3" t="s">
        <v>2</v>
      </c>
      <c r="M1" s="4" t="s">
        <v>5</v>
      </c>
      <c r="N1" s="4" t="s">
        <v>6</v>
      </c>
      <c r="O1" s="4" t="s">
        <v>2</v>
      </c>
      <c r="P1" s="4"/>
      <c r="Q1" s="4" t="s">
        <v>7</v>
      </c>
      <c r="R1" s="4" t="s">
        <v>2</v>
      </c>
      <c r="S1" s="4" t="s">
        <v>8</v>
      </c>
      <c r="T1" s="3" t="s">
        <v>2</v>
      </c>
      <c r="U1" s="4" t="s">
        <v>9</v>
      </c>
      <c r="V1" s="4" t="s">
        <v>10</v>
      </c>
      <c r="W1" s="4" t="s">
        <v>2</v>
      </c>
      <c r="X1" s="4"/>
      <c r="Y1" s="4" t="s">
        <v>11</v>
      </c>
      <c r="Z1" s="4" t="s">
        <v>2</v>
      </c>
      <c r="AA1" s="4" t="s">
        <v>12</v>
      </c>
      <c r="AB1" s="1"/>
    </row>
    <row r="2" customFormat="false" ht="12.75" hidden="true" customHeight="false" outlineLevel="0" collapsed="false">
      <c r="B2" s="3"/>
      <c r="C2" s="3"/>
      <c r="D2" s="3"/>
      <c r="E2" s="3"/>
      <c r="F2" s="3"/>
      <c r="G2" s="3"/>
      <c r="H2" s="3"/>
      <c r="I2" s="4" t="s">
        <v>13</v>
      </c>
      <c r="J2" s="3" t="s">
        <v>2</v>
      </c>
      <c r="K2" s="3"/>
      <c r="L2" s="3"/>
      <c r="M2" s="3"/>
      <c r="N2" s="3"/>
      <c r="O2" s="3"/>
      <c r="P2" s="3"/>
      <c r="Q2" s="4" t="s">
        <v>14</v>
      </c>
      <c r="R2" s="3" t="s">
        <v>2</v>
      </c>
      <c r="S2" s="3"/>
      <c r="T2" s="3"/>
      <c r="U2" s="3"/>
      <c r="V2" s="3"/>
      <c r="W2" s="3"/>
      <c r="X2" s="3"/>
      <c r="Y2" s="4" t="s">
        <v>15</v>
      </c>
      <c r="Z2" s="3" t="s">
        <v>2</v>
      </c>
      <c r="AA2" s="3"/>
      <c r="AB2" s="1"/>
    </row>
    <row r="3" customFormat="false" ht="12.75" hidden="true" customHeight="false" outlineLevel="0" collapsed="false">
      <c r="B3" s="3"/>
      <c r="C3" s="3"/>
      <c r="D3" s="3" t="n">
        <v>5</v>
      </c>
      <c r="E3" s="3" t="n">
        <f aca="false">MATCH(E1,VARFINDCOLUMN,0)</f>
        <v>16</v>
      </c>
      <c r="F3" s="3" t="n">
        <f aca="false">MATCH(F1,VARFINDCOLUMN,0)</f>
        <v>17</v>
      </c>
      <c r="G3" s="3"/>
      <c r="H3" s="3"/>
      <c r="I3" s="3" t="n">
        <f aca="false">MATCH(I1,VARFINDCOLUMN,0)</f>
        <v>18</v>
      </c>
      <c r="J3" s="3"/>
      <c r="K3" s="3" t="n">
        <f aca="false">MATCH(K1,VARFINDCOLUMN,0)</f>
        <v>15</v>
      </c>
      <c r="L3" s="3"/>
      <c r="M3" s="3" t="n">
        <f aca="false">MATCH(M1,VARFINDCOLUMN,0)</f>
        <v>11</v>
      </c>
      <c r="N3" s="3" t="n">
        <f aca="false">MATCH(N1,VARFINDCOLUMN,0)</f>
        <v>12</v>
      </c>
      <c r="O3" s="3"/>
      <c r="P3" s="3"/>
      <c r="Q3" s="3" t="n">
        <f aca="false">MATCH(Q1,VARFINDCOLUMN,0)</f>
        <v>13</v>
      </c>
      <c r="R3" s="3"/>
      <c r="S3" s="3" t="n">
        <f aca="false">MATCH(S1,VARFINDCOLUMN,0)</f>
        <v>10</v>
      </c>
      <c r="T3" s="3"/>
      <c r="U3" s="3" t="n">
        <f aca="false">MATCH(U1,VARFINDCOLUMN,0)</f>
        <v>6</v>
      </c>
      <c r="V3" s="3" t="n">
        <f aca="false">MATCH(V1,VARFINDCOLUMN,0)</f>
        <v>7</v>
      </c>
      <c r="W3" s="3"/>
      <c r="X3" s="3"/>
      <c r="Y3" s="3" t="n">
        <f aca="false">MATCH(Y1,VARFINDCOLUMN,0)</f>
        <v>8</v>
      </c>
      <c r="Z3" s="3"/>
      <c r="AA3" s="3" t="n">
        <f aca="false">MATCH(AA1,VARFINDCOLUMN,0)</f>
        <v>5</v>
      </c>
      <c r="AB3" s="1"/>
    </row>
    <row r="4" customFormat="false" ht="12.75" hidden="true" customHeight="false" outlineLevel="0" collapsed="false">
      <c r="B4" s="3"/>
      <c r="C4" s="3"/>
      <c r="D4" s="3"/>
      <c r="E4" s="3"/>
      <c r="F4" s="3"/>
      <c r="G4" s="3"/>
      <c r="H4" s="3"/>
      <c r="I4" s="3" t="n">
        <f aca="false">MATCH(I2,VARFINDCOLUMN,0)</f>
        <v>19</v>
      </c>
      <c r="J4" s="3"/>
      <c r="K4" s="3"/>
      <c r="L4" s="3"/>
      <c r="M4" s="3"/>
      <c r="N4" s="3"/>
      <c r="O4" s="3"/>
      <c r="P4" s="3"/>
      <c r="Q4" s="3" t="n">
        <f aca="false">MATCH(Q2,VARFINDCOLUMN,0)</f>
        <v>14</v>
      </c>
      <c r="R4" s="3"/>
      <c r="S4" s="3"/>
      <c r="T4" s="3"/>
      <c r="U4" s="3"/>
      <c r="V4" s="3"/>
      <c r="W4" s="3"/>
      <c r="X4" s="3"/>
      <c r="Y4" s="3" t="n">
        <f aca="false">MATCH(Y2,VARFINDCOLUMN,0)</f>
        <v>9</v>
      </c>
      <c r="Z4" s="3"/>
      <c r="AA4" s="3"/>
      <c r="AB4" s="1"/>
    </row>
    <row r="5" customFormat="false" ht="15.75" hidden="false" customHeight="false" outlineLevel="0" collapsed="false">
      <c r="B5" s="5" t="s">
        <v>16</v>
      </c>
      <c r="C5" s="6"/>
      <c r="D5" s="6"/>
      <c r="E5" s="7"/>
      <c r="F5" s="7"/>
      <c r="G5" s="7"/>
      <c r="M5" s="7"/>
      <c r="N5" s="7"/>
      <c r="O5" s="7"/>
      <c r="U5" s="7"/>
      <c r="V5" s="7"/>
      <c r="W5" s="7"/>
      <c r="AB5" s="1"/>
    </row>
    <row r="6" customFormat="false" ht="15.75" hidden="false" customHeight="false" outlineLevel="0" collapsed="false">
      <c r="B6" s="5" t="s">
        <v>17</v>
      </c>
      <c r="C6" s="6"/>
      <c r="D6" s="6"/>
      <c r="E6" s="7"/>
      <c r="F6" s="7"/>
      <c r="G6" s="7"/>
      <c r="M6" s="7"/>
      <c r="N6" s="7"/>
      <c r="O6" s="7"/>
      <c r="U6" s="7"/>
      <c r="V6" s="7"/>
      <c r="W6" s="7"/>
      <c r="AB6" s="1"/>
    </row>
    <row r="7" customFormat="false" ht="12.75" hidden="false" customHeight="false" outlineLevel="0" collapsed="false">
      <c r="B7" s="8" t="s">
        <v>18</v>
      </c>
      <c r="E7" s="7"/>
      <c r="F7" s="7"/>
      <c r="M7" s="7"/>
      <c r="N7" s="7"/>
      <c r="O7" s="7"/>
      <c r="U7" s="7"/>
      <c r="V7" s="7"/>
      <c r="W7" s="7"/>
      <c r="AB7" s="1"/>
    </row>
    <row r="8" customFormat="false" ht="12.75" hidden="false" customHeight="false" outlineLevel="0" collapsed="false">
      <c r="B8" s="8" t="s">
        <v>19</v>
      </c>
      <c r="E8" s="7"/>
      <c r="F8" s="7"/>
      <c r="G8" s="7"/>
      <c r="M8" s="7"/>
      <c r="N8" s="7"/>
      <c r="O8" s="7"/>
      <c r="U8" s="7"/>
      <c r="V8" s="7"/>
      <c r="W8" s="7"/>
      <c r="AB8" s="1"/>
    </row>
    <row r="9" customFormat="false" ht="12.75" hidden="false" customHeight="false" outlineLevel="0" collapsed="false">
      <c r="E9" s="7"/>
      <c r="F9" s="7"/>
      <c r="G9" s="7"/>
      <c r="M9" s="7"/>
      <c r="N9" s="7"/>
      <c r="O9" s="7"/>
      <c r="U9" s="7"/>
      <c r="AB9" s="1"/>
    </row>
    <row r="10" customFormat="false" ht="12.75" hidden="false" customHeight="false" outlineLevel="0" collapsed="false">
      <c r="B10" s="9" t="s">
        <v>20</v>
      </c>
      <c r="C10" s="10"/>
      <c r="D10" s="10"/>
      <c r="E10" s="7"/>
      <c r="F10" s="7"/>
      <c r="G10" s="7"/>
      <c r="M10" s="7"/>
      <c r="N10" s="7"/>
      <c r="O10" s="7"/>
      <c r="U10" s="7"/>
      <c r="V10" s="7"/>
      <c r="W10" s="7"/>
      <c r="AB10" s="1"/>
    </row>
    <row r="11" customFormat="false" ht="12.75" hidden="false" customHeight="false" outlineLevel="0" collapsed="false">
      <c r="E11" s="7"/>
      <c r="F11" s="7"/>
      <c r="G11" s="7"/>
      <c r="M11" s="7"/>
      <c r="N11" s="7"/>
      <c r="O11" s="7"/>
      <c r="U11" s="7"/>
      <c r="V11" s="7"/>
      <c r="W11" s="7"/>
      <c r="Y11" s="11"/>
      <c r="AB11" s="1"/>
    </row>
    <row r="12" customFormat="false" ht="12.75" hidden="false" customHeight="false" outlineLevel="0" collapsed="false">
      <c r="E12" s="12"/>
      <c r="F12" s="12"/>
      <c r="G12" s="12"/>
      <c r="H12" s="13"/>
      <c r="I12" s="14" t="n">
        <f aca="false">'RAW DATA'!C1</f>
        <v>36551</v>
      </c>
      <c r="J12" s="15"/>
      <c r="K12" s="13"/>
      <c r="L12" s="16"/>
      <c r="M12" s="12"/>
      <c r="N12" s="12"/>
      <c r="O12" s="12"/>
      <c r="P12" s="13"/>
      <c r="Q12" s="14" t="s">
        <v>21</v>
      </c>
      <c r="R12" s="15"/>
      <c r="S12" s="13"/>
      <c r="U12" s="12"/>
      <c r="V12" s="12"/>
      <c r="W12" s="12"/>
      <c r="X12" s="13"/>
      <c r="Y12" s="14" t="s">
        <v>22</v>
      </c>
      <c r="Z12" s="15"/>
      <c r="AA12" s="13"/>
      <c r="AB12" s="1"/>
    </row>
    <row r="13" customFormat="false" ht="12.75" hidden="false" customHeight="false" outlineLevel="0" collapsed="false">
      <c r="E13" s="17" t="s">
        <v>23</v>
      </c>
      <c r="F13" s="17" t="s">
        <v>24</v>
      </c>
      <c r="G13" s="17" t="s">
        <v>25</v>
      </c>
      <c r="H13" s="18"/>
      <c r="I13" s="18"/>
      <c r="J13" s="18"/>
      <c r="K13" s="18" t="s">
        <v>26</v>
      </c>
      <c r="L13" s="18"/>
      <c r="M13" s="17" t="s">
        <v>23</v>
      </c>
      <c r="N13" s="17" t="s">
        <v>24</v>
      </c>
      <c r="O13" s="17" t="s">
        <v>25</v>
      </c>
      <c r="P13" s="18"/>
      <c r="Q13" s="18"/>
      <c r="R13" s="18"/>
      <c r="S13" s="18" t="s">
        <v>26</v>
      </c>
      <c r="U13" s="17" t="s">
        <v>23</v>
      </c>
      <c r="V13" s="17" t="s">
        <v>24</v>
      </c>
      <c r="W13" s="17" t="s">
        <v>25</v>
      </c>
      <c r="X13" s="18"/>
      <c r="Y13" s="18"/>
      <c r="Z13" s="18"/>
      <c r="AA13" s="18" t="s">
        <v>26</v>
      </c>
      <c r="AB13" s="1"/>
    </row>
    <row r="14" customFormat="false" ht="12.75" hidden="false" customHeight="false" outlineLevel="0" collapsed="false">
      <c r="E14" s="19" t="s">
        <v>27</v>
      </c>
      <c r="F14" s="19" t="s">
        <v>27</v>
      </c>
      <c r="G14" s="19" t="s">
        <v>27</v>
      </c>
      <c r="H14" s="18"/>
      <c r="I14" s="20" t="s">
        <v>28</v>
      </c>
      <c r="J14" s="18"/>
      <c r="K14" s="20" t="s">
        <v>29</v>
      </c>
      <c r="L14" s="21"/>
      <c r="M14" s="19" t="s">
        <v>27</v>
      </c>
      <c r="N14" s="19" t="s">
        <v>27</v>
      </c>
      <c r="O14" s="19" t="s">
        <v>27</v>
      </c>
      <c r="P14" s="18"/>
      <c r="Q14" s="20" t="s">
        <v>28</v>
      </c>
      <c r="R14" s="18"/>
      <c r="S14" s="20" t="s">
        <v>29</v>
      </c>
      <c r="U14" s="19" t="s">
        <v>27</v>
      </c>
      <c r="V14" s="19" t="s">
        <v>27</v>
      </c>
      <c r="W14" s="19" t="s">
        <v>27</v>
      </c>
      <c r="X14" s="18"/>
      <c r="Y14" s="20" t="s">
        <v>28</v>
      </c>
      <c r="Z14" s="18"/>
      <c r="AA14" s="20" t="s">
        <v>29</v>
      </c>
      <c r="AB14" s="1"/>
    </row>
    <row r="15" customFormat="false" ht="12.75" hidden="false" customHeight="false" outlineLevel="0" collapsed="false">
      <c r="AB15" s="1"/>
    </row>
    <row r="16" customFormat="false" ht="12.75" hidden="false" customHeight="false" outlineLevel="0" collapsed="false">
      <c r="B16" s="8" t="s">
        <v>30</v>
      </c>
      <c r="E16" s="7"/>
      <c r="F16" s="7"/>
      <c r="G16" s="7"/>
      <c r="I16" s="22"/>
      <c r="K16" s="7"/>
      <c r="L16" s="7"/>
      <c r="M16" s="7"/>
      <c r="N16" s="7"/>
      <c r="O16" s="7"/>
      <c r="Q16" s="22"/>
      <c r="S16" s="7"/>
      <c r="U16" s="7"/>
      <c r="V16" s="7"/>
      <c r="W16" s="7"/>
      <c r="Y16" s="22"/>
      <c r="AA16" s="7"/>
      <c r="AB16" s="1"/>
    </row>
    <row r="17" customFormat="false" ht="12.75" hidden="false" customHeight="false" outlineLevel="0" collapsed="false">
      <c r="A17" s="1" t="s">
        <v>31</v>
      </c>
      <c r="B17" s="8"/>
      <c r="C17" s="0" t="s">
        <v>32</v>
      </c>
      <c r="E17" s="23" t="n">
        <f aca="false">G17/2</f>
        <v>21795000</v>
      </c>
      <c r="F17" s="23" t="n">
        <f aca="false">-G17/2</f>
        <v>-21795000</v>
      </c>
      <c r="G17" s="24" t="n">
        <f aca="false">1*(IF(ISNA(ABS(VLOOKUP($A17,VARDATA,F$3,FALSE()))),0,ABS(VLOOKUP($A17,VARDATA,F$3,FALSE())))+IF(ISNA(ABS(VLOOKUP($A17,VARDATA,E$3,FALSE()))),0,ABS(VLOOKUP($A17,VARDATA,E$3,FALSE()))))</f>
        <v>43590000</v>
      </c>
      <c r="H17" s="25"/>
      <c r="I17" s="26"/>
      <c r="J17" s="25"/>
      <c r="K17" s="26" t="n">
        <f aca="false">IF(ISNA(ABS(VLOOKUP($A17,VARDATA,K$3,FALSE()))),0,ABS(VLOOKUP($A17,VARDATA,K$3,FALSE())))</f>
        <v>94</v>
      </c>
      <c r="L17" s="27"/>
      <c r="M17" s="23" t="n">
        <f aca="false">O17/2</f>
        <v>216560000</v>
      </c>
      <c r="N17" s="23" t="n">
        <f aca="false">-O17/2</f>
        <v>-216560000</v>
      </c>
      <c r="O17" s="24" t="n">
        <f aca="false">1*(IF(ISNA(ABS(VLOOKUP($A17,VARDATA,N$3,FALSE()))),0,ABS(VLOOKUP($A17,VARDATA,N$3,FALSE())))+IF(ISNA(ABS(VLOOKUP($A17,VARDATA,M$3,FALSE()))),0,ABS(VLOOKUP($A17,VARDATA,M$3,FALSE()))))</f>
        <v>433120000</v>
      </c>
      <c r="P17" s="25"/>
      <c r="Q17" s="26"/>
      <c r="R17" s="25"/>
      <c r="S17" s="26" t="n">
        <f aca="false">IF(ISNA(ABS(VLOOKUP($A17,VARDATA,S$3,FALSE()))),0,ABS(VLOOKUP($A17,VARDATA,S$3,FALSE())))</f>
        <v>770</v>
      </c>
      <c r="U17" s="23" t="n">
        <f aca="false">W17/2</f>
        <v>416887500</v>
      </c>
      <c r="V17" s="23" t="n">
        <f aca="false">-W17/2</f>
        <v>-416887500</v>
      </c>
      <c r="W17" s="24" t="n">
        <f aca="false">1*(IF(ISNA(ABS(VLOOKUP($A17,VARDATA,V$3,FALSE()))),0,ABS(VLOOKUP($A17,VARDATA,V$3,FALSE())))+IF(ISNA(ABS(VLOOKUP($A17,VARDATA,U$3,FALSE()))),0,ABS(VLOOKUP($A17,VARDATA,U$3,FALSE()))))</f>
        <v>833775000</v>
      </c>
      <c r="X17" s="25"/>
      <c r="Y17" s="26"/>
      <c r="Z17" s="25"/>
      <c r="AA17" s="26" t="n">
        <f aca="false">IF(ISNA(ABS(VLOOKUP($A17,VARDATA,AA$3,FALSE()))),0,ABS(VLOOKUP($A17,VARDATA,AA$3,FALSE())))</f>
        <v>1427</v>
      </c>
      <c r="AB17" s="1"/>
    </row>
    <row r="18" customFormat="false" ht="12.75" hidden="false" customHeight="false" outlineLevel="0" collapsed="false">
      <c r="A18" s="1" t="s">
        <v>33</v>
      </c>
      <c r="B18" s="8"/>
      <c r="C18" s="0" t="s">
        <v>34</v>
      </c>
      <c r="E18" s="23" t="n">
        <f aca="false">G18/2</f>
        <v>27796995</v>
      </c>
      <c r="F18" s="23" t="n">
        <f aca="false">-G18/2</f>
        <v>-27796995</v>
      </c>
      <c r="G18" s="24" t="n">
        <f aca="false">1*(IF(ISNA(ABS(VLOOKUP($A18,VARDATA,F$3,FALSE()))),0,ABS(VLOOKUP($A18,VARDATA,F$3,FALSE())))+IF(ISNA(ABS(VLOOKUP($A18,VARDATA,E$3,FALSE()))),0,ABS(VLOOKUP($A18,VARDATA,E$3,FALSE()))))</f>
        <v>55593990</v>
      </c>
      <c r="H18" s="25"/>
      <c r="I18" s="26"/>
      <c r="J18" s="25"/>
      <c r="K18" s="26" t="n">
        <f aca="false">IF(ISNA(ABS(VLOOKUP($A18,VARDATA,K$3,FALSE()))),0,ABS(VLOOKUP($A18,VARDATA,K$3,FALSE())))</f>
        <v>100</v>
      </c>
      <c r="L18" s="27"/>
      <c r="M18" s="23" t="n">
        <f aca="false">O18/2</f>
        <v>449274828</v>
      </c>
      <c r="N18" s="23" t="n">
        <f aca="false">-O18/2</f>
        <v>-449274828</v>
      </c>
      <c r="O18" s="24" t="n">
        <f aca="false">1*(IF(ISNA(ABS(VLOOKUP($A18,VARDATA,N$3,FALSE()))),0,ABS(VLOOKUP($A18,VARDATA,N$3,FALSE())))+IF(ISNA(ABS(VLOOKUP($A18,VARDATA,M$3,FALSE()))),0,ABS(VLOOKUP($A18,VARDATA,M$3,FALSE()))))</f>
        <v>898549656</v>
      </c>
      <c r="P18" s="25"/>
      <c r="Q18" s="26"/>
      <c r="R18" s="25"/>
      <c r="S18" s="26" t="n">
        <f aca="false">IF(ISNA(ABS(VLOOKUP($A18,VARDATA,S$3,FALSE()))),0,ABS(VLOOKUP($A18,VARDATA,S$3,FALSE())))</f>
        <v>983</v>
      </c>
      <c r="U18" s="23" t="n">
        <f aca="false">W18/2</f>
        <v>1106449676.875</v>
      </c>
      <c r="V18" s="23" t="n">
        <f aca="false">-W18/2</f>
        <v>-1106449676.875</v>
      </c>
      <c r="W18" s="24" t="n">
        <f aca="false">1*(IF(ISNA(ABS(VLOOKUP($A18,VARDATA,V$3,FALSE()))),0,ABS(VLOOKUP($A18,VARDATA,V$3,FALSE())))+IF(ISNA(ABS(VLOOKUP($A18,VARDATA,U$3,FALSE()))),0,ABS(VLOOKUP($A18,VARDATA,U$3,FALSE()))))</f>
        <v>2212899353.75</v>
      </c>
      <c r="X18" s="25"/>
      <c r="Y18" s="26"/>
      <c r="Z18" s="25"/>
      <c r="AA18" s="26" t="n">
        <f aca="false">IF(ISNA(ABS(VLOOKUP($A18,VARDATA,AA$3,FALSE()))),0,ABS(VLOOKUP($A18,VARDATA,AA$3,FALSE())))</f>
        <v>2463</v>
      </c>
      <c r="AB18" s="1"/>
    </row>
    <row r="19" customFormat="false" ht="12.75" hidden="false" customHeight="false" outlineLevel="0" collapsed="false">
      <c r="B19" s="8"/>
      <c r="C19" s="0" t="s">
        <v>35</v>
      </c>
      <c r="E19" s="28" t="n">
        <f aca="false">SUM(E17:E18)</f>
        <v>49591995</v>
      </c>
      <c r="F19" s="28" t="n">
        <f aca="false">SUM(F17:F18)</f>
        <v>-49591995</v>
      </c>
      <c r="G19" s="28" t="n">
        <f aca="false">SUM(G17:G18)</f>
        <v>99183990</v>
      </c>
      <c r="H19" s="29"/>
      <c r="I19" s="28"/>
      <c r="J19" s="29"/>
      <c r="K19" s="28" t="n">
        <f aca="false">SUM(K17:K18)</f>
        <v>194</v>
      </c>
      <c r="L19" s="27"/>
      <c r="M19" s="28" t="n">
        <f aca="false">SUM(M17:M18)</f>
        <v>665834828</v>
      </c>
      <c r="N19" s="28" t="n">
        <f aca="false">SUM(N17:N18)</f>
        <v>-665834828</v>
      </c>
      <c r="O19" s="28" t="n">
        <f aca="false">SUM(O17:O18)</f>
        <v>1331669656</v>
      </c>
      <c r="P19" s="29"/>
      <c r="Q19" s="28"/>
      <c r="R19" s="29"/>
      <c r="S19" s="28" t="n">
        <f aca="false">SUM(S17:S18)</f>
        <v>1753</v>
      </c>
      <c r="U19" s="28" t="n">
        <f aca="false">SUM(U17:U18)</f>
        <v>1523337176.875</v>
      </c>
      <c r="V19" s="28" t="n">
        <f aca="false">SUM(V17:V18)</f>
        <v>-1523337176.875</v>
      </c>
      <c r="W19" s="28" t="n">
        <f aca="false">SUM(W17:W18)</f>
        <v>3046674353.75</v>
      </c>
      <c r="X19" s="29"/>
      <c r="Y19" s="28"/>
      <c r="Z19" s="29"/>
      <c r="AA19" s="28" t="n">
        <f aca="false">SUM(AA17:AA18)</f>
        <v>3890</v>
      </c>
      <c r="AB19" s="1"/>
    </row>
    <row r="20" customFormat="false" ht="12.75" hidden="false" customHeight="false" outlineLevel="0" collapsed="false">
      <c r="C20" s="0" t="s">
        <v>36</v>
      </c>
      <c r="E20" s="30" t="n">
        <f aca="false">IF(E19=0,"",E17/E19)</f>
        <v>0.439486251763011</v>
      </c>
      <c r="F20" s="30" t="n">
        <f aca="false">IF(F19=0,"",G17/F19)</f>
        <v>-0.878972503526023</v>
      </c>
      <c r="G20" s="30" t="n">
        <f aca="false">IF(G19=0,"",H17/G19)</f>
        <v>0</v>
      </c>
      <c r="H20" s="29"/>
      <c r="I20" s="30" t="str">
        <f aca="false">IF(I19=0,"",I17/I19)</f>
        <v/>
      </c>
      <c r="J20" s="29"/>
      <c r="K20" s="30" t="n">
        <f aca="false">IF(K19=0,"",K17/K19)</f>
        <v>0.484536082474227</v>
      </c>
      <c r="L20" s="31"/>
      <c r="M20" s="30" t="n">
        <f aca="false">IF(M19=0,"",M17/M19)</f>
        <v>0.325245828083958</v>
      </c>
      <c r="N20" s="30" t="n">
        <f aca="false">IF(N19=0,"",O17/N19)</f>
        <v>-0.650491656167917</v>
      </c>
      <c r="O20" s="30" t="n">
        <f aca="false">IF(O19=0,"",P17/O19)</f>
        <v>0</v>
      </c>
      <c r="P20" s="29"/>
      <c r="Q20" s="30" t="str">
        <f aca="false">IF(Q19=0,"",Q17/Q19)</f>
        <v/>
      </c>
      <c r="R20" s="29"/>
      <c r="S20" s="30" t="n">
        <f aca="false">IF(S19=0,"",S17/S19)</f>
        <v>0.439247005134056</v>
      </c>
      <c r="U20" s="30" t="n">
        <f aca="false">IF(U19=0,"",U17/U19)</f>
        <v>0.273667252613903</v>
      </c>
      <c r="V20" s="30" t="n">
        <f aca="false">IF(V19=0,"",W17/V19)</f>
        <v>-0.547334505227805</v>
      </c>
      <c r="W20" s="30" t="n">
        <f aca="false">IF(W19=0,"",X17/W19)</f>
        <v>0</v>
      </c>
      <c r="X20" s="29"/>
      <c r="Y20" s="30" t="str">
        <f aca="false">IF(Y19=0,"",Y17/Y19)</f>
        <v/>
      </c>
      <c r="Z20" s="29"/>
      <c r="AA20" s="30" t="n">
        <f aca="false">IF(AA19=0,"",AA17/AA19)</f>
        <v>0.366838046272494</v>
      </c>
      <c r="AB20" s="1"/>
    </row>
    <row r="21" customFormat="false" ht="12.75" hidden="false" customHeight="false" outlineLevel="0" collapsed="false">
      <c r="AB21" s="1"/>
    </row>
    <row r="22" customFormat="false" ht="12.75" hidden="false" customHeight="false" outlineLevel="0" collapsed="false">
      <c r="B22" s="8" t="s">
        <v>37</v>
      </c>
      <c r="E22" s="7"/>
      <c r="F22" s="7"/>
      <c r="G22" s="7"/>
      <c r="I22" s="22"/>
      <c r="K22" s="7"/>
      <c r="L22" s="7"/>
      <c r="M22" s="7"/>
      <c r="N22" s="7"/>
      <c r="O22" s="7"/>
      <c r="Q22" s="22"/>
      <c r="S22" s="7"/>
      <c r="U22" s="7"/>
      <c r="V22" s="7"/>
      <c r="W22" s="7"/>
      <c r="Y22" s="22"/>
      <c r="AA22" s="7"/>
      <c r="AB22" s="1"/>
    </row>
    <row r="23" customFormat="false" ht="12.75" hidden="false" customHeight="false" outlineLevel="0" collapsed="false">
      <c r="A23" s="1" t="s">
        <v>38</v>
      </c>
      <c r="B23" s="8"/>
      <c r="C23" s="0" t="s">
        <v>32</v>
      </c>
      <c r="E23" s="26" t="n">
        <f aca="false">IF(ISNA(ABS(VLOOKUP($A23,VARDATA,E$3,FALSE()))),0,ABS(VLOOKUP($A23,VARDATA,E$3,FALSE())))</f>
        <v>4640000</v>
      </c>
      <c r="F23" s="32" t="n">
        <f aca="false">-IF(ISNA(ABS(VLOOKUP($A23,VARDATA,F$3,FALSE()))),0,ABS(VLOOKUP($A23,VARDATA,F$3,FALSE())))</f>
        <v>-2198914.29</v>
      </c>
      <c r="G23" s="33" t="n">
        <f aca="false">ABS(F23)+ABS(E23)</f>
        <v>6838914.29</v>
      </c>
      <c r="H23" s="25"/>
      <c r="I23" s="34" t="n">
        <f aca="false">IF(ISNA(ABS(VLOOKUP($A23,VARDATA,I$4,FALSE()))),0,ABS(VLOOKUP($A23,VARDATA,I$4,FALSE())))+IF(ISNA(ABS(VLOOKUP($A23,VARDATA,I$3,FALSE()))),0,ABS(VLOOKUP($A23,VARDATA,I$3,FALSE())))</f>
        <v>18100922.4</v>
      </c>
      <c r="J23" s="25"/>
      <c r="K23" s="26" t="n">
        <f aca="false">IF(ISNA(ABS(VLOOKUP($A23,VARDATA,K$3,FALSE()))),0,ABS(VLOOKUP($A23,VARDATA,K$3,FALSE())))</f>
        <v>41</v>
      </c>
      <c r="L23" s="27"/>
      <c r="M23" s="26" t="n">
        <f aca="false">IF(ISNA(ABS(VLOOKUP($A23,VARDATA,M$3,FALSE()))),0,ABS(VLOOKUP($A23,VARDATA,M$3,FALSE())))</f>
        <v>66618485.75</v>
      </c>
      <c r="N23" s="32" t="n">
        <f aca="false">-IF(ISNA(ABS(VLOOKUP($A23,VARDATA,N$3,FALSE()))),0,ABS(VLOOKUP($A23,VARDATA,N$3,FALSE())))</f>
        <v>-53778914.29</v>
      </c>
      <c r="O23" s="33" t="n">
        <f aca="false">ABS(N23)+ABS(M23)</f>
        <v>120397400.04</v>
      </c>
      <c r="P23" s="25"/>
      <c r="Q23" s="34" t="n">
        <f aca="false">IF(ISNA(ABS(VLOOKUP($A23,VARDATA,Q$4,FALSE()))),0,ABS(VLOOKUP($A23,VARDATA,Q$4,FALSE())))+IF(ISNA(ABS(VLOOKUP($A23,VARDATA,Q$3,FALSE()))),0,ABS(VLOOKUP($A23,VARDATA,Q$3,FALSE())))</f>
        <v>282511558.28</v>
      </c>
      <c r="R23" s="25"/>
      <c r="S23" s="26" t="n">
        <f aca="false">IF(ISNA(ABS(VLOOKUP($A23,VARDATA,S$3,FALSE()))),0,ABS(VLOOKUP($A23,VARDATA,S$3,FALSE())))</f>
        <v>749</v>
      </c>
      <c r="U23" s="26" t="n">
        <f aca="false">IF(ISNA(ABS(VLOOKUP($A23,VARDATA,U$3,FALSE()))),0,ABS(VLOOKUP($A23,VARDATA,U$3,FALSE())))</f>
        <v>119828485.75</v>
      </c>
      <c r="V23" s="32" t="n">
        <f aca="false">-IF(ISNA(ABS(VLOOKUP($A23,VARDATA,V$3,FALSE()))),0,ABS(VLOOKUP($A23,VARDATA,V$3,FALSE())))</f>
        <v>-97498914.29</v>
      </c>
      <c r="W23" s="33" t="n">
        <f aca="false">ABS(V23)+ABS(U23)</f>
        <v>217327400.04</v>
      </c>
      <c r="X23" s="25"/>
      <c r="Y23" s="34" t="n">
        <f aca="false">IF(ISNA(ABS(VLOOKUP($A23,VARDATA,Y$4,FALSE()))),0,ABS(VLOOKUP($A23,VARDATA,Y$4,FALSE())))+IF(ISNA(ABS(VLOOKUP($A23,VARDATA,Y$3,FALSE()))),0,ABS(VLOOKUP($A23,VARDATA,Y$3,FALSE())))</f>
        <v>512142877.03</v>
      </c>
      <c r="Z23" s="25"/>
      <c r="AA23" s="26" t="n">
        <f aca="false">IF(ISNA(ABS(VLOOKUP($A23,VARDATA,AA$3,FALSE()))),0,ABS(VLOOKUP($A23,VARDATA,AA$3,FALSE())))</f>
        <v>1387</v>
      </c>
      <c r="AB23" s="1"/>
    </row>
    <row r="24" customFormat="false" ht="12.75" hidden="false" customHeight="false" outlineLevel="0" collapsed="false">
      <c r="A24" s="1" t="s">
        <v>39</v>
      </c>
      <c r="B24" s="8"/>
      <c r="C24" s="0" t="s">
        <v>34</v>
      </c>
      <c r="E24" s="26" t="n">
        <f aca="false">IF(ISNA(ABS(VLOOKUP($A24,VARDATA,E$3,FALSE()))),0,ABS(VLOOKUP($A24,VARDATA,E$3,FALSE())))</f>
        <v>19417405.78</v>
      </c>
      <c r="F24" s="32" t="n">
        <f aca="false">-IF(ISNA(ABS(VLOOKUP($A24,VARDATA,F$3,FALSE()))),0,ABS(VLOOKUP($A24,VARDATA,F$3,FALSE())))</f>
        <v>-13485000</v>
      </c>
      <c r="G24" s="33" t="n">
        <f aca="false">ABS(F24)+ABS(E24)</f>
        <v>32902405.78</v>
      </c>
      <c r="H24" s="25"/>
      <c r="I24" s="34" t="n">
        <f aca="false">IF(ISNA(ABS(VLOOKUP($A24,VARDATA,I$4,FALSE()))),0,ABS(VLOOKUP($A24,VARDATA,I$4,FALSE())))+IF(ISNA(ABS(VLOOKUP($A24,VARDATA,I$3,FALSE()))),0,ABS(VLOOKUP($A24,VARDATA,I$3,FALSE())))</f>
        <v>86218332.67</v>
      </c>
      <c r="J24" s="25"/>
      <c r="K24" s="26" t="n">
        <f aca="false">IF(ISNA(ABS(VLOOKUP($A24,VARDATA,K$3,FALSE()))),0,ABS(VLOOKUP($A24,VARDATA,K$3,FALSE())))</f>
        <v>89</v>
      </c>
      <c r="L24" s="27"/>
      <c r="M24" s="26" t="n">
        <f aca="false">IF(ISNA(ABS(VLOOKUP($A24,VARDATA,M$3,FALSE()))),0,ABS(VLOOKUP($A24,VARDATA,M$3,FALSE())))</f>
        <v>74006905.78</v>
      </c>
      <c r="N24" s="32" t="n">
        <f aca="false">-IF(ISNA(ABS(VLOOKUP($A24,VARDATA,N$3,FALSE()))),0,ABS(VLOOKUP($A24,VARDATA,N$3,FALSE())))</f>
        <v>-98543500</v>
      </c>
      <c r="O24" s="33" t="n">
        <f aca="false">ABS(N24)+ABS(M24)</f>
        <v>172550405.78</v>
      </c>
      <c r="P24" s="25"/>
      <c r="Q24" s="34" t="n">
        <f aca="false">IF(ISNA(ABS(VLOOKUP($A24,VARDATA,Q$4,FALSE()))),0,ABS(VLOOKUP($A24,VARDATA,Q$4,FALSE())))+IF(ISNA(ABS(VLOOKUP($A24,VARDATA,Q$3,FALSE()))),0,ABS(VLOOKUP($A24,VARDATA,Q$3,FALSE())))</f>
        <v>424582419.46</v>
      </c>
      <c r="R24" s="25"/>
      <c r="S24" s="26" t="n">
        <f aca="false">IF(ISNA(ABS(VLOOKUP($A24,VARDATA,S$3,FALSE()))),0,ABS(VLOOKUP($A24,VARDATA,S$3,FALSE())))</f>
        <v>615</v>
      </c>
      <c r="U24" s="26" t="n">
        <f aca="false">IF(ISNA(ABS(VLOOKUP($A24,VARDATA,U$3,FALSE()))),0,ABS(VLOOKUP($A24,VARDATA,U$3,FALSE())))</f>
        <v>233306337.78</v>
      </c>
      <c r="V24" s="32" t="n">
        <f aca="false">-IF(ISNA(ABS(VLOOKUP($A24,VARDATA,V$3,FALSE()))),0,ABS(VLOOKUP($A24,VARDATA,V$3,FALSE())))</f>
        <v>-225818500</v>
      </c>
      <c r="W24" s="33" t="n">
        <f aca="false">ABS(V24)+ABS(U24)</f>
        <v>459124837.78</v>
      </c>
      <c r="X24" s="25"/>
      <c r="Y24" s="34" t="n">
        <f aca="false">IF(ISNA(ABS(VLOOKUP($A24,VARDATA,Y$4,FALSE()))),0,ABS(VLOOKUP($A24,VARDATA,Y$4,FALSE())))+IF(ISNA(ABS(VLOOKUP($A24,VARDATA,Y$3,FALSE()))),0,ABS(VLOOKUP($A24,VARDATA,Y$3,FALSE())))</f>
        <v>1097315787.94</v>
      </c>
      <c r="Z24" s="25"/>
      <c r="AA24" s="26" t="n">
        <f aca="false">IF(ISNA(ABS(VLOOKUP($A24,VARDATA,AA$3,FALSE()))),0,ABS(VLOOKUP($A24,VARDATA,AA$3,FALSE())))</f>
        <v>1706</v>
      </c>
      <c r="AB24" s="1"/>
    </row>
    <row r="25" customFormat="false" ht="12.75" hidden="false" customHeight="false" outlineLevel="0" collapsed="false">
      <c r="B25" s="8"/>
      <c r="C25" s="0" t="s">
        <v>35</v>
      </c>
      <c r="E25" s="28" t="n">
        <f aca="false">SUM(E23:E24)</f>
        <v>24057405.78</v>
      </c>
      <c r="F25" s="28" t="n">
        <f aca="false">SUM(F23:F24)</f>
        <v>-15683914.29</v>
      </c>
      <c r="G25" s="28" t="n">
        <f aca="false">SUM(G23:G24)</f>
        <v>39741320.07</v>
      </c>
      <c r="H25" s="29"/>
      <c r="I25" s="28" t="n">
        <f aca="false">SUM(I23:I24)</f>
        <v>104319255.07</v>
      </c>
      <c r="J25" s="29"/>
      <c r="K25" s="28" t="n">
        <f aca="false">SUM(K23:K24)</f>
        <v>130</v>
      </c>
      <c r="L25" s="27"/>
      <c r="M25" s="28" t="n">
        <f aca="false">SUM(M23:M24)</f>
        <v>140625391.53</v>
      </c>
      <c r="N25" s="28" t="n">
        <f aca="false">SUM(N23:N24)</f>
        <v>-152322414.29</v>
      </c>
      <c r="O25" s="28" t="n">
        <f aca="false">SUM(O23:O24)</f>
        <v>292947805.82</v>
      </c>
      <c r="P25" s="29"/>
      <c r="Q25" s="28" t="n">
        <f aca="false">SUM(Q23:Q24)</f>
        <v>707093977.74</v>
      </c>
      <c r="R25" s="29"/>
      <c r="S25" s="28" t="n">
        <f aca="false">SUM(S23:S24)</f>
        <v>1364</v>
      </c>
      <c r="U25" s="28" t="n">
        <f aca="false">SUM(U23:U24)</f>
        <v>353134823.53</v>
      </c>
      <c r="V25" s="28" t="n">
        <f aca="false">SUM(V23:V24)</f>
        <v>-323317414.29</v>
      </c>
      <c r="W25" s="28" t="n">
        <f aca="false">SUM(W23:W24)</f>
        <v>676452237.82</v>
      </c>
      <c r="X25" s="29"/>
      <c r="Y25" s="28" t="n">
        <f aca="false">SUM(Y23:Y24)</f>
        <v>1609458664.97</v>
      </c>
      <c r="Z25" s="29"/>
      <c r="AA25" s="28" t="n">
        <f aca="false">SUM(AA23:AA24)</f>
        <v>3093</v>
      </c>
      <c r="AB25" s="1"/>
    </row>
    <row r="26" customFormat="false" ht="12.75" hidden="false" customHeight="false" outlineLevel="0" collapsed="false">
      <c r="C26" s="0" t="s">
        <v>36</v>
      </c>
      <c r="E26" s="30" t="n">
        <f aca="false">IF(E25=0,"",E23/E25)</f>
        <v>0.192872001346772</v>
      </c>
      <c r="F26" s="30" t="n">
        <f aca="false">IF(F25=0,"",F23/F25)</f>
        <v>0.140201881325124</v>
      </c>
      <c r="G26" s="30" t="n">
        <f aca="false">IF(G25=0,"",G23/G25)</f>
        <v>0.17208573539968</v>
      </c>
      <c r="H26" s="29"/>
      <c r="I26" s="30" t="n">
        <f aca="false">IF(I25=0,"",I23/I25)</f>
        <v>0.173514682288078</v>
      </c>
      <c r="J26" s="29"/>
      <c r="K26" s="30" t="n">
        <f aca="false">IF(K25=0,"",K23/K25)</f>
        <v>0.315384615384615</v>
      </c>
      <c r="L26" s="31"/>
      <c r="M26" s="30" t="n">
        <f aca="false">IF(M25=0,"",M23/M25)</f>
        <v>0.473730135256463</v>
      </c>
      <c r="N26" s="30" t="n">
        <f aca="false">IF(N25=0,"",N23/N25)</f>
        <v>0.353059755129752</v>
      </c>
      <c r="O26" s="30" t="n">
        <f aca="false">IF(O25=0,"",O23/O25)</f>
        <v>0.410985839962145</v>
      </c>
      <c r="P26" s="29"/>
      <c r="Q26" s="30" t="n">
        <f aca="false">IF(Q25=0,"",Q23/Q25)</f>
        <v>0.399538911620995</v>
      </c>
      <c r="R26" s="29"/>
      <c r="S26" s="30" t="n">
        <f aca="false">IF(S25=0,"",S23/S25)</f>
        <v>0.549120234604106</v>
      </c>
      <c r="U26" s="30" t="n">
        <f aca="false">IF(U25=0,"",U23/U25)</f>
        <v>0.339327865069133</v>
      </c>
      <c r="V26" s="30" t="n">
        <f aca="false">IF(V25=0,"",V23/V25)</f>
        <v>0.301557880833936</v>
      </c>
      <c r="W26" s="30" t="n">
        <f aca="false">IF(W25=0,"",W23/W25)</f>
        <v>0.321275306502615</v>
      </c>
      <c r="X26" s="29"/>
      <c r="Y26" s="30" t="n">
        <f aca="false">IF(Y25=0,"",Y23/Y25)</f>
        <v>0.318208157920941</v>
      </c>
      <c r="Z26" s="29"/>
      <c r="AA26" s="30" t="n">
        <f aca="false">IF(AA25=0,"",AA23/AA25)</f>
        <v>0.448431943097317</v>
      </c>
      <c r="AB26" s="1"/>
    </row>
    <row r="27" customFormat="false" ht="12.75" hidden="false" customHeight="false" outlineLevel="0" collapsed="false">
      <c r="AB27" s="1"/>
    </row>
    <row r="28" customFormat="false" ht="12.75" hidden="false" customHeight="false" outlineLevel="0" collapsed="false">
      <c r="B28" s="8" t="s">
        <v>40</v>
      </c>
      <c r="E28" s="7"/>
      <c r="F28" s="7"/>
      <c r="G28" s="7"/>
      <c r="I28" s="22"/>
      <c r="K28" s="7"/>
      <c r="L28" s="7"/>
      <c r="M28" s="7"/>
      <c r="N28" s="7"/>
      <c r="O28" s="7"/>
      <c r="Q28" s="22"/>
      <c r="S28" s="7"/>
      <c r="U28" s="7"/>
      <c r="V28" s="7"/>
      <c r="W28" s="7"/>
      <c r="Y28" s="22"/>
      <c r="AA28" s="7"/>
      <c r="AB28" s="1"/>
    </row>
    <row r="29" customFormat="false" ht="12.75" hidden="false" customHeight="false" outlineLevel="0" collapsed="false">
      <c r="A29" s="1" t="s">
        <v>41</v>
      </c>
      <c r="B29" s="8"/>
      <c r="C29" s="0" t="s">
        <v>32</v>
      </c>
      <c r="E29" s="26" t="n">
        <f aca="false">IF(ISNA(ABS(VLOOKUP($A29,VARDATA,E$3,FALSE()))),0,ABS(VLOOKUP($A29,VARDATA,E$3,FALSE())))</f>
        <v>8341883.11</v>
      </c>
      <c r="F29" s="32" t="n">
        <f aca="false">-IF(ISNA(ABS(VLOOKUP($A29,VARDATA,F$3,FALSE()))),0,ABS(VLOOKUP($A29,VARDATA,F$3,FALSE())))</f>
        <v>-7188123.05</v>
      </c>
      <c r="G29" s="33" t="n">
        <f aca="false">ABS(F29)+ABS(E29)</f>
        <v>15530006.16</v>
      </c>
      <c r="H29" s="25"/>
      <c r="I29" s="34" t="n">
        <f aca="false">IF(ISNA(ABS(VLOOKUP($A29,VARDATA,I$4,FALSE()))),0,ABS(VLOOKUP($A29,VARDATA,I$4,FALSE())))+IF(ISNA(ABS(VLOOKUP($A29,VARDATA,I$3,FALSE()))),0,ABS(VLOOKUP($A29,VARDATA,I$3,FALSE())))</f>
        <v>36067279.63</v>
      </c>
      <c r="J29" s="25"/>
      <c r="K29" s="26" t="n">
        <f aca="false">IF(ISNA(ABS(VLOOKUP($A29,VARDATA,K$3,FALSE()))),0,ABS(VLOOKUP($A29,VARDATA,K$3,FALSE())))</f>
        <v>388</v>
      </c>
      <c r="L29" s="27"/>
      <c r="M29" s="26" t="n">
        <f aca="false">IF(ISNA(ABS(VLOOKUP($A29,VARDATA,M$3,FALSE()))),0,ABS(VLOOKUP($A29,VARDATA,M$3,FALSE())))</f>
        <v>116518661.7</v>
      </c>
      <c r="N29" s="32" t="n">
        <f aca="false">-IF(ISNA(ABS(VLOOKUP($A29,VARDATA,N$3,FALSE()))),0,ABS(VLOOKUP($A29,VARDATA,N$3,FALSE())))</f>
        <v>-116886724.69</v>
      </c>
      <c r="O29" s="33" t="n">
        <f aca="false">ABS(N29)+ABS(M29)</f>
        <v>233405386.39</v>
      </c>
      <c r="P29" s="25"/>
      <c r="Q29" s="34" t="n">
        <f aca="false">IF(ISNA(ABS(VLOOKUP($A29,VARDATA,Q$4,FALSE()))),0,ABS(VLOOKUP($A29,VARDATA,Q$4,FALSE())))+IF(ISNA(ABS(VLOOKUP($A29,VARDATA,Q$3,FALSE()))),0,ABS(VLOOKUP($A29,VARDATA,Q$3,FALSE())))</f>
        <v>530922802.4</v>
      </c>
      <c r="R29" s="25"/>
      <c r="S29" s="26" t="n">
        <f aca="false">IF(ISNA(ABS(VLOOKUP($A29,VARDATA,S$3,FALSE()))),0,ABS(VLOOKUP($A29,VARDATA,S$3,FALSE())))</f>
        <v>4482</v>
      </c>
      <c r="U29" s="26" t="n">
        <f aca="false">IF(ISNA(ABS(VLOOKUP($A29,VARDATA,U$3,FALSE()))),0,ABS(VLOOKUP($A29,VARDATA,U$3,FALSE())))</f>
        <v>222830731.37</v>
      </c>
      <c r="V29" s="32" t="n">
        <f aca="false">-IF(ISNA(ABS(VLOOKUP($A29,VARDATA,V$3,FALSE()))),0,ABS(VLOOKUP($A29,VARDATA,V$3,FALSE())))</f>
        <v>-202945319.06</v>
      </c>
      <c r="W29" s="33" t="n">
        <f aca="false">ABS(V29)+ABS(U29)</f>
        <v>425776050.43</v>
      </c>
      <c r="X29" s="25"/>
      <c r="Y29" s="34" t="n">
        <f aca="false">IF(ISNA(ABS(VLOOKUP($A29,VARDATA,Y$4,FALSE()))),0,ABS(VLOOKUP($A29,VARDATA,Y$4,FALSE())))+IF(ISNA(ABS(VLOOKUP($A29,VARDATA,Y$3,FALSE()))),0,ABS(VLOOKUP($A29,VARDATA,Y$3,FALSE())))</f>
        <v>973942282.98</v>
      </c>
      <c r="Z29" s="25"/>
      <c r="AA29" s="26" t="n">
        <f aca="false">IF(ISNA(ABS(VLOOKUP($A29,VARDATA,AA$3,FALSE()))),0,ABS(VLOOKUP($A29,VARDATA,AA$3,FALSE())))</f>
        <v>7617</v>
      </c>
      <c r="AB29" s="1"/>
    </row>
    <row r="30" customFormat="false" ht="12.75" hidden="false" customHeight="false" outlineLevel="0" collapsed="false">
      <c r="A30" s="1" t="s">
        <v>42</v>
      </c>
      <c r="B30" s="8"/>
      <c r="C30" s="0" t="s">
        <v>34</v>
      </c>
      <c r="E30" s="26" t="n">
        <f aca="false">IF(ISNA(ABS(VLOOKUP($A30,VARDATA,E$3,FALSE()))),0,ABS(VLOOKUP($A30,VARDATA,E$3,FALSE())))</f>
        <v>24109967.15</v>
      </c>
      <c r="F30" s="32" t="n">
        <f aca="false">-IF(ISNA(ABS(VLOOKUP($A30,VARDATA,F$3,FALSE()))),0,ABS(VLOOKUP($A30,VARDATA,F$3,FALSE())))</f>
        <v>-28585738.07</v>
      </c>
      <c r="G30" s="33" t="n">
        <f aca="false">ABS(F30)+ABS(E30)</f>
        <v>52695705.22</v>
      </c>
      <c r="H30" s="25"/>
      <c r="I30" s="34" t="n">
        <f aca="false">IF(ISNA(ABS(VLOOKUP($A30,VARDATA,I$4,FALSE()))),0,ABS(VLOOKUP($A30,VARDATA,I$4,FALSE())))+IF(ISNA(ABS(VLOOKUP($A30,VARDATA,I$3,FALSE()))),0,ABS(VLOOKUP($A30,VARDATA,I$3,FALSE())))</f>
        <v>129076571.43</v>
      </c>
      <c r="J30" s="25"/>
      <c r="K30" s="26" t="n">
        <f aca="false">IF(ISNA(ABS(VLOOKUP($A30,VARDATA,K$3,FALSE()))),0,ABS(VLOOKUP($A30,VARDATA,K$3,FALSE())))</f>
        <v>571</v>
      </c>
      <c r="L30" s="27"/>
      <c r="M30" s="26" t="n">
        <f aca="false">IF(ISNA(ABS(VLOOKUP($A30,VARDATA,M$3,FALSE()))),0,ABS(VLOOKUP($A30,VARDATA,M$3,FALSE())))</f>
        <v>411013205.9</v>
      </c>
      <c r="N30" s="32" t="n">
        <f aca="false">-IF(ISNA(ABS(VLOOKUP($A30,VARDATA,N$3,FALSE()))),0,ABS(VLOOKUP($A30,VARDATA,N$3,FALSE())))</f>
        <v>-233314476.21</v>
      </c>
      <c r="O30" s="33" t="n">
        <f aca="false">ABS(N30)+ABS(M30)</f>
        <v>644327682.11</v>
      </c>
      <c r="P30" s="25"/>
      <c r="Q30" s="34" t="n">
        <f aca="false">IF(ISNA(ABS(VLOOKUP($A30,VARDATA,Q$4,FALSE()))),0,ABS(VLOOKUP($A30,VARDATA,Q$4,FALSE())))+IF(ISNA(ABS(VLOOKUP($A30,VARDATA,Q$3,FALSE()))),0,ABS(VLOOKUP($A30,VARDATA,Q$3,FALSE())))</f>
        <v>1543884708.18</v>
      </c>
      <c r="R30" s="25"/>
      <c r="S30" s="26" t="n">
        <f aca="false">IF(ISNA(ABS(VLOOKUP($A30,VARDATA,S$3,FALSE()))),0,ABS(VLOOKUP($A30,VARDATA,S$3,FALSE())))</f>
        <v>5832</v>
      </c>
      <c r="U30" s="26" t="n">
        <f aca="false">IF(ISNA(ABS(VLOOKUP($A30,VARDATA,U$3,FALSE()))),0,ABS(VLOOKUP($A30,VARDATA,U$3,FALSE())))</f>
        <v>742340492.93</v>
      </c>
      <c r="V30" s="32" t="n">
        <f aca="false">-IF(ISNA(ABS(VLOOKUP($A30,VARDATA,V$3,FALSE()))),0,ABS(VLOOKUP($A30,VARDATA,V$3,FALSE())))</f>
        <v>-553149161.97</v>
      </c>
      <c r="W30" s="33" t="n">
        <f aca="false">ABS(V30)+ABS(U30)</f>
        <v>1295489654.9</v>
      </c>
      <c r="X30" s="25"/>
      <c r="Y30" s="34" t="n">
        <f aca="false">IF(ISNA(ABS(VLOOKUP($A30,VARDATA,Y$4,FALSE()))),0,ABS(VLOOKUP($A30,VARDATA,Y$4,FALSE())))+IF(ISNA(ABS(VLOOKUP($A30,VARDATA,Y$3,FALSE()))),0,ABS(VLOOKUP($A30,VARDATA,Y$3,FALSE())))</f>
        <v>3056230906.51</v>
      </c>
      <c r="Z30" s="25"/>
      <c r="AA30" s="26" t="n">
        <f aca="false">IF(ISNA(ABS(VLOOKUP($A30,VARDATA,AA$3,FALSE()))),0,ABS(VLOOKUP($A30,VARDATA,AA$3,FALSE())))</f>
        <v>13085</v>
      </c>
      <c r="AB30" s="1"/>
    </row>
    <row r="31" customFormat="false" ht="12.75" hidden="false" customHeight="false" outlineLevel="0" collapsed="false">
      <c r="B31" s="8"/>
      <c r="C31" s="0" t="s">
        <v>35</v>
      </c>
      <c r="E31" s="28" t="n">
        <f aca="false">SUM(E29:E30)</f>
        <v>32451850.26</v>
      </c>
      <c r="F31" s="28" t="n">
        <f aca="false">SUM(F29:F30)</f>
        <v>-35773861.12</v>
      </c>
      <c r="G31" s="28" t="n">
        <f aca="false">SUM(G29:G30)</f>
        <v>68225711.38</v>
      </c>
      <c r="H31" s="29"/>
      <c r="I31" s="28" t="n">
        <f aca="false">SUM(I29:I30)</f>
        <v>165143851.06</v>
      </c>
      <c r="J31" s="29"/>
      <c r="K31" s="28" t="n">
        <f aca="false">SUM(K29:K30)</f>
        <v>959</v>
      </c>
      <c r="L31" s="27"/>
      <c r="M31" s="28" t="n">
        <f aca="false">SUM(M29:M30)</f>
        <v>527531867.6</v>
      </c>
      <c r="N31" s="28" t="n">
        <f aca="false">SUM(N29:N30)</f>
        <v>-350201200.9</v>
      </c>
      <c r="O31" s="28" t="n">
        <f aca="false">SUM(O29:O30)</f>
        <v>877733068.5</v>
      </c>
      <c r="P31" s="29"/>
      <c r="Q31" s="28" t="n">
        <f aca="false">SUM(Q29:Q30)</f>
        <v>2074807510.58</v>
      </c>
      <c r="R31" s="29"/>
      <c r="S31" s="28" t="n">
        <f aca="false">SUM(S29:S30)</f>
        <v>10314</v>
      </c>
      <c r="U31" s="28" t="n">
        <f aca="false">SUM(U29:U30)</f>
        <v>965171224.3</v>
      </c>
      <c r="V31" s="28" t="n">
        <f aca="false">SUM(V29:V30)</f>
        <v>-756094481.03</v>
      </c>
      <c r="W31" s="28" t="n">
        <f aca="false">SUM(W29:W30)</f>
        <v>1721265705.33</v>
      </c>
      <c r="X31" s="29"/>
      <c r="Y31" s="28" t="n">
        <f aca="false">SUM(Y29:Y30)</f>
        <v>4030173189.49</v>
      </c>
      <c r="Z31" s="29"/>
      <c r="AA31" s="28" t="n">
        <f aca="false">SUM(AA29:AA30)</f>
        <v>20702</v>
      </c>
      <c r="AB31" s="1"/>
    </row>
    <row r="32" customFormat="false" ht="12.75" hidden="false" customHeight="false" outlineLevel="0" collapsed="false">
      <c r="C32" s="0" t="s">
        <v>36</v>
      </c>
      <c r="E32" s="30" t="n">
        <f aca="false">IF(E31=0,"",E29/E31)</f>
        <v>0.257054160029888</v>
      </c>
      <c r="F32" s="30" t="n">
        <f aca="false">IF(F31=0,"",F29/F31)</f>
        <v>0.200932268001157</v>
      </c>
      <c r="G32" s="30" t="n">
        <f aca="false">IF(G31=0,"",G29/G31)</f>
        <v>0.227626885024354</v>
      </c>
      <c r="H32" s="29"/>
      <c r="I32" s="30" t="n">
        <f aca="false">IF(I31=0,"",I29/I31)</f>
        <v>0.218399167746767</v>
      </c>
      <c r="J32" s="29"/>
      <c r="K32" s="30" t="n">
        <f aca="false">IF(K31=0,"",K29/K31)</f>
        <v>0.40458811261731</v>
      </c>
      <c r="L32" s="31"/>
      <c r="M32" s="30" t="n">
        <f aca="false">IF(M31=0,"",M29/M31)</f>
        <v>0.220875114578576</v>
      </c>
      <c r="N32" s="30" t="n">
        <f aca="false">IF(N31=0,"",N29/N31)</f>
        <v>0.333770199501335</v>
      </c>
      <c r="O32" s="30" t="n">
        <f aca="false">IF(O31=0,"",O29/O31)</f>
        <v>0.265918415024374</v>
      </c>
      <c r="P32" s="29"/>
      <c r="Q32" s="30" t="n">
        <f aca="false">IF(Q31=0,"",Q29/Q31)</f>
        <v>0.255890148697015</v>
      </c>
      <c r="R32" s="29"/>
      <c r="S32" s="30" t="n">
        <f aca="false">IF(S31=0,"",S29/S31)</f>
        <v>0.43455497382199</v>
      </c>
      <c r="U32" s="30" t="n">
        <f aca="false">IF(U31=0,"",U29/U31)</f>
        <v>0.230871710386528</v>
      </c>
      <c r="V32" s="30" t="n">
        <f aca="false">IF(V31=0,"",V29/V31)</f>
        <v>0.268412644387425</v>
      </c>
      <c r="W32" s="30" t="n">
        <f aca="false">IF(W31=0,"",W29/W31)</f>
        <v>0.247362187668969</v>
      </c>
      <c r="X32" s="29"/>
      <c r="Y32" s="30" t="n">
        <f aca="false">IF(Y31=0,"",Y29/Y31)</f>
        <v>0.241662637605717</v>
      </c>
      <c r="Z32" s="29"/>
      <c r="AA32" s="30" t="n">
        <f aca="false">IF(AA31=0,"",AA29/AA31)</f>
        <v>0.367935465172447</v>
      </c>
      <c r="AB32" s="1"/>
    </row>
    <row r="33" customFormat="false" ht="12.75" hidden="false" customHeight="false" outlineLevel="0" collapsed="false">
      <c r="AB33" s="1"/>
    </row>
    <row r="34" customFormat="false" ht="12.75" hidden="false" customHeight="false" outlineLevel="0" collapsed="false">
      <c r="B34" s="8" t="s">
        <v>43</v>
      </c>
      <c r="E34" s="7"/>
      <c r="F34" s="7"/>
      <c r="G34" s="7"/>
      <c r="I34" s="22"/>
      <c r="K34" s="7"/>
      <c r="L34" s="7"/>
      <c r="M34" s="7"/>
      <c r="N34" s="7"/>
      <c r="O34" s="7"/>
      <c r="Q34" s="22"/>
      <c r="S34" s="7"/>
      <c r="U34" s="7"/>
      <c r="V34" s="7"/>
      <c r="W34" s="7"/>
      <c r="Y34" s="22"/>
      <c r="AA34" s="7"/>
      <c r="AB34" s="1"/>
    </row>
    <row r="35" customFormat="false" ht="12.75" hidden="false" customHeight="false" outlineLevel="0" collapsed="false">
      <c r="A35" s="1" t="s">
        <v>44</v>
      </c>
      <c r="B35" s="8"/>
      <c r="C35" s="0" t="s">
        <v>32</v>
      </c>
      <c r="E35" s="26" t="n">
        <f aca="false">IF(ISNA(ABS(VLOOKUP($A35,VARDATA,E$3,FALSE()))),0,ABS(VLOOKUP($A35,VARDATA,E$3,FALSE())))</f>
        <v>46979212.01</v>
      </c>
      <c r="F35" s="32" t="n">
        <f aca="false">-IF(ISNA(ABS(VLOOKUP($A35,VARDATA,F$3,FALSE()))),0,ABS(VLOOKUP($A35,VARDATA,F$3,FALSE())))</f>
        <v>-27389588.26</v>
      </c>
      <c r="G35" s="33" t="n">
        <f aca="false">ABS(F35)+ABS(E35)</f>
        <v>74368800.27</v>
      </c>
      <c r="H35" s="25"/>
      <c r="I35" s="34" t="n">
        <f aca="false">IF(ISNA(ABS(VLOOKUP($A35,VARDATA,I$4,FALSE()))),0,ABS(VLOOKUP($A35,VARDATA,I$4,FALSE())))+IF(ISNA(ABS(VLOOKUP($A35,VARDATA,I$3,FALSE()))),0,ABS(VLOOKUP($A35,VARDATA,I$3,FALSE())))</f>
        <v>183740724.85</v>
      </c>
      <c r="J35" s="25"/>
      <c r="K35" s="26" t="n">
        <f aca="false">IF(ISNA(ABS(VLOOKUP($A35,VARDATA,K$3,FALSE()))),0,ABS(VLOOKUP($A35,VARDATA,K$3,FALSE())))</f>
        <v>201</v>
      </c>
      <c r="L35" s="27"/>
      <c r="M35" s="26" t="n">
        <f aca="false">IF(ISNA(ABS(VLOOKUP($A35,VARDATA,M$3,FALSE()))),0,ABS(VLOOKUP($A35,VARDATA,M$3,FALSE())))</f>
        <v>294030411.59</v>
      </c>
      <c r="N35" s="32" t="n">
        <f aca="false">-IF(ISNA(ABS(VLOOKUP($A35,VARDATA,N$3,FALSE()))),0,ABS(VLOOKUP($A35,VARDATA,N$3,FALSE())))</f>
        <v>-290722038.45</v>
      </c>
      <c r="O35" s="33" t="n">
        <f aca="false">ABS(N35)+ABS(M35)</f>
        <v>584752450.04</v>
      </c>
      <c r="P35" s="25"/>
      <c r="Q35" s="34" t="n">
        <f aca="false">IF(ISNA(ABS(VLOOKUP($A35,VARDATA,Q$4,FALSE()))),0,ABS(VLOOKUP($A35,VARDATA,Q$4,FALSE())))+IF(ISNA(ABS(VLOOKUP($A35,VARDATA,Q$3,FALSE()))),0,ABS(VLOOKUP($A35,VARDATA,Q$3,FALSE())))</f>
        <v>1342485242.39</v>
      </c>
      <c r="R35" s="25"/>
      <c r="S35" s="26" t="n">
        <f aca="false">IF(ISNA(ABS(VLOOKUP($A35,VARDATA,S$3,FALSE()))),0,ABS(VLOOKUP($A35,VARDATA,S$3,FALSE())))</f>
        <v>1755</v>
      </c>
      <c r="U35" s="26" t="n">
        <f aca="false">IF(ISNA(ABS(VLOOKUP($A35,VARDATA,U$3,FALSE()))),0,ABS(VLOOKUP($A35,VARDATA,U$3,FALSE())))</f>
        <v>388806994.84</v>
      </c>
      <c r="V35" s="32" t="n">
        <f aca="false">-IF(ISNA(ABS(VLOOKUP($A35,VARDATA,V$3,FALSE()))),0,ABS(VLOOKUP($A35,VARDATA,V$3,FALSE())))</f>
        <v>-404000281.55</v>
      </c>
      <c r="W35" s="33" t="n">
        <f aca="false">ABS(V35)+ABS(U35)</f>
        <v>792807276.39</v>
      </c>
      <c r="X35" s="25"/>
      <c r="Y35" s="34" t="n">
        <f aca="false">IF(ISNA(ABS(VLOOKUP($A35,VARDATA,Y$4,FALSE()))),0,ABS(VLOOKUP($A35,VARDATA,Y$4,FALSE())))+IF(ISNA(ABS(VLOOKUP($A35,VARDATA,Y$3,FALSE()))),0,ABS(VLOOKUP($A35,VARDATA,Y$3,FALSE())))</f>
        <v>1806136890.34</v>
      </c>
      <c r="Z35" s="25"/>
      <c r="AA35" s="26" t="n">
        <f aca="false">IF(ISNA(ABS(VLOOKUP($A35,VARDATA,AA$3,FALSE()))),0,ABS(VLOOKUP($A35,VARDATA,AA$3,FALSE())))</f>
        <v>2150</v>
      </c>
      <c r="AB35" s="1"/>
    </row>
    <row r="36" customFormat="false" ht="12.75" hidden="false" customHeight="false" outlineLevel="0" collapsed="false">
      <c r="A36" s="1" t="s">
        <v>45</v>
      </c>
      <c r="B36" s="8"/>
      <c r="C36" s="0" t="s">
        <v>34</v>
      </c>
      <c r="E36" s="26" t="n">
        <f aca="false">IF(ISNA(ABS(VLOOKUP($A36,VARDATA,E$3,FALSE()))),0,ABS(VLOOKUP($A36,VARDATA,E$3,FALSE())))</f>
        <v>47090000</v>
      </c>
      <c r="F36" s="32" t="n">
        <f aca="false">-IF(ISNA(ABS(VLOOKUP($A36,VARDATA,F$3,FALSE()))),0,ABS(VLOOKUP($A36,VARDATA,F$3,FALSE())))</f>
        <v>-42867290</v>
      </c>
      <c r="G36" s="33" t="n">
        <f aca="false">ABS(F36)+ABS(E36)</f>
        <v>89957290</v>
      </c>
      <c r="H36" s="25"/>
      <c r="I36" s="34" t="n">
        <f aca="false">IF(ISNA(ABS(VLOOKUP($A36,VARDATA,I$4,FALSE()))),0,ABS(VLOOKUP($A36,VARDATA,I$4,FALSE())))+IF(ISNA(ABS(VLOOKUP($A36,VARDATA,I$3,FALSE()))),0,ABS(VLOOKUP($A36,VARDATA,I$3,FALSE())))</f>
        <v>227384048.43</v>
      </c>
      <c r="J36" s="25"/>
      <c r="K36" s="26" t="n">
        <f aca="false">IF(ISNA(ABS(VLOOKUP($A36,VARDATA,K$3,FALSE()))),0,ABS(VLOOKUP($A36,VARDATA,K$3,FALSE())))</f>
        <v>81</v>
      </c>
      <c r="L36" s="27"/>
      <c r="M36" s="26" t="n">
        <f aca="false">IF(ISNA(ABS(VLOOKUP($A36,VARDATA,M$3,FALSE()))),0,ABS(VLOOKUP($A36,VARDATA,M$3,FALSE())))</f>
        <v>654606726.23</v>
      </c>
      <c r="N36" s="32" t="n">
        <f aca="false">-IF(ISNA(ABS(VLOOKUP($A36,VARDATA,N$3,FALSE()))),0,ABS(VLOOKUP($A36,VARDATA,N$3,FALSE())))</f>
        <v>-801381755.74</v>
      </c>
      <c r="O36" s="33" t="n">
        <f aca="false">ABS(N36)+ABS(M36)</f>
        <v>1455988481.97</v>
      </c>
      <c r="P36" s="25"/>
      <c r="Q36" s="34" t="n">
        <f aca="false">IF(ISNA(ABS(VLOOKUP($A36,VARDATA,Q$4,FALSE()))),0,ABS(VLOOKUP($A36,VARDATA,Q$4,FALSE())))+IF(ISNA(ABS(VLOOKUP($A36,VARDATA,Q$3,FALSE()))),0,ABS(VLOOKUP($A36,VARDATA,Q$3,FALSE())))</f>
        <v>3510126788.97</v>
      </c>
      <c r="R36" s="25"/>
      <c r="S36" s="26" t="n">
        <f aca="false">IF(ISNA(ABS(VLOOKUP($A36,VARDATA,S$3,FALSE()))),0,ABS(VLOOKUP($A36,VARDATA,S$3,FALSE())))</f>
        <v>1169</v>
      </c>
      <c r="U36" s="26" t="n">
        <f aca="false">IF(ISNA(ABS(VLOOKUP($A36,VARDATA,U$3,FALSE()))),0,ABS(VLOOKUP($A36,VARDATA,U$3,FALSE())))</f>
        <v>1787507995.32</v>
      </c>
      <c r="V36" s="32" t="n">
        <f aca="false">-IF(ISNA(ABS(VLOOKUP($A36,VARDATA,V$3,FALSE()))),0,ABS(VLOOKUP($A36,VARDATA,V$3,FALSE())))</f>
        <v>-1815986031.45</v>
      </c>
      <c r="W36" s="33" t="n">
        <f aca="false">ABS(V36)+ABS(U36)</f>
        <v>3603494026.77</v>
      </c>
      <c r="X36" s="25"/>
      <c r="Y36" s="34" t="n">
        <f aca="false">IF(ISNA(ABS(VLOOKUP($A36,VARDATA,Y$4,FALSE()))),0,ABS(VLOOKUP($A36,VARDATA,Y$4,FALSE())))+IF(ISNA(ABS(VLOOKUP($A36,VARDATA,Y$3,FALSE()))),0,ABS(VLOOKUP($A36,VARDATA,Y$3,FALSE())))</f>
        <v>8230722752.37</v>
      </c>
      <c r="Z36" s="25"/>
      <c r="AA36" s="26" t="n">
        <f aca="false">IF(ISNA(ABS(VLOOKUP($A36,VARDATA,AA$3,FALSE()))),0,ABS(VLOOKUP($A36,VARDATA,AA$3,FALSE())))</f>
        <v>2863</v>
      </c>
      <c r="AB36" s="1"/>
    </row>
    <row r="37" customFormat="false" ht="12.75" hidden="false" customHeight="false" outlineLevel="0" collapsed="false">
      <c r="B37" s="8"/>
      <c r="C37" s="0" t="s">
        <v>35</v>
      </c>
      <c r="E37" s="28" t="n">
        <f aca="false">SUM(E35:E36)</f>
        <v>94069212.01</v>
      </c>
      <c r="F37" s="28" t="n">
        <f aca="false">SUM(F35:F36)</f>
        <v>-70256878.26</v>
      </c>
      <c r="G37" s="28" t="n">
        <f aca="false">SUM(G35:G36)</f>
        <v>164326090.27</v>
      </c>
      <c r="H37" s="29"/>
      <c r="I37" s="28" t="n">
        <f aca="false">SUM(I35:I36)</f>
        <v>411124773.28</v>
      </c>
      <c r="J37" s="29"/>
      <c r="K37" s="28" t="n">
        <f aca="false">SUM(K35:K36)</f>
        <v>282</v>
      </c>
      <c r="L37" s="27"/>
      <c r="M37" s="28" t="n">
        <f aca="false">SUM(M35:M36)</f>
        <v>948637137.82</v>
      </c>
      <c r="N37" s="28" t="n">
        <f aca="false">SUM(N35:N36)</f>
        <v>-1092103794.19</v>
      </c>
      <c r="O37" s="28" t="n">
        <f aca="false">SUM(O35:O36)</f>
        <v>2040740932.01</v>
      </c>
      <c r="P37" s="29"/>
      <c r="Q37" s="28" t="n">
        <f aca="false">SUM(Q35:Q36)</f>
        <v>4852612031.36</v>
      </c>
      <c r="R37" s="29"/>
      <c r="S37" s="28" t="n">
        <f aca="false">SUM(S35:S36)</f>
        <v>2924</v>
      </c>
      <c r="U37" s="28" t="n">
        <f aca="false">SUM(U35:U36)</f>
        <v>2176314990.16</v>
      </c>
      <c r="V37" s="28" t="n">
        <f aca="false">SUM(V35:V36)</f>
        <v>-2219986313</v>
      </c>
      <c r="W37" s="28" t="n">
        <f aca="false">SUM(W35:W36)</f>
        <v>4396301303.16</v>
      </c>
      <c r="X37" s="29"/>
      <c r="Y37" s="28" t="n">
        <f aca="false">SUM(Y35:Y36)</f>
        <v>10036859642.71</v>
      </c>
      <c r="Z37" s="29"/>
      <c r="AA37" s="28" t="n">
        <f aca="false">SUM(AA35:AA36)</f>
        <v>5013</v>
      </c>
      <c r="AB37" s="1"/>
    </row>
    <row r="38" customFormat="false" ht="12.75" hidden="false" customHeight="false" outlineLevel="0" collapsed="false">
      <c r="C38" s="0" t="s">
        <v>36</v>
      </c>
      <c r="E38" s="30" t="n">
        <f aca="false">IF(E37=0,"",E35/E37)</f>
        <v>0.4994111357604</v>
      </c>
      <c r="F38" s="30" t="n">
        <f aca="false">IF(F37=0,"",F35/F37)</f>
        <v>0.389849206772883</v>
      </c>
      <c r="G38" s="30" t="n">
        <f aca="false">IF(G37=0,"",G35/G37)</f>
        <v>0.452568427495637</v>
      </c>
      <c r="H38" s="29"/>
      <c r="I38" s="30" t="n">
        <f aca="false">IF(I37=0,"",I35/I37)</f>
        <v>0.446922046035065</v>
      </c>
      <c r="J38" s="29"/>
      <c r="K38" s="30" t="n">
        <f aca="false">IF(K37=0,"",K35/K37)</f>
        <v>0.712765957446809</v>
      </c>
      <c r="L38" s="31"/>
      <c r="M38" s="30" t="n">
        <f aca="false">IF(M37=0,"",M35/M37)</f>
        <v>0.309950348629289</v>
      </c>
      <c r="N38" s="30" t="n">
        <f aca="false">IF(N37=0,"",N35/N37)</f>
        <v>0.266203670380639</v>
      </c>
      <c r="O38" s="30" t="n">
        <f aca="false">IF(O37=0,"",O35/O37)</f>
        <v>0.28653928623074</v>
      </c>
      <c r="P38" s="29"/>
      <c r="Q38" s="30" t="n">
        <f aca="false">IF(Q37=0,"",Q35/Q37)</f>
        <v>0.276652086281407</v>
      </c>
      <c r="R38" s="29"/>
      <c r="S38" s="30" t="n">
        <f aca="false">IF(S37=0,"",S35/S37)</f>
        <v>0.600205198358413</v>
      </c>
      <c r="U38" s="30" t="n">
        <f aca="false">IF(U37=0,"",U35/U37)</f>
        <v>0.178653823825114</v>
      </c>
      <c r="V38" s="30" t="n">
        <f aca="false">IF(V37=0,"",V35/V37)</f>
        <v>0.181983230790306</v>
      </c>
      <c r="W38" s="30" t="n">
        <f aca="false">IF(W37=0,"",W35/W37)</f>
        <v>0.180335063891126</v>
      </c>
      <c r="X38" s="29"/>
      <c r="Y38" s="30" t="n">
        <f aca="false">IF(Y37=0,"",Y35/Y37)</f>
        <v>0.179950398295331</v>
      </c>
      <c r="Z38" s="29"/>
      <c r="AA38" s="30" t="n">
        <f aca="false">IF(AA37=0,"",AA35/AA37)</f>
        <v>0.428884899261919</v>
      </c>
      <c r="AB38" s="1"/>
    </row>
    <row r="39" customFormat="false" ht="12.75" hidden="false" customHeight="false" outlineLevel="0" collapsed="false">
      <c r="AB39" s="1"/>
    </row>
    <row r="40" customFormat="false" ht="12.75" hidden="false" customHeight="false" outlineLevel="0" collapsed="false">
      <c r="B40" s="8" t="s">
        <v>46</v>
      </c>
      <c r="E40" s="7"/>
      <c r="F40" s="7"/>
      <c r="G40" s="7"/>
      <c r="I40" s="22"/>
      <c r="K40" s="7"/>
      <c r="L40" s="7"/>
      <c r="M40" s="7"/>
      <c r="N40" s="7"/>
      <c r="O40" s="7"/>
      <c r="Q40" s="22"/>
      <c r="S40" s="7"/>
      <c r="U40" s="7"/>
      <c r="V40" s="7"/>
      <c r="W40" s="7"/>
      <c r="Y40" s="22"/>
      <c r="AA40" s="7"/>
      <c r="AB40" s="1"/>
    </row>
    <row r="41" customFormat="false" ht="12.75" hidden="false" customHeight="false" outlineLevel="0" collapsed="false">
      <c r="A41" s="1" t="s">
        <v>47</v>
      </c>
      <c r="B41" s="8"/>
      <c r="C41" s="0" t="s">
        <v>32</v>
      </c>
      <c r="E41" s="26" t="n">
        <f aca="false">IF(ISNA(ABS(VLOOKUP($A41,VARDATA,E$3,FALSE()))),0,ABS(VLOOKUP($A41,VARDATA,E$3,FALSE())))</f>
        <v>0</v>
      </c>
      <c r="F41" s="32" t="n">
        <f aca="false">-IF(ISNA(ABS(VLOOKUP($A41,VARDATA,F$3,FALSE()))),0,ABS(VLOOKUP($A41,VARDATA,F$3,FALSE())))</f>
        <v>-0</v>
      </c>
      <c r="G41" s="33" t="n">
        <f aca="false">ABS(F41)+ABS(E41)</f>
        <v>0</v>
      </c>
      <c r="H41" s="25"/>
      <c r="I41" s="34" t="n">
        <f aca="false">IF(ISNA(ABS(VLOOKUP($A41,VARDATA,I$4,FALSE()))),0,ABS(VLOOKUP($A41,VARDATA,I$4,FALSE())))+IF(ISNA(ABS(VLOOKUP($A41,VARDATA,I$3,FALSE()))),0,ABS(VLOOKUP($A41,VARDATA,I$3,FALSE())))</f>
        <v>0</v>
      </c>
      <c r="J41" s="25"/>
      <c r="K41" s="26" t="n">
        <f aca="false">IF(ISNA(ABS(VLOOKUP($A41,VARDATA,K$3,FALSE()))),0,ABS(VLOOKUP($A41,VARDATA,K$3,FALSE())))</f>
        <v>0</v>
      </c>
      <c r="L41" s="27"/>
      <c r="M41" s="26" t="n">
        <f aca="false">IF(ISNA(ABS(VLOOKUP($A41,VARDATA,M$3,FALSE()))),0,ABS(VLOOKUP($A41,VARDATA,M$3,FALSE())))</f>
        <v>0</v>
      </c>
      <c r="N41" s="32" t="n">
        <f aca="false">-IF(ISNA(ABS(VLOOKUP($A41,VARDATA,N$3,FALSE()))),0,ABS(VLOOKUP($A41,VARDATA,N$3,FALSE())))</f>
        <v>-0</v>
      </c>
      <c r="O41" s="33" t="n">
        <f aca="false">ABS(N41)+ABS(M41)</f>
        <v>0</v>
      </c>
      <c r="P41" s="25"/>
      <c r="Q41" s="34" t="n">
        <f aca="false">IF(ISNA(ABS(VLOOKUP($A41,VARDATA,Q$4,FALSE()))),0,ABS(VLOOKUP($A41,VARDATA,Q$4,FALSE())))+IF(ISNA(ABS(VLOOKUP($A41,VARDATA,Q$3,FALSE()))),0,ABS(VLOOKUP($A41,VARDATA,Q$3,FALSE())))</f>
        <v>0</v>
      </c>
      <c r="R41" s="25"/>
      <c r="S41" s="26" t="n">
        <f aca="false">IF(ISNA(ABS(VLOOKUP($A41,VARDATA,S$3,FALSE()))),0,ABS(VLOOKUP($A41,VARDATA,S$3,FALSE())))</f>
        <v>0</v>
      </c>
      <c r="U41" s="26" t="n">
        <f aca="false">IF(ISNA(ABS(VLOOKUP($A41,VARDATA,U$3,FALSE()))),0,ABS(VLOOKUP($A41,VARDATA,U$3,FALSE())))</f>
        <v>0</v>
      </c>
      <c r="V41" s="32" t="n">
        <f aca="false">-IF(ISNA(ABS(VLOOKUP($A41,VARDATA,V$3,FALSE()))),0,ABS(VLOOKUP($A41,VARDATA,V$3,FALSE())))</f>
        <v>-0</v>
      </c>
      <c r="W41" s="33" t="n">
        <f aca="false">ABS(V41)+ABS(U41)</f>
        <v>0</v>
      </c>
      <c r="X41" s="25"/>
      <c r="Y41" s="34" t="n">
        <f aca="false">IF(ISNA(ABS(VLOOKUP($A41,VARDATA,Y$4,FALSE()))),0,ABS(VLOOKUP($A41,VARDATA,Y$4,FALSE())))+IF(ISNA(ABS(VLOOKUP($A41,VARDATA,Y$3,FALSE()))),0,ABS(VLOOKUP($A41,VARDATA,Y$3,FALSE())))</f>
        <v>0</v>
      </c>
      <c r="Z41" s="25"/>
      <c r="AA41" s="26" t="n">
        <f aca="false">IF(ISNA(ABS(VLOOKUP($A41,VARDATA,AA$3,FALSE()))),0,ABS(VLOOKUP($A41,VARDATA,AA$3,FALSE())))</f>
        <v>0</v>
      </c>
      <c r="AB41" s="1"/>
    </row>
    <row r="42" customFormat="false" ht="12.75" hidden="false" customHeight="false" outlineLevel="0" collapsed="false">
      <c r="A42" s="1" t="s">
        <v>48</v>
      </c>
      <c r="B42" s="8"/>
      <c r="C42" s="0" t="s">
        <v>34</v>
      </c>
      <c r="E42" s="26" t="n">
        <f aca="false">IF(ISNA(ABS(VLOOKUP($A42,VARDATA,E$3,FALSE()))),0,ABS(VLOOKUP($A42,VARDATA,E$3,FALSE())))</f>
        <v>200000</v>
      </c>
      <c r="F42" s="32" t="n">
        <f aca="false">-IF(ISNA(ABS(VLOOKUP($A42,VARDATA,F$3,FALSE()))),0,ABS(VLOOKUP($A42,VARDATA,F$3,FALSE())))</f>
        <v>-0</v>
      </c>
      <c r="G42" s="33" t="n">
        <f aca="false">ABS(F42)+ABS(E42)</f>
        <v>200000</v>
      </c>
      <c r="H42" s="25"/>
      <c r="I42" s="34" t="n">
        <f aca="false">IF(ISNA(ABS(VLOOKUP($A42,VARDATA,I$4,FALSE()))),0,ABS(VLOOKUP($A42,VARDATA,I$4,FALSE())))+IF(ISNA(ABS(VLOOKUP($A42,VARDATA,I$3,FALSE()))),0,ABS(VLOOKUP($A42,VARDATA,I$3,FALSE())))</f>
        <v>0</v>
      </c>
      <c r="J42" s="25"/>
      <c r="K42" s="26" t="n">
        <f aca="false">IF(ISNA(ABS(VLOOKUP($A42,VARDATA,K$3,FALSE()))),0,ABS(VLOOKUP($A42,VARDATA,K$3,FALSE())))</f>
        <v>2</v>
      </c>
      <c r="L42" s="27"/>
      <c r="M42" s="26" t="n">
        <f aca="false">IF(ISNA(ABS(VLOOKUP($A42,VARDATA,M$3,FALSE()))),0,ABS(VLOOKUP($A42,VARDATA,M$3,FALSE())))</f>
        <v>2295501.7</v>
      </c>
      <c r="N42" s="32" t="n">
        <f aca="false">-IF(ISNA(ABS(VLOOKUP($A42,VARDATA,N$3,FALSE()))),0,ABS(VLOOKUP($A42,VARDATA,N$3,FALSE())))</f>
        <v>-0</v>
      </c>
      <c r="O42" s="33" t="n">
        <f aca="false">ABS(N42)+ABS(M42)</f>
        <v>2295501.7</v>
      </c>
      <c r="P42" s="25"/>
      <c r="Q42" s="34" t="n">
        <f aca="false">IF(ISNA(ABS(VLOOKUP($A42,VARDATA,Q$4,FALSE()))),0,ABS(VLOOKUP($A42,VARDATA,Q$4,FALSE())))+IF(ISNA(ABS(VLOOKUP($A42,VARDATA,Q$3,FALSE()))),0,ABS(VLOOKUP($A42,VARDATA,Q$3,FALSE())))</f>
        <v>138022.17</v>
      </c>
      <c r="R42" s="25"/>
      <c r="S42" s="26" t="n">
        <f aca="false">IF(ISNA(ABS(VLOOKUP($A42,VARDATA,S$3,FALSE()))),0,ABS(VLOOKUP($A42,VARDATA,S$3,FALSE())))</f>
        <v>28</v>
      </c>
      <c r="U42" s="26" t="n">
        <f aca="false">IF(ISNA(ABS(VLOOKUP($A42,VARDATA,U$3,FALSE()))),0,ABS(VLOOKUP($A42,VARDATA,U$3,FALSE())))</f>
        <v>2295501.7</v>
      </c>
      <c r="V42" s="32" t="n">
        <f aca="false">-IF(ISNA(ABS(VLOOKUP($A42,VARDATA,V$3,FALSE()))),0,ABS(VLOOKUP($A42,VARDATA,V$3,FALSE())))</f>
        <v>-0</v>
      </c>
      <c r="W42" s="33" t="n">
        <f aca="false">ABS(V42)+ABS(U42)</f>
        <v>2295501.7</v>
      </c>
      <c r="X42" s="25"/>
      <c r="Y42" s="34" t="n">
        <f aca="false">IF(ISNA(ABS(VLOOKUP($A42,VARDATA,Y$4,FALSE()))),0,ABS(VLOOKUP($A42,VARDATA,Y$4,FALSE())))+IF(ISNA(ABS(VLOOKUP($A42,VARDATA,Y$3,FALSE()))),0,ABS(VLOOKUP($A42,VARDATA,Y$3,FALSE())))</f>
        <v>138022.17</v>
      </c>
      <c r="Z42" s="25"/>
      <c r="AA42" s="26" t="n">
        <f aca="false">IF(ISNA(ABS(VLOOKUP($A42,VARDATA,AA$3,FALSE()))),0,ABS(VLOOKUP($A42,VARDATA,AA$3,FALSE())))</f>
        <v>28</v>
      </c>
      <c r="AB42" s="1"/>
    </row>
    <row r="43" customFormat="false" ht="12.75" hidden="false" customHeight="false" outlineLevel="0" collapsed="false">
      <c r="B43" s="8"/>
      <c r="C43" s="0" t="s">
        <v>35</v>
      </c>
      <c r="E43" s="28" t="n">
        <f aca="false">SUM(E41:E42)</f>
        <v>200000</v>
      </c>
      <c r="F43" s="28" t="n">
        <f aca="false">SUM(F41:F42)</f>
        <v>0</v>
      </c>
      <c r="G43" s="28" t="n">
        <f aca="false">SUM(G41:G42)</f>
        <v>200000</v>
      </c>
      <c r="H43" s="29"/>
      <c r="I43" s="28" t="n">
        <f aca="false">SUM(I41:I42)</f>
        <v>0</v>
      </c>
      <c r="J43" s="29"/>
      <c r="K43" s="28" t="n">
        <f aca="false">SUM(K41:K42)</f>
        <v>2</v>
      </c>
      <c r="L43" s="27"/>
      <c r="M43" s="28" t="n">
        <f aca="false">SUM(M41:M42)</f>
        <v>2295501.7</v>
      </c>
      <c r="N43" s="28" t="n">
        <f aca="false">SUM(N41:N42)</f>
        <v>0</v>
      </c>
      <c r="O43" s="28" t="n">
        <f aca="false">SUM(O41:O42)</f>
        <v>2295501.7</v>
      </c>
      <c r="P43" s="29"/>
      <c r="Q43" s="28" t="n">
        <f aca="false">SUM(Q41:Q42)</f>
        <v>138022.17</v>
      </c>
      <c r="R43" s="29"/>
      <c r="S43" s="28" t="n">
        <f aca="false">SUM(S41:S42)</f>
        <v>28</v>
      </c>
      <c r="U43" s="28" t="n">
        <f aca="false">SUM(U41:U42)</f>
        <v>2295501.7</v>
      </c>
      <c r="V43" s="28" t="n">
        <f aca="false">SUM(V41:V42)</f>
        <v>0</v>
      </c>
      <c r="W43" s="28" t="n">
        <f aca="false">SUM(W41:W42)</f>
        <v>2295501.7</v>
      </c>
      <c r="X43" s="29"/>
      <c r="Y43" s="28" t="n">
        <f aca="false">SUM(Y41:Y42)</f>
        <v>138022.17</v>
      </c>
      <c r="Z43" s="29"/>
      <c r="AA43" s="28" t="n">
        <f aca="false">SUM(AA41:AA42)</f>
        <v>28</v>
      </c>
      <c r="AB43" s="1"/>
    </row>
    <row r="44" customFormat="false" ht="12.75" hidden="false" customHeight="false" outlineLevel="0" collapsed="false">
      <c r="C44" s="0" t="s">
        <v>36</v>
      </c>
      <c r="E44" s="30" t="n">
        <f aca="false">IF(E43=0,"",E41/E43)</f>
        <v>0</v>
      </c>
      <c r="F44" s="30" t="str">
        <f aca="false">IF(F43=0,"",F41/F43)</f>
        <v/>
      </c>
      <c r="G44" s="30" t="n">
        <f aca="false">IF(G43=0,"",G41/G43)</f>
        <v>0</v>
      </c>
      <c r="H44" s="29"/>
      <c r="I44" s="30" t="str">
        <f aca="false">IF(I43=0,"",I41/I43)</f>
        <v/>
      </c>
      <c r="J44" s="29"/>
      <c r="K44" s="30" t="n">
        <f aca="false">IF(K43=0,"",K41/K43)</f>
        <v>0</v>
      </c>
      <c r="L44" s="31"/>
      <c r="M44" s="30" t="n">
        <f aca="false">IF(M43=0,"",M41/M43)</f>
        <v>0</v>
      </c>
      <c r="N44" s="30" t="str">
        <f aca="false">IF(N43=0,"",N41/N43)</f>
        <v/>
      </c>
      <c r="O44" s="30" t="n">
        <f aca="false">IF(O43=0,"",O41/O43)</f>
        <v>0</v>
      </c>
      <c r="P44" s="29"/>
      <c r="Q44" s="30" t="n">
        <f aca="false">IF(Q43=0,"",Q41/Q43)</f>
        <v>0</v>
      </c>
      <c r="R44" s="29"/>
      <c r="S44" s="30" t="n">
        <f aca="false">IF(S43=0,"",S41/S43)</f>
        <v>0</v>
      </c>
      <c r="U44" s="30" t="n">
        <f aca="false">IF(U43=0,"",U41/U43)</f>
        <v>0</v>
      </c>
      <c r="V44" s="30" t="str">
        <f aca="false">IF(V43=0,"",V41/V43)</f>
        <v/>
      </c>
      <c r="W44" s="30" t="n">
        <f aca="false">IF(W43=0,"",W41/W43)</f>
        <v>0</v>
      </c>
      <c r="X44" s="29"/>
      <c r="Y44" s="30" t="n">
        <f aca="false">IF(Y43=0,"",Y41/Y43)</f>
        <v>0</v>
      </c>
      <c r="Z44" s="29"/>
      <c r="AA44" s="30" t="n">
        <f aca="false">IF(AA43=0,"",AA41/AA43)</f>
        <v>0</v>
      </c>
      <c r="AB44" s="1"/>
    </row>
    <row r="45" customFormat="false" ht="12.75" hidden="false" customHeight="false" outlineLevel="0" collapsed="false">
      <c r="AB45" s="1"/>
    </row>
    <row r="46" customFormat="false" ht="12.75" hidden="false" customHeight="false" outlineLevel="0" collapsed="false">
      <c r="B46" s="8" t="s">
        <v>49</v>
      </c>
      <c r="E46" s="7"/>
      <c r="F46" s="7"/>
      <c r="G46" s="7"/>
      <c r="I46" s="22"/>
      <c r="K46" s="7"/>
      <c r="L46" s="7"/>
      <c r="M46" s="7"/>
      <c r="N46" s="7"/>
      <c r="O46" s="7"/>
      <c r="Q46" s="22"/>
      <c r="S46" s="7"/>
      <c r="U46" s="7"/>
      <c r="V46" s="7"/>
      <c r="W46" s="7"/>
      <c r="Y46" s="22"/>
      <c r="AA46" s="7"/>
      <c r="AB46" s="1"/>
    </row>
    <row r="47" customFormat="false" ht="12.75" hidden="false" customHeight="false" outlineLevel="0" collapsed="false">
      <c r="A47" s="1" t="s">
        <v>50</v>
      </c>
      <c r="B47" s="8"/>
      <c r="C47" s="0" t="s">
        <v>32</v>
      </c>
      <c r="E47" s="26" t="n">
        <f aca="false">IF(ISNA(ABS(VLOOKUP($A47,VARDATA,E$3,FALSE()))),0,ABS(VLOOKUP($A47,VARDATA,E$3,FALSE())))</f>
        <v>0</v>
      </c>
      <c r="F47" s="32" t="n">
        <f aca="false">-IF(ISNA(ABS(VLOOKUP($A47,VARDATA,F$3,FALSE()))),0,ABS(VLOOKUP($A47,VARDATA,F$3,FALSE())))</f>
        <v>-72500</v>
      </c>
      <c r="G47" s="33" t="n">
        <f aca="false">ABS(F47)+ABS(E47)</f>
        <v>72500</v>
      </c>
      <c r="H47" s="25"/>
      <c r="I47" s="34" t="n">
        <f aca="false">IF(ISNA(ABS(VLOOKUP($A47,VARDATA,I$4,FALSE()))),0,ABS(VLOOKUP($A47,VARDATA,I$4,FALSE())))+IF(ISNA(ABS(VLOOKUP($A47,VARDATA,I$3,FALSE()))),0,ABS(VLOOKUP($A47,VARDATA,I$3,FALSE())))</f>
        <v>165150.77</v>
      </c>
      <c r="J47" s="25"/>
      <c r="K47" s="26" t="n">
        <f aca="false">IF(ISNA(ABS(VLOOKUP($A47,VARDATA,K$3,FALSE()))),0,ABS(VLOOKUP($A47,VARDATA,K$3,FALSE())))</f>
        <v>1</v>
      </c>
      <c r="L47" s="27"/>
      <c r="M47" s="26" t="n">
        <f aca="false">IF(ISNA(ABS(VLOOKUP($A47,VARDATA,M$3,FALSE()))),0,ABS(VLOOKUP($A47,VARDATA,M$3,FALSE())))</f>
        <v>7125000</v>
      </c>
      <c r="N47" s="32" t="n">
        <f aca="false">-IF(ISNA(ABS(VLOOKUP($A47,VARDATA,N$3,FALSE()))),0,ABS(VLOOKUP($A47,VARDATA,N$3,FALSE())))</f>
        <v>-4027500</v>
      </c>
      <c r="O47" s="33" t="n">
        <f aca="false">ABS(N47)+ABS(M47)</f>
        <v>11152500</v>
      </c>
      <c r="P47" s="25"/>
      <c r="Q47" s="34" t="n">
        <f aca="false">IF(ISNA(ABS(VLOOKUP($A47,VARDATA,Q$4,FALSE()))),0,ABS(VLOOKUP($A47,VARDATA,Q$4,FALSE())))+IF(ISNA(ABS(VLOOKUP($A47,VARDATA,Q$3,FALSE()))),0,ABS(VLOOKUP($A47,VARDATA,Q$3,FALSE())))</f>
        <v>21270544.88</v>
      </c>
      <c r="R47" s="25"/>
      <c r="S47" s="26" t="n">
        <f aca="false">IF(ISNA(ABS(VLOOKUP($A47,VARDATA,S$3,FALSE()))),0,ABS(VLOOKUP($A47,VARDATA,S$3,FALSE())))</f>
        <v>49</v>
      </c>
      <c r="U47" s="26" t="n">
        <f aca="false">IF(ISNA(ABS(VLOOKUP($A47,VARDATA,U$3,FALSE()))),0,ABS(VLOOKUP($A47,VARDATA,U$3,FALSE())))</f>
        <v>7125000</v>
      </c>
      <c r="V47" s="32" t="n">
        <f aca="false">-IF(ISNA(ABS(VLOOKUP($A47,VARDATA,V$3,FALSE()))),0,ABS(VLOOKUP($A47,VARDATA,V$3,FALSE())))</f>
        <v>-4027500</v>
      </c>
      <c r="W47" s="33" t="n">
        <f aca="false">ABS(V47)+ABS(U47)</f>
        <v>11152500</v>
      </c>
      <c r="X47" s="25"/>
      <c r="Y47" s="34" t="n">
        <f aca="false">IF(ISNA(ABS(VLOOKUP($A47,VARDATA,Y$4,FALSE()))),0,ABS(VLOOKUP($A47,VARDATA,Y$4,FALSE())))+IF(ISNA(ABS(VLOOKUP($A47,VARDATA,Y$3,FALSE()))),0,ABS(VLOOKUP($A47,VARDATA,Y$3,FALSE())))</f>
        <v>21270544.88</v>
      </c>
      <c r="Z47" s="25"/>
      <c r="AA47" s="26" t="n">
        <f aca="false">IF(ISNA(ABS(VLOOKUP($A47,VARDATA,AA$3,FALSE()))),0,ABS(VLOOKUP($A47,VARDATA,AA$3,FALSE())))</f>
        <v>49</v>
      </c>
      <c r="AB47" s="1"/>
    </row>
    <row r="48" customFormat="false" ht="12.75" hidden="false" customHeight="false" outlineLevel="0" collapsed="false">
      <c r="A48" s="1" t="s">
        <v>51</v>
      </c>
      <c r="B48" s="8"/>
      <c r="C48" s="0" t="s">
        <v>34</v>
      </c>
      <c r="E48" s="26" t="n">
        <f aca="false">IF(ISNA(ABS(VLOOKUP($A48,VARDATA,E$3,FALSE()))),0,ABS(VLOOKUP($A48,VARDATA,E$3,FALSE())))</f>
        <v>639736.42</v>
      </c>
      <c r="F48" s="32" t="n">
        <f aca="false">-IF(ISNA(ABS(VLOOKUP($A48,VARDATA,F$3,FALSE()))),0,ABS(VLOOKUP($A48,VARDATA,F$3,FALSE())))</f>
        <v>-173721.3</v>
      </c>
      <c r="G48" s="33" t="n">
        <f aca="false">ABS(F48)+ABS(E48)</f>
        <v>813457.72</v>
      </c>
      <c r="H48" s="25"/>
      <c r="I48" s="34" t="n">
        <f aca="false">IF(ISNA(ABS(VLOOKUP($A48,VARDATA,I$4,FALSE()))),0,ABS(VLOOKUP($A48,VARDATA,I$4,FALSE())))+IF(ISNA(ABS(VLOOKUP($A48,VARDATA,I$3,FALSE()))),0,ABS(VLOOKUP($A48,VARDATA,I$3,FALSE())))</f>
        <v>1782469.72</v>
      </c>
      <c r="J48" s="25"/>
      <c r="K48" s="26" t="n">
        <f aca="false">IF(ISNA(ABS(VLOOKUP($A48,VARDATA,K$3,FALSE()))),0,ABS(VLOOKUP($A48,VARDATA,K$3,FALSE())))</f>
        <v>11</v>
      </c>
      <c r="L48" s="27"/>
      <c r="M48" s="26" t="n">
        <f aca="false">IF(ISNA(ABS(VLOOKUP($A48,VARDATA,M$3,FALSE()))),0,ABS(VLOOKUP($A48,VARDATA,M$3,FALSE())))</f>
        <v>20991233.8</v>
      </c>
      <c r="N48" s="32" t="n">
        <f aca="false">-IF(ISNA(ABS(VLOOKUP($A48,VARDATA,N$3,FALSE()))),0,ABS(VLOOKUP($A48,VARDATA,N$3,FALSE())))</f>
        <v>-7933735.02</v>
      </c>
      <c r="O48" s="33" t="n">
        <f aca="false">ABS(N48)+ABS(M48)</f>
        <v>28924968.82</v>
      </c>
      <c r="P48" s="25"/>
      <c r="Q48" s="34" t="n">
        <f aca="false">IF(ISNA(ABS(VLOOKUP($A48,VARDATA,Q$4,FALSE()))),0,ABS(VLOOKUP($A48,VARDATA,Q$4,FALSE())))+IF(ISNA(ABS(VLOOKUP($A48,VARDATA,Q$3,FALSE()))),0,ABS(VLOOKUP($A48,VARDATA,Q$3,FALSE())))</f>
        <v>56630786.98</v>
      </c>
      <c r="R48" s="25"/>
      <c r="S48" s="26" t="n">
        <f aca="false">IF(ISNA(ABS(VLOOKUP($A48,VARDATA,S$3,FALSE()))),0,ABS(VLOOKUP($A48,VARDATA,S$3,FALSE())))</f>
        <v>190</v>
      </c>
      <c r="U48" s="26" t="n">
        <f aca="false">IF(ISNA(ABS(VLOOKUP($A48,VARDATA,U$3,FALSE()))),0,ABS(VLOOKUP($A48,VARDATA,U$3,FALSE())))</f>
        <v>20991233.8</v>
      </c>
      <c r="V48" s="32" t="n">
        <f aca="false">-IF(ISNA(ABS(VLOOKUP($A48,VARDATA,V$3,FALSE()))),0,ABS(VLOOKUP($A48,VARDATA,V$3,FALSE())))</f>
        <v>-7933735.02</v>
      </c>
      <c r="W48" s="33" t="n">
        <f aca="false">ABS(V48)+ABS(U48)</f>
        <v>28924968.82</v>
      </c>
      <c r="X48" s="25"/>
      <c r="Y48" s="34" t="n">
        <f aca="false">IF(ISNA(ABS(VLOOKUP($A48,VARDATA,Y$4,FALSE()))),0,ABS(VLOOKUP($A48,VARDATA,Y$4,FALSE())))+IF(ISNA(ABS(VLOOKUP($A48,VARDATA,Y$3,FALSE()))),0,ABS(VLOOKUP($A48,VARDATA,Y$3,FALSE())))</f>
        <v>56630786.98</v>
      </c>
      <c r="Z48" s="25"/>
      <c r="AA48" s="26" t="n">
        <f aca="false">IF(ISNA(ABS(VLOOKUP($A48,VARDATA,AA$3,FALSE()))),0,ABS(VLOOKUP($A48,VARDATA,AA$3,FALSE())))</f>
        <v>190</v>
      </c>
      <c r="AB48" s="1"/>
    </row>
    <row r="49" customFormat="false" ht="12.75" hidden="false" customHeight="false" outlineLevel="0" collapsed="false">
      <c r="B49" s="8"/>
      <c r="C49" s="0" t="s">
        <v>35</v>
      </c>
      <c r="E49" s="28" t="n">
        <f aca="false">SUM(E47:E48)</f>
        <v>639736.42</v>
      </c>
      <c r="F49" s="28" t="n">
        <f aca="false">SUM(F47:F48)</f>
        <v>-246221.3</v>
      </c>
      <c r="G49" s="28" t="n">
        <f aca="false">SUM(G47:G48)</f>
        <v>885957.72</v>
      </c>
      <c r="H49" s="29"/>
      <c r="I49" s="28" t="n">
        <f aca="false">SUM(I47:I48)</f>
        <v>1947620.49</v>
      </c>
      <c r="J49" s="29"/>
      <c r="K49" s="28" t="n">
        <f aca="false">SUM(K47:K48)</f>
        <v>12</v>
      </c>
      <c r="L49" s="27"/>
      <c r="M49" s="28" t="n">
        <f aca="false">SUM(M47:M48)</f>
        <v>28116233.8</v>
      </c>
      <c r="N49" s="28" t="n">
        <f aca="false">SUM(N47:N48)</f>
        <v>-11961235.02</v>
      </c>
      <c r="O49" s="28" t="n">
        <f aca="false">SUM(O47:O48)</f>
        <v>40077468.82</v>
      </c>
      <c r="P49" s="29"/>
      <c r="Q49" s="28" t="n">
        <f aca="false">SUM(Q47:Q48)</f>
        <v>77901331.86</v>
      </c>
      <c r="R49" s="29"/>
      <c r="S49" s="28" t="n">
        <f aca="false">SUM(S47:S48)</f>
        <v>239</v>
      </c>
      <c r="U49" s="28" t="n">
        <f aca="false">SUM(U47:U48)</f>
        <v>28116233.8</v>
      </c>
      <c r="V49" s="28" t="n">
        <f aca="false">SUM(V47:V48)</f>
        <v>-11961235.02</v>
      </c>
      <c r="W49" s="28" t="n">
        <f aca="false">SUM(W47:W48)</f>
        <v>40077468.82</v>
      </c>
      <c r="X49" s="29"/>
      <c r="Y49" s="28" t="n">
        <f aca="false">SUM(Y47:Y48)</f>
        <v>77901331.86</v>
      </c>
      <c r="Z49" s="29"/>
      <c r="AA49" s="28" t="n">
        <f aca="false">SUM(AA47:AA48)</f>
        <v>239</v>
      </c>
      <c r="AB49" s="1"/>
    </row>
    <row r="50" customFormat="false" ht="12.75" hidden="false" customHeight="false" outlineLevel="0" collapsed="false">
      <c r="C50" s="0" t="s">
        <v>36</v>
      </c>
      <c r="E50" s="30" t="n">
        <f aca="false">IF(E49=0,"",E47/E49)</f>
        <v>0</v>
      </c>
      <c r="F50" s="30" t="n">
        <f aca="false">IF(F49=0,"",F47/F49)</f>
        <v>0.294450561344612</v>
      </c>
      <c r="G50" s="30" t="n">
        <f aca="false">IF(G49=0,"",G47/G49)</f>
        <v>0.0818323474849342</v>
      </c>
      <c r="H50" s="29"/>
      <c r="I50" s="30" t="n">
        <f aca="false">IF(I49=0,"",I47/I49)</f>
        <v>0.0847961760763772</v>
      </c>
      <c r="J50" s="29"/>
      <c r="K50" s="30" t="n">
        <f aca="false">IF(K49=0,"",K47/K49)</f>
        <v>0.0833333333333333</v>
      </c>
      <c r="L50" s="31"/>
      <c r="M50" s="30" t="n">
        <f aca="false">IF(M49=0,"",M47/M49)</f>
        <v>0.253412318686865</v>
      </c>
      <c r="N50" s="30" t="n">
        <f aca="false">IF(N49=0,"",N47/N49)</f>
        <v>0.336712721827282</v>
      </c>
      <c r="O50" s="30" t="n">
        <f aca="false">IF(O49=0,"",O47/O49)</f>
        <v>0.278273561888083</v>
      </c>
      <c r="P50" s="29"/>
      <c r="Q50" s="30" t="n">
        <f aca="false">IF(Q49=0,"",Q47/Q49)</f>
        <v>0.273044688353034</v>
      </c>
      <c r="R50" s="29"/>
      <c r="S50" s="30" t="n">
        <f aca="false">IF(S49=0,"",S47/S49)</f>
        <v>0.205020920502092</v>
      </c>
      <c r="U50" s="30" t="n">
        <f aca="false">IF(U49=0,"",U47/U49)</f>
        <v>0.253412318686865</v>
      </c>
      <c r="V50" s="30" t="n">
        <f aca="false">IF(V49=0,"",V47/V49)</f>
        <v>0.336712721827282</v>
      </c>
      <c r="W50" s="30" t="n">
        <f aca="false">IF(W49=0,"",W47/W49)</f>
        <v>0.278273561888083</v>
      </c>
      <c r="X50" s="29"/>
      <c r="Y50" s="30" t="n">
        <f aca="false">IF(Y49=0,"",Y47/Y49)</f>
        <v>0.273044688353034</v>
      </c>
      <c r="Z50" s="29"/>
      <c r="AA50" s="30" t="n">
        <f aca="false">IF(AA49=0,"",AA47/AA49)</f>
        <v>0.205020920502092</v>
      </c>
      <c r="AB50" s="1"/>
    </row>
    <row r="51" customFormat="false" ht="12.75" hidden="false" customHeight="false" outlineLevel="0" collapsed="false">
      <c r="AB51" s="1"/>
    </row>
    <row r="52" customFormat="false" ht="12.75" hidden="false" customHeight="false" outlineLevel="0" collapsed="false">
      <c r="B52" s="8" t="s">
        <v>52</v>
      </c>
      <c r="E52" s="7"/>
      <c r="F52" s="7"/>
      <c r="G52" s="7"/>
      <c r="I52" s="22"/>
      <c r="K52" s="7"/>
      <c r="L52" s="7"/>
      <c r="M52" s="7"/>
      <c r="N52" s="7"/>
      <c r="O52" s="7"/>
      <c r="Q52" s="22"/>
      <c r="S52" s="7"/>
      <c r="U52" s="7"/>
      <c r="V52" s="7"/>
      <c r="W52" s="7"/>
      <c r="Y52" s="22"/>
      <c r="AA52" s="7"/>
      <c r="AB52" s="1"/>
    </row>
    <row r="53" customFormat="false" ht="12.75" hidden="false" customHeight="false" outlineLevel="0" collapsed="false">
      <c r="A53" s="1" t="s">
        <v>53</v>
      </c>
      <c r="B53" s="8"/>
      <c r="C53" s="0" t="s">
        <v>32</v>
      </c>
      <c r="E53" s="26" t="n">
        <f aca="false">IF(ISNA(ABS(VLOOKUP($A53,VARDATA,E$3,FALSE()))),0,ABS(VLOOKUP($A53,VARDATA,E$3,FALSE())))</f>
        <v>230000</v>
      </c>
      <c r="F53" s="32" t="n">
        <f aca="false">-IF(ISNA(ABS(VLOOKUP($A53,VARDATA,F$3,FALSE()))),0,ABS(VLOOKUP($A53,VARDATA,F$3,FALSE())))</f>
        <v>-0</v>
      </c>
      <c r="G53" s="33" t="n">
        <f aca="false">ABS(F53)+ABS(E53)</f>
        <v>230000</v>
      </c>
      <c r="H53" s="25"/>
      <c r="I53" s="34" t="n">
        <f aca="false">IF(ISNA(ABS(VLOOKUP($A53,VARDATA,I$4,FALSE()))),0,ABS(VLOOKUP($A53,VARDATA,I$4,FALSE())))+IF(ISNA(ABS(VLOOKUP($A53,VARDATA,I$3,FALSE()))),0,ABS(VLOOKUP($A53,VARDATA,I$3,FALSE())))</f>
        <v>373156.34</v>
      </c>
      <c r="J53" s="25"/>
      <c r="K53" s="26" t="n">
        <f aca="false">IF(ISNA(ABS(VLOOKUP($A53,VARDATA,K$3,FALSE()))),0,ABS(VLOOKUP($A53,VARDATA,K$3,FALSE())))</f>
        <v>1</v>
      </c>
      <c r="L53" s="27"/>
      <c r="M53" s="26" t="n">
        <f aca="false">IF(ISNA(ABS(VLOOKUP($A53,VARDATA,M$3,FALSE()))),0,ABS(VLOOKUP($A53,VARDATA,M$3,FALSE())))</f>
        <v>9565000</v>
      </c>
      <c r="N53" s="32" t="n">
        <f aca="false">-IF(ISNA(ABS(VLOOKUP($A53,VARDATA,N$3,FALSE()))),0,ABS(VLOOKUP($A53,VARDATA,N$3,FALSE())))</f>
        <v>-912500</v>
      </c>
      <c r="O53" s="33" t="n">
        <f aca="false">ABS(N53)+ABS(M53)</f>
        <v>10477500</v>
      </c>
      <c r="P53" s="25"/>
      <c r="Q53" s="34" t="n">
        <f aca="false">IF(ISNA(ABS(VLOOKUP($A53,VARDATA,Q$4,FALSE()))),0,ABS(VLOOKUP($A53,VARDATA,Q$4,FALSE())))+IF(ISNA(ABS(VLOOKUP($A53,VARDATA,Q$3,FALSE()))),0,ABS(VLOOKUP($A53,VARDATA,Q$3,FALSE())))</f>
        <v>18578322.47</v>
      </c>
      <c r="R53" s="25"/>
      <c r="S53" s="26" t="n">
        <f aca="false">IF(ISNA(ABS(VLOOKUP($A53,VARDATA,S$3,FALSE()))),0,ABS(VLOOKUP($A53,VARDATA,S$3,FALSE())))</f>
        <v>44</v>
      </c>
      <c r="U53" s="26" t="n">
        <f aca="false">IF(ISNA(ABS(VLOOKUP($A53,VARDATA,U$3,FALSE()))),0,ABS(VLOOKUP($A53,VARDATA,U$3,FALSE())))</f>
        <v>9565000</v>
      </c>
      <c r="V53" s="32" t="n">
        <f aca="false">-IF(ISNA(ABS(VLOOKUP($A53,VARDATA,V$3,FALSE()))),0,ABS(VLOOKUP($A53,VARDATA,V$3,FALSE())))</f>
        <v>-912500</v>
      </c>
      <c r="W53" s="33" t="n">
        <f aca="false">ABS(V53)+ABS(U53)</f>
        <v>10477500</v>
      </c>
      <c r="X53" s="25"/>
      <c r="Y53" s="34" t="n">
        <f aca="false">IF(ISNA(ABS(VLOOKUP($A53,VARDATA,Y$4,FALSE()))),0,ABS(VLOOKUP($A53,VARDATA,Y$4,FALSE())))+IF(ISNA(ABS(VLOOKUP($A53,VARDATA,Y$3,FALSE()))),0,ABS(VLOOKUP($A53,VARDATA,Y$3,FALSE())))</f>
        <v>18578322.47</v>
      </c>
      <c r="Z53" s="25"/>
      <c r="AA53" s="26" t="n">
        <f aca="false">IF(ISNA(ABS(VLOOKUP($A53,VARDATA,AA$3,FALSE()))),0,ABS(VLOOKUP($A53,VARDATA,AA$3,FALSE())))</f>
        <v>44</v>
      </c>
      <c r="AB53" s="1"/>
    </row>
    <row r="54" customFormat="false" ht="12.75" hidden="false" customHeight="false" outlineLevel="0" collapsed="false">
      <c r="A54" s="1" t="s">
        <v>54</v>
      </c>
      <c r="B54" s="8"/>
      <c r="C54" s="0" t="s">
        <v>34</v>
      </c>
      <c r="E54" s="26" t="n">
        <f aca="false">IF(ISNA(ABS(VLOOKUP($A54,VARDATA,E$3,FALSE()))),0,ABS(VLOOKUP($A54,VARDATA,E$3,FALSE())))</f>
        <v>2287500</v>
      </c>
      <c r="F54" s="32" t="n">
        <f aca="false">-IF(ISNA(ABS(VLOOKUP($A54,VARDATA,F$3,FALSE()))),0,ABS(VLOOKUP($A54,VARDATA,F$3,FALSE())))</f>
        <v>-0</v>
      </c>
      <c r="G54" s="33" t="n">
        <f aca="false">ABS(F54)+ABS(E54)</f>
        <v>2287500</v>
      </c>
      <c r="H54" s="25"/>
      <c r="I54" s="34" t="n">
        <f aca="false">IF(ISNA(ABS(VLOOKUP($A54,VARDATA,I$4,FALSE()))),0,ABS(VLOOKUP($A54,VARDATA,I$4,FALSE())))+IF(ISNA(ABS(VLOOKUP($A54,VARDATA,I$3,FALSE()))),0,ABS(VLOOKUP($A54,VARDATA,I$3,FALSE())))</f>
        <v>3786258.6</v>
      </c>
      <c r="J54" s="25"/>
      <c r="K54" s="26" t="n">
        <f aca="false">IF(ISNA(ABS(VLOOKUP($A54,VARDATA,K$3,FALSE()))),0,ABS(VLOOKUP($A54,VARDATA,K$3,FALSE())))</f>
        <v>5</v>
      </c>
      <c r="L54" s="27"/>
      <c r="M54" s="26" t="n">
        <f aca="false">IF(ISNA(ABS(VLOOKUP($A54,VARDATA,M$3,FALSE()))),0,ABS(VLOOKUP($A54,VARDATA,M$3,FALSE())))</f>
        <v>6912886.08</v>
      </c>
      <c r="N54" s="32" t="n">
        <f aca="false">-IF(ISNA(ABS(VLOOKUP($A54,VARDATA,N$3,FALSE()))),0,ABS(VLOOKUP($A54,VARDATA,N$3,FALSE())))</f>
        <v>-3243295</v>
      </c>
      <c r="O54" s="33" t="n">
        <f aca="false">ABS(N54)+ABS(M54)</f>
        <v>10156181.08</v>
      </c>
      <c r="P54" s="25"/>
      <c r="Q54" s="34" t="n">
        <f aca="false">IF(ISNA(ABS(VLOOKUP($A54,VARDATA,Q$4,FALSE()))),0,ABS(VLOOKUP($A54,VARDATA,Q$4,FALSE())))+IF(ISNA(ABS(VLOOKUP($A54,VARDATA,Q$3,FALSE()))),0,ABS(VLOOKUP($A54,VARDATA,Q$3,FALSE())))</f>
        <v>18567774.88</v>
      </c>
      <c r="R54" s="25"/>
      <c r="S54" s="26" t="n">
        <f aca="false">IF(ISNA(ABS(VLOOKUP($A54,VARDATA,S$3,FALSE()))),0,ABS(VLOOKUP($A54,VARDATA,S$3,FALSE())))</f>
        <v>42</v>
      </c>
      <c r="U54" s="26" t="n">
        <f aca="false">IF(ISNA(ABS(VLOOKUP($A54,VARDATA,U$3,FALSE()))),0,ABS(VLOOKUP($A54,VARDATA,U$3,FALSE())))</f>
        <v>6912886.08</v>
      </c>
      <c r="V54" s="32" t="n">
        <f aca="false">-IF(ISNA(ABS(VLOOKUP($A54,VARDATA,V$3,FALSE()))),0,ABS(VLOOKUP($A54,VARDATA,V$3,FALSE())))</f>
        <v>-3243295</v>
      </c>
      <c r="W54" s="33" t="n">
        <f aca="false">ABS(V54)+ABS(U54)</f>
        <v>10156181.08</v>
      </c>
      <c r="X54" s="25"/>
      <c r="Y54" s="34" t="n">
        <f aca="false">IF(ISNA(ABS(VLOOKUP($A54,VARDATA,Y$4,FALSE()))),0,ABS(VLOOKUP($A54,VARDATA,Y$4,FALSE())))+IF(ISNA(ABS(VLOOKUP($A54,VARDATA,Y$3,FALSE()))),0,ABS(VLOOKUP($A54,VARDATA,Y$3,FALSE())))</f>
        <v>18567774.88</v>
      </c>
      <c r="Z54" s="25"/>
      <c r="AA54" s="26" t="n">
        <f aca="false">IF(ISNA(ABS(VLOOKUP($A54,VARDATA,AA$3,FALSE()))),0,ABS(VLOOKUP($A54,VARDATA,AA$3,FALSE())))</f>
        <v>42</v>
      </c>
      <c r="AB54" s="1"/>
    </row>
    <row r="55" customFormat="false" ht="12.75" hidden="false" customHeight="false" outlineLevel="0" collapsed="false">
      <c r="B55" s="8"/>
      <c r="C55" s="0" t="s">
        <v>35</v>
      </c>
      <c r="E55" s="28" t="n">
        <f aca="false">SUM(E53:E54)</f>
        <v>2517500</v>
      </c>
      <c r="F55" s="28" t="n">
        <f aca="false">SUM(F53:F54)</f>
        <v>0</v>
      </c>
      <c r="G55" s="28" t="n">
        <f aca="false">SUM(G53:G54)</f>
        <v>2517500</v>
      </c>
      <c r="H55" s="29"/>
      <c r="I55" s="28" t="n">
        <f aca="false">SUM(I53:I54)</f>
        <v>4159414.94</v>
      </c>
      <c r="J55" s="29"/>
      <c r="K55" s="28" t="n">
        <f aca="false">SUM(K53:K54)</f>
        <v>6</v>
      </c>
      <c r="L55" s="27"/>
      <c r="M55" s="28" t="n">
        <f aca="false">SUM(M53:M54)</f>
        <v>16477886.08</v>
      </c>
      <c r="N55" s="28" t="n">
        <f aca="false">SUM(N53:N54)</f>
        <v>-4155795</v>
      </c>
      <c r="O55" s="28" t="n">
        <f aca="false">SUM(O53:O54)</f>
        <v>20633681.08</v>
      </c>
      <c r="P55" s="29"/>
      <c r="Q55" s="28" t="n">
        <f aca="false">SUM(Q53:Q54)</f>
        <v>37146097.35</v>
      </c>
      <c r="R55" s="29"/>
      <c r="S55" s="28" t="n">
        <f aca="false">SUM(S53:S54)</f>
        <v>86</v>
      </c>
      <c r="U55" s="28" t="n">
        <f aca="false">SUM(U53:U54)</f>
        <v>16477886.08</v>
      </c>
      <c r="V55" s="28" t="n">
        <f aca="false">SUM(V53:V54)</f>
        <v>-4155795</v>
      </c>
      <c r="W55" s="28" t="n">
        <f aca="false">SUM(W53:W54)</f>
        <v>20633681.08</v>
      </c>
      <c r="X55" s="29"/>
      <c r="Y55" s="28" t="n">
        <f aca="false">SUM(Y53:Y54)</f>
        <v>37146097.35</v>
      </c>
      <c r="Z55" s="29"/>
      <c r="AA55" s="28" t="n">
        <f aca="false">SUM(AA53:AA54)</f>
        <v>86</v>
      </c>
      <c r="AB55" s="1"/>
    </row>
    <row r="56" customFormat="false" ht="12.75" hidden="false" customHeight="false" outlineLevel="0" collapsed="false">
      <c r="C56" s="0" t="s">
        <v>36</v>
      </c>
      <c r="E56" s="30" t="n">
        <f aca="false">IF(E55=0,"",E53/E55)</f>
        <v>0.0913604766633565</v>
      </c>
      <c r="F56" s="30" t="str">
        <f aca="false">IF(F55=0,"",F53/F55)</f>
        <v/>
      </c>
      <c r="G56" s="30" t="n">
        <f aca="false">IF(G55=0,"",G53/G55)</f>
        <v>0.0913604766633565</v>
      </c>
      <c r="H56" s="29"/>
      <c r="I56" s="30" t="n">
        <f aca="false">IF(I55=0,"",I53/I55)</f>
        <v>0.0897136605466922</v>
      </c>
      <c r="J56" s="29"/>
      <c r="K56" s="30" t="n">
        <f aca="false">IF(K55=0,"",K53/K55)</f>
        <v>0.166666666666667</v>
      </c>
      <c r="L56" s="31"/>
      <c r="M56" s="30" t="n">
        <f aca="false">IF(M55=0,"",M53/M55)</f>
        <v>0.580474944028743</v>
      </c>
      <c r="N56" s="30" t="n">
        <f aca="false">IF(N55=0,"",N53/N55)</f>
        <v>0.219572909635822</v>
      </c>
      <c r="O56" s="30" t="n">
        <f aca="false">IF(O55=0,"",O53/O55)</f>
        <v>0.507786272327129</v>
      </c>
      <c r="P56" s="29"/>
      <c r="Q56" s="30" t="n">
        <f aca="false">IF(Q55=0,"",Q53/Q55)</f>
        <v>0.500141974403134</v>
      </c>
      <c r="R56" s="29"/>
      <c r="S56" s="30" t="n">
        <f aca="false">IF(S55=0,"",S53/S55)</f>
        <v>0.511627906976744</v>
      </c>
      <c r="U56" s="30" t="n">
        <f aca="false">IF(U55=0,"",U53/U55)</f>
        <v>0.580474944028743</v>
      </c>
      <c r="V56" s="30" t="n">
        <f aca="false">IF(V55=0,"",V53/V55)</f>
        <v>0.219572909635822</v>
      </c>
      <c r="W56" s="30" t="n">
        <f aca="false">IF(W55=0,"",W53/W55)</f>
        <v>0.507786272327129</v>
      </c>
      <c r="X56" s="29"/>
      <c r="Y56" s="30" t="n">
        <f aca="false">IF(Y55=0,"",Y53/Y55)</f>
        <v>0.500141974403134</v>
      </c>
      <c r="Z56" s="29"/>
      <c r="AA56" s="30" t="n">
        <f aca="false">IF(AA55=0,"",AA53/AA55)</f>
        <v>0.511627906976744</v>
      </c>
      <c r="AB56" s="1"/>
    </row>
    <row r="57" customFormat="false" ht="12.75" hidden="false" customHeight="false" outlineLevel="0" collapsed="false">
      <c r="AB57" s="1"/>
    </row>
    <row r="58" customFormat="false" ht="12.75" hidden="false" customHeight="false" outlineLevel="0" collapsed="false">
      <c r="B58" s="8" t="s">
        <v>55</v>
      </c>
      <c r="E58" s="7"/>
      <c r="F58" s="7"/>
      <c r="G58" s="7"/>
      <c r="I58" s="22"/>
      <c r="K58" s="7"/>
      <c r="L58" s="7"/>
      <c r="M58" s="7"/>
      <c r="N58" s="7"/>
      <c r="O58" s="7"/>
      <c r="Q58" s="22"/>
      <c r="S58" s="7"/>
      <c r="U58" s="7"/>
      <c r="V58" s="7"/>
      <c r="W58" s="7"/>
      <c r="Y58" s="22"/>
      <c r="AA58" s="7"/>
      <c r="AB58" s="1"/>
    </row>
    <row r="59" customFormat="false" ht="12.75" hidden="false" customHeight="false" outlineLevel="0" collapsed="false">
      <c r="A59" s="1" t="s">
        <v>56</v>
      </c>
      <c r="B59" s="8"/>
      <c r="C59" s="0" t="s">
        <v>32</v>
      </c>
      <c r="E59" s="26" t="n">
        <f aca="false">IF(ISNA(ABS(VLOOKUP($A59,VARDATA,E$3,FALSE()))),0,ABS(VLOOKUP($A59,VARDATA,E$3,FALSE())))</f>
        <v>3987500</v>
      </c>
      <c r="F59" s="32" t="n">
        <f aca="false">-IF(ISNA(ABS(VLOOKUP($A59,VARDATA,F$3,FALSE()))),0,ABS(VLOOKUP($A59,VARDATA,F$3,FALSE())))</f>
        <v>-2065000</v>
      </c>
      <c r="G59" s="33" t="n">
        <f aca="false">ABS(F59)+ABS(E59)</f>
        <v>6052500</v>
      </c>
      <c r="H59" s="25"/>
      <c r="I59" s="34" t="n">
        <f aca="false">IF(ISNA(ABS(VLOOKUP($A59,VARDATA,I$4,FALSE()))),0,ABS(VLOOKUP($A59,VARDATA,I$4,FALSE())))+IF(ISNA(ABS(VLOOKUP($A59,VARDATA,I$3,FALSE()))),0,ABS(VLOOKUP($A59,VARDATA,I$3,FALSE())))</f>
        <v>11675721.08</v>
      </c>
      <c r="J59" s="25"/>
      <c r="K59" s="26" t="n">
        <f aca="false">IF(ISNA(ABS(VLOOKUP($A59,VARDATA,K$3,FALSE()))),0,ABS(VLOOKUP($A59,VARDATA,K$3,FALSE())))</f>
        <v>49</v>
      </c>
      <c r="L59" s="27"/>
      <c r="M59" s="26" t="n">
        <f aca="false">IF(ISNA(ABS(VLOOKUP($A59,VARDATA,M$3,FALSE()))),0,ABS(VLOOKUP($A59,VARDATA,M$3,FALSE())))</f>
        <v>25535000</v>
      </c>
      <c r="N59" s="32" t="n">
        <f aca="false">-IF(ISNA(ABS(VLOOKUP($A59,VARDATA,N$3,FALSE()))),0,ABS(VLOOKUP($A59,VARDATA,N$3,FALSE())))</f>
        <v>-43181500</v>
      </c>
      <c r="O59" s="33" t="n">
        <f aca="false">ABS(N59)+ABS(M59)</f>
        <v>68716500</v>
      </c>
      <c r="P59" s="25"/>
      <c r="Q59" s="34" t="n">
        <f aca="false">IF(ISNA(ABS(VLOOKUP($A59,VARDATA,Q$4,FALSE()))),0,ABS(VLOOKUP($A59,VARDATA,Q$4,FALSE())))+IF(ISNA(ABS(VLOOKUP($A59,VARDATA,Q$3,FALSE()))),0,ABS(VLOOKUP($A59,VARDATA,Q$3,FALSE())))</f>
        <v>134696249.26</v>
      </c>
      <c r="R59" s="25"/>
      <c r="S59" s="26" t="n">
        <f aca="false">IF(ISNA(ABS(VLOOKUP($A59,VARDATA,S$3,FALSE()))),0,ABS(VLOOKUP($A59,VARDATA,S$3,FALSE())))</f>
        <v>767</v>
      </c>
      <c r="U59" s="26" t="n">
        <f aca="false">IF(ISNA(ABS(VLOOKUP($A59,VARDATA,U$3,FALSE()))),0,ABS(VLOOKUP($A59,VARDATA,U$3,FALSE())))</f>
        <v>25535000</v>
      </c>
      <c r="V59" s="32" t="n">
        <f aca="false">-IF(ISNA(ABS(VLOOKUP($A59,VARDATA,V$3,FALSE()))),0,ABS(VLOOKUP($A59,VARDATA,V$3,FALSE())))</f>
        <v>-43181500</v>
      </c>
      <c r="W59" s="33" t="n">
        <f aca="false">ABS(V59)+ABS(U59)</f>
        <v>68716500</v>
      </c>
      <c r="X59" s="25"/>
      <c r="Y59" s="34" t="n">
        <f aca="false">IF(ISNA(ABS(VLOOKUP($A59,VARDATA,Y$4,FALSE()))),0,ABS(VLOOKUP($A59,VARDATA,Y$4,FALSE())))+IF(ISNA(ABS(VLOOKUP($A59,VARDATA,Y$3,FALSE()))),0,ABS(VLOOKUP($A59,VARDATA,Y$3,FALSE())))</f>
        <v>134696249.26</v>
      </c>
      <c r="Z59" s="25"/>
      <c r="AA59" s="26" t="n">
        <f aca="false">IF(ISNA(ABS(VLOOKUP($A59,VARDATA,AA$3,FALSE()))),0,ABS(VLOOKUP($A59,VARDATA,AA$3,FALSE())))</f>
        <v>767</v>
      </c>
      <c r="AB59" s="1"/>
    </row>
    <row r="60" customFormat="false" ht="12.75" hidden="false" customHeight="false" outlineLevel="0" collapsed="false">
      <c r="A60" s="1" t="s">
        <v>57</v>
      </c>
      <c r="B60" s="8"/>
      <c r="C60" s="0" t="s">
        <v>34</v>
      </c>
      <c r="E60" s="26" t="n">
        <f aca="false">IF(ISNA(ABS(VLOOKUP($A60,VARDATA,E$3,FALSE()))),0,ABS(VLOOKUP($A60,VARDATA,E$3,FALSE())))</f>
        <v>3498457.72</v>
      </c>
      <c r="F60" s="32" t="n">
        <f aca="false">-IF(ISNA(ABS(VLOOKUP($A60,VARDATA,F$3,FALSE()))),0,ABS(VLOOKUP($A60,VARDATA,F$3,FALSE())))</f>
        <v>-3231162.56</v>
      </c>
      <c r="G60" s="33" t="n">
        <f aca="false">ABS(F60)+ABS(E60)</f>
        <v>6729620.28</v>
      </c>
      <c r="H60" s="25"/>
      <c r="I60" s="34" t="n">
        <f aca="false">IF(ISNA(ABS(VLOOKUP($A60,VARDATA,I$4,FALSE()))),0,ABS(VLOOKUP($A60,VARDATA,I$4,FALSE())))+IF(ISNA(ABS(VLOOKUP($A60,VARDATA,I$3,FALSE()))),0,ABS(VLOOKUP($A60,VARDATA,I$3,FALSE())))</f>
        <v>14041623.87</v>
      </c>
      <c r="J60" s="25"/>
      <c r="K60" s="26" t="n">
        <f aca="false">IF(ISNA(ABS(VLOOKUP($A60,VARDATA,K$3,FALSE()))),0,ABS(VLOOKUP($A60,VARDATA,K$3,FALSE())))</f>
        <v>41</v>
      </c>
      <c r="L60" s="27"/>
      <c r="M60" s="26" t="n">
        <f aca="false">IF(ISNA(ABS(VLOOKUP($A60,VARDATA,M$3,FALSE()))),0,ABS(VLOOKUP($A60,VARDATA,M$3,FALSE())))</f>
        <v>63869119.22</v>
      </c>
      <c r="N60" s="32" t="n">
        <f aca="false">-IF(ISNA(ABS(VLOOKUP($A60,VARDATA,N$3,FALSE()))),0,ABS(VLOOKUP($A60,VARDATA,N$3,FALSE())))</f>
        <v>-168518500.56</v>
      </c>
      <c r="O60" s="33" t="n">
        <f aca="false">ABS(N60)+ABS(M60)</f>
        <v>232387619.78</v>
      </c>
      <c r="P60" s="25"/>
      <c r="Q60" s="34" t="n">
        <f aca="false">IF(ISNA(ABS(VLOOKUP($A60,VARDATA,Q$4,FALSE()))),0,ABS(VLOOKUP($A60,VARDATA,Q$4,FALSE())))+IF(ISNA(ABS(VLOOKUP($A60,VARDATA,Q$3,FALSE()))),0,ABS(VLOOKUP($A60,VARDATA,Q$3,FALSE())))</f>
        <v>388636317.87</v>
      </c>
      <c r="R60" s="25"/>
      <c r="S60" s="26" t="n">
        <f aca="false">IF(ISNA(ABS(VLOOKUP($A60,VARDATA,S$3,FALSE()))),0,ABS(VLOOKUP($A60,VARDATA,S$3,FALSE())))</f>
        <v>724</v>
      </c>
      <c r="U60" s="26" t="n">
        <f aca="false">IF(ISNA(ABS(VLOOKUP($A60,VARDATA,U$3,FALSE()))),0,ABS(VLOOKUP($A60,VARDATA,U$3,FALSE())))</f>
        <v>63869119.22</v>
      </c>
      <c r="V60" s="32" t="n">
        <f aca="false">-IF(ISNA(ABS(VLOOKUP($A60,VARDATA,V$3,FALSE()))),0,ABS(VLOOKUP($A60,VARDATA,V$3,FALSE())))</f>
        <v>-168518500.56</v>
      </c>
      <c r="W60" s="33" t="n">
        <f aca="false">ABS(V60)+ABS(U60)</f>
        <v>232387619.78</v>
      </c>
      <c r="X60" s="25"/>
      <c r="Y60" s="34" t="n">
        <f aca="false">IF(ISNA(ABS(VLOOKUP($A60,VARDATA,Y$4,FALSE()))),0,ABS(VLOOKUP($A60,VARDATA,Y$4,FALSE())))+IF(ISNA(ABS(VLOOKUP($A60,VARDATA,Y$3,FALSE()))),0,ABS(VLOOKUP($A60,VARDATA,Y$3,FALSE())))</f>
        <v>388636317.87</v>
      </c>
      <c r="Z60" s="25"/>
      <c r="AA60" s="26" t="n">
        <f aca="false">IF(ISNA(ABS(VLOOKUP($A60,VARDATA,AA$3,FALSE()))),0,ABS(VLOOKUP($A60,VARDATA,AA$3,FALSE())))</f>
        <v>724</v>
      </c>
      <c r="AB60" s="1"/>
    </row>
    <row r="61" customFormat="false" ht="12.75" hidden="false" customHeight="false" outlineLevel="0" collapsed="false">
      <c r="B61" s="8"/>
      <c r="C61" s="0" t="s">
        <v>35</v>
      </c>
      <c r="E61" s="28" t="n">
        <f aca="false">SUM(E59:E60)</f>
        <v>7485957.72</v>
      </c>
      <c r="F61" s="28" t="n">
        <f aca="false">SUM(F59:F60)</f>
        <v>-5296162.56</v>
      </c>
      <c r="G61" s="28" t="n">
        <f aca="false">SUM(G59:G60)</f>
        <v>12782120.28</v>
      </c>
      <c r="H61" s="29"/>
      <c r="I61" s="28" t="n">
        <f aca="false">SUM(I59:I60)</f>
        <v>25717344.95</v>
      </c>
      <c r="J61" s="29"/>
      <c r="K61" s="28" t="n">
        <f aca="false">SUM(K59:K60)</f>
        <v>90</v>
      </c>
      <c r="L61" s="27"/>
      <c r="M61" s="28" t="n">
        <f aca="false">SUM(M59:M60)</f>
        <v>89404119.22</v>
      </c>
      <c r="N61" s="28" t="n">
        <f aca="false">SUM(N59:N60)</f>
        <v>-211700000.56</v>
      </c>
      <c r="O61" s="28" t="n">
        <f aca="false">SUM(O59:O60)</f>
        <v>301104119.78</v>
      </c>
      <c r="P61" s="29"/>
      <c r="Q61" s="28" t="n">
        <f aca="false">SUM(Q59:Q60)</f>
        <v>523332567.13</v>
      </c>
      <c r="R61" s="29"/>
      <c r="S61" s="28" t="n">
        <f aca="false">SUM(S59:S60)</f>
        <v>1491</v>
      </c>
      <c r="U61" s="28" t="n">
        <f aca="false">SUM(U59:U60)</f>
        <v>89404119.22</v>
      </c>
      <c r="V61" s="28" t="n">
        <f aca="false">SUM(V59:V60)</f>
        <v>-211700000.56</v>
      </c>
      <c r="W61" s="28" t="n">
        <f aca="false">SUM(W59:W60)</f>
        <v>301104119.78</v>
      </c>
      <c r="X61" s="29"/>
      <c r="Y61" s="28" t="n">
        <f aca="false">SUM(Y59:Y60)</f>
        <v>523332567.13</v>
      </c>
      <c r="Z61" s="29"/>
      <c r="AA61" s="28" t="n">
        <f aca="false">SUM(AA59:AA60)</f>
        <v>1491</v>
      </c>
      <c r="AB61" s="1"/>
    </row>
    <row r="62" customFormat="false" ht="12.75" hidden="false" customHeight="false" outlineLevel="0" collapsed="false">
      <c r="C62" s="0" t="s">
        <v>36</v>
      </c>
      <c r="E62" s="30" t="n">
        <f aca="false">IF(E61=0,"",E59/E61)</f>
        <v>0.532663975558761</v>
      </c>
      <c r="F62" s="30" t="n">
        <f aca="false">IF(F61=0,"",F59/F61)</f>
        <v>0.38990495034956</v>
      </c>
      <c r="G62" s="30" t="n">
        <f aca="false">IF(G61=0,"",G59/G61)</f>
        <v>0.473512990600649</v>
      </c>
      <c r="H62" s="29"/>
      <c r="I62" s="30" t="n">
        <f aca="false">IF(I61=0,"",I59/I61)</f>
        <v>0.454001807056681</v>
      </c>
      <c r="J62" s="29"/>
      <c r="K62" s="30" t="n">
        <f aca="false">IF(K61=0,"",K59/K61)</f>
        <v>0.544444444444444</v>
      </c>
      <c r="L62" s="31"/>
      <c r="M62" s="30" t="n">
        <f aca="false">IF(M61=0,"",M59/M61)</f>
        <v>0.285613238212941</v>
      </c>
      <c r="N62" s="30" t="n">
        <f aca="false">IF(N61=0,"",N59/N61)</f>
        <v>0.203974964032943</v>
      </c>
      <c r="O62" s="30" t="n">
        <f aca="false">IF(O61=0,"",O59/O61)</f>
        <v>0.228215077396508</v>
      </c>
      <c r="P62" s="29"/>
      <c r="Q62" s="30" t="n">
        <f aca="false">IF(Q61=0,"",Q59/Q61)</f>
        <v>0.257381744840925</v>
      </c>
      <c r="R62" s="29"/>
      <c r="S62" s="30" t="n">
        <f aca="false">IF(S61=0,"",S59/S61)</f>
        <v>0.514419852448022</v>
      </c>
      <c r="U62" s="30" t="n">
        <f aca="false">IF(U61=0,"",U59/U61)</f>
        <v>0.285613238212941</v>
      </c>
      <c r="V62" s="30" t="n">
        <f aca="false">IF(V61=0,"",V59/V61)</f>
        <v>0.203974964032943</v>
      </c>
      <c r="W62" s="30" t="n">
        <f aca="false">IF(W61=0,"",W59/W61)</f>
        <v>0.228215077396508</v>
      </c>
      <c r="X62" s="29"/>
      <c r="Y62" s="30" t="n">
        <f aca="false">IF(Y61=0,"",Y59/Y61)</f>
        <v>0.257381744840925</v>
      </c>
      <c r="Z62" s="29"/>
      <c r="AA62" s="30" t="n">
        <f aca="false">IF(AA61=0,"",AA59/AA61)</f>
        <v>0.514419852448022</v>
      </c>
      <c r="AB62" s="1"/>
    </row>
    <row r="63" customFormat="false" ht="12.75" hidden="false" customHeight="false" outlineLevel="0" collapsed="false">
      <c r="AB63" s="1"/>
    </row>
    <row r="64" customFormat="false" ht="12.75" hidden="false" customHeight="false" outlineLevel="0" collapsed="false">
      <c r="AB64" s="1"/>
    </row>
    <row r="65" customFormat="false" ht="12.75" hidden="false" customHeight="false" outlineLevel="0" collapsed="false">
      <c r="AB65" s="1"/>
    </row>
    <row r="66" customFormat="false" ht="12.75" hidden="false" customHeight="false" outlineLevel="0" collapsed="false">
      <c r="B66" s="8" t="s">
        <v>58</v>
      </c>
      <c r="E66" s="7"/>
      <c r="F66" s="7"/>
      <c r="G66" s="7"/>
      <c r="I66" s="22"/>
      <c r="K66" s="7"/>
      <c r="L66" s="7"/>
      <c r="M66" s="7"/>
      <c r="N66" s="7"/>
      <c r="O66" s="7"/>
      <c r="Q66" s="22"/>
      <c r="S66" s="7"/>
      <c r="U66" s="7"/>
      <c r="V66" s="7"/>
      <c r="W66" s="7"/>
      <c r="Y66" s="22"/>
      <c r="AA66" s="7"/>
      <c r="AB66" s="1"/>
    </row>
    <row r="67" customFormat="false" ht="12.75" hidden="false" customHeight="false" outlineLevel="0" collapsed="false">
      <c r="B67" s="8"/>
      <c r="C67" s="0" t="s">
        <v>32</v>
      </c>
      <c r="E67" s="35" t="n">
        <f aca="false">E35+E29+E23+E17+E41+E53+E59+E47</f>
        <v>85973595.12</v>
      </c>
      <c r="F67" s="35" t="n">
        <f aca="false">F35+F29+F23+F17+F41+F53+F59+F47</f>
        <v>-60709125.6</v>
      </c>
      <c r="G67" s="35" t="n">
        <f aca="false">G35+G29+G23+G17+G41+G53+G59+G47</f>
        <v>146682720.72</v>
      </c>
      <c r="H67" s="25"/>
      <c r="I67" s="35" t="n">
        <f aca="false">I35+I29+I23+I17+I41+I53+I59+I47</f>
        <v>250122955.07</v>
      </c>
      <c r="J67" s="25"/>
      <c r="K67" s="35" t="n">
        <f aca="false">K35+K29+K23+K17+K41+K53+K59+K47</f>
        <v>775</v>
      </c>
      <c r="L67" s="27"/>
      <c r="M67" s="35" t="n">
        <f aca="false">M35+M29+M23+M17+M41+M53+M59+M47</f>
        <v>735952559.04</v>
      </c>
      <c r="N67" s="35" t="n">
        <f aca="false">N35+N29+N23+N17+N41+N53+N59+N47</f>
        <v>-726069177.43</v>
      </c>
      <c r="O67" s="35" t="n">
        <f aca="false">O35+O29+O23+O17+O41+O53+O59+O47</f>
        <v>1462021736.47</v>
      </c>
      <c r="P67" s="25"/>
      <c r="Q67" s="35" t="n">
        <f aca="false">Q35+Q29+Q23+Q17+Q41+Q53+Q59+Q47</f>
        <v>2330464719.68</v>
      </c>
      <c r="R67" s="25"/>
      <c r="S67" s="35" t="n">
        <f aca="false">S35+S29+S23+S17+S41+S53+S59+S47</f>
        <v>8616</v>
      </c>
      <c r="U67" s="35" t="n">
        <f aca="false">U35+U29+U23+U17+U41+U53+U59+U47</f>
        <v>1190578711.96</v>
      </c>
      <c r="V67" s="35" t="n">
        <f aca="false">V35+V29+V23+V17+V41+V53+V59+V47</f>
        <v>-1169453514.9</v>
      </c>
      <c r="W67" s="35" t="n">
        <f aca="false">W35+W29+W23+W17+W41+W53+W59+W47</f>
        <v>2360032226.86</v>
      </c>
      <c r="X67" s="25"/>
      <c r="Y67" s="35" t="n">
        <f aca="false">Y35+Y29+Y23+Y17+Y41+Y53+Y59+Y47</f>
        <v>3466767166.96</v>
      </c>
      <c r="Z67" s="25"/>
      <c r="AA67" s="35" t="n">
        <f aca="false">AA35+AA29+AA23+AA17+AA41+AA53+AA59+AA47</f>
        <v>13441</v>
      </c>
      <c r="AB67" s="1"/>
    </row>
    <row r="68" customFormat="false" ht="12.75" hidden="false" customHeight="false" outlineLevel="0" collapsed="false">
      <c r="B68" s="8"/>
      <c r="C68" s="0" t="s">
        <v>34</v>
      </c>
      <c r="E68" s="35" t="n">
        <f aca="false">E36+E30+E24+E18+E42+E54+E60+E48</f>
        <v>125040062.07</v>
      </c>
      <c r="F68" s="35" t="n">
        <f aca="false">F36+F30+F24+F18+F42+F54+F60+F48</f>
        <v>-116139906.93</v>
      </c>
      <c r="G68" s="35" t="n">
        <f aca="false">G36+G30+G24+G18+G42+G54+G60+G48</f>
        <v>241179969</v>
      </c>
      <c r="H68" s="25"/>
      <c r="I68" s="35" t="n">
        <f aca="false">I36+I30+I24+I18+I42+I54+I60+I48</f>
        <v>462289304.72</v>
      </c>
      <c r="J68" s="25"/>
      <c r="K68" s="35" t="n">
        <f aca="false">K36+K30+K24+K18+K42+K54+K60+K48</f>
        <v>900</v>
      </c>
      <c r="L68" s="27"/>
      <c r="M68" s="35" t="n">
        <f aca="false">M36+M30+M24+M18+M42+M54+M60+M48</f>
        <v>1682970406.71</v>
      </c>
      <c r="N68" s="35" t="n">
        <f aca="false">N36+N30+N24+N18+N42+N54+N60+N48</f>
        <v>-1762210090.53</v>
      </c>
      <c r="O68" s="35" t="n">
        <f aca="false">O36+O30+O24+O18+O42+O54+O60+O48</f>
        <v>3445180497.24</v>
      </c>
      <c r="P68" s="25"/>
      <c r="Q68" s="35" t="n">
        <f aca="false">Q36+Q30+Q24+Q18+Q42+Q54+Q60+Q48</f>
        <v>5942566818.51</v>
      </c>
      <c r="R68" s="25"/>
      <c r="S68" s="35" t="n">
        <f aca="false">S36+S30+S24+S18+S42+S54+S60+S48</f>
        <v>9583</v>
      </c>
      <c r="U68" s="35" t="n">
        <f aca="false">U36+U30+U24+U18+U42+U54+U60+U48</f>
        <v>3963673243.705</v>
      </c>
      <c r="V68" s="35" t="n">
        <f aca="false">V36+V30+V24+V18+V42+V54+V60+V48</f>
        <v>-3881098900.875</v>
      </c>
      <c r="W68" s="35" t="n">
        <f aca="false">W36+W30+W24+W18+W42+W54+W60+W48</f>
        <v>7844772144.58</v>
      </c>
      <c r="X68" s="25"/>
      <c r="Y68" s="35" t="n">
        <f aca="false">Y36+Y30+Y24+Y18+Y42+Y54+Y60+Y48</f>
        <v>12848242348.72</v>
      </c>
      <c r="Z68" s="25"/>
      <c r="AA68" s="35" t="n">
        <f aca="false">AA36+AA30+AA24+AA18+AA42+AA54+AA60+AA48</f>
        <v>21101</v>
      </c>
      <c r="AB68" s="1"/>
    </row>
    <row r="69" customFormat="false" ht="12.75" hidden="false" customHeight="false" outlineLevel="0" collapsed="false">
      <c r="B69" s="8"/>
      <c r="C69" s="0" t="s">
        <v>35</v>
      </c>
      <c r="E69" s="28" t="n">
        <f aca="false">SUM(E67:E68)</f>
        <v>211013657.19</v>
      </c>
      <c r="F69" s="28" t="n">
        <f aca="false">SUM(F67:F68)</f>
        <v>-176849032.53</v>
      </c>
      <c r="G69" s="28" t="n">
        <f aca="false">SUM(G67:G68)</f>
        <v>387862689.72</v>
      </c>
      <c r="H69" s="29"/>
      <c r="I69" s="28" t="n">
        <f aca="false">SUM(I67:I68)</f>
        <v>712412259.79</v>
      </c>
      <c r="J69" s="29"/>
      <c r="K69" s="28" t="n">
        <f aca="false">SUM(K67:K68)</f>
        <v>1675</v>
      </c>
      <c r="L69" s="27"/>
      <c r="M69" s="28" t="n">
        <f aca="false">SUM(M67:M68)</f>
        <v>2418922965.75</v>
      </c>
      <c r="N69" s="28" t="n">
        <f aca="false">SUM(N67:N68)</f>
        <v>-2488279267.96</v>
      </c>
      <c r="O69" s="28" t="n">
        <f aca="false">SUM(O67:O68)</f>
        <v>4907202233.71</v>
      </c>
      <c r="P69" s="29"/>
      <c r="Q69" s="28" t="n">
        <f aca="false">SUM(Q67:Q68)</f>
        <v>8273031538.19</v>
      </c>
      <c r="R69" s="29"/>
      <c r="S69" s="28" t="n">
        <f aca="false">SUM(S67:S68)</f>
        <v>18199</v>
      </c>
      <c r="U69" s="28" t="n">
        <f aca="false">SUM(U67:U68)</f>
        <v>5154251955.665</v>
      </c>
      <c r="V69" s="28" t="n">
        <f aca="false">SUM(V67:V68)</f>
        <v>-5050552415.775</v>
      </c>
      <c r="W69" s="28" t="n">
        <f aca="false">SUM(W67:W68)</f>
        <v>10204804371.44</v>
      </c>
      <c r="X69" s="29"/>
      <c r="Y69" s="28" t="n">
        <f aca="false">SUM(Y67:Y68)</f>
        <v>16315009515.68</v>
      </c>
      <c r="Z69" s="29"/>
      <c r="AA69" s="28" t="n">
        <f aca="false">SUM(AA67:AA68)</f>
        <v>34542</v>
      </c>
      <c r="AB69" s="1"/>
    </row>
    <row r="70" customFormat="false" ht="12.75" hidden="false" customHeight="false" outlineLevel="0" collapsed="false">
      <c r="C70" s="0" t="s">
        <v>36</v>
      </c>
      <c r="E70" s="30" t="n">
        <f aca="false">IF(E69=0,"",E67/E69)</f>
        <v>0.407431425363089</v>
      </c>
      <c r="F70" s="30" t="n">
        <f aca="false">IF(F69=0,"",F67/F69)</f>
        <v>0.343282203648479</v>
      </c>
      <c r="G70" s="30" t="n">
        <f aca="false">IF(G69=0,"",G67/G69)</f>
        <v>0.378182085072145</v>
      </c>
      <c r="H70" s="29"/>
      <c r="I70" s="30" t="n">
        <f aca="false">IF(I69=0,"",I67/I69)</f>
        <v>0.351092996551926</v>
      </c>
      <c r="J70" s="29"/>
      <c r="K70" s="30" t="n">
        <f aca="false">IF(K69=0,"",K67/K69)</f>
        <v>0.462686567164179</v>
      </c>
      <c r="L70" s="31"/>
      <c r="M70" s="30" t="n">
        <f aca="false">IF(M69=0,"",M67/M69)</f>
        <v>0.304248034956257</v>
      </c>
      <c r="N70" s="30" t="n">
        <f aca="false">IF(N69=0,"",N67/N69)</f>
        <v>0.291795694630878</v>
      </c>
      <c r="O70" s="30" t="n">
        <f aca="false">IF(O69=0,"",O67/O69)</f>
        <v>0.297933866761522</v>
      </c>
      <c r="P70" s="29"/>
      <c r="Q70" s="30" t="n">
        <f aca="false">IF(Q69=0,"",Q67/Q69)</f>
        <v>0.281694166028753</v>
      </c>
      <c r="R70" s="29"/>
      <c r="S70" s="30" t="n">
        <f aca="false">IF(S69=0,"",S67/S69)</f>
        <v>0.473432606187153</v>
      </c>
      <c r="U70" s="30" t="n">
        <f aca="false">IF(U69=0,"",U67/U69)</f>
        <v>0.230989622199482</v>
      </c>
      <c r="V70" s="30" t="n">
        <f aca="false">IF(V69=0,"",V67/V69)</f>
        <v>0.231549624402928</v>
      </c>
      <c r="W70" s="30" t="n">
        <f aca="false">IF(W69=0,"",W67/W69)</f>
        <v>0.231266777976164</v>
      </c>
      <c r="X70" s="29"/>
      <c r="Y70" s="30" t="n">
        <f aca="false">IF(Y69=0,"",Y67/Y69)</f>
        <v>0.212489435793964</v>
      </c>
      <c r="Z70" s="29"/>
      <c r="AA70" s="30" t="n">
        <f aca="false">IF(AA69=0,"",AA67/AA69)</f>
        <v>0.389120490996468</v>
      </c>
      <c r="AB70" s="1"/>
    </row>
    <row r="71" customFormat="false" ht="12.75" hidden="false" customHeight="false" outlineLevel="0" collapsed="false">
      <c r="AB71" s="1"/>
    </row>
    <row r="72" customFormat="false" ht="12.75" hidden="false" customHeight="false" outlineLevel="0" collapsed="false">
      <c r="AB72" s="1"/>
    </row>
    <row r="73" customFormat="false" ht="12.75" hidden="false" customHeight="false" outlineLevel="0" collapsed="false">
      <c r="AB73" s="1"/>
    </row>
    <row r="74" customFormat="false" ht="12.75" hidden="false" customHeight="false" outlineLevel="0" collapsed="false">
      <c r="B74" s="8" t="s">
        <v>59</v>
      </c>
      <c r="E74" s="7"/>
      <c r="F74" s="7"/>
      <c r="G74" s="7"/>
      <c r="I74" s="22"/>
      <c r="K74" s="7"/>
      <c r="M74" s="7"/>
      <c r="N74" s="7"/>
      <c r="O74" s="7"/>
      <c r="Q74" s="22"/>
      <c r="S74" s="7"/>
      <c r="U74" s="7"/>
      <c r="V74" s="7"/>
      <c r="W74" s="7"/>
      <c r="Y74" s="22"/>
      <c r="AA74" s="7"/>
      <c r="AB74" s="1"/>
    </row>
    <row r="75" customFormat="false" ht="12.75" hidden="false" customHeight="false" outlineLevel="0" collapsed="false">
      <c r="A75" s="1" t="s">
        <v>60</v>
      </c>
      <c r="B75" s="8"/>
      <c r="C75" s="0" t="s">
        <v>32</v>
      </c>
      <c r="E75" s="26" t="n">
        <f aca="false">IF(ISNA(ABS(VLOOKUP($A75,VARDATA,E$3,FALSE()))),0,ABS(VLOOKUP($A75,VARDATA,E$3,FALSE())))</f>
        <v>597600</v>
      </c>
      <c r="F75" s="32" t="n">
        <f aca="false">-IF(ISNA(ABS(VLOOKUP($A75,VARDATA,F$3,FALSE()))),0,ABS(VLOOKUP($A75,VARDATA,F$3,FALSE())))</f>
        <v>-179200</v>
      </c>
      <c r="G75" s="33" t="n">
        <f aca="false">ABS(F75)+ABS(E75)</f>
        <v>776800</v>
      </c>
      <c r="H75" s="25"/>
      <c r="I75" s="34" t="n">
        <f aca="false">IF(ISNA(ABS(VLOOKUP($A75,VARDATA,I$4,FALSE()))),0,ABS(VLOOKUP($A75,VARDATA,I$4,FALSE())))+IF(ISNA(ABS(VLOOKUP($A75,VARDATA,I$3,FALSE()))),0,ABS(VLOOKUP($A75,VARDATA,I$3,FALSE())))</f>
        <v>28878800</v>
      </c>
      <c r="J75" s="25"/>
      <c r="K75" s="26" t="n">
        <f aca="false">IF(ISNA(ABS(VLOOKUP($A75,VARDATA,K$3,FALSE()))),0,ABS(VLOOKUP($A75,VARDATA,K$3,FALSE())))</f>
        <v>72</v>
      </c>
      <c r="M75" s="26" t="n">
        <f aca="false">IF(ISNA(ABS(VLOOKUP($A75,VARDATA,M$3,FALSE()))),0,ABS(VLOOKUP($A75,VARDATA,M$3,FALSE())))</f>
        <v>3201700</v>
      </c>
      <c r="N75" s="32" t="n">
        <f aca="false">-IF(ISNA(ABS(VLOOKUP($A75,VARDATA,N$3,FALSE()))),0,ABS(VLOOKUP($A75,VARDATA,N$3,FALSE())))</f>
        <v>-3501800</v>
      </c>
      <c r="O75" s="33" t="n">
        <f aca="false">ABS(N75)+ABS(M75)</f>
        <v>6703500</v>
      </c>
      <c r="P75" s="25"/>
      <c r="Q75" s="34" t="n">
        <f aca="false">IF(ISNA(ABS(VLOOKUP($A75,VARDATA,Q$4,FALSE()))),0,ABS(VLOOKUP($A75,VARDATA,Q$4,FALSE())))+IF(ISNA(ABS(VLOOKUP($A75,VARDATA,Q$3,FALSE()))),0,ABS(VLOOKUP($A75,VARDATA,Q$3,FALSE())))</f>
        <v>216583528</v>
      </c>
      <c r="R75" s="25"/>
      <c r="S75" s="26" t="n">
        <f aca="false">IF(ISNA(ABS(VLOOKUP($A75,VARDATA,S$3,FALSE()))),0,ABS(VLOOKUP($A75,VARDATA,S$3,FALSE())))</f>
        <v>952</v>
      </c>
      <c r="U75" s="26" t="n">
        <f aca="false">IF(ISNA(ABS(VLOOKUP($A75,VARDATA,U$3,FALSE()))),0,ABS(VLOOKUP($A75,VARDATA,U$3,FALSE())))</f>
        <v>3934100</v>
      </c>
      <c r="V75" s="32" t="n">
        <f aca="false">-IF(ISNA(ABS(VLOOKUP($A75,VARDATA,V$3,FALSE()))),0,ABS(VLOOKUP($A75,VARDATA,V$3,FALSE())))</f>
        <v>-4399000</v>
      </c>
      <c r="W75" s="33" t="n">
        <f aca="false">ABS(V75)+ABS(U75)</f>
        <v>8333100</v>
      </c>
      <c r="X75" s="25"/>
      <c r="Y75" s="34" t="n">
        <f aca="false">IF(ISNA(ABS(VLOOKUP($A75,VARDATA,Y$4,FALSE()))),0,ABS(VLOOKUP($A75,VARDATA,Y$4,FALSE())))+IF(ISNA(ABS(VLOOKUP($A75,VARDATA,Y$3,FALSE()))),0,ABS(VLOOKUP($A75,VARDATA,Y$3,FALSE())))</f>
        <v>264475404</v>
      </c>
      <c r="Z75" s="25"/>
      <c r="AA75" s="26" t="n">
        <f aca="false">IF(ISNA(ABS(VLOOKUP($A75,VARDATA,AA$3,FALSE()))),0,ABS(VLOOKUP($A75,VARDATA,AA$3,FALSE())))</f>
        <v>1094</v>
      </c>
      <c r="AB75" s="1"/>
    </row>
    <row r="76" customFormat="false" ht="12.75" hidden="false" customHeight="false" outlineLevel="0" collapsed="false">
      <c r="A76" s="1" t="s">
        <v>61</v>
      </c>
      <c r="B76" s="8"/>
      <c r="C76" s="0" t="s">
        <v>34</v>
      </c>
      <c r="E76" s="26" t="n">
        <f aca="false">IF(ISNA(ABS(VLOOKUP($A76,VARDATA,E$3,FALSE()))),0,ABS(VLOOKUP($A76,VARDATA,E$3,FALSE())))</f>
        <v>5414668</v>
      </c>
      <c r="F76" s="32" t="n">
        <f aca="false">-IF(ISNA(ABS(VLOOKUP($A76,VARDATA,F$3,FALSE()))),0,ABS(VLOOKUP($A76,VARDATA,F$3,FALSE())))</f>
        <v>-3073196.68</v>
      </c>
      <c r="G76" s="33" t="n">
        <f aca="false">ABS(F76)+ABS(E76)</f>
        <v>8487864.68</v>
      </c>
      <c r="H76" s="25"/>
      <c r="I76" s="34" t="n">
        <f aca="false">IF(ISNA(ABS(VLOOKUP($A76,VARDATA,I$4,FALSE()))),0,ABS(VLOOKUP($A76,VARDATA,I$4,FALSE())))+IF(ISNA(ABS(VLOOKUP($A76,VARDATA,I$3,FALSE()))),0,ABS(VLOOKUP($A76,VARDATA,I$3,FALSE())))</f>
        <v>265680896.35</v>
      </c>
      <c r="J76" s="25"/>
      <c r="K76" s="26" t="n">
        <f aca="false">IF(ISNA(ABS(VLOOKUP($A76,VARDATA,K$3,FALSE()))),0,ABS(VLOOKUP($A76,VARDATA,K$3,FALSE())))</f>
        <v>575</v>
      </c>
      <c r="M76" s="26" t="n">
        <f aca="false">IF(ISNA(ABS(VLOOKUP($A76,VARDATA,M$3,FALSE()))),0,ABS(VLOOKUP($A76,VARDATA,M$3,FALSE())))</f>
        <v>33933354.2</v>
      </c>
      <c r="N76" s="32" t="n">
        <f aca="false">-IF(ISNA(ABS(VLOOKUP($A76,VARDATA,N$3,FALSE()))),0,ABS(VLOOKUP($A76,VARDATA,N$3,FALSE())))</f>
        <v>-35340309.79</v>
      </c>
      <c r="O76" s="33" t="n">
        <f aca="false">ABS(N76)+ABS(M76)</f>
        <v>69273663.99</v>
      </c>
      <c r="P76" s="25"/>
      <c r="Q76" s="34" t="n">
        <f aca="false">IF(ISNA(ABS(VLOOKUP($A76,VARDATA,Q$4,FALSE()))),0,ABS(VLOOKUP($A76,VARDATA,Q$4,FALSE())))+IF(ISNA(ABS(VLOOKUP($A76,VARDATA,Q$3,FALSE()))),0,ABS(VLOOKUP($A76,VARDATA,Q$3,FALSE())))</f>
        <v>2165490926.47</v>
      </c>
      <c r="R76" s="25"/>
      <c r="S76" s="26" t="n">
        <f aca="false">IF(ISNA(ABS(VLOOKUP($A76,VARDATA,S$3,FALSE()))),0,ABS(VLOOKUP($A76,VARDATA,S$3,FALSE())))</f>
        <v>7138</v>
      </c>
      <c r="U76" s="26" t="n">
        <f aca="false">IF(ISNA(ABS(VLOOKUP($A76,VARDATA,U$3,FALSE()))),0,ABS(VLOOKUP($A76,VARDATA,U$3,FALSE())))</f>
        <v>71547918.73</v>
      </c>
      <c r="V76" s="32" t="n">
        <f aca="false">-IF(ISNA(ABS(VLOOKUP($A76,VARDATA,V$3,FALSE()))),0,ABS(VLOOKUP($A76,VARDATA,V$3,FALSE())))</f>
        <v>-67098105.21</v>
      </c>
      <c r="W76" s="33" t="n">
        <f aca="false">ABS(V76)+ABS(U76)</f>
        <v>138646023.94</v>
      </c>
      <c r="X76" s="25"/>
      <c r="Y76" s="34" t="n">
        <f aca="false">IF(ISNA(ABS(VLOOKUP($A76,VARDATA,Y$4,FALSE()))),0,ABS(VLOOKUP($A76,VARDATA,Y$4,FALSE())))+IF(ISNA(ABS(VLOOKUP($A76,VARDATA,Y$3,FALSE()))),0,ABS(VLOOKUP($A76,VARDATA,Y$3,FALSE())))</f>
        <v>4073929420.98</v>
      </c>
      <c r="Z76" s="25"/>
      <c r="AA76" s="26" t="n">
        <f aca="false">IF(ISNA(ABS(VLOOKUP($A76,VARDATA,AA$3,FALSE()))),0,ABS(VLOOKUP($A76,VARDATA,AA$3,FALSE())))</f>
        <v>10590</v>
      </c>
      <c r="AB76" s="1"/>
    </row>
    <row r="77" customFormat="false" ht="12.75" hidden="false" customHeight="false" outlineLevel="0" collapsed="false">
      <c r="B77" s="8"/>
      <c r="C77" s="0" t="s">
        <v>35</v>
      </c>
      <c r="E77" s="28" t="n">
        <f aca="false">SUM(E75:E76)</f>
        <v>6012268</v>
      </c>
      <c r="F77" s="28" t="n">
        <f aca="false">SUM(F75:F76)</f>
        <v>-3252396.68</v>
      </c>
      <c r="G77" s="28" t="n">
        <f aca="false">SUM(G75:G76)</f>
        <v>9264664.68</v>
      </c>
      <c r="H77" s="29"/>
      <c r="I77" s="28" t="n">
        <f aca="false">SUM(I75:I76)</f>
        <v>294559696.35</v>
      </c>
      <c r="J77" s="29"/>
      <c r="K77" s="28" t="n">
        <f aca="false">SUM(K75:K76)</f>
        <v>647</v>
      </c>
      <c r="M77" s="28" t="n">
        <f aca="false">SUM(M75:M76)</f>
        <v>37135054.2</v>
      </c>
      <c r="N77" s="28" t="n">
        <f aca="false">SUM(N75:N76)</f>
        <v>-38842109.79</v>
      </c>
      <c r="O77" s="28" t="n">
        <f aca="false">SUM(O75:O76)</f>
        <v>75977163.99</v>
      </c>
      <c r="P77" s="29"/>
      <c r="Q77" s="28" t="n">
        <f aca="false">SUM(Q75:Q76)</f>
        <v>2382074454.47</v>
      </c>
      <c r="R77" s="29"/>
      <c r="S77" s="28" t="n">
        <f aca="false">SUM(S75:S76)</f>
        <v>8090</v>
      </c>
      <c r="U77" s="28" t="n">
        <f aca="false">SUM(U75:U76)</f>
        <v>75482018.73</v>
      </c>
      <c r="V77" s="28" t="n">
        <f aca="false">SUM(V75:V76)</f>
        <v>-71497105.21</v>
      </c>
      <c r="W77" s="28" t="n">
        <f aca="false">SUM(W75:W76)</f>
        <v>146979123.94</v>
      </c>
      <c r="X77" s="29"/>
      <c r="Y77" s="28" t="n">
        <f aca="false">SUM(Y75:Y76)</f>
        <v>4338404824.98</v>
      </c>
      <c r="Z77" s="29"/>
      <c r="AA77" s="28" t="n">
        <f aca="false">SUM(AA75:AA76)</f>
        <v>11684</v>
      </c>
      <c r="AB77" s="1"/>
    </row>
    <row r="78" customFormat="false" ht="12.75" hidden="false" customHeight="false" outlineLevel="0" collapsed="false">
      <c r="C78" s="0" t="s">
        <v>36</v>
      </c>
      <c r="E78" s="30" t="n">
        <f aca="false">IF(E77=0,"",E75/E77)</f>
        <v>0.0993967667442636</v>
      </c>
      <c r="F78" s="30" t="n">
        <f aca="false">IF(F77=0,"",F75/F77)</f>
        <v>0.0550978301945629</v>
      </c>
      <c r="G78" s="30" t="n">
        <f aca="false">IF(G77=0,"",G75/G77)</f>
        <v>0.0838454522457687</v>
      </c>
      <c r="H78" s="29"/>
      <c r="I78" s="30" t="n">
        <f aca="false">IF(I77=0,"",I75/I77)</f>
        <v>0.098040568203485</v>
      </c>
      <c r="J78" s="29"/>
      <c r="K78" s="30" t="n">
        <f aca="false">IF(K77=0,"",K75/K77)</f>
        <v>0.1112828438949</v>
      </c>
      <c r="M78" s="30" t="n">
        <f aca="false">IF(M77=0,"",M75/M77)</f>
        <v>0.0862177279385794</v>
      </c>
      <c r="N78" s="30" t="n">
        <f aca="false">IF(N77=0,"",N75/N77)</f>
        <v>0.0901547320403679</v>
      </c>
      <c r="O78" s="30" t="n">
        <f aca="false">IF(O77=0,"",O75/O77)</f>
        <v>0.0882304583108986</v>
      </c>
      <c r="P78" s="29"/>
      <c r="Q78" s="30" t="n">
        <f aca="false">IF(Q77=0,"",Q75/Q77)</f>
        <v>0.0909222327595922</v>
      </c>
      <c r="R78" s="29"/>
      <c r="S78" s="30" t="n">
        <f aca="false">IF(S77=0,"",S75/S77)</f>
        <v>0.117676143386897</v>
      </c>
      <c r="U78" s="30" t="n">
        <f aca="false">IF(U77=0,"",U75/U77)</f>
        <v>0.0521196977265846</v>
      </c>
      <c r="V78" s="30" t="n">
        <f aca="false">IF(V77=0,"",V75/V77)</f>
        <v>0.0615269665405241</v>
      </c>
      <c r="W78" s="30" t="n">
        <f aca="false">IF(W77=0,"",W75/W77)</f>
        <v>0.056695806701105</v>
      </c>
      <c r="X78" s="29"/>
      <c r="Y78" s="30" t="n">
        <f aca="false">IF(Y77=0,"",Y75/Y77)</f>
        <v>0.0609614396695263</v>
      </c>
      <c r="Z78" s="29"/>
      <c r="AA78" s="30" t="n">
        <f aca="false">IF(AA77=0,"",AA75/AA77)</f>
        <v>0.093632317699418</v>
      </c>
      <c r="AB78" s="1"/>
    </row>
    <row r="79" customFormat="false" ht="12.75" hidden="false" customHeight="false" outlineLevel="0" collapsed="false">
      <c r="E79" s="36"/>
      <c r="F79" s="36"/>
      <c r="G79" s="36"/>
      <c r="H79" s="29"/>
      <c r="I79" s="36"/>
      <c r="J79" s="29"/>
      <c r="K79" s="36"/>
      <c r="M79" s="36"/>
      <c r="N79" s="36"/>
      <c r="O79" s="36"/>
      <c r="P79" s="29"/>
      <c r="Q79" s="36"/>
      <c r="R79" s="29"/>
      <c r="S79" s="36"/>
      <c r="U79" s="36"/>
      <c r="V79" s="36"/>
      <c r="W79" s="36"/>
      <c r="X79" s="29"/>
      <c r="Y79" s="36"/>
      <c r="Z79" s="29"/>
      <c r="AA79" s="36"/>
      <c r="AB79" s="1"/>
    </row>
    <row r="80" customFormat="false" ht="12.75" hidden="false" customHeight="false" outlineLevel="0" collapsed="false">
      <c r="B80" s="8" t="s">
        <v>62</v>
      </c>
      <c r="E80" s="7"/>
      <c r="F80" s="7"/>
      <c r="G80" s="7"/>
      <c r="I80" s="22"/>
      <c r="K80" s="7"/>
      <c r="M80" s="7"/>
      <c r="N80" s="7"/>
      <c r="O80" s="7"/>
      <c r="Q80" s="22"/>
      <c r="S80" s="7"/>
      <c r="U80" s="7"/>
      <c r="V80" s="7"/>
      <c r="W80" s="7"/>
      <c r="Y80" s="22"/>
      <c r="AA80" s="7"/>
      <c r="AB80" s="1"/>
    </row>
    <row r="81" customFormat="false" ht="12.75" hidden="false" customHeight="false" outlineLevel="0" collapsed="false">
      <c r="A81" s="1" t="s">
        <v>63</v>
      </c>
      <c r="B81" s="8"/>
      <c r="C81" s="0" t="s">
        <v>32</v>
      </c>
      <c r="E81" s="26" t="n">
        <f aca="false">IF(ISNA(ABS(VLOOKUP($A81,VARDATA,E$3,FALSE()))),0,ABS(VLOOKUP($A81,VARDATA,E$3,FALSE())))</f>
        <v>0</v>
      </c>
      <c r="F81" s="32" t="n">
        <f aca="false">-IF(ISNA(ABS(VLOOKUP($A81,VARDATA,F$3,FALSE()))),0,ABS(VLOOKUP($A81,VARDATA,F$3,FALSE())))</f>
        <v>-0</v>
      </c>
      <c r="G81" s="33" t="n">
        <f aca="false">ABS(F81)+ABS(E81)</f>
        <v>0</v>
      </c>
      <c r="H81" s="25"/>
      <c r="I81" s="34" t="n">
        <f aca="false">IF(ISNA(ABS(VLOOKUP($A81,VARDATA,I$4,FALSE()))),0,ABS(VLOOKUP($A81,VARDATA,I$4,FALSE())))+IF(ISNA(ABS(VLOOKUP($A81,VARDATA,I$3,FALSE()))),0,ABS(VLOOKUP($A81,VARDATA,I$3,FALSE())))</f>
        <v>0</v>
      </c>
      <c r="J81" s="25"/>
      <c r="K81" s="26" t="n">
        <f aca="false">IF(ISNA(ABS(VLOOKUP($A81,VARDATA,K$3,FALSE()))),0,ABS(VLOOKUP($A81,VARDATA,K$3,FALSE())))</f>
        <v>0</v>
      </c>
      <c r="M81" s="26" t="n">
        <f aca="false">IF(ISNA(ABS(VLOOKUP($A81,VARDATA,M$3,FALSE()))),0,ABS(VLOOKUP($A81,VARDATA,M$3,FALSE())))</f>
        <v>0</v>
      </c>
      <c r="N81" s="32" t="n">
        <f aca="false">-IF(ISNA(ABS(VLOOKUP($A81,VARDATA,N$3,FALSE()))),0,ABS(VLOOKUP($A81,VARDATA,N$3,FALSE())))</f>
        <v>-13000</v>
      </c>
      <c r="O81" s="33" t="n">
        <f aca="false">ABS(N81)+ABS(M81)</f>
        <v>13000</v>
      </c>
      <c r="P81" s="25"/>
      <c r="Q81" s="34" t="n">
        <f aca="false">IF(ISNA(ABS(VLOOKUP($A81,VARDATA,Q$4,FALSE()))),0,ABS(VLOOKUP($A81,VARDATA,Q$4,FALSE())))+IF(ISNA(ABS(VLOOKUP($A81,VARDATA,Q$3,FALSE()))),0,ABS(VLOOKUP($A81,VARDATA,Q$3,FALSE())))</f>
        <v>328183.74</v>
      </c>
      <c r="R81" s="25"/>
      <c r="S81" s="26" t="n">
        <f aca="false">IF(ISNA(ABS(VLOOKUP($A81,VARDATA,S$3,FALSE()))),0,ABS(VLOOKUP($A81,VARDATA,S$3,FALSE())))</f>
        <v>5</v>
      </c>
      <c r="U81" s="26" t="n">
        <f aca="false">IF(ISNA(ABS(VLOOKUP($A81,VARDATA,U$3,FALSE()))),0,ABS(VLOOKUP($A81,VARDATA,U$3,FALSE())))</f>
        <v>0</v>
      </c>
      <c r="V81" s="32" t="n">
        <f aca="false">-IF(ISNA(ABS(VLOOKUP($A81,VARDATA,V$3,FALSE()))),0,ABS(VLOOKUP($A81,VARDATA,V$3,FALSE())))</f>
        <v>-13000</v>
      </c>
      <c r="W81" s="33" t="n">
        <f aca="false">ABS(V81)+ABS(U81)</f>
        <v>13000</v>
      </c>
      <c r="X81" s="25"/>
      <c r="Y81" s="34" t="n">
        <f aca="false">IF(ISNA(ABS(VLOOKUP($A81,VARDATA,Y$4,FALSE()))),0,ABS(VLOOKUP($A81,VARDATA,Y$4,FALSE())))+IF(ISNA(ABS(VLOOKUP($A81,VARDATA,Y$3,FALSE()))),0,ABS(VLOOKUP($A81,VARDATA,Y$3,FALSE())))</f>
        <v>328183.74</v>
      </c>
      <c r="Z81" s="25"/>
      <c r="AA81" s="26" t="n">
        <f aca="false">IF(ISNA(ABS(VLOOKUP($A81,VARDATA,AA$3,FALSE()))),0,ABS(VLOOKUP($A81,VARDATA,AA$3,FALSE())))</f>
        <v>5</v>
      </c>
      <c r="AB81" s="1"/>
    </row>
    <row r="82" customFormat="false" ht="12.75" hidden="false" customHeight="false" outlineLevel="0" collapsed="false">
      <c r="A82" s="1" t="s">
        <v>64</v>
      </c>
      <c r="B82" s="8"/>
      <c r="C82" s="0" t="s">
        <v>34</v>
      </c>
      <c r="E82" s="26" t="n">
        <f aca="false">IF(ISNA(ABS(VLOOKUP($A82,VARDATA,E$3,FALSE()))),0,ABS(VLOOKUP($A82,VARDATA,E$3,FALSE())))</f>
        <v>0</v>
      </c>
      <c r="F82" s="32" t="n">
        <f aca="false">-IF(ISNA(ABS(VLOOKUP($A82,VARDATA,F$3,FALSE()))),0,ABS(VLOOKUP($A82,VARDATA,F$3,FALSE())))</f>
        <v>-2300</v>
      </c>
      <c r="G82" s="33" t="n">
        <f aca="false">ABS(F82)+ABS(E82)</f>
        <v>2300</v>
      </c>
      <c r="H82" s="25"/>
      <c r="I82" s="34" t="n">
        <f aca="false">IF(ISNA(ABS(VLOOKUP($A82,VARDATA,I$4,FALSE()))),0,ABS(VLOOKUP($A82,VARDATA,I$4,FALSE())))+IF(ISNA(ABS(VLOOKUP($A82,VARDATA,I$3,FALSE()))),0,ABS(VLOOKUP($A82,VARDATA,I$3,FALSE())))</f>
        <v>39838.71</v>
      </c>
      <c r="J82" s="25"/>
      <c r="K82" s="26" t="n">
        <f aca="false">IF(ISNA(ABS(VLOOKUP($A82,VARDATA,K$3,FALSE()))),0,ABS(VLOOKUP($A82,VARDATA,K$3,FALSE())))</f>
        <v>1</v>
      </c>
      <c r="M82" s="26" t="n">
        <f aca="false">IF(ISNA(ABS(VLOOKUP($A82,VARDATA,M$3,FALSE()))),0,ABS(VLOOKUP($A82,VARDATA,M$3,FALSE())))</f>
        <v>432366</v>
      </c>
      <c r="N82" s="32" t="n">
        <f aca="false">-IF(ISNA(ABS(VLOOKUP($A82,VARDATA,N$3,FALSE()))),0,ABS(VLOOKUP($A82,VARDATA,N$3,FALSE())))</f>
        <v>-341620</v>
      </c>
      <c r="O82" s="33" t="n">
        <f aca="false">ABS(N82)+ABS(M82)</f>
        <v>773986</v>
      </c>
      <c r="P82" s="25"/>
      <c r="Q82" s="34" t="n">
        <f aca="false">IF(ISNA(ABS(VLOOKUP($A82,VARDATA,Q$4,FALSE()))),0,ABS(VLOOKUP($A82,VARDATA,Q$4,FALSE())))+IF(ISNA(ABS(VLOOKUP($A82,VARDATA,Q$3,FALSE()))),0,ABS(VLOOKUP($A82,VARDATA,Q$3,FALSE())))</f>
        <v>51905100.28</v>
      </c>
      <c r="R82" s="25"/>
      <c r="S82" s="26" t="n">
        <f aca="false">IF(ISNA(ABS(VLOOKUP($A82,VARDATA,S$3,FALSE()))),0,ABS(VLOOKUP($A82,VARDATA,S$3,FALSE())))</f>
        <v>36</v>
      </c>
      <c r="U82" s="26" t="n">
        <f aca="false">IF(ISNA(ABS(VLOOKUP($A82,VARDATA,U$3,FALSE()))),0,ABS(VLOOKUP($A82,VARDATA,U$3,FALSE())))</f>
        <v>432366</v>
      </c>
      <c r="V82" s="32" t="n">
        <f aca="false">-IF(ISNA(ABS(VLOOKUP($A82,VARDATA,V$3,FALSE()))),0,ABS(VLOOKUP($A82,VARDATA,V$3,FALSE())))</f>
        <v>-341620</v>
      </c>
      <c r="W82" s="33" t="n">
        <f aca="false">ABS(V82)+ABS(U82)</f>
        <v>773986</v>
      </c>
      <c r="X82" s="25"/>
      <c r="Y82" s="34" t="n">
        <f aca="false">IF(ISNA(ABS(VLOOKUP($A82,VARDATA,Y$4,FALSE()))),0,ABS(VLOOKUP($A82,VARDATA,Y$4,FALSE())))+IF(ISNA(ABS(VLOOKUP($A82,VARDATA,Y$3,FALSE()))),0,ABS(VLOOKUP($A82,VARDATA,Y$3,FALSE())))</f>
        <v>51905100.28</v>
      </c>
      <c r="Z82" s="25"/>
      <c r="AA82" s="26" t="n">
        <f aca="false">IF(ISNA(ABS(VLOOKUP($A82,VARDATA,AA$3,FALSE()))),0,ABS(VLOOKUP($A82,VARDATA,AA$3,FALSE())))</f>
        <v>36</v>
      </c>
      <c r="AB82" s="1"/>
    </row>
    <row r="83" customFormat="false" ht="12.75" hidden="false" customHeight="false" outlineLevel="0" collapsed="false">
      <c r="B83" s="8"/>
      <c r="C83" s="0" t="s">
        <v>35</v>
      </c>
      <c r="E83" s="28" t="n">
        <f aca="false">SUM(E81:E82)</f>
        <v>0</v>
      </c>
      <c r="F83" s="28" t="n">
        <f aca="false">SUM(F81:F82)</f>
        <v>-2300</v>
      </c>
      <c r="G83" s="28" t="n">
        <f aca="false">SUM(G81:G82)</f>
        <v>2300</v>
      </c>
      <c r="H83" s="29"/>
      <c r="I83" s="28" t="n">
        <f aca="false">SUM(I81:I82)</f>
        <v>39838.71</v>
      </c>
      <c r="J83" s="29"/>
      <c r="K83" s="28" t="n">
        <f aca="false">SUM(K81:K82)</f>
        <v>1</v>
      </c>
      <c r="M83" s="28" t="n">
        <f aca="false">SUM(M81:M82)</f>
        <v>432366</v>
      </c>
      <c r="N83" s="28" t="n">
        <f aca="false">SUM(N81:N82)</f>
        <v>-354620</v>
      </c>
      <c r="O83" s="28" t="n">
        <f aca="false">SUM(O81:O82)</f>
        <v>786986</v>
      </c>
      <c r="P83" s="29"/>
      <c r="Q83" s="28" t="n">
        <f aca="false">SUM(Q81:Q82)</f>
        <v>52233284.02</v>
      </c>
      <c r="R83" s="29"/>
      <c r="S83" s="28" t="n">
        <f aca="false">SUM(S81:S82)</f>
        <v>41</v>
      </c>
      <c r="U83" s="28" t="n">
        <f aca="false">SUM(U81:U82)</f>
        <v>432366</v>
      </c>
      <c r="V83" s="28" t="n">
        <f aca="false">SUM(V81:V82)</f>
        <v>-354620</v>
      </c>
      <c r="W83" s="28" t="n">
        <f aca="false">SUM(W81:W82)</f>
        <v>786986</v>
      </c>
      <c r="X83" s="29"/>
      <c r="Y83" s="28" t="n">
        <f aca="false">SUM(Y81:Y82)</f>
        <v>52233284.02</v>
      </c>
      <c r="Z83" s="29"/>
      <c r="AA83" s="28" t="n">
        <f aca="false">SUM(AA81:AA82)</f>
        <v>41</v>
      </c>
      <c r="AB83" s="1"/>
    </row>
    <row r="84" customFormat="false" ht="12.75" hidden="false" customHeight="false" outlineLevel="0" collapsed="false">
      <c r="C84" s="0" t="s">
        <v>36</v>
      </c>
      <c r="E84" s="30" t="str">
        <f aca="false">IF(E83=0,"",E81/E83)</f>
        <v/>
      </c>
      <c r="F84" s="30" t="n">
        <f aca="false">IF(F83=0,"",F81/F83)</f>
        <v>0</v>
      </c>
      <c r="G84" s="30" t="n">
        <f aca="false">IF(G83=0,"",G81/G83)</f>
        <v>0</v>
      </c>
      <c r="H84" s="29"/>
      <c r="I84" s="30" t="n">
        <f aca="false">IF(I83=0,"",I81/I83)</f>
        <v>0</v>
      </c>
      <c r="J84" s="29"/>
      <c r="K84" s="30" t="n">
        <f aca="false">IF(K83=0,"",K81/K83)</f>
        <v>0</v>
      </c>
      <c r="M84" s="30" t="n">
        <f aca="false">IF(M83=0,"",M81/M83)</f>
        <v>0</v>
      </c>
      <c r="N84" s="30" t="n">
        <f aca="false">IF(N83=0,"",N81/N83)</f>
        <v>0.0366589588855677</v>
      </c>
      <c r="O84" s="30" t="n">
        <f aca="false">IF(O83=0,"",O81/O83)</f>
        <v>0.0165187182491175</v>
      </c>
      <c r="P84" s="29"/>
      <c r="Q84" s="30" t="n">
        <f aca="false">IF(Q83=0,"",Q81/Q83)</f>
        <v>0.00628303860569707</v>
      </c>
      <c r="R84" s="29"/>
      <c r="S84" s="30" t="n">
        <f aca="false">IF(S83=0,"",S81/S83)</f>
        <v>0.121951219512195</v>
      </c>
      <c r="U84" s="30" t="n">
        <f aca="false">IF(U83=0,"",U81/U83)</f>
        <v>0</v>
      </c>
      <c r="V84" s="30" t="n">
        <f aca="false">IF(V83=0,"",V81/V83)</f>
        <v>0.0366589588855677</v>
      </c>
      <c r="W84" s="30" t="n">
        <f aca="false">IF(W83=0,"",W81/W83)</f>
        <v>0.0165187182491175</v>
      </c>
      <c r="X84" s="29"/>
      <c r="Y84" s="30" t="n">
        <f aca="false">IF(Y83=0,"",Y81/Y83)</f>
        <v>0.00628303860569707</v>
      </c>
      <c r="Z84" s="29"/>
      <c r="AA84" s="30" t="n">
        <f aca="false">IF(AA83=0,"",AA81/AA83)</f>
        <v>0.121951219512195</v>
      </c>
      <c r="AB84" s="1"/>
    </row>
    <row r="85" customFormat="false" ht="12.75" hidden="false" customHeight="false" outlineLevel="0" collapsed="false">
      <c r="E85" s="36"/>
      <c r="F85" s="36"/>
      <c r="G85" s="36"/>
      <c r="H85" s="29"/>
      <c r="I85" s="36"/>
      <c r="J85" s="29"/>
      <c r="K85" s="36"/>
      <c r="M85" s="36"/>
      <c r="N85" s="36"/>
      <c r="O85" s="36"/>
      <c r="P85" s="29"/>
      <c r="Q85" s="36"/>
      <c r="R85" s="29"/>
      <c r="S85" s="36"/>
      <c r="U85" s="36"/>
      <c r="V85" s="36"/>
      <c r="W85" s="36"/>
      <c r="X85" s="29"/>
      <c r="Y85" s="36"/>
      <c r="Z85" s="29"/>
      <c r="AA85" s="36"/>
      <c r="AB85" s="1"/>
    </row>
    <row r="86" customFormat="false" ht="12.75" hidden="false" customHeight="false" outlineLevel="0" collapsed="false">
      <c r="B86" s="8" t="s">
        <v>65</v>
      </c>
      <c r="E86" s="7"/>
      <c r="F86" s="7"/>
      <c r="G86" s="7"/>
      <c r="I86" s="22"/>
      <c r="K86" s="7"/>
      <c r="M86" s="7"/>
      <c r="N86" s="7"/>
      <c r="O86" s="7"/>
      <c r="Q86" s="22"/>
      <c r="S86" s="7"/>
      <c r="U86" s="7"/>
      <c r="V86" s="7"/>
      <c r="W86" s="7"/>
      <c r="Y86" s="22"/>
      <c r="AA86" s="7"/>
      <c r="AB86" s="1"/>
    </row>
    <row r="87" customFormat="false" ht="12.75" hidden="false" customHeight="false" outlineLevel="0" collapsed="false">
      <c r="A87" s="1" t="s">
        <v>66</v>
      </c>
      <c r="B87" s="8"/>
      <c r="C87" s="0" t="s">
        <v>32</v>
      </c>
      <c r="E87" s="26" t="n">
        <f aca="false">IF(ISNA(ABS(VLOOKUP($A87,VARDATA,E$3,FALSE()))),0,ABS(VLOOKUP($A87,VARDATA,E$3,FALSE())))</f>
        <v>11220</v>
      </c>
      <c r="F87" s="32" t="n">
        <f aca="false">-IF(ISNA(ABS(VLOOKUP($A87,VARDATA,F$3,FALSE()))),0,ABS(VLOOKUP($A87,VARDATA,F$3,FALSE())))</f>
        <v>-0</v>
      </c>
      <c r="G87" s="33" t="n">
        <f aca="false">ABS(F87)+ABS(E87)</f>
        <v>11220</v>
      </c>
      <c r="H87" s="25"/>
      <c r="I87" s="34" t="n">
        <f aca="false">IF(ISNA(ABS(VLOOKUP($A87,VARDATA,I$4,FALSE()))),0,ABS(VLOOKUP($A87,VARDATA,I$4,FALSE())))+IF(ISNA(ABS(VLOOKUP($A87,VARDATA,I$3,FALSE()))),0,ABS(VLOOKUP($A87,VARDATA,I$3,FALSE())))</f>
        <v>231659.39</v>
      </c>
      <c r="J87" s="25"/>
      <c r="K87" s="26" t="n">
        <f aca="false">IF(ISNA(ABS(VLOOKUP($A87,VARDATA,K$3,FALSE()))),0,ABS(VLOOKUP($A87,VARDATA,K$3,FALSE())))</f>
        <v>3</v>
      </c>
      <c r="M87" s="26" t="n">
        <f aca="false">IF(ISNA(ABS(VLOOKUP($A87,VARDATA,M$3,FALSE()))),0,ABS(VLOOKUP($A87,VARDATA,M$3,FALSE())))</f>
        <v>52180</v>
      </c>
      <c r="N87" s="32" t="n">
        <f aca="false">-IF(ISNA(ABS(VLOOKUP($A87,VARDATA,N$3,FALSE()))),0,ABS(VLOOKUP($A87,VARDATA,N$3,FALSE())))</f>
        <v>-32340</v>
      </c>
      <c r="O87" s="33" t="n">
        <f aca="false">ABS(N87)+ABS(M87)</f>
        <v>84520</v>
      </c>
      <c r="P87" s="25"/>
      <c r="Q87" s="34" t="n">
        <f aca="false">IF(ISNA(ABS(VLOOKUP($A87,VARDATA,Q$4,FALSE()))),0,ABS(VLOOKUP($A87,VARDATA,Q$4,FALSE())))+IF(ISNA(ABS(VLOOKUP($A87,VARDATA,Q$3,FALSE()))),0,ABS(VLOOKUP($A87,VARDATA,Q$3,FALSE())))</f>
        <v>1956569.29</v>
      </c>
      <c r="R87" s="25"/>
      <c r="S87" s="26" t="n">
        <f aca="false">IF(ISNA(ABS(VLOOKUP($A87,VARDATA,S$3,FALSE()))),0,ABS(VLOOKUP($A87,VARDATA,S$3,FALSE())))</f>
        <v>25</v>
      </c>
      <c r="U87" s="26" t="n">
        <f aca="false">IF(ISNA(ABS(VLOOKUP($A87,VARDATA,U$3,FALSE()))),0,ABS(VLOOKUP($A87,VARDATA,U$3,FALSE())))</f>
        <v>52180</v>
      </c>
      <c r="V87" s="32" t="n">
        <f aca="false">-IF(ISNA(ABS(VLOOKUP($A87,VARDATA,V$3,FALSE()))),0,ABS(VLOOKUP($A87,VARDATA,V$3,FALSE())))</f>
        <v>-32340</v>
      </c>
      <c r="W87" s="33" t="n">
        <f aca="false">ABS(V87)+ABS(U87)</f>
        <v>84520</v>
      </c>
      <c r="X87" s="25"/>
      <c r="Y87" s="34" t="n">
        <f aca="false">IF(ISNA(ABS(VLOOKUP($A87,VARDATA,Y$4,FALSE()))),0,ABS(VLOOKUP($A87,VARDATA,Y$4,FALSE())))+IF(ISNA(ABS(VLOOKUP($A87,VARDATA,Y$3,FALSE()))),0,ABS(VLOOKUP($A87,VARDATA,Y$3,FALSE())))</f>
        <v>1956569.29</v>
      </c>
      <c r="Z87" s="25"/>
      <c r="AA87" s="26" t="n">
        <f aca="false">IF(ISNA(ABS(VLOOKUP($A87,VARDATA,AA$3,FALSE()))),0,ABS(VLOOKUP($A87,VARDATA,AA$3,FALSE())))</f>
        <v>25</v>
      </c>
      <c r="AB87" s="1"/>
    </row>
    <row r="88" customFormat="false" ht="12.75" hidden="false" customHeight="false" outlineLevel="0" collapsed="false">
      <c r="A88" s="1" t="s">
        <v>67</v>
      </c>
      <c r="B88" s="8"/>
      <c r="C88" s="0" t="s">
        <v>34</v>
      </c>
      <c r="E88" s="26" t="n">
        <f aca="false">IF(ISNA(ABS(VLOOKUP($A88,VARDATA,E$3,FALSE()))),0,ABS(VLOOKUP($A88,VARDATA,E$3,FALSE())))</f>
        <v>45243</v>
      </c>
      <c r="F88" s="32" t="n">
        <f aca="false">-IF(ISNA(ABS(VLOOKUP($A88,VARDATA,F$3,FALSE()))),0,ABS(VLOOKUP($A88,VARDATA,F$3,FALSE())))</f>
        <v>-17396.9</v>
      </c>
      <c r="G88" s="33" t="n">
        <f aca="false">ABS(F88)+ABS(E88)</f>
        <v>62639.9</v>
      </c>
      <c r="H88" s="25"/>
      <c r="I88" s="34" t="n">
        <f aca="false">IF(ISNA(ABS(VLOOKUP($A88,VARDATA,I$4,FALSE()))),0,ABS(VLOOKUP($A88,VARDATA,I$4,FALSE())))+IF(ISNA(ABS(VLOOKUP($A88,VARDATA,I$3,FALSE()))),0,ABS(VLOOKUP($A88,VARDATA,I$3,FALSE())))</f>
        <v>1606959.63</v>
      </c>
      <c r="J88" s="25"/>
      <c r="K88" s="26" t="n">
        <f aca="false">IF(ISNA(ABS(VLOOKUP($A88,VARDATA,K$3,FALSE()))),0,ABS(VLOOKUP($A88,VARDATA,K$3,FALSE())))</f>
        <v>61</v>
      </c>
      <c r="M88" s="26" t="n">
        <f aca="false">IF(ISNA(ABS(VLOOKUP($A88,VARDATA,M$3,FALSE()))),0,ABS(VLOOKUP($A88,VARDATA,M$3,FALSE())))</f>
        <v>1890080.4</v>
      </c>
      <c r="N88" s="32" t="n">
        <f aca="false">-IF(ISNA(ABS(VLOOKUP($A88,VARDATA,N$3,FALSE()))),0,ABS(VLOOKUP($A88,VARDATA,N$3,FALSE())))</f>
        <v>-1504388.4</v>
      </c>
      <c r="O88" s="33" t="n">
        <f aca="false">ABS(N88)+ABS(M88)</f>
        <v>3394468.8</v>
      </c>
      <c r="P88" s="25"/>
      <c r="Q88" s="34" t="n">
        <f aca="false">IF(ISNA(ABS(VLOOKUP($A88,VARDATA,Q$4,FALSE()))),0,ABS(VLOOKUP($A88,VARDATA,Q$4,FALSE())))+IF(ISNA(ABS(VLOOKUP($A88,VARDATA,Q$3,FALSE()))),0,ABS(VLOOKUP($A88,VARDATA,Q$3,FALSE())))</f>
        <v>86585253.94</v>
      </c>
      <c r="R88" s="25"/>
      <c r="S88" s="26" t="n">
        <f aca="false">IF(ISNA(ABS(VLOOKUP($A88,VARDATA,S$3,FALSE()))),0,ABS(VLOOKUP($A88,VARDATA,S$3,FALSE())))</f>
        <v>1129</v>
      </c>
      <c r="U88" s="26" t="n">
        <f aca="false">IF(ISNA(ABS(VLOOKUP($A88,VARDATA,U$3,FALSE()))),0,ABS(VLOOKUP($A88,VARDATA,U$3,FALSE())))</f>
        <v>1890080.4</v>
      </c>
      <c r="V88" s="32" t="n">
        <f aca="false">-IF(ISNA(ABS(VLOOKUP($A88,VARDATA,V$3,FALSE()))),0,ABS(VLOOKUP($A88,VARDATA,V$3,FALSE())))</f>
        <v>-1504388.4</v>
      </c>
      <c r="W88" s="33" t="n">
        <f aca="false">ABS(V88)+ABS(U88)</f>
        <v>3394468.8</v>
      </c>
      <c r="X88" s="25"/>
      <c r="Y88" s="34" t="n">
        <f aca="false">IF(ISNA(ABS(VLOOKUP($A88,VARDATA,Y$4,FALSE()))),0,ABS(VLOOKUP($A88,VARDATA,Y$4,FALSE())))+IF(ISNA(ABS(VLOOKUP($A88,VARDATA,Y$3,FALSE()))),0,ABS(VLOOKUP($A88,VARDATA,Y$3,FALSE())))</f>
        <v>86585253.94</v>
      </c>
      <c r="Z88" s="25"/>
      <c r="AA88" s="26" t="n">
        <f aca="false">IF(ISNA(ABS(VLOOKUP($A88,VARDATA,AA$3,FALSE()))),0,ABS(VLOOKUP($A88,VARDATA,AA$3,FALSE())))</f>
        <v>1129</v>
      </c>
      <c r="AB88" s="1"/>
    </row>
    <row r="89" customFormat="false" ht="12.75" hidden="false" customHeight="false" outlineLevel="0" collapsed="false">
      <c r="B89" s="8"/>
      <c r="C89" s="0" t="s">
        <v>35</v>
      </c>
      <c r="E89" s="28" t="n">
        <f aca="false">SUM(E87:E88)</f>
        <v>56463</v>
      </c>
      <c r="F89" s="28" t="n">
        <f aca="false">SUM(F87:F88)</f>
        <v>-17396.9</v>
      </c>
      <c r="G89" s="28" t="n">
        <f aca="false">SUM(G87:G88)</f>
        <v>73859.9</v>
      </c>
      <c r="H89" s="29"/>
      <c r="I89" s="28" t="n">
        <f aca="false">SUM(I87:I88)</f>
        <v>1838619.02</v>
      </c>
      <c r="J89" s="29"/>
      <c r="K89" s="28" t="n">
        <f aca="false">SUM(K87:K88)</f>
        <v>64</v>
      </c>
      <c r="M89" s="28" t="n">
        <f aca="false">SUM(M87:M88)</f>
        <v>1942260.4</v>
      </c>
      <c r="N89" s="28" t="n">
        <f aca="false">SUM(N87:N88)</f>
        <v>-1536728.4</v>
      </c>
      <c r="O89" s="28" t="n">
        <f aca="false">SUM(O87:O88)</f>
        <v>3478988.8</v>
      </c>
      <c r="P89" s="29"/>
      <c r="Q89" s="28" t="n">
        <f aca="false">SUM(Q87:Q88)</f>
        <v>88541823.23</v>
      </c>
      <c r="R89" s="29"/>
      <c r="S89" s="28" t="n">
        <f aca="false">SUM(S87:S88)</f>
        <v>1154</v>
      </c>
      <c r="U89" s="28" t="n">
        <f aca="false">SUM(U87:U88)</f>
        <v>1942260.4</v>
      </c>
      <c r="V89" s="28" t="n">
        <f aca="false">SUM(V87:V88)</f>
        <v>-1536728.4</v>
      </c>
      <c r="W89" s="28" t="n">
        <f aca="false">SUM(W87:W88)</f>
        <v>3478988.8</v>
      </c>
      <c r="X89" s="29"/>
      <c r="Y89" s="28" t="n">
        <f aca="false">SUM(Y87:Y88)</f>
        <v>88541823.23</v>
      </c>
      <c r="Z89" s="29"/>
      <c r="AA89" s="28" t="n">
        <f aca="false">SUM(AA87:AA88)</f>
        <v>1154</v>
      </c>
      <c r="AB89" s="1"/>
    </row>
    <row r="90" customFormat="false" ht="12.75" hidden="false" customHeight="false" outlineLevel="0" collapsed="false">
      <c r="C90" s="0" t="s">
        <v>36</v>
      </c>
      <c r="E90" s="30" t="n">
        <f aca="false">IF(E89=0,"",E87/E89)</f>
        <v>0.198714202220923</v>
      </c>
      <c r="F90" s="30" t="n">
        <f aca="false">IF(F89=0,"",F87/F89)</f>
        <v>0</v>
      </c>
      <c r="G90" s="30" t="n">
        <f aca="false">IF(G89=0,"",G87/G89)</f>
        <v>0.151909222731144</v>
      </c>
      <c r="H90" s="29"/>
      <c r="I90" s="30" t="n">
        <f aca="false">IF(I89=0,"",I87/I89)</f>
        <v>0.125996406803189</v>
      </c>
      <c r="J90" s="29"/>
      <c r="K90" s="30" t="n">
        <f aca="false">IF(K89=0,"",K87/K89)</f>
        <v>0.046875</v>
      </c>
      <c r="M90" s="30" t="n">
        <f aca="false">IF(M89=0,"",M87/M89)</f>
        <v>0.0268656046326229</v>
      </c>
      <c r="N90" s="30" t="n">
        <f aca="false">IF(N89=0,"",N87/N89)</f>
        <v>0.021044707705018</v>
      </c>
      <c r="O90" s="30" t="n">
        <f aca="false">IF(O89=0,"",O87/O89)</f>
        <v>0.0242944156646897</v>
      </c>
      <c r="P90" s="29"/>
      <c r="Q90" s="30" t="n">
        <f aca="false">IF(Q89=0,"",Q87/Q89)</f>
        <v>0.0220976846717684</v>
      </c>
      <c r="R90" s="29"/>
      <c r="S90" s="30" t="n">
        <f aca="false">IF(S89=0,"",S87/S89)</f>
        <v>0.0216637781629116</v>
      </c>
      <c r="U90" s="30" t="n">
        <f aca="false">IF(U89=0,"",U87/U89)</f>
        <v>0.0268656046326229</v>
      </c>
      <c r="V90" s="30" t="n">
        <f aca="false">IF(V89=0,"",V87/V89)</f>
        <v>0.021044707705018</v>
      </c>
      <c r="W90" s="30" t="n">
        <f aca="false">IF(W89=0,"",W87/W89)</f>
        <v>0.0242944156646897</v>
      </c>
      <c r="X90" s="29"/>
      <c r="Y90" s="30" t="n">
        <f aca="false">IF(Y89=0,"",Y87/Y89)</f>
        <v>0.0220976846717684</v>
      </c>
      <c r="Z90" s="29"/>
      <c r="AA90" s="30" t="n">
        <f aca="false">IF(AA89=0,"",AA87/AA89)</f>
        <v>0.0216637781629116</v>
      </c>
      <c r="AB90" s="1"/>
    </row>
    <row r="91" customFormat="false" ht="12.75" hidden="false" customHeight="false" outlineLevel="0" collapsed="false">
      <c r="E91" s="36"/>
      <c r="F91" s="36"/>
      <c r="G91" s="36"/>
      <c r="H91" s="29"/>
      <c r="I91" s="36"/>
      <c r="J91" s="29"/>
      <c r="K91" s="36"/>
      <c r="M91" s="36"/>
      <c r="N91" s="36"/>
      <c r="O91" s="36"/>
      <c r="P91" s="29"/>
      <c r="Q91" s="36"/>
      <c r="R91" s="29"/>
      <c r="S91" s="36"/>
      <c r="U91" s="36"/>
      <c r="V91" s="36"/>
      <c r="W91" s="36"/>
      <c r="X91" s="29"/>
      <c r="Y91" s="36"/>
      <c r="Z91" s="29"/>
      <c r="AA91" s="36"/>
      <c r="AB91" s="1"/>
    </row>
    <row r="92" customFormat="false" ht="12.75" hidden="false" customHeight="false" outlineLevel="0" collapsed="false">
      <c r="B92" s="8" t="s">
        <v>68</v>
      </c>
      <c r="E92" s="7"/>
      <c r="F92" s="7"/>
      <c r="G92" s="7"/>
      <c r="I92" s="22"/>
      <c r="K92" s="7"/>
      <c r="M92" s="7"/>
      <c r="N92" s="7"/>
      <c r="O92" s="7"/>
      <c r="Q92" s="22"/>
      <c r="S92" s="7"/>
      <c r="U92" s="7"/>
      <c r="V92" s="7"/>
      <c r="W92" s="7"/>
      <c r="Y92" s="22"/>
      <c r="AA92" s="7"/>
      <c r="AB92" s="1"/>
    </row>
    <row r="93" customFormat="false" ht="12.75" hidden="false" customHeight="false" outlineLevel="0" collapsed="false">
      <c r="A93" s="1" t="s">
        <v>69</v>
      </c>
      <c r="B93" s="8"/>
      <c r="C93" s="0" t="s">
        <v>32</v>
      </c>
      <c r="E93" s="26" t="n">
        <f aca="false">IF(ISNA(ABS(VLOOKUP($A93,VARDATA,E$3,FALSE()))),0,ABS(VLOOKUP($A93,VARDATA,E$3,FALSE())))</f>
        <v>0</v>
      </c>
      <c r="F93" s="32" t="n">
        <f aca="false">-IF(ISNA(ABS(VLOOKUP($A93,VARDATA,F$3,FALSE()))),0,ABS(VLOOKUP($A93,VARDATA,F$3,FALSE())))</f>
        <v>-0</v>
      </c>
      <c r="G93" s="33" t="n">
        <f aca="false">ABS(F93)+ABS(E93)</f>
        <v>0</v>
      </c>
      <c r="H93" s="25"/>
      <c r="I93" s="34" t="n">
        <f aca="false">IF(ISNA(ABS(VLOOKUP($A93,VARDATA,I$4,FALSE()))),0,ABS(VLOOKUP($A93,VARDATA,I$4,FALSE())))+IF(ISNA(ABS(VLOOKUP($A93,VARDATA,I$3,FALSE()))),0,ABS(VLOOKUP($A93,VARDATA,I$3,FALSE())))</f>
        <v>0</v>
      </c>
      <c r="J93" s="25"/>
      <c r="K93" s="26" t="n">
        <f aca="false">IF(ISNA(ABS(VLOOKUP($A93,VARDATA,K$3,FALSE()))),0,ABS(VLOOKUP($A93,VARDATA,K$3,FALSE())))</f>
        <v>0</v>
      </c>
      <c r="M93" s="26" t="n">
        <f aca="false">IF(ISNA(ABS(VLOOKUP($A93,VARDATA,M$3,FALSE()))),0,ABS(VLOOKUP($A93,VARDATA,M$3,FALSE())))</f>
        <v>282155</v>
      </c>
      <c r="N93" s="32" t="n">
        <f aca="false">-IF(ISNA(ABS(VLOOKUP($A93,VARDATA,N$3,FALSE()))),0,ABS(VLOOKUP($A93,VARDATA,N$3,FALSE())))</f>
        <v>-157690</v>
      </c>
      <c r="O93" s="33" t="n">
        <f aca="false">ABS(N93)+ABS(M93)</f>
        <v>439845</v>
      </c>
      <c r="P93" s="25"/>
      <c r="Q93" s="34" t="n">
        <f aca="false">IF(ISNA(ABS(VLOOKUP($A93,VARDATA,Q$4,FALSE()))),0,ABS(VLOOKUP($A93,VARDATA,Q$4,FALSE())))+IF(ISNA(ABS(VLOOKUP($A93,VARDATA,Q$3,FALSE()))),0,ABS(VLOOKUP($A93,VARDATA,Q$3,FALSE())))</f>
        <v>6770163.63</v>
      </c>
      <c r="R93" s="25"/>
      <c r="S93" s="26" t="n">
        <f aca="false">IF(ISNA(ABS(VLOOKUP($A93,VARDATA,S$3,FALSE()))),0,ABS(VLOOKUP($A93,VARDATA,S$3,FALSE())))</f>
        <v>23</v>
      </c>
      <c r="U93" s="26" t="n">
        <f aca="false">IF(ISNA(ABS(VLOOKUP($A93,VARDATA,U$3,FALSE()))),0,ABS(VLOOKUP($A93,VARDATA,U$3,FALSE())))</f>
        <v>329920</v>
      </c>
      <c r="V93" s="32" t="n">
        <f aca="false">-IF(ISNA(ABS(VLOOKUP($A93,VARDATA,V$3,FALSE()))),0,ABS(VLOOKUP($A93,VARDATA,V$3,FALSE())))</f>
        <v>-172205</v>
      </c>
      <c r="W93" s="33" t="n">
        <f aca="false">ABS(V93)+ABS(U93)</f>
        <v>502125</v>
      </c>
      <c r="X93" s="25"/>
      <c r="Y93" s="34" t="n">
        <f aca="false">IF(ISNA(ABS(VLOOKUP($A93,VARDATA,Y$4,FALSE()))),0,ABS(VLOOKUP($A93,VARDATA,Y$4,FALSE())))+IF(ISNA(ABS(VLOOKUP($A93,VARDATA,Y$3,FALSE()))),0,ABS(VLOOKUP($A93,VARDATA,Y$3,FALSE())))</f>
        <v>7722373.83</v>
      </c>
      <c r="Z93" s="25"/>
      <c r="AA93" s="26" t="n">
        <f aca="false">IF(ISNA(ABS(VLOOKUP($A93,VARDATA,AA$3,FALSE()))),0,ABS(VLOOKUP($A93,VARDATA,AA$3,FALSE())))</f>
        <v>27</v>
      </c>
      <c r="AB93" s="1"/>
    </row>
    <row r="94" customFormat="false" ht="12.75" hidden="false" customHeight="false" outlineLevel="0" collapsed="false">
      <c r="A94" s="1" t="s">
        <v>70</v>
      </c>
      <c r="B94" s="8"/>
      <c r="C94" s="0" t="s">
        <v>34</v>
      </c>
      <c r="E94" s="26" t="n">
        <f aca="false">IF(ISNA(ABS(VLOOKUP($A94,VARDATA,E$3,FALSE()))),0,ABS(VLOOKUP($A94,VARDATA,E$3,FALSE())))</f>
        <v>312303</v>
      </c>
      <c r="F94" s="32" t="n">
        <f aca="false">-IF(ISNA(ABS(VLOOKUP($A94,VARDATA,F$3,FALSE()))),0,ABS(VLOOKUP($A94,VARDATA,F$3,FALSE())))</f>
        <v>-175110</v>
      </c>
      <c r="G94" s="33" t="n">
        <f aca="false">ABS(F94)+ABS(E94)</f>
        <v>487413</v>
      </c>
      <c r="H94" s="25"/>
      <c r="I94" s="34" t="n">
        <f aca="false">IF(ISNA(ABS(VLOOKUP($A94,VARDATA,I$4,FALSE()))),0,ABS(VLOOKUP($A94,VARDATA,I$4,FALSE())))+IF(ISNA(ABS(VLOOKUP($A94,VARDATA,I$3,FALSE()))),0,ABS(VLOOKUP($A94,VARDATA,I$3,FALSE())))</f>
        <v>6516558.44</v>
      </c>
      <c r="J94" s="25"/>
      <c r="K94" s="26" t="n">
        <f aca="false">IF(ISNA(ABS(VLOOKUP($A94,VARDATA,K$3,FALSE()))),0,ABS(VLOOKUP($A94,VARDATA,K$3,FALSE())))</f>
        <v>31</v>
      </c>
      <c r="M94" s="26" t="n">
        <f aca="false">IF(ISNA(ABS(VLOOKUP($A94,VARDATA,M$3,FALSE()))),0,ABS(VLOOKUP($A94,VARDATA,M$3,FALSE())))</f>
        <v>8925942</v>
      </c>
      <c r="N94" s="32" t="n">
        <f aca="false">-IF(ISNA(ABS(VLOOKUP($A94,VARDATA,N$3,FALSE()))),0,ABS(VLOOKUP($A94,VARDATA,N$3,FALSE())))</f>
        <v>-5245222.95</v>
      </c>
      <c r="O94" s="33" t="n">
        <f aca="false">ABS(N94)+ABS(M94)</f>
        <v>14171164.95</v>
      </c>
      <c r="P94" s="25"/>
      <c r="Q94" s="34" t="n">
        <f aca="false">IF(ISNA(ABS(VLOOKUP($A94,VARDATA,Q$4,FALSE()))),0,ABS(VLOOKUP($A94,VARDATA,Q$4,FALSE())))+IF(ISNA(ABS(VLOOKUP($A94,VARDATA,Q$3,FALSE()))),0,ABS(VLOOKUP($A94,VARDATA,Q$3,FALSE())))</f>
        <v>207974253.33</v>
      </c>
      <c r="R94" s="25"/>
      <c r="S94" s="26" t="n">
        <f aca="false">IF(ISNA(ABS(VLOOKUP($A94,VARDATA,S$3,FALSE()))),0,ABS(VLOOKUP($A94,VARDATA,S$3,FALSE())))</f>
        <v>715</v>
      </c>
      <c r="U94" s="26" t="n">
        <f aca="false">IF(ISNA(ABS(VLOOKUP($A94,VARDATA,U$3,FALSE()))),0,ABS(VLOOKUP($A94,VARDATA,U$3,FALSE())))</f>
        <v>12165662</v>
      </c>
      <c r="V94" s="32" t="n">
        <f aca="false">-IF(ISNA(ABS(VLOOKUP($A94,VARDATA,V$3,FALSE()))),0,ABS(VLOOKUP($A94,VARDATA,V$3,FALSE())))</f>
        <v>-10067000.95</v>
      </c>
      <c r="W94" s="33" t="n">
        <f aca="false">ABS(V94)+ABS(U94)</f>
        <v>22232662.95</v>
      </c>
      <c r="X94" s="25"/>
      <c r="Y94" s="34" t="n">
        <f aca="false">IF(ISNA(ABS(VLOOKUP($A94,VARDATA,Y$4,FALSE()))),0,ABS(VLOOKUP($A94,VARDATA,Y$4,FALSE())))+IF(ISNA(ABS(VLOOKUP($A94,VARDATA,Y$3,FALSE()))),0,ABS(VLOOKUP($A94,VARDATA,Y$3,FALSE())))</f>
        <v>340898419.47</v>
      </c>
      <c r="Z94" s="25"/>
      <c r="AA94" s="26" t="n">
        <f aca="false">IF(ISNA(ABS(VLOOKUP($A94,VARDATA,AA$3,FALSE()))),0,ABS(VLOOKUP($A94,VARDATA,AA$3,FALSE())))</f>
        <v>1067</v>
      </c>
      <c r="AB94" s="1"/>
    </row>
    <row r="95" customFormat="false" ht="12.75" hidden="false" customHeight="false" outlineLevel="0" collapsed="false">
      <c r="B95" s="8"/>
      <c r="C95" s="0" t="s">
        <v>35</v>
      </c>
      <c r="E95" s="28" t="n">
        <f aca="false">SUM(E93:E94)</f>
        <v>312303</v>
      </c>
      <c r="F95" s="28" t="n">
        <f aca="false">SUM(F93:F94)</f>
        <v>-175110</v>
      </c>
      <c r="G95" s="28" t="n">
        <f aca="false">SUM(G93:G94)</f>
        <v>487413</v>
      </c>
      <c r="H95" s="29"/>
      <c r="I95" s="28" t="n">
        <f aca="false">SUM(I93:I94)</f>
        <v>6516558.44</v>
      </c>
      <c r="J95" s="29"/>
      <c r="K95" s="28" t="n">
        <f aca="false">SUM(K93:K94)</f>
        <v>31</v>
      </c>
      <c r="M95" s="28" t="n">
        <f aca="false">SUM(M93:M94)</f>
        <v>9208097</v>
      </c>
      <c r="N95" s="28" t="n">
        <f aca="false">SUM(N93:N94)</f>
        <v>-5402912.95</v>
      </c>
      <c r="O95" s="28" t="n">
        <f aca="false">SUM(O93:O94)</f>
        <v>14611009.95</v>
      </c>
      <c r="P95" s="29"/>
      <c r="Q95" s="28" t="n">
        <f aca="false">SUM(Q93:Q94)</f>
        <v>214744416.96</v>
      </c>
      <c r="R95" s="29"/>
      <c r="S95" s="28" t="n">
        <f aca="false">SUM(S93:S94)</f>
        <v>738</v>
      </c>
      <c r="U95" s="28" t="n">
        <f aca="false">SUM(U93:U94)</f>
        <v>12495582</v>
      </c>
      <c r="V95" s="28" t="n">
        <f aca="false">SUM(V93:V94)</f>
        <v>-10239205.95</v>
      </c>
      <c r="W95" s="28" t="n">
        <f aca="false">SUM(W93:W94)</f>
        <v>22734787.95</v>
      </c>
      <c r="X95" s="29"/>
      <c r="Y95" s="28" t="n">
        <f aca="false">SUM(Y93:Y94)</f>
        <v>348620793.3</v>
      </c>
      <c r="Z95" s="29"/>
      <c r="AA95" s="28" t="n">
        <f aca="false">SUM(AA93:AA94)</f>
        <v>1094</v>
      </c>
      <c r="AB95" s="1"/>
    </row>
    <row r="96" customFormat="false" ht="12.75" hidden="false" customHeight="false" outlineLevel="0" collapsed="false">
      <c r="C96" s="0" t="s">
        <v>36</v>
      </c>
      <c r="E96" s="30" t="n">
        <f aca="false">IF(E95=0,"",E93/E95)</f>
        <v>0</v>
      </c>
      <c r="F96" s="30" t="n">
        <f aca="false">IF(F95=0,"",F93/F95)</f>
        <v>0</v>
      </c>
      <c r="G96" s="30" t="n">
        <f aca="false">IF(G95=0,"",G93/G95)</f>
        <v>0</v>
      </c>
      <c r="H96" s="29"/>
      <c r="I96" s="30" t="n">
        <f aca="false">IF(I95=0,"",I93/I95)</f>
        <v>0</v>
      </c>
      <c r="J96" s="29"/>
      <c r="K96" s="30" t="n">
        <f aca="false">IF(K95=0,"",K93/K95)</f>
        <v>0</v>
      </c>
      <c r="M96" s="30" t="n">
        <f aca="false">IF(M95=0,"",M93/M95)</f>
        <v>0.0306420534014792</v>
      </c>
      <c r="N96" s="30" t="n">
        <f aca="false">IF(N95=0,"",N93/N95)</f>
        <v>0.0291861078383652</v>
      </c>
      <c r="O96" s="30" t="n">
        <f aca="false">IF(O95=0,"",O93/O95)</f>
        <v>0.0301036685010265</v>
      </c>
      <c r="P96" s="29"/>
      <c r="Q96" s="30" t="n">
        <f aca="false">IF(Q95=0,"",Q93/Q95)</f>
        <v>0.0315266106837183</v>
      </c>
      <c r="R96" s="29"/>
      <c r="S96" s="30" t="n">
        <f aca="false">IF(S95=0,"",S93/S95)</f>
        <v>0.0311653116531165</v>
      </c>
      <c r="U96" s="30" t="n">
        <f aca="false">IF(U95=0,"",U93/U95)</f>
        <v>0.0264029318522339</v>
      </c>
      <c r="V96" s="30" t="n">
        <f aca="false">IF(V95=0,"",V93/V95)</f>
        <v>0.0168181986807288</v>
      </c>
      <c r="W96" s="30" t="n">
        <f aca="false">IF(W95=0,"",W93/W95)</f>
        <v>0.022086196761734</v>
      </c>
      <c r="X96" s="29"/>
      <c r="Y96" s="30" t="n">
        <f aca="false">IF(Y95=0,"",Y93/Y95)</f>
        <v>0.0221512140939758</v>
      </c>
      <c r="Z96" s="29"/>
      <c r="AA96" s="30" t="n">
        <f aca="false">IF(AA95=0,"",AA93/AA95)</f>
        <v>0.0246800731261426</v>
      </c>
      <c r="AB96" s="1"/>
    </row>
    <row r="97" customFormat="false" ht="12.75" hidden="false" customHeight="false" outlineLevel="0" collapsed="false">
      <c r="AB97" s="1"/>
    </row>
    <row r="98" customFormat="false" ht="12.75" hidden="false" customHeight="false" outlineLevel="0" collapsed="false">
      <c r="AB98" s="1"/>
    </row>
    <row r="99" customFormat="false" ht="12.75" hidden="false" customHeight="false" outlineLevel="0" collapsed="false">
      <c r="B99" s="8" t="s">
        <v>71</v>
      </c>
      <c r="E99" s="7"/>
      <c r="F99" s="7"/>
      <c r="G99" s="7"/>
      <c r="I99" s="22"/>
      <c r="K99" s="7"/>
      <c r="M99" s="7"/>
      <c r="N99" s="7"/>
      <c r="O99" s="7"/>
      <c r="Q99" s="22"/>
      <c r="S99" s="7"/>
      <c r="U99" s="7"/>
      <c r="V99" s="7"/>
      <c r="W99" s="7"/>
      <c r="Y99" s="22"/>
      <c r="AA99" s="7"/>
      <c r="AB99" s="1"/>
    </row>
    <row r="100" customFormat="false" ht="12.75" hidden="false" customHeight="false" outlineLevel="0" collapsed="false">
      <c r="A100" s="1" t="s">
        <v>72</v>
      </c>
      <c r="B100" s="8"/>
      <c r="C100" s="0" t="s">
        <v>32</v>
      </c>
      <c r="E100" s="26" t="n">
        <f aca="false">IF(ISNA(ABS(VLOOKUP($A100,VARDATA,E$3,FALSE()))),0,ABS(VLOOKUP($A100,VARDATA,E$3,FALSE())))</f>
        <v>0</v>
      </c>
      <c r="F100" s="32" t="n">
        <f aca="false">-IF(ISNA(ABS(VLOOKUP($A100,VARDATA,F$3,FALSE()))),0,ABS(VLOOKUP($A100,VARDATA,F$3,FALSE())))</f>
        <v>-0</v>
      </c>
      <c r="G100" s="33" t="n">
        <f aca="false">ABS(F100)+ABS(E100)</f>
        <v>0</v>
      </c>
      <c r="H100" s="25"/>
      <c r="I100" s="34" t="n">
        <f aca="false">IF(ISNA(ABS(VLOOKUP($A100,VARDATA,I$4,FALSE()))),0,ABS(VLOOKUP($A100,VARDATA,I$4,FALSE())))+IF(ISNA(ABS(VLOOKUP($A100,VARDATA,I$3,FALSE()))),0,ABS(VLOOKUP($A100,VARDATA,I$3,FALSE())))</f>
        <v>0</v>
      </c>
      <c r="J100" s="25"/>
      <c r="K100" s="26" t="n">
        <f aca="false">IF(ISNA(ABS(VLOOKUP($A100,VARDATA,K$3,FALSE()))),0,ABS(VLOOKUP($A100,VARDATA,K$3,FALSE())))</f>
        <v>0</v>
      </c>
      <c r="M100" s="26" t="n">
        <f aca="false">IF(ISNA(ABS(VLOOKUP($A100,VARDATA,M$3,FALSE()))),0,ABS(VLOOKUP($A100,VARDATA,M$3,FALSE())))</f>
        <v>0</v>
      </c>
      <c r="N100" s="32" t="n">
        <f aca="false">-IF(ISNA(ABS(VLOOKUP($A100,VARDATA,N$3,FALSE()))),0,ABS(VLOOKUP($A100,VARDATA,N$3,FALSE())))</f>
        <v>-0</v>
      </c>
      <c r="O100" s="33" t="n">
        <f aca="false">ABS(N100)+ABS(M100)</f>
        <v>0</v>
      </c>
      <c r="P100" s="25"/>
      <c r="Q100" s="34" t="n">
        <f aca="false">IF(ISNA(ABS(VLOOKUP($A100,VARDATA,Q$4,FALSE()))),0,ABS(VLOOKUP($A100,VARDATA,Q$4,FALSE())))+IF(ISNA(ABS(VLOOKUP($A100,VARDATA,Q$3,FALSE()))),0,ABS(VLOOKUP($A100,VARDATA,Q$3,FALSE())))</f>
        <v>0</v>
      </c>
      <c r="R100" s="25"/>
      <c r="S100" s="26" t="n">
        <f aca="false">IF(ISNA(ABS(VLOOKUP($A100,VARDATA,S$3,FALSE()))),0,ABS(VLOOKUP($A100,VARDATA,S$3,FALSE())))</f>
        <v>0</v>
      </c>
      <c r="U100" s="26" t="n">
        <f aca="false">IF(ISNA(ABS(VLOOKUP($A100,VARDATA,U$3,FALSE()))),0,ABS(VLOOKUP($A100,VARDATA,U$3,FALSE())))</f>
        <v>0</v>
      </c>
      <c r="V100" s="32" t="n">
        <f aca="false">-IF(ISNA(ABS(VLOOKUP($A100,VARDATA,V$3,FALSE()))),0,ABS(VLOOKUP($A100,VARDATA,V$3,FALSE())))</f>
        <v>-0</v>
      </c>
      <c r="W100" s="33" t="n">
        <f aca="false">ABS(V100)+ABS(U100)</f>
        <v>0</v>
      </c>
      <c r="X100" s="25"/>
      <c r="Y100" s="34" t="n">
        <f aca="false">IF(ISNA(ABS(VLOOKUP($A100,VARDATA,Y$4,FALSE()))),0,ABS(VLOOKUP($A100,VARDATA,Y$4,FALSE())))+IF(ISNA(ABS(VLOOKUP($A100,VARDATA,Y$3,FALSE()))),0,ABS(VLOOKUP($A100,VARDATA,Y$3,FALSE())))</f>
        <v>0</v>
      </c>
      <c r="Z100" s="25"/>
      <c r="AA100" s="26" t="n">
        <f aca="false">IF(ISNA(ABS(VLOOKUP($A100,VARDATA,AA$3,FALSE()))),0,ABS(VLOOKUP($A100,VARDATA,AA$3,FALSE())))</f>
        <v>0</v>
      </c>
      <c r="AB100" s="1"/>
    </row>
    <row r="101" customFormat="false" ht="12.75" hidden="false" customHeight="false" outlineLevel="0" collapsed="false">
      <c r="A101" s="1" t="s">
        <v>73</v>
      </c>
      <c r="B101" s="8"/>
      <c r="C101" s="0" t="s">
        <v>34</v>
      </c>
      <c r="E101" s="26" t="n">
        <f aca="false">IF(ISNA(ABS(VLOOKUP($A101,VARDATA,E$3,FALSE()))),0,ABS(VLOOKUP($A101,VARDATA,E$3,FALSE())))</f>
        <v>0</v>
      </c>
      <c r="F101" s="32" t="n">
        <f aca="false">-IF(ISNA(ABS(VLOOKUP($A101,VARDATA,F$3,FALSE()))),0,ABS(VLOOKUP($A101,VARDATA,F$3,FALSE())))</f>
        <v>-0</v>
      </c>
      <c r="G101" s="33" t="n">
        <f aca="false">ABS(F101)+ABS(E101)</f>
        <v>0</v>
      </c>
      <c r="H101" s="25"/>
      <c r="I101" s="34" t="n">
        <f aca="false">IF(ISNA(ABS(VLOOKUP($A101,VARDATA,I$4,FALSE()))),0,ABS(VLOOKUP($A101,VARDATA,I$4,FALSE())))+IF(ISNA(ABS(VLOOKUP($A101,VARDATA,I$3,FALSE()))),0,ABS(VLOOKUP($A101,VARDATA,I$3,FALSE())))</f>
        <v>0</v>
      </c>
      <c r="J101" s="25"/>
      <c r="K101" s="26" t="n">
        <f aca="false">IF(ISNA(ABS(VLOOKUP($A101,VARDATA,K$3,FALSE()))),0,ABS(VLOOKUP($A101,VARDATA,K$3,FALSE())))</f>
        <v>0</v>
      </c>
      <c r="M101" s="26" t="n">
        <f aca="false">IF(ISNA(ABS(VLOOKUP($A101,VARDATA,M$3,FALSE()))),0,ABS(VLOOKUP($A101,VARDATA,M$3,FALSE())))</f>
        <v>10589.9</v>
      </c>
      <c r="N101" s="32" t="n">
        <f aca="false">-IF(ISNA(ABS(VLOOKUP($A101,VARDATA,N$3,FALSE()))),0,ABS(VLOOKUP($A101,VARDATA,N$3,FALSE())))</f>
        <v>-663849.78</v>
      </c>
      <c r="O101" s="33" t="n">
        <f aca="false">ABS(N101)+ABS(M101)</f>
        <v>674439.68</v>
      </c>
      <c r="P101" s="25"/>
      <c r="Q101" s="34" t="n">
        <f aca="false">IF(ISNA(ABS(VLOOKUP($A101,VARDATA,Q$4,FALSE()))),0,ABS(VLOOKUP($A101,VARDATA,Q$4,FALSE())))+IF(ISNA(ABS(VLOOKUP($A101,VARDATA,Q$3,FALSE()))),0,ABS(VLOOKUP($A101,VARDATA,Q$3,FALSE())))</f>
        <v>13112544.35</v>
      </c>
      <c r="R101" s="25"/>
      <c r="S101" s="26" t="n">
        <f aca="false">IF(ISNA(ABS(VLOOKUP($A101,VARDATA,S$3,FALSE()))),0,ABS(VLOOKUP($A101,VARDATA,S$3,FALSE())))</f>
        <v>93</v>
      </c>
      <c r="U101" s="26" t="n">
        <f aca="false">IF(ISNA(ABS(VLOOKUP($A101,VARDATA,U$3,FALSE()))),0,ABS(VLOOKUP($A101,VARDATA,U$3,FALSE())))</f>
        <v>10988.9</v>
      </c>
      <c r="V101" s="32" t="n">
        <f aca="false">-IF(ISNA(ABS(VLOOKUP($A101,VARDATA,V$3,FALSE()))),0,ABS(VLOOKUP($A101,VARDATA,V$3,FALSE())))</f>
        <v>-850823.5</v>
      </c>
      <c r="W101" s="33" t="n">
        <f aca="false">ABS(V101)+ABS(U101)</f>
        <v>861812.4</v>
      </c>
      <c r="X101" s="25"/>
      <c r="Y101" s="34" t="n">
        <f aca="false">IF(ISNA(ABS(VLOOKUP($A101,VARDATA,Y$4,FALSE()))),0,ABS(VLOOKUP($A101,VARDATA,Y$4,FALSE())))+IF(ISNA(ABS(VLOOKUP($A101,VARDATA,Y$3,FALSE()))),0,ABS(VLOOKUP($A101,VARDATA,Y$3,FALSE())))</f>
        <v>16522902.09</v>
      </c>
      <c r="Z101" s="25"/>
      <c r="AA101" s="26" t="n">
        <f aca="false">IF(ISNA(ABS(VLOOKUP($A101,VARDATA,AA$3,FALSE()))),0,ABS(VLOOKUP($A101,VARDATA,AA$3,FALSE())))</f>
        <v>126</v>
      </c>
      <c r="AB101" s="1"/>
    </row>
    <row r="102" customFormat="false" ht="12.75" hidden="false" customHeight="false" outlineLevel="0" collapsed="false">
      <c r="B102" s="8"/>
      <c r="C102" s="0" t="s">
        <v>35</v>
      </c>
      <c r="E102" s="28" t="n">
        <f aca="false">SUM(E100:E101)</f>
        <v>0</v>
      </c>
      <c r="F102" s="28" t="n">
        <f aca="false">SUM(F100:F101)</f>
        <v>0</v>
      </c>
      <c r="G102" s="28" t="n">
        <f aca="false">SUM(G100:G101)</f>
        <v>0</v>
      </c>
      <c r="H102" s="29"/>
      <c r="I102" s="28" t="n">
        <f aca="false">SUM(I100:I101)</f>
        <v>0</v>
      </c>
      <c r="J102" s="29"/>
      <c r="K102" s="28" t="n">
        <f aca="false">SUM(K100:K101)</f>
        <v>0</v>
      </c>
      <c r="M102" s="28" t="n">
        <f aca="false">SUM(M100:M101)</f>
        <v>10589.9</v>
      </c>
      <c r="N102" s="28" t="n">
        <f aca="false">SUM(N100:N101)</f>
        <v>-663849.78</v>
      </c>
      <c r="O102" s="28" t="n">
        <f aca="false">SUM(O100:O101)</f>
        <v>674439.68</v>
      </c>
      <c r="P102" s="29"/>
      <c r="Q102" s="28" t="n">
        <f aca="false">SUM(Q100:Q101)</f>
        <v>13112544.35</v>
      </c>
      <c r="R102" s="29"/>
      <c r="S102" s="28" t="n">
        <f aca="false">SUM(S100:S101)</f>
        <v>93</v>
      </c>
      <c r="U102" s="28" t="n">
        <f aca="false">SUM(U100:U101)</f>
        <v>10988.9</v>
      </c>
      <c r="V102" s="28" t="n">
        <f aca="false">SUM(V100:V101)</f>
        <v>-850823.5</v>
      </c>
      <c r="W102" s="28" t="n">
        <f aca="false">SUM(W100:W101)</f>
        <v>861812.4</v>
      </c>
      <c r="X102" s="29"/>
      <c r="Y102" s="28" t="n">
        <f aca="false">SUM(Y100:Y101)</f>
        <v>16522902.09</v>
      </c>
      <c r="Z102" s="29"/>
      <c r="AA102" s="28" t="n">
        <f aca="false">SUM(AA100:AA101)</f>
        <v>126</v>
      </c>
      <c r="AB102" s="1"/>
    </row>
    <row r="103" customFormat="false" ht="12.75" hidden="false" customHeight="false" outlineLevel="0" collapsed="false">
      <c r="C103" s="0" t="s">
        <v>36</v>
      </c>
      <c r="E103" s="30" t="str">
        <f aca="false">IF(E102=0,"",E100/E102)</f>
        <v/>
      </c>
      <c r="F103" s="30" t="str">
        <f aca="false">IF(F102=0,"",F100/F102)</f>
        <v/>
      </c>
      <c r="G103" s="30" t="str">
        <f aca="false">IF(G102=0,"",G100/G102)</f>
        <v/>
      </c>
      <c r="H103" s="29"/>
      <c r="I103" s="30" t="str">
        <f aca="false">IF(I102=0,"",I100/I102)</f>
        <v/>
      </c>
      <c r="J103" s="29"/>
      <c r="K103" s="30" t="str">
        <f aca="false">IF(K102=0,"",K100/K102)</f>
        <v/>
      </c>
      <c r="M103" s="30" t="n">
        <f aca="false">IF(M102=0,"",M100/M102)</f>
        <v>0</v>
      </c>
      <c r="N103" s="30" t="n">
        <f aca="false">IF(N102=0,"",N100/N102)</f>
        <v>0</v>
      </c>
      <c r="O103" s="30" t="n">
        <f aca="false">IF(O102=0,"",O100/O102)</f>
        <v>0</v>
      </c>
      <c r="P103" s="29"/>
      <c r="Q103" s="30" t="n">
        <f aca="false">IF(Q102=0,"",Q100/Q102)</f>
        <v>0</v>
      </c>
      <c r="R103" s="29"/>
      <c r="S103" s="30" t="n">
        <f aca="false">IF(S102=0,"",S100/S102)</f>
        <v>0</v>
      </c>
      <c r="U103" s="30" t="n">
        <f aca="false">IF(U102=0,"",U100/U102)</f>
        <v>0</v>
      </c>
      <c r="V103" s="30" t="n">
        <f aca="false">IF(V102=0,"",V100/V102)</f>
        <v>0</v>
      </c>
      <c r="W103" s="30" t="n">
        <f aca="false">IF(W102=0,"",W100/W102)</f>
        <v>0</v>
      </c>
      <c r="X103" s="29"/>
      <c r="Y103" s="30" t="n">
        <f aca="false">IF(Y102=0,"",Y100/Y102)</f>
        <v>0</v>
      </c>
      <c r="Z103" s="29"/>
      <c r="AA103" s="30" t="n">
        <f aca="false">IF(AA102=0,"",AA100/AA102)</f>
        <v>0</v>
      </c>
      <c r="AB103" s="1"/>
    </row>
    <row r="104" customFormat="false" ht="12.75" hidden="false" customHeight="false" outlineLevel="0" collapsed="false">
      <c r="E104" s="36"/>
      <c r="F104" s="36"/>
      <c r="G104" s="36"/>
      <c r="H104" s="29"/>
      <c r="I104" s="36"/>
      <c r="J104" s="29"/>
      <c r="K104" s="36"/>
      <c r="M104" s="36"/>
      <c r="N104" s="36"/>
      <c r="O104" s="36"/>
      <c r="P104" s="29"/>
      <c r="Q104" s="36"/>
      <c r="R104" s="29"/>
      <c r="S104" s="36"/>
      <c r="U104" s="36"/>
      <c r="V104" s="36"/>
      <c r="W104" s="36"/>
      <c r="X104" s="29"/>
      <c r="Y104" s="36"/>
      <c r="Z104" s="29"/>
      <c r="AA104" s="36"/>
      <c r="AB104" s="1"/>
    </row>
    <row r="105" customFormat="false" ht="12.75" hidden="false" customHeight="false" outlineLevel="0" collapsed="false">
      <c r="B105" s="8" t="s">
        <v>74</v>
      </c>
      <c r="E105" s="7"/>
      <c r="F105" s="7"/>
      <c r="G105" s="7"/>
      <c r="I105" s="22"/>
      <c r="K105" s="7"/>
      <c r="M105" s="7"/>
      <c r="N105" s="7"/>
      <c r="O105" s="7"/>
      <c r="Q105" s="22"/>
      <c r="S105" s="7"/>
      <c r="U105" s="7"/>
      <c r="V105" s="7"/>
      <c r="W105" s="7"/>
      <c r="Y105" s="22"/>
      <c r="AA105" s="7"/>
      <c r="AB105" s="1"/>
    </row>
    <row r="106" customFormat="false" ht="12.75" hidden="false" customHeight="false" outlineLevel="0" collapsed="false">
      <c r="A106" s="1" t="s">
        <v>75</v>
      </c>
      <c r="B106" s="8"/>
      <c r="C106" s="0" t="s">
        <v>32</v>
      </c>
      <c r="E106" s="26" t="n">
        <f aca="false">IF(ISNA(ABS(VLOOKUP($A106,VARDATA,E$3,FALSE()))),0,ABS(VLOOKUP($A106,VARDATA,E$3,FALSE())))</f>
        <v>30220</v>
      </c>
      <c r="F106" s="32" t="n">
        <f aca="false">-IF(ISNA(ABS(VLOOKUP($A106,VARDATA,F$3,FALSE()))),0,ABS(VLOOKUP($A106,VARDATA,F$3,FALSE())))</f>
        <v>-13440</v>
      </c>
      <c r="G106" s="33" t="n">
        <f aca="false">ABS(F106)+ABS(E106)</f>
        <v>43660</v>
      </c>
      <c r="H106" s="25"/>
      <c r="I106" s="34" t="n">
        <f aca="false">IF(ISNA(ABS(VLOOKUP($A106,VARDATA,I$4,FALSE()))),0,ABS(VLOOKUP($A106,VARDATA,I$4,FALSE())))+IF(ISNA(ABS(VLOOKUP($A106,VARDATA,I$3,FALSE()))),0,ABS(VLOOKUP($A106,VARDATA,I$3,FALSE())))</f>
        <v>1723313.67</v>
      </c>
      <c r="J106" s="25"/>
      <c r="K106" s="26" t="n">
        <f aca="false">IF(ISNA(ABS(VLOOKUP($A106,VARDATA,K$3,FALSE()))),0,ABS(VLOOKUP($A106,VARDATA,K$3,FALSE())))</f>
        <v>3</v>
      </c>
      <c r="M106" s="26" t="n">
        <f aca="false">IF(ISNA(ABS(VLOOKUP($A106,VARDATA,M$3,FALSE()))),0,ABS(VLOOKUP($A106,VARDATA,M$3,FALSE())))</f>
        <v>1184960</v>
      </c>
      <c r="N106" s="32" t="n">
        <f aca="false">-IF(ISNA(ABS(VLOOKUP($A106,VARDATA,N$3,FALSE()))),0,ABS(VLOOKUP($A106,VARDATA,N$3,FALSE())))</f>
        <v>-979340</v>
      </c>
      <c r="O106" s="33" t="n">
        <f aca="false">ABS(N106)+ABS(M106)</f>
        <v>2164300</v>
      </c>
      <c r="P106" s="25"/>
      <c r="Q106" s="34" t="n">
        <f aca="false">IF(ISNA(ABS(VLOOKUP($A106,VARDATA,Q$4,FALSE()))),0,ABS(VLOOKUP($A106,VARDATA,Q$4,FALSE())))+IF(ISNA(ABS(VLOOKUP($A106,VARDATA,Q$3,FALSE()))),0,ABS(VLOOKUP($A106,VARDATA,Q$3,FALSE())))</f>
        <v>88656079.73</v>
      </c>
      <c r="R106" s="25"/>
      <c r="S106" s="26" t="n">
        <f aca="false">IF(ISNA(ABS(VLOOKUP($A106,VARDATA,S$3,FALSE()))),0,ABS(VLOOKUP($A106,VARDATA,S$3,FALSE())))</f>
        <v>59</v>
      </c>
      <c r="U106" s="26" t="n">
        <f aca="false">IF(ISNA(ABS(VLOOKUP($A106,VARDATA,U$3,FALSE()))),0,ABS(VLOOKUP($A106,VARDATA,U$3,FALSE())))</f>
        <v>1184960</v>
      </c>
      <c r="V106" s="32" t="n">
        <f aca="false">-IF(ISNA(ABS(VLOOKUP($A106,VARDATA,V$3,FALSE()))),0,ABS(VLOOKUP($A106,VARDATA,V$3,FALSE())))</f>
        <v>-979340</v>
      </c>
      <c r="W106" s="33" t="n">
        <f aca="false">ABS(V106)+ABS(U106)</f>
        <v>2164300</v>
      </c>
      <c r="X106" s="25"/>
      <c r="Y106" s="34" t="n">
        <f aca="false">IF(ISNA(ABS(VLOOKUP($A106,VARDATA,Y$4,FALSE()))),0,ABS(VLOOKUP($A106,VARDATA,Y$4,FALSE())))+IF(ISNA(ABS(VLOOKUP($A106,VARDATA,Y$3,FALSE()))),0,ABS(VLOOKUP($A106,VARDATA,Y$3,FALSE())))</f>
        <v>88656079.73</v>
      </c>
      <c r="Z106" s="25"/>
      <c r="AA106" s="26" t="n">
        <f aca="false">IF(ISNA(ABS(VLOOKUP($A106,VARDATA,AA$3,FALSE()))),0,ABS(VLOOKUP($A106,VARDATA,AA$3,FALSE())))</f>
        <v>59</v>
      </c>
      <c r="AB106" s="1"/>
    </row>
    <row r="107" customFormat="false" ht="12.75" hidden="false" customHeight="false" outlineLevel="0" collapsed="false">
      <c r="A107" s="1" t="s">
        <v>76</v>
      </c>
      <c r="B107" s="8"/>
      <c r="C107" s="0" t="s">
        <v>34</v>
      </c>
      <c r="E107" s="26" t="n">
        <f aca="false">IF(ISNA(ABS(VLOOKUP($A107,VARDATA,E$3,FALSE()))),0,ABS(VLOOKUP($A107,VARDATA,E$3,FALSE())))</f>
        <v>102920</v>
      </c>
      <c r="F107" s="32" t="n">
        <f aca="false">-IF(ISNA(ABS(VLOOKUP($A107,VARDATA,F$3,FALSE()))),0,ABS(VLOOKUP($A107,VARDATA,F$3,FALSE())))</f>
        <v>-206020</v>
      </c>
      <c r="G107" s="33" t="n">
        <f aca="false">ABS(F107)+ABS(E107)</f>
        <v>308940</v>
      </c>
      <c r="H107" s="25"/>
      <c r="I107" s="34" t="n">
        <f aca="false">IF(ISNA(ABS(VLOOKUP($A107,VARDATA,I$4,FALSE()))),0,ABS(VLOOKUP($A107,VARDATA,I$4,FALSE())))+IF(ISNA(ABS(VLOOKUP($A107,VARDATA,I$3,FALSE()))),0,ABS(VLOOKUP($A107,VARDATA,I$3,FALSE())))</f>
        <v>10319791.87</v>
      </c>
      <c r="J107" s="25"/>
      <c r="K107" s="26" t="n">
        <f aca="false">IF(ISNA(ABS(VLOOKUP($A107,VARDATA,K$3,FALSE()))),0,ABS(VLOOKUP($A107,VARDATA,K$3,FALSE())))</f>
        <v>11</v>
      </c>
      <c r="M107" s="26" t="n">
        <f aca="false">IF(ISNA(ABS(VLOOKUP($A107,VARDATA,M$3,FALSE()))),0,ABS(VLOOKUP($A107,VARDATA,M$3,FALSE())))</f>
        <v>5918072.43</v>
      </c>
      <c r="N107" s="32" t="n">
        <f aca="false">-IF(ISNA(ABS(VLOOKUP($A107,VARDATA,N$3,FALSE()))),0,ABS(VLOOKUP($A107,VARDATA,N$3,FALSE())))</f>
        <v>-8503670.27</v>
      </c>
      <c r="O107" s="33" t="n">
        <f aca="false">ABS(N107)+ABS(M107)</f>
        <v>14421742.7</v>
      </c>
      <c r="P107" s="25"/>
      <c r="Q107" s="34" t="n">
        <f aca="false">IF(ISNA(ABS(VLOOKUP($A107,VARDATA,Q$4,FALSE()))),0,ABS(VLOOKUP($A107,VARDATA,Q$4,FALSE())))+IF(ISNA(ABS(VLOOKUP($A107,VARDATA,Q$3,FALSE()))),0,ABS(VLOOKUP($A107,VARDATA,Q$3,FALSE())))</f>
        <v>556159285.4</v>
      </c>
      <c r="R107" s="25"/>
      <c r="S107" s="26" t="n">
        <f aca="false">IF(ISNA(ABS(VLOOKUP($A107,VARDATA,S$3,FALSE()))),0,ABS(VLOOKUP($A107,VARDATA,S$3,FALSE())))</f>
        <v>281</v>
      </c>
      <c r="U107" s="26" t="n">
        <f aca="false">IF(ISNA(ABS(VLOOKUP($A107,VARDATA,U$3,FALSE()))),0,ABS(VLOOKUP($A107,VARDATA,U$3,FALSE())))</f>
        <v>5918072.43</v>
      </c>
      <c r="V107" s="32" t="n">
        <f aca="false">-IF(ISNA(ABS(VLOOKUP($A107,VARDATA,V$3,FALSE()))),0,ABS(VLOOKUP($A107,VARDATA,V$3,FALSE())))</f>
        <v>-8503670.27</v>
      </c>
      <c r="W107" s="33" t="n">
        <f aca="false">ABS(V107)+ABS(U107)</f>
        <v>14421742.7</v>
      </c>
      <c r="X107" s="25"/>
      <c r="Y107" s="34" t="n">
        <f aca="false">IF(ISNA(ABS(VLOOKUP($A107,VARDATA,Y$4,FALSE()))),0,ABS(VLOOKUP($A107,VARDATA,Y$4,FALSE())))+IF(ISNA(ABS(VLOOKUP($A107,VARDATA,Y$3,FALSE()))),0,ABS(VLOOKUP($A107,VARDATA,Y$3,FALSE())))</f>
        <v>556159285.4</v>
      </c>
      <c r="Z107" s="25"/>
      <c r="AA107" s="26" t="n">
        <f aca="false">IF(ISNA(ABS(VLOOKUP($A107,VARDATA,AA$3,FALSE()))),0,ABS(VLOOKUP($A107,VARDATA,AA$3,FALSE())))</f>
        <v>281</v>
      </c>
      <c r="AB107" s="1"/>
    </row>
    <row r="108" customFormat="false" ht="12.75" hidden="false" customHeight="false" outlineLevel="0" collapsed="false">
      <c r="B108" s="8"/>
      <c r="C108" s="0" t="s">
        <v>35</v>
      </c>
      <c r="E108" s="28" t="n">
        <f aca="false">SUM(E106:E107)</f>
        <v>133140</v>
      </c>
      <c r="F108" s="28" t="n">
        <f aca="false">SUM(F106:F107)</f>
        <v>-219460</v>
      </c>
      <c r="G108" s="28" t="n">
        <f aca="false">SUM(G106:G107)</f>
        <v>352600</v>
      </c>
      <c r="H108" s="29"/>
      <c r="I108" s="28" t="n">
        <f aca="false">SUM(I106:I107)</f>
        <v>12043105.54</v>
      </c>
      <c r="J108" s="29"/>
      <c r="K108" s="28" t="n">
        <f aca="false">SUM(K106:K107)</f>
        <v>14</v>
      </c>
      <c r="M108" s="28" t="n">
        <f aca="false">SUM(M106:M107)</f>
        <v>7103032.43</v>
      </c>
      <c r="N108" s="28" t="n">
        <f aca="false">SUM(N106:N107)</f>
        <v>-9483010.27</v>
      </c>
      <c r="O108" s="28" t="n">
        <f aca="false">SUM(O106:O107)</f>
        <v>16586042.7</v>
      </c>
      <c r="P108" s="29"/>
      <c r="Q108" s="28" t="n">
        <f aca="false">SUM(Q106:Q107)</f>
        <v>644815365.13</v>
      </c>
      <c r="R108" s="29"/>
      <c r="S108" s="28" t="n">
        <f aca="false">SUM(S106:S107)</f>
        <v>340</v>
      </c>
      <c r="U108" s="28" t="n">
        <f aca="false">SUM(U106:U107)</f>
        <v>7103032.43</v>
      </c>
      <c r="V108" s="28" t="n">
        <f aca="false">SUM(V106:V107)</f>
        <v>-9483010.27</v>
      </c>
      <c r="W108" s="28" t="n">
        <f aca="false">SUM(W106:W107)</f>
        <v>16586042.7</v>
      </c>
      <c r="X108" s="29"/>
      <c r="Y108" s="28" t="n">
        <f aca="false">SUM(Y106:Y107)</f>
        <v>644815365.13</v>
      </c>
      <c r="Z108" s="29"/>
      <c r="AA108" s="28" t="n">
        <f aca="false">SUM(AA106:AA107)</f>
        <v>340</v>
      </c>
      <c r="AB108" s="1"/>
    </row>
    <row r="109" customFormat="false" ht="12.75" hidden="false" customHeight="false" outlineLevel="0" collapsed="false">
      <c r="C109" s="0" t="s">
        <v>36</v>
      </c>
      <c r="E109" s="30" t="n">
        <f aca="false">IF(E108=0,"",E106/E108)</f>
        <v>0.226979119723599</v>
      </c>
      <c r="F109" s="30" t="n">
        <f aca="false">IF(F108=0,"",F106/F108)</f>
        <v>0.0612412284698806</v>
      </c>
      <c r="G109" s="30" t="n">
        <f aca="false">IF(G108=0,"",G106/G108)</f>
        <v>0.123823028927964</v>
      </c>
      <c r="H109" s="29"/>
      <c r="I109" s="30" t="n">
        <f aca="false">IF(I108=0,"",I106/I108)</f>
        <v>0.143095455260787</v>
      </c>
      <c r="J109" s="29"/>
      <c r="K109" s="30" t="n">
        <f aca="false">IF(K108=0,"",K106/K108)</f>
        <v>0.214285714285714</v>
      </c>
      <c r="M109" s="30" t="n">
        <f aca="false">IF(M108=0,"",M106/M108)</f>
        <v>0.166824523424005</v>
      </c>
      <c r="N109" s="30" t="n">
        <f aca="false">IF(N108=0,"",N106/N108)</f>
        <v>0.103273113928622</v>
      </c>
      <c r="O109" s="30" t="n">
        <f aca="false">IF(O108=0,"",O106/O108)</f>
        <v>0.130489233577097</v>
      </c>
      <c r="P109" s="29"/>
      <c r="Q109" s="30" t="n">
        <f aca="false">IF(Q108=0,"",Q106/Q108)</f>
        <v>0.137490643871562</v>
      </c>
      <c r="R109" s="29"/>
      <c r="S109" s="30" t="n">
        <f aca="false">IF(S108=0,"",S106/S108)</f>
        <v>0.173529411764706</v>
      </c>
      <c r="U109" s="30" t="n">
        <f aca="false">IF(U108=0,"",U106/U108)</f>
        <v>0.166824523424005</v>
      </c>
      <c r="V109" s="30" t="n">
        <f aca="false">IF(V108=0,"",V106/V108)</f>
        <v>0.103273113928622</v>
      </c>
      <c r="W109" s="30" t="n">
        <f aca="false">IF(W108=0,"",W106/W108)</f>
        <v>0.130489233577097</v>
      </c>
      <c r="X109" s="29"/>
      <c r="Y109" s="30" t="n">
        <f aca="false">IF(Y108=0,"",Y106/Y108)</f>
        <v>0.137490643871562</v>
      </c>
      <c r="Z109" s="29"/>
      <c r="AA109" s="30" t="n">
        <f aca="false">IF(AA108=0,"",AA106/AA108)</f>
        <v>0.173529411764706</v>
      </c>
      <c r="AB109" s="1"/>
    </row>
    <row r="110" customFormat="false" ht="12.75" hidden="false" customHeight="false" outlineLevel="0" collapsed="false">
      <c r="E110" s="36"/>
      <c r="F110" s="36"/>
      <c r="G110" s="36"/>
      <c r="H110" s="29"/>
      <c r="I110" s="36"/>
      <c r="J110" s="29"/>
      <c r="K110" s="36"/>
      <c r="M110" s="36"/>
      <c r="N110" s="36"/>
      <c r="O110" s="36"/>
      <c r="P110" s="29"/>
      <c r="Q110" s="36"/>
      <c r="R110" s="29"/>
      <c r="S110" s="36"/>
      <c r="U110" s="36"/>
      <c r="V110" s="36"/>
      <c r="W110" s="36"/>
      <c r="X110" s="29"/>
      <c r="Y110" s="36"/>
      <c r="Z110" s="29"/>
      <c r="AA110" s="36"/>
      <c r="AB110" s="1"/>
    </row>
    <row r="111" customFormat="false" ht="12.75" hidden="false" customHeight="false" outlineLevel="0" collapsed="false">
      <c r="A111" s="1" t="s">
        <v>77</v>
      </c>
      <c r="E111" s="36"/>
      <c r="F111" s="36"/>
      <c r="G111" s="36"/>
      <c r="H111" s="29"/>
      <c r="I111" s="36"/>
      <c r="J111" s="29"/>
      <c r="K111" s="36"/>
      <c r="M111" s="36"/>
      <c r="N111" s="36"/>
      <c r="O111" s="36"/>
      <c r="P111" s="29"/>
      <c r="Q111" s="36"/>
      <c r="R111" s="29"/>
      <c r="S111" s="36"/>
      <c r="U111" s="36"/>
      <c r="V111" s="36"/>
      <c r="W111" s="36"/>
      <c r="X111" s="29"/>
      <c r="Y111" s="36"/>
      <c r="Z111" s="29"/>
      <c r="AA111" s="36"/>
      <c r="AB111" s="1"/>
    </row>
    <row r="112" customFormat="false" ht="12.75" hidden="false" customHeight="false" outlineLevel="0" collapsed="false">
      <c r="A112" s="1" t="s">
        <v>77</v>
      </c>
      <c r="E112" s="36"/>
      <c r="F112" s="36"/>
      <c r="G112" s="36"/>
      <c r="H112" s="29"/>
      <c r="I112" s="36"/>
      <c r="J112" s="29"/>
      <c r="K112" s="36"/>
      <c r="M112" s="36"/>
      <c r="N112" s="36"/>
      <c r="O112" s="36"/>
      <c r="P112" s="29"/>
      <c r="Q112" s="36"/>
      <c r="R112" s="29"/>
      <c r="S112" s="36"/>
      <c r="U112" s="36"/>
      <c r="V112" s="36"/>
      <c r="W112" s="36"/>
      <c r="X112" s="29"/>
      <c r="Y112" s="36"/>
      <c r="Z112" s="29"/>
      <c r="AA112" s="36"/>
      <c r="AB112" s="1"/>
    </row>
    <row r="113" customFormat="false" ht="12.75" hidden="false" customHeight="false" outlineLevel="0" collapsed="false">
      <c r="A113" s="1" t="s">
        <v>77</v>
      </c>
      <c r="E113" s="36"/>
      <c r="F113" s="36"/>
      <c r="G113" s="36"/>
      <c r="H113" s="29"/>
      <c r="I113" s="36"/>
      <c r="J113" s="29"/>
      <c r="K113" s="36"/>
      <c r="M113" s="36"/>
      <c r="N113" s="36"/>
      <c r="O113" s="36"/>
      <c r="P113" s="29"/>
      <c r="Q113" s="36"/>
      <c r="R113" s="29"/>
      <c r="S113" s="36"/>
      <c r="U113" s="36"/>
      <c r="V113" s="36"/>
      <c r="W113" s="36"/>
      <c r="X113" s="29"/>
      <c r="Y113" s="36"/>
      <c r="Z113" s="29"/>
      <c r="AA113" s="36"/>
      <c r="AB113" s="1"/>
    </row>
    <row r="114" customFormat="false" ht="12.75" hidden="false" customHeight="false" outlineLevel="0" collapsed="false">
      <c r="B114" s="8" t="s">
        <v>78</v>
      </c>
      <c r="E114" s="7"/>
      <c r="F114" s="7"/>
      <c r="G114" s="7"/>
      <c r="I114" s="22"/>
      <c r="K114" s="7"/>
      <c r="L114" s="7"/>
      <c r="M114" s="7"/>
      <c r="N114" s="7"/>
      <c r="O114" s="7"/>
      <c r="Q114" s="22"/>
      <c r="S114" s="7"/>
      <c r="U114" s="7"/>
      <c r="V114" s="7"/>
      <c r="W114" s="7"/>
      <c r="Y114" s="22"/>
      <c r="AA114" s="7"/>
      <c r="AB114" s="1"/>
    </row>
    <row r="115" customFormat="false" ht="12.75" hidden="false" customHeight="false" outlineLevel="0" collapsed="false">
      <c r="B115" s="8"/>
      <c r="C115" s="0" t="s">
        <v>32</v>
      </c>
      <c r="E115" s="35" t="n">
        <f aca="false">E100+E75+E106+E87+E81+E93</f>
        <v>639040</v>
      </c>
      <c r="F115" s="35" t="n">
        <f aca="false">F100+F75+F106+F87+F81+F93</f>
        <v>-192640</v>
      </c>
      <c r="G115" s="35" t="n">
        <f aca="false">G100+G75+G106+G87+G81+G93</f>
        <v>831680</v>
      </c>
      <c r="H115" s="25"/>
      <c r="I115" s="35" t="n">
        <f aca="false">I100+I75+I106+I87+I81+I93</f>
        <v>30833773.06</v>
      </c>
      <c r="J115" s="25"/>
      <c r="K115" s="35" t="n">
        <f aca="false">K100+K75+K106+K87+K81+K93</f>
        <v>78</v>
      </c>
      <c r="L115" s="27"/>
      <c r="M115" s="35" t="n">
        <f aca="false">M100+M75+M106+M87+M81+M93</f>
        <v>4720995</v>
      </c>
      <c r="N115" s="35" t="n">
        <f aca="false">N100+N75+N106+N87+N81+N93</f>
        <v>-4684170</v>
      </c>
      <c r="O115" s="35" t="n">
        <f aca="false">O100+O75+O106+O87+O81+O93</f>
        <v>9405165</v>
      </c>
      <c r="P115" s="25"/>
      <c r="Q115" s="35" t="n">
        <f aca="false">Q100+Q75+Q106+Q87+Q81+Q93</f>
        <v>314294524.39</v>
      </c>
      <c r="R115" s="25"/>
      <c r="S115" s="35" t="n">
        <f aca="false">S100+S75+S106+S87+S81+S93</f>
        <v>1064</v>
      </c>
      <c r="U115" s="35" t="n">
        <f aca="false">U100+U75+U106+U87+U81+U93</f>
        <v>5501160</v>
      </c>
      <c r="V115" s="35" t="n">
        <f aca="false">V100+V75+V106+V87+V81+V93</f>
        <v>-5595885</v>
      </c>
      <c r="W115" s="35" t="n">
        <f aca="false">W100+W75+W106+W87+W81+W93</f>
        <v>11097045</v>
      </c>
      <c r="X115" s="25"/>
      <c r="Y115" s="35" t="n">
        <f aca="false">Y100+Y75+Y106+Y87+Y81+Y93</f>
        <v>363138610.59</v>
      </c>
      <c r="Z115" s="25"/>
      <c r="AA115" s="35" t="n">
        <f aca="false">AA100+AA75+AA106+AA87+AA81+AA93</f>
        <v>1210</v>
      </c>
      <c r="AB115" s="1"/>
    </row>
    <row r="116" customFormat="false" ht="12.75" hidden="false" customHeight="false" outlineLevel="0" collapsed="false">
      <c r="B116" s="8"/>
      <c r="C116" s="0" t="s">
        <v>34</v>
      </c>
      <c r="E116" s="35" t="n">
        <f aca="false">E101+E76+E107+E88+E82+E94</f>
        <v>5875134</v>
      </c>
      <c r="F116" s="35" t="n">
        <f aca="false">F101+F76+F107+F88+F82+F94</f>
        <v>-3474023.58</v>
      </c>
      <c r="G116" s="35" t="n">
        <f aca="false">G101+G76+G107+G88+G82+G94</f>
        <v>9349157.58</v>
      </c>
      <c r="H116" s="25"/>
      <c r="I116" s="35" t="n">
        <f aca="false">I101+I76+I107+I88+I82+I94</f>
        <v>284164045</v>
      </c>
      <c r="J116" s="25"/>
      <c r="K116" s="35" t="n">
        <f aca="false">K101+K76+K107+K88+K82+K94</f>
        <v>679</v>
      </c>
      <c r="L116" s="27"/>
      <c r="M116" s="35" t="n">
        <f aca="false">M101+M76+M107+M88+M82+M94</f>
        <v>51110404.93</v>
      </c>
      <c r="N116" s="35" t="n">
        <f aca="false">N101+N76+N107+N88+N82+N94</f>
        <v>-51599061.19</v>
      </c>
      <c r="O116" s="35" t="n">
        <f aca="false">O101+O76+O107+O88+O82+O94</f>
        <v>102709466.12</v>
      </c>
      <c r="P116" s="25"/>
      <c r="Q116" s="35" t="n">
        <f aca="false">Q101+Q76+Q107+Q88+Q82+Q94</f>
        <v>3081227363.77</v>
      </c>
      <c r="R116" s="25"/>
      <c r="S116" s="35" t="n">
        <f aca="false">S101+S76+S107+S88+S82+S94</f>
        <v>9392</v>
      </c>
      <c r="U116" s="35" t="n">
        <f aca="false">U101+U76+U107+U88+U82+U94</f>
        <v>91965088.46</v>
      </c>
      <c r="V116" s="35" t="n">
        <f aca="false">V101+V76+V107+V88+V82+V94</f>
        <v>-88365608.33</v>
      </c>
      <c r="W116" s="35" t="n">
        <f aca="false">W101+W76+W107+W88+W82+W94</f>
        <v>180330696.79</v>
      </c>
      <c r="X116" s="25"/>
      <c r="Y116" s="35" t="n">
        <f aca="false">Y101+Y76+Y107+Y88+Y82+Y94</f>
        <v>5126000382.16</v>
      </c>
      <c r="Z116" s="25"/>
      <c r="AA116" s="35" t="n">
        <f aca="false">AA101+AA76+AA107+AA88+AA82+AA94</f>
        <v>13229</v>
      </c>
      <c r="AB116" s="1"/>
    </row>
    <row r="117" customFormat="false" ht="12.75" hidden="false" customHeight="false" outlineLevel="0" collapsed="false">
      <c r="B117" s="8"/>
      <c r="C117" s="0" t="s">
        <v>35</v>
      </c>
      <c r="E117" s="28" t="n">
        <f aca="false">SUM(E115:E116)</f>
        <v>6514174</v>
      </c>
      <c r="F117" s="28" t="n">
        <f aca="false">SUM(F115:F116)</f>
        <v>-3666663.58</v>
      </c>
      <c r="G117" s="28" t="n">
        <f aca="false">SUM(G115:G116)</f>
        <v>10180837.58</v>
      </c>
      <c r="H117" s="29"/>
      <c r="I117" s="28" t="n">
        <f aca="false">SUM(I115:I116)</f>
        <v>314997818.06</v>
      </c>
      <c r="J117" s="29"/>
      <c r="K117" s="28" t="n">
        <f aca="false">SUM(K115:K116)</f>
        <v>757</v>
      </c>
      <c r="L117" s="27"/>
      <c r="M117" s="28" t="n">
        <f aca="false">SUM(M115:M116)</f>
        <v>55831399.93</v>
      </c>
      <c r="N117" s="28" t="n">
        <f aca="false">SUM(N115:N116)</f>
        <v>-56283231.19</v>
      </c>
      <c r="O117" s="28" t="n">
        <f aca="false">SUM(O115:O116)</f>
        <v>112114631.12</v>
      </c>
      <c r="P117" s="29"/>
      <c r="Q117" s="28" t="n">
        <f aca="false">SUM(Q115:Q116)</f>
        <v>3395521888.16</v>
      </c>
      <c r="R117" s="29"/>
      <c r="S117" s="28" t="n">
        <f aca="false">SUM(S115:S116)</f>
        <v>10456</v>
      </c>
      <c r="U117" s="28" t="n">
        <f aca="false">SUM(U115:U116)</f>
        <v>97466248.46</v>
      </c>
      <c r="V117" s="28" t="n">
        <f aca="false">SUM(V115:V116)</f>
        <v>-93961493.33</v>
      </c>
      <c r="W117" s="28" t="n">
        <f aca="false">SUM(W115:W116)</f>
        <v>191427741.79</v>
      </c>
      <c r="X117" s="29"/>
      <c r="Y117" s="28" t="n">
        <f aca="false">SUM(Y115:Y116)</f>
        <v>5489138992.75</v>
      </c>
      <c r="Z117" s="29"/>
      <c r="AA117" s="28" t="n">
        <f aca="false">SUM(AA115:AA116)</f>
        <v>14439</v>
      </c>
      <c r="AB117" s="1"/>
    </row>
    <row r="118" customFormat="false" ht="12.75" hidden="false" customHeight="false" outlineLevel="0" collapsed="false">
      <c r="C118" s="0" t="s">
        <v>36</v>
      </c>
      <c r="E118" s="30" t="n">
        <f aca="false">IF(E117=0,"",E115/E117)</f>
        <v>0.0980999279417467</v>
      </c>
      <c r="F118" s="30" t="n">
        <f aca="false">IF(F117=0,"",F115/F117)</f>
        <v>0.0525382260458157</v>
      </c>
      <c r="G118" s="30" t="n">
        <f aca="false">IF(G117=0,"",G115/G117)</f>
        <v>0.0816907247036152</v>
      </c>
      <c r="H118" s="29"/>
      <c r="I118" s="30" t="n">
        <f aca="false">IF(I117=0,"",I115/I117)</f>
        <v>0.0978856718751203</v>
      </c>
      <c r="J118" s="29"/>
      <c r="K118" s="30" t="n">
        <f aca="false">IF(K117=0,"",K115/K117)</f>
        <v>0.103038309114927</v>
      </c>
      <c r="L118" s="31"/>
      <c r="M118" s="30" t="n">
        <f aca="false">IF(M117=0,"",M115/M117)</f>
        <v>0.08455806241504</v>
      </c>
      <c r="N118" s="30" t="n">
        <f aca="false">IF(N117=0,"",N115/N117)</f>
        <v>0.0832249659616602</v>
      </c>
      <c r="O118" s="30" t="n">
        <f aca="false">IF(O117=0,"",O115/O117)</f>
        <v>0.0838888279437261</v>
      </c>
      <c r="P118" s="29"/>
      <c r="Q118" s="30" t="n">
        <f aca="false">IF(Q117=0,"",Q115/Q117)</f>
        <v>0.092561477953044</v>
      </c>
      <c r="R118" s="29"/>
      <c r="S118" s="30" t="n">
        <f aca="false">IF(S117=0,"",S115/S117)</f>
        <v>0.101759755164499</v>
      </c>
      <c r="U118" s="30" t="n">
        <f aca="false">IF(U117=0,"",U115/U117)</f>
        <v>0.0564416922464977</v>
      </c>
      <c r="V118" s="30" t="n">
        <f aca="false">IF(V117=0,"",V115/V117)</f>
        <v>0.0595550879587111</v>
      </c>
      <c r="W118" s="30" t="n">
        <f aca="false">IF(W117=0,"",W115/W117)</f>
        <v>0.0579698892973082</v>
      </c>
      <c r="X118" s="29"/>
      <c r="Y118" s="30" t="n">
        <f aca="false">IF(Y117=0,"",Y115/Y117)</f>
        <v>0.066155841757629</v>
      </c>
      <c r="Z118" s="29"/>
      <c r="AA118" s="30" t="n">
        <f aca="false">IF(AA117=0,"",AA115/AA117)</f>
        <v>0.0838008172311102</v>
      </c>
      <c r="AB118" s="1"/>
    </row>
    <row r="119" customFormat="false" ht="12.75" hidden="false" customHeight="false" outlineLevel="0" collapsed="false">
      <c r="AB119" s="1"/>
    </row>
    <row r="120" customFormat="false" ht="12.75" hidden="false" customHeight="false" outlineLevel="0" collapsed="false">
      <c r="AB120" s="1"/>
    </row>
    <row r="121" customFormat="false" ht="12.75" hidden="false" customHeight="false" outlineLevel="0" collapsed="false">
      <c r="AB121" s="1"/>
    </row>
    <row r="122" customFormat="false" ht="12.75" hidden="false" customHeight="false" outlineLevel="0" collapsed="false">
      <c r="B122" s="8" t="s">
        <v>79</v>
      </c>
      <c r="E122" s="7"/>
      <c r="F122" s="7"/>
      <c r="G122" s="7"/>
      <c r="I122" s="22"/>
      <c r="K122" s="7"/>
      <c r="M122" s="7"/>
      <c r="N122" s="7"/>
      <c r="O122" s="7"/>
      <c r="Q122" s="22"/>
      <c r="S122" s="7"/>
      <c r="U122" s="7"/>
      <c r="V122" s="7"/>
      <c r="W122" s="7"/>
      <c r="Y122" s="22"/>
      <c r="AA122" s="7"/>
      <c r="AB122" s="1"/>
    </row>
    <row r="123" customFormat="false" ht="12.75" hidden="false" customHeight="false" outlineLevel="0" collapsed="false">
      <c r="A123" s="1" t="s">
        <v>80</v>
      </c>
      <c r="B123" s="8"/>
      <c r="C123" s="0" t="s">
        <v>32</v>
      </c>
      <c r="E123" s="26" t="n">
        <f aca="false">IF(ISNA(ABS(VLOOKUP($A123,VARDATA,E$3,FALSE()))),0,ABS(VLOOKUP($A123,VARDATA,E$3,FALSE())))</f>
        <v>0</v>
      </c>
      <c r="F123" s="32" t="n">
        <f aca="false">-IF(ISNA(ABS(VLOOKUP($A123,VARDATA,F$3,FALSE()))),0,ABS(VLOOKUP($A123,VARDATA,F$3,FALSE())))</f>
        <v>-0</v>
      </c>
      <c r="G123" s="33" t="n">
        <f aca="false">ABS(F123)+ABS(E123)</f>
        <v>0</v>
      </c>
      <c r="H123" s="25"/>
      <c r="I123" s="34" t="n">
        <f aca="false">IF(ISNA(ABS(VLOOKUP($A123,VARDATA,I$4,FALSE()))),0,ABS(VLOOKUP($A123,VARDATA,I$4,FALSE())))+IF(ISNA(ABS(VLOOKUP($A123,VARDATA,I$3,FALSE()))),0,ABS(VLOOKUP($A123,VARDATA,I$3,FALSE())))</f>
        <v>0</v>
      </c>
      <c r="J123" s="25"/>
      <c r="K123" s="26" t="n">
        <f aca="false">IF(ISNA(ABS(VLOOKUP($A123,VARDATA,K$3,FALSE()))),0,ABS(VLOOKUP($A123,VARDATA,K$3,FALSE())))</f>
        <v>0</v>
      </c>
      <c r="M123" s="26" t="n">
        <f aca="false">IF(ISNA(ABS(VLOOKUP($A123,VARDATA,M$3,FALSE()))),0,ABS(VLOOKUP($A123,VARDATA,M$3,FALSE())))</f>
        <v>546750</v>
      </c>
      <c r="N123" s="32" t="n">
        <f aca="false">-IF(ISNA(ABS(VLOOKUP($A123,VARDATA,N$3,FALSE()))),0,ABS(VLOOKUP($A123,VARDATA,N$3,FALSE())))</f>
        <v>-336000</v>
      </c>
      <c r="O123" s="33" t="n">
        <f aca="false">ABS(N123)+ABS(M123)</f>
        <v>882750</v>
      </c>
      <c r="P123" s="25"/>
      <c r="Q123" s="34" t="n">
        <f aca="false">IF(ISNA(ABS(VLOOKUP($A123,VARDATA,Q$4,FALSE()))),0,ABS(VLOOKUP($A123,VARDATA,Q$4,FALSE())))+IF(ISNA(ABS(VLOOKUP($A123,VARDATA,Q$3,FALSE()))),0,ABS(VLOOKUP($A123,VARDATA,Q$3,FALSE())))</f>
        <v>11360913.75</v>
      </c>
      <c r="R123" s="25"/>
      <c r="S123" s="26" t="n">
        <f aca="false">IF(ISNA(ABS(VLOOKUP($A123,VARDATA,S$3,FALSE()))),0,ABS(VLOOKUP($A123,VARDATA,S$3,FALSE())))</f>
        <v>30</v>
      </c>
      <c r="U123" s="26" t="n">
        <f aca="false">IF(ISNA(ABS(VLOOKUP($A123,VARDATA,U$3,FALSE()))),0,ABS(VLOOKUP($A123,VARDATA,U$3,FALSE())))</f>
        <v>827250</v>
      </c>
      <c r="V123" s="32" t="n">
        <f aca="false">-IF(ISNA(ABS(VLOOKUP($A123,VARDATA,V$3,FALSE()))),0,ABS(VLOOKUP($A123,VARDATA,V$3,FALSE())))</f>
        <v>-686250</v>
      </c>
      <c r="W123" s="33" t="n">
        <f aca="false">ABS(V123)+ABS(U123)</f>
        <v>1513500</v>
      </c>
      <c r="X123" s="25"/>
      <c r="Y123" s="34" t="n">
        <f aca="false">IF(ISNA(ABS(VLOOKUP($A123,VARDATA,Y$4,FALSE()))),0,ABS(VLOOKUP($A123,VARDATA,Y$4,FALSE())))+IF(ISNA(ABS(VLOOKUP($A123,VARDATA,Y$3,FALSE()))),0,ABS(VLOOKUP($A123,VARDATA,Y$3,FALSE())))</f>
        <v>18897288.75</v>
      </c>
      <c r="Z123" s="25"/>
      <c r="AA123" s="26" t="n">
        <f aca="false">IF(ISNA(ABS(VLOOKUP($A123,VARDATA,AA$3,FALSE()))),0,ABS(VLOOKUP($A123,VARDATA,AA$3,FALSE())))</f>
        <v>51</v>
      </c>
      <c r="AB123" s="1"/>
    </row>
    <row r="124" customFormat="false" ht="12.75" hidden="false" customHeight="false" outlineLevel="0" collapsed="false">
      <c r="A124" s="1" t="s">
        <v>81</v>
      </c>
      <c r="B124" s="8"/>
      <c r="C124" s="0" t="s">
        <v>34</v>
      </c>
      <c r="E124" s="26" t="n">
        <f aca="false">IF(ISNA(ABS(VLOOKUP($A124,VARDATA,E$3,FALSE()))),0,ABS(VLOOKUP($A124,VARDATA,E$3,FALSE())))</f>
        <v>23250</v>
      </c>
      <c r="F124" s="32" t="n">
        <f aca="false">-IF(ISNA(ABS(VLOOKUP($A124,VARDATA,F$3,FALSE()))),0,ABS(VLOOKUP($A124,VARDATA,F$3,FALSE())))</f>
        <v>-0</v>
      </c>
      <c r="G124" s="33" t="n">
        <f aca="false">ABS(F124)+ABS(E124)</f>
        <v>23250</v>
      </c>
      <c r="H124" s="25"/>
      <c r="I124" s="34" t="n">
        <f aca="false">IF(ISNA(ABS(VLOOKUP($A124,VARDATA,I$4,FALSE()))),0,ABS(VLOOKUP($A124,VARDATA,I$4,FALSE())))+IF(ISNA(ABS(VLOOKUP($A124,VARDATA,I$3,FALSE()))),0,ABS(VLOOKUP($A124,VARDATA,I$3,FALSE())))</f>
        <v>556837.5</v>
      </c>
      <c r="J124" s="25"/>
      <c r="K124" s="26" t="n">
        <f aca="false">IF(ISNA(ABS(VLOOKUP($A124,VARDATA,K$3,FALSE()))),0,ABS(VLOOKUP($A124,VARDATA,K$3,FALSE())))</f>
        <v>1</v>
      </c>
      <c r="M124" s="26" t="n">
        <f aca="false">IF(ISNA(ABS(VLOOKUP($A124,VARDATA,M$3,FALSE()))),0,ABS(VLOOKUP($A124,VARDATA,M$3,FALSE())))</f>
        <v>1319499</v>
      </c>
      <c r="N124" s="32" t="n">
        <f aca="false">-IF(ISNA(ABS(VLOOKUP($A124,VARDATA,N$3,FALSE()))),0,ABS(VLOOKUP($A124,VARDATA,N$3,FALSE())))</f>
        <v>-1118093</v>
      </c>
      <c r="O124" s="33" t="n">
        <f aca="false">ABS(N124)+ABS(M124)</f>
        <v>2437592</v>
      </c>
      <c r="P124" s="25"/>
      <c r="Q124" s="34" t="n">
        <f aca="false">IF(ISNA(ABS(VLOOKUP($A124,VARDATA,Q$4,FALSE()))),0,ABS(VLOOKUP($A124,VARDATA,Q$4,FALSE())))+IF(ISNA(ABS(VLOOKUP($A124,VARDATA,Q$3,FALSE()))),0,ABS(VLOOKUP($A124,VARDATA,Q$3,FALSE())))</f>
        <v>41116930.88</v>
      </c>
      <c r="R124" s="25"/>
      <c r="S124" s="26" t="n">
        <f aca="false">IF(ISNA(ABS(VLOOKUP($A124,VARDATA,S$3,FALSE()))),0,ABS(VLOOKUP($A124,VARDATA,S$3,FALSE())))</f>
        <v>52</v>
      </c>
      <c r="U124" s="26" t="n">
        <f aca="false">IF(ISNA(ABS(VLOOKUP($A124,VARDATA,U$3,FALSE()))),0,ABS(VLOOKUP($A124,VARDATA,U$3,FALSE())))</f>
        <v>2319499.1</v>
      </c>
      <c r="V124" s="32" t="n">
        <f aca="false">-IF(ISNA(ABS(VLOOKUP($A124,VARDATA,V$3,FALSE()))),0,ABS(VLOOKUP($A124,VARDATA,V$3,FALSE())))</f>
        <v>-6103043</v>
      </c>
      <c r="W124" s="33" t="n">
        <f aca="false">ABS(V124)+ABS(U124)</f>
        <v>8422542.1</v>
      </c>
      <c r="X124" s="25"/>
      <c r="Y124" s="34" t="n">
        <f aca="false">IF(ISNA(ABS(VLOOKUP($A124,VARDATA,Y$4,FALSE()))),0,ABS(VLOOKUP($A124,VARDATA,Y$4,FALSE())))+IF(ISNA(ABS(VLOOKUP($A124,VARDATA,Y$3,FALSE()))),0,ABS(VLOOKUP($A124,VARDATA,Y$3,FALSE())))</f>
        <v>80524150.79</v>
      </c>
      <c r="Z124" s="25"/>
      <c r="AA124" s="26" t="n">
        <f aca="false">IF(ISNA(ABS(VLOOKUP($A124,VARDATA,AA$3,FALSE()))),0,ABS(VLOOKUP($A124,VARDATA,AA$3,FALSE())))</f>
        <v>100</v>
      </c>
      <c r="AB124" s="1"/>
    </row>
    <row r="125" customFormat="false" ht="12.75" hidden="false" customHeight="false" outlineLevel="0" collapsed="false">
      <c r="B125" s="8"/>
      <c r="C125" s="0" t="s">
        <v>35</v>
      </c>
      <c r="E125" s="28" t="n">
        <f aca="false">SUM(E123:E124)</f>
        <v>23250</v>
      </c>
      <c r="F125" s="28" t="n">
        <f aca="false">SUM(F123:F124)</f>
        <v>0</v>
      </c>
      <c r="G125" s="28" t="n">
        <f aca="false">SUM(G123:G124)</f>
        <v>23250</v>
      </c>
      <c r="H125" s="29"/>
      <c r="I125" s="28" t="n">
        <f aca="false">SUM(I123:I124)</f>
        <v>556837.5</v>
      </c>
      <c r="J125" s="29"/>
      <c r="K125" s="28" t="n">
        <f aca="false">SUM(K123:K124)</f>
        <v>1</v>
      </c>
      <c r="M125" s="28" t="n">
        <f aca="false">SUM(M123:M124)</f>
        <v>1866249</v>
      </c>
      <c r="N125" s="28" t="n">
        <f aca="false">SUM(N123:N124)</f>
        <v>-1454093</v>
      </c>
      <c r="O125" s="28" t="n">
        <f aca="false">SUM(O123:O124)</f>
        <v>3320342</v>
      </c>
      <c r="P125" s="29"/>
      <c r="Q125" s="28" t="n">
        <f aca="false">SUM(Q123:Q124)</f>
        <v>52477844.63</v>
      </c>
      <c r="R125" s="29"/>
      <c r="S125" s="28" t="n">
        <f aca="false">SUM(S123:S124)</f>
        <v>82</v>
      </c>
      <c r="U125" s="28" t="n">
        <f aca="false">SUM(U123:U124)</f>
        <v>3146749.1</v>
      </c>
      <c r="V125" s="28" t="n">
        <f aca="false">SUM(V123:V124)</f>
        <v>-6789293</v>
      </c>
      <c r="W125" s="28" t="n">
        <f aca="false">SUM(W123:W124)</f>
        <v>9936042.1</v>
      </c>
      <c r="X125" s="29"/>
      <c r="Y125" s="28" t="n">
        <f aca="false">SUM(Y123:Y124)</f>
        <v>99421439.54</v>
      </c>
      <c r="Z125" s="29"/>
      <c r="AA125" s="28" t="n">
        <f aca="false">SUM(AA123:AA124)</f>
        <v>151</v>
      </c>
      <c r="AB125" s="1"/>
    </row>
    <row r="126" customFormat="false" ht="12.75" hidden="false" customHeight="false" outlineLevel="0" collapsed="false">
      <c r="C126" s="0" t="s">
        <v>36</v>
      </c>
      <c r="E126" s="30" t="n">
        <f aca="false">IF(E125=0,"",E123/E125)</f>
        <v>0</v>
      </c>
      <c r="F126" s="30" t="str">
        <f aca="false">IF(F125=0,"",F123/F125)</f>
        <v/>
      </c>
      <c r="G126" s="30" t="n">
        <f aca="false">IF(G125=0,"",G123/G125)</f>
        <v>0</v>
      </c>
      <c r="H126" s="29"/>
      <c r="I126" s="30" t="n">
        <f aca="false">IF(I125=0,"",I123/I125)</f>
        <v>0</v>
      </c>
      <c r="J126" s="29"/>
      <c r="K126" s="30" t="n">
        <f aca="false">IF(K125=0,"",K123/K125)</f>
        <v>0</v>
      </c>
      <c r="M126" s="30" t="n">
        <f aca="false">IF(M125=0,"",M123/M125)</f>
        <v>0.292967337155974</v>
      </c>
      <c r="N126" s="30" t="n">
        <f aca="false">IF(N125=0,"",N123/N125)</f>
        <v>0.231071877795987</v>
      </c>
      <c r="O126" s="30" t="n">
        <f aca="false">IF(O125=0,"",O123/O125)</f>
        <v>0.265861167313488</v>
      </c>
      <c r="P126" s="29"/>
      <c r="Q126" s="30" t="n">
        <f aca="false">IF(Q125=0,"",Q123/Q125)</f>
        <v>0.216489717329307</v>
      </c>
      <c r="R126" s="29"/>
      <c r="S126" s="30" t="n">
        <f aca="false">IF(S125=0,"",S123/S125)</f>
        <v>0.365853658536585</v>
      </c>
      <c r="U126" s="30" t="n">
        <f aca="false">IF(U125=0,"",U123/U125)</f>
        <v>0.26289035881507</v>
      </c>
      <c r="V126" s="30" t="n">
        <f aca="false">IF(V125=0,"",V123/V125)</f>
        <v>0.10107827133105</v>
      </c>
      <c r="W126" s="30" t="n">
        <f aca="false">IF(W125=0,"",W123/W125)</f>
        <v>0.152324233811368</v>
      </c>
      <c r="X126" s="29"/>
      <c r="Y126" s="30" t="n">
        <f aca="false">IF(Y125=0,"",Y123/Y125)</f>
        <v>0.190072572248334</v>
      </c>
      <c r="Z126" s="29"/>
      <c r="AA126" s="30" t="n">
        <f aca="false">IF(AA125=0,"",AA123/AA125)</f>
        <v>0.337748344370861</v>
      </c>
      <c r="AB126" s="1"/>
    </row>
    <row r="127" customFormat="false" ht="12.75" hidden="false" customHeight="false" outlineLevel="0" collapsed="false">
      <c r="E127" s="36"/>
      <c r="F127" s="36"/>
      <c r="G127" s="36"/>
      <c r="H127" s="29"/>
      <c r="I127" s="36"/>
      <c r="J127" s="29"/>
      <c r="K127" s="36"/>
      <c r="M127" s="36"/>
      <c r="N127" s="36"/>
      <c r="O127" s="36"/>
      <c r="P127" s="29"/>
      <c r="Q127" s="36"/>
      <c r="R127" s="29"/>
      <c r="S127" s="36"/>
      <c r="U127" s="36"/>
      <c r="V127" s="36"/>
      <c r="W127" s="36"/>
      <c r="X127" s="29"/>
      <c r="Y127" s="36"/>
      <c r="Z127" s="29"/>
      <c r="AA127" s="36"/>
      <c r="AB127" s="1"/>
    </row>
    <row r="128" customFormat="false" ht="12.75" hidden="false" customHeight="false" outlineLevel="0" collapsed="false">
      <c r="E128" s="36"/>
      <c r="F128" s="36"/>
      <c r="G128" s="36"/>
      <c r="H128" s="29"/>
      <c r="I128" s="36"/>
      <c r="J128" s="29"/>
      <c r="K128" s="36"/>
      <c r="M128" s="36"/>
      <c r="N128" s="36"/>
      <c r="O128" s="36"/>
      <c r="P128" s="29"/>
      <c r="Q128" s="36"/>
      <c r="R128" s="29"/>
      <c r="S128" s="36"/>
      <c r="U128" s="36"/>
      <c r="V128" s="36"/>
      <c r="W128" s="36"/>
      <c r="X128" s="29"/>
      <c r="Y128" s="36"/>
      <c r="Z128" s="29"/>
      <c r="AA128" s="36"/>
      <c r="AB128" s="1"/>
    </row>
    <row r="129" customFormat="false" ht="12.75" hidden="false" customHeight="false" outlineLevel="0" collapsed="false">
      <c r="AB129" s="1"/>
    </row>
    <row r="130" customFormat="false" ht="12.75" hidden="false" customHeight="false" outlineLevel="0" collapsed="false">
      <c r="B130" s="8" t="s">
        <v>82</v>
      </c>
      <c r="E130" s="7"/>
      <c r="F130" s="7"/>
      <c r="G130" s="7"/>
      <c r="I130" s="22"/>
      <c r="K130" s="7"/>
      <c r="M130" s="7"/>
      <c r="N130" s="7"/>
      <c r="O130" s="7"/>
      <c r="Q130" s="22"/>
      <c r="S130" s="7"/>
      <c r="U130" s="7"/>
      <c r="V130" s="7"/>
      <c r="W130" s="7"/>
      <c r="Y130" s="22"/>
      <c r="AA130" s="7"/>
      <c r="AB130" s="1"/>
    </row>
    <row r="131" customFormat="false" ht="12.75" hidden="false" customHeight="false" outlineLevel="0" collapsed="false">
      <c r="A131" s="1" t="s">
        <v>83</v>
      </c>
      <c r="B131" s="8"/>
      <c r="C131" s="0" t="s">
        <v>32</v>
      </c>
      <c r="E131" s="26" t="n">
        <f aca="false">IF(ISNA(ABS(VLOOKUP($A131,VARDATA,E$3,FALSE()))),0,ABS(VLOOKUP($A131,VARDATA,E$3,FALSE())))</f>
        <v>10000</v>
      </c>
      <c r="F131" s="32" t="n">
        <f aca="false">-IF(ISNA(ABS(VLOOKUP($A131,VARDATA,F$3,FALSE()))),0,ABS(VLOOKUP($A131,VARDATA,F$3,FALSE())))</f>
        <v>-2500</v>
      </c>
      <c r="G131" s="33" t="n">
        <f aca="false">ABS(F131)+ABS(E131)</f>
        <v>12500</v>
      </c>
      <c r="H131" s="25"/>
      <c r="I131" s="34" t="n">
        <f aca="false">IF(ISNA(ABS(VLOOKUP($A131,VARDATA,I$4,FALSE()))),0,ABS(VLOOKUP($A131,VARDATA,I$4,FALSE())))+IF(ISNA(ABS(VLOOKUP($A131,VARDATA,I$3,FALSE()))),0,ABS(VLOOKUP($A131,VARDATA,I$3,FALSE())))</f>
        <v>1496875</v>
      </c>
      <c r="J131" s="25"/>
      <c r="K131" s="26" t="n">
        <f aca="false">IF(ISNA(ABS(VLOOKUP($A131,VARDATA,K$3,FALSE()))),0,ABS(VLOOKUP($A131,VARDATA,K$3,FALSE())))</f>
        <v>5</v>
      </c>
      <c r="M131" s="26" t="n">
        <f aca="false">IF(ISNA(ABS(VLOOKUP($A131,VARDATA,M$3,FALSE()))),0,ABS(VLOOKUP($A131,VARDATA,M$3,FALSE())))</f>
        <v>52500</v>
      </c>
      <c r="N131" s="32" t="n">
        <f aca="false">-IF(ISNA(ABS(VLOOKUP($A131,VARDATA,N$3,FALSE()))),0,ABS(VLOOKUP($A131,VARDATA,N$3,FALSE())))</f>
        <v>-27500</v>
      </c>
      <c r="O131" s="33" t="n">
        <f aca="false">ABS(N131)+ABS(M131)</f>
        <v>80000</v>
      </c>
      <c r="P131" s="25"/>
      <c r="Q131" s="34" t="n">
        <f aca="false">IF(ISNA(ABS(VLOOKUP($A131,VARDATA,Q$4,FALSE()))),0,ABS(VLOOKUP($A131,VARDATA,Q$4,FALSE())))+IF(ISNA(ABS(VLOOKUP($A131,VARDATA,Q$3,FALSE()))),0,ABS(VLOOKUP($A131,VARDATA,Q$3,FALSE())))</f>
        <v>10379925</v>
      </c>
      <c r="R131" s="25"/>
      <c r="S131" s="26" t="n">
        <f aca="false">IF(ISNA(ABS(VLOOKUP($A131,VARDATA,S$3,FALSE()))),0,ABS(VLOOKUP($A131,VARDATA,S$3,FALSE())))</f>
        <v>32</v>
      </c>
      <c r="U131" s="26" t="n">
        <f aca="false">IF(ISNA(ABS(VLOOKUP($A131,VARDATA,U$3,FALSE()))),0,ABS(VLOOKUP($A131,VARDATA,U$3,FALSE())))</f>
        <v>52500</v>
      </c>
      <c r="V131" s="32" t="n">
        <f aca="false">-IF(ISNA(ABS(VLOOKUP($A131,VARDATA,V$3,FALSE()))),0,ABS(VLOOKUP($A131,VARDATA,V$3,FALSE())))</f>
        <v>-27500</v>
      </c>
      <c r="W131" s="33" t="n">
        <f aca="false">ABS(V131)+ABS(U131)</f>
        <v>80000</v>
      </c>
      <c r="X131" s="25"/>
      <c r="Y131" s="34" t="n">
        <f aca="false">IF(ISNA(ABS(VLOOKUP($A131,VARDATA,Y$4,FALSE()))),0,ABS(VLOOKUP($A131,VARDATA,Y$4,FALSE())))+IF(ISNA(ABS(VLOOKUP($A131,VARDATA,Y$3,FALSE()))),0,ABS(VLOOKUP($A131,VARDATA,Y$3,FALSE())))</f>
        <v>10379925</v>
      </c>
      <c r="Z131" s="25"/>
      <c r="AA131" s="26" t="n">
        <f aca="false">IF(ISNA(ABS(VLOOKUP($A131,VARDATA,AA$3,FALSE()))),0,ABS(VLOOKUP($A131,VARDATA,AA$3,FALSE())))</f>
        <v>32</v>
      </c>
      <c r="AB131" s="1"/>
    </row>
    <row r="132" customFormat="false" ht="12.75" hidden="false" customHeight="false" outlineLevel="0" collapsed="false">
      <c r="A132" s="1" t="s">
        <v>84</v>
      </c>
      <c r="B132" s="8"/>
      <c r="C132" s="0" t="s">
        <v>34</v>
      </c>
      <c r="E132" s="26" t="n">
        <f aca="false">IF(ISNA(ABS(VLOOKUP($A132,VARDATA,E$3,FALSE()))),0,ABS(VLOOKUP($A132,VARDATA,E$3,FALSE())))</f>
        <v>52500</v>
      </c>
      <c r="F132" s="32" t="n">
        <f aca="false">-IF(ISNA(ABS(VLOOKUP($A132,VARDATA,F$3,FALSE()))),0,ABS(VLOOKUP($A132,VARDATA,F$3,FALSE())))</f>
        <v>-50000</v>
      </c>
      <c r="G132" s="33" t="n">
        <f aca="false">ABS(F132)+ABS(E132)</f>
        <v>102500</v>
      </c>
      <c r="H132" s="25"/>
      <c r="I132" s="34" t="n">
        <f aca="false">IF(ISNA(ABS(VLOOKUP($A132,VARDATA,I$4,FALSE()))),0,ABS(VLOOKUP($A132,VARDATA,I$4,FALSE())))+IF(ISNA(ABS(VLOOKUP($A132,VARDATA,I$3,FALSE()))),0,ABS(VLOOKUP($A132,VARDATA,I$3,FALSE())))</f>
        <v>12250650</v>
      </c>
      <c r="J132" s="25"/>
      <c r="K132" s="26" t="n">
        <f aca="false">IF(ISNA(ABS(VLOOKUP($A132,VARDATA,K$3,FALSE()))),0,ABS(VLOOKUP($A132,VARDATA,K$3,FALSE())))</f>
        <v>25</v>
      </c>
      <c r="M132" s="26" t="n">
        <f aca="false">IF(ISNA(ABS(VLOOKUP($A132,VARDATA,M$3,FALSE()))),0,ABS(VLOOKUP($A132,VARDATA,M$3,FALSE())))</f>
        <v>320924</v>
      </c>
      <c r="N132" s="32" t="n">
        <f aca="false">-IF(ISNA(ABS(VLOOKUP($A132,VARDATA,N$3,FALSE()))),0,ABS(VLOOKUP($A132,VARDATA,N$3,FALSE())))</f>
        <v>-360500</v>
      </c>
      <c r="O132" s="33" t="n">
        <f aca="false">ABS(N132)+ABS(M132)</f>
        <v>681424</v>
      </c>
      <c r="P132" s="25"/>
      <c r="Q132" s="34" t="n">
        <f aca="false">IF(ISNA(ABS(VLOOKUP($A132,VARDATA,Q$4,FALSE()))),0,ABS(VLOOKUP($A132,VARDATA,Q$4,FALSE())))+IF(ISNA(ABS(VLOOKUP($A132,VARDATA,Q$3,FALSE()))),0,ABS(VLOOKUP($A132,VARDATA,Q$3,FALSE())))</f>
        <v>88718697.5</v>
      </c>
      <c r="R132" s="25"/>
      <c r="S132" s="26" t="n">
        <f aca="false">IF(ISNA(ABS(VLOOKUP($A132,VARDATA,S$3,FALSE()))),0,ABS(VLOOKUP($A132,VARDATA,S$3,FALSE())))</f>
        <v>195</v>
      </c>
      <c r="U132" s="26" t="n">
        <f aca="false">IF(ISNA(ABS(VLOOKUP($A132,VARDATA,U$3,FALSE()))),0,ABS(VLOOKUP($A132,VARDATA,U$3,FALSE())))</f>
        <v>320924</v>
      </c>
      <c r="V132" s="32" t="n">
        <f aca="false">-IF(ISNA(ABS(VLOOKUP($A132,VARDATA,V$3,FALSE()))),0,ABS(VLOOKUP($A132,VARDATA,V$3,FALSE())))</f>
        <v>-360500</v>
      </c>
      <c r="W132" s="33" t="n">
        <f aca="false">ABS(V132)+ABS(U132)</f>
        <v>681424</v>
      </c>
      <c r="X132" s="25"/>
      <c r="Y132" s="34" t="n">
        <f aca="false">IF(ISNA(ABS(VLOOKUP($A132,VARDATA,Y$4,FALSE()))),0,ABS(VLOOKUP($A132,VARDATA,Y$4,FALSE())))+IF(ISNA(ABS(VLOOKUP($A132,VARDATA,Y$3,FALSE()))),0,ABS(VLOOKUP($A132,VARDATA,Y$3,FALSE())))</f>
        <v>88718697.5</v>
      </c>
      <c r="Z132" s="25"/>
      <c r="AA132" s="26" t="n">
        <f aca="false">IF(ISNA(ABS(VLOOKUP($A132,VARDATA,AA$3,FALSE()))),0,ABS(VLOOKUP($A132,VARDATA,AA$3,FALSE())))</f>
        <v>195</v>
      </c>
      <c r="AB132" s="1"/>
    </row>
    <row r="133" customFormat="false" ht="12.75" hidden="false" customHeight="false" outlineLevel="0" collapsed="false">
      <c r="B133" s="8"/>
      <c r="C133" s="0" t="s">
        <v>35</v>
      </c>
      <c r="E133" s="28" t="n">
        <f aca="false">SUM(E131:E132)</f>
        <v>62500</v>
      </c>
      <c r="F133" s="28" t="n">
        <f aca="false">SUM(F131:F132)</f>
        <v>-52500</v>
      </c>
      <c r="G133" s="28" t="n">
        <f aca="false">SUM(G131:G132)</f>
        <v>115000</v>
      </c>
      <c r="H133" s="29"/>
      <c r="I133" s="28" t="n">
        <f aca="false">SUM(I131:I132)</f>
        <v>13747525</v>
      </c>
      <c r="J133" s="29"/>
      <c r="K133" s="28" t="n">
        <f aca="false">SUM(K131:K132)</f>
        <v>30</v>
      </c>
      <c r="M133" s="28" t="n">
        <f aca="false">SUM(M131:M132)</f>
        <v>373424</v>
      </c>
      <c r="N133" s="28" t="n">
        <f aca="false">SUM(N131:N132)</f>
        <v>-388000</v>
      </c>
      <c r="O133" s="28" t="n">
        <f aca="false">SUM(O131:O132)</f>
        <v>761424</v>
      </c>
      <c r="P133" s="29"/>
      <c r="Q133" s="28" t="n">
        <f aca="false">SUM(Q131:Q132)</f>
        <v>99098622.5</v>
      </c>
      <c r="R133" s="29"/>
      <c r="S133" s="28" t="n">
        <f aca="false">SUM(S131:S132)</f>
        <v>227</v>
      </c>
      <c r="U133" s="28" t="n">
        <f aca="false">SUM(U131:U132)</f>
        <v>373424</v>
      </c>
      <c r="V133" s="28" t="n">
        <f aca="false">SUM(V131:V132)</f>
        <v>-388000</v>
      </c>
      <c r="W133" s="28" t="n">
        <f aca="false">SUM(W131:W132)</f>
        <v>761424</v>
      </c>
      <c r="X133" s="29"/>
      <c r="Y133" s="28" t="n">
        <f aca="false">SUM(Y131:Y132)</f>
        <v>99098622.5</v>
      </c>
      <c r="Z133" s="29"/>
      <c r="AA133" s="28" t="n">
        <f aca="false">SUM(AA131:AA132)</f>
        <v>227</v>
      </c>
      <c r="AB133" s="1"/>
    </row>
    <row r="134" customFormat="false" ht="12.75" hidden="false" customHeight="false" outlineLevel="0" collapsed="false">
      <c r="C134" s="0" t="s">
        <v>36</v>
      </c>
      <c r="E134" s="30" t="n">
        <f aca="false">IF(E133=0,"",E131/E133)</f>
        <v>0.16</v>
      </c>
      <c r="F134" s="30" t="n">
        <f aca="false">IF(F133=0,"",F131/F133)</f>
        <v>0.0476190476190476</v>
      </c>
      <c r="G134" s="30" t="n">
        <f aca="false">IF(G133=0,"",G131/G133)</f>
        <v>0.108695652173913</v>
      </c>
      <c r="H134" s="29"/>
      <c r="I134" s="30" t="n">
        <f aca="false">IF(I133=0,"",I131/I133)</f>
        <v>0.108883235345999</v>
      </c>
      <c r="J134" s="29"/>
      <c r="K134" s="30" t="n">
        <f aca="false">IF(K133=0,"",K131/K133)</f>
        <v>0.166666666666667</v>
      </c>
      <c r="M134" s="30" t="n">
        <f aca="false">IF(M133=0,"",M131/M133)</f>
        <v>0.140590856506277</v>
      </c>
      <c r="N134" s="30" t="n">
        <f aca="false">IF(N133=0,"",N131/N133)</f>
        <v>0.0708762886597938</v>
      </c>
      <c r="O134" s="30" t="n">
        <f aca="false">IF(O133=0,"",O131/O133)</f>
        <v>0.105066296833302</v>
      </c>
      <c r="P134" s="29"/>
      <c r="Q134" s="30" t="n">
        <f aca="false">IF(Q133=0,"",Q131/Q133)</f>
        <v>0.104743383289712</v>
      </c>
      <c r="R134" s="29"/>
      <c r="S134" s="30" t="n">
        <f aca="false">IF(S133=0,"",S131/S133)</f>
        <v>0.140969162995595</v>
      </c>
      <c r="U134" s="30" t="n">
        <f aca="false">IF(U133=0,"",U131/U133)</f>
        <v>0.140590856506277</v>
      </c>
      <c r="V134" s="30" t="n">
        <f aca="false">IF(V133=0,"",V131/V133)</f>
        <v>0.0708762886597938</v>
      </c>
      <c r="W134" s="30" t="n">
        <f aca="false">IF(W133=0,"",W131/W133)</f>
        <v>0.105066296833302</v>
      </c>
      <c r="X134" s="29"/>
      <c r="Y134" s="30" t="n">
        <f aca="false">IF(Y133=0,"",Y131/Y133)</f>
        <v>0.104743383289712</v>
      </c>
      <c r="Z134" s="29"/>
      <c r="AA134" s="30" t="n">
        <f aca="false">IF(AA133=0,"",AA131/AA133)</f>
        <v>0.140969162995595</v>
      </c>
      <c r="AB134" s="1"/>
    </row>
    <row r="135" customFormat="false" ht="12.75" hidden="false" customHeight="false" outlineLevel="0" collapsed="false">
      <c r="E135" s="36"/>
      <c r="F135" s="36"/>
      <c r="G135" s="36"/>
      <c r="H135" s="29"/>
      <c r="I135" s="36"/>
      <c r="J135" s="29"/>
      <c r="K135" s="36"/>
      <c r="M135" s="36"/>
      <c r="N135" s="36"/>
      <c r="O135" s="36"/>
      <c r="P135" s="29"/>
      <c r="Q135" s="36"/>
      <c r="R135" s="29"/>
      <c r="S135" s="36"/>
      <c r="U135" s="36"/>
      <c r="V135" s="36"/>
      <c r="W135" s="36"/>
      <c r="X135" s="29"/>
      <c r="Y135" s="36"/>
      <c r="Z135" s="29"/>
      <c r="AA135" s="36"/>
      <c r="AB135" s="1"/>
    </row>
    <row r="136" customFormat="false" ht="12.75" hidden="false" customHeight="false" outlineLevel="0" collapsed="false">
      <c r="E136" s="36"/>
      <c r="F136" s="36"/>
      <c r="G136" s="36"/>
      <c r="H136" s="29"/>
      <c r="I136" s="36"/>
      <c r="J136" s="29"/>
      <c r="K136" s="36"/>
      <c r="M136" s="36"/>
      <c r="N136" s="36"/>
      <c r="O136" s="36"/>
      <c r="P136" s="29"/>
      <c r="Q136" s="36"/>
      <c r="R136" s="29"/>
      <c r="S136" s="36"/>
      <c r="U136" s="36"/>
      <c r="V136" s="36"/>
      <c r="W136" s="36"/>
      <c r="X136" s="29"/>
      <c r="Y136" s="36"/>
      <c r="Z136" s="29"/>
      <c r="AA136" s="36"/>
      <c r="AB136" s="1"/>
    </row>
    <row r="137" customFormat="false" ht="12.75" hidden="false" customHeight="false" outlineLevel="0" collapsed="false">
      <c r="AB137" s="1"/>
    </row>
    <row r="138" customFormat="false" ht="12.75" hidden="false" customHeight="false" outlineLevel="0" collapsed="false">
      <c r="B138" s="8" t="s">
        <v>85</v>
      </c>
      <c r="E138" s="26"/>
      <c r="F138" s="26"/>
      <c r="G138" s="7"/>
      <c r="I138" s="22"/>
      <c r="K138" s="7"/>
      <c r="M138" s="26"/>
      <c r="N138" s="26"/>
      <c r="O138" s="7"/>
      <c r="Q138" s="22"/>
      <c r="S138" s="7"/>
      <c r="U138" s="26"/>
      <c r="V138" s="26"/>
      <c r="W138" s="7"/>
      <c r="Y138" s="22"/>
      <c r="AA138" s="7"/>
      <c r="AB138" s="1"/>
    </row>
    <row r="139" customFormat="false" ht="12.75" hidden="false" customHeight="false" outlineLevel="0" collapsed="false">
      <c r="A139" s="1" t="s">
        <v>86</v>
      </c>
      <c r="B139" s="8"/>
      <c r="C139" s="0" t="s">
        <v>32</v>
      </c>
      <c r="E139" s="26" t="n">
        <f aca="false">IF(ISNA(ABS(VLOOKUP($A139,VARDATA,E$3,FALSE()))),0,ABS(VLOOKUP($A139,VARDATA,E$3,FALSE())))</f>
        <v>0</v>
      </c>
      <c r="F139" s="32" t="n">
        <f aca="false">-IF(ISNA(ABS(VLOOKUP($A139,VARDATA,F$3,FALSE()))),0,ABS(VLOOKUP($A139,VARDATA,F$3,FALSE())))</f>
        <v>-0</v>
      </c>
      <c r="G139" s="33" t="n">
        <f aca="false">ABS(F139)+ABS(E139)</f>
        <v>0</v>
      </c>
      <c r="H139" s="25"/>
      <c r="I139" s="34" t="n">
        <f aca="false">IF(ISNA(ABS(VLOOKUP($A139,VARDATA,I$4,FALSE()))),0,ABS(VLOOKUP($A139,VARDATA,I$4,FALSE())))+IF(ISNA(ABS(VLOOKUP($A139,VARDATA,I$3,FALSE()))),0,ABS(VLOOKUP($A139,VARDATA,I$3,FALSE())))</f>
        <v>0</v>
      </c>
      <c r="J139" s="25"/>
      <c r="K139" s="26" t="n">
        <f aca="false">IF(ISNA(ABS(VLOOKUP($A139,VARDATA,K$3,FALSE()))),0,ABS(VLOOKUP($A139,VARDATA,K$3,FALSE())))</f>
        <v>0</v>
      </c>
      <c r="M139" s="26" t="n">
        <f aca="false">IF(ISNA(ABS(VLOOKUP($A139,VARDATA,M$3,FALSE()))),0,ABS(VLOOKUP($A139,VARDATA,M$3,FALSE())))</f>
        <v>24000</v>
      </c>
      <c r="N139" s="32" t="n">
        <f aca="false">-IF(ISNA(ABS(VLOOKUP($A139,VARDATA,N$3,FALSE()))),0,ABS(VLOOKUP($A139,VARDATA,N$3,FALSE())))</f>
        <v>-40000</v>
      </c>
      <c r="O139" s="33" t="n">
        <f aca="false">ABS(N139)+ABS(M139)</f>
        <v>64000</v>
      </c>
      <c r="P139" s="25"/>
      <c r="Q139" s="34" t="n">
        <f aca="false">IF(ISNA(ABS(VLOOKUP($A139,VARDATA,Q$4,FALSE()))),0,ABS(VLOOKUP($A139,VARDATA,Q$4,FALSE())))+IF(ISNA(ABS(VLOOKUP($A139,VARDATA,Q$3,FALSE()))),0,ABS(VLOOKUP($A139,VARDATA,Q$3,FALSE())))</f>
        <v>26114850.75</v>
      </c>
      <c r="R139" s="25"/>
      <c r="S139" s="26" t="n">
        <f aca="false">IF(ISNA(ABS(VLOOKUP($A139,VARDATA,S$3,FALSE()))),0,ABS(VLOOKUP($A139,VARDATA,S$3,FALSE())))</f>
        <v>8</v>
      </c>
      <c r="U139" s="26" t="n">
        <f aca="false">IF(ISNA(ABS(VLOOKUP($A139,VARDATA,U$3,FALSE()))),0,ABS(VLOOKUP($A139,VARDATA,U$3,FALSE())))</f>
        <v>24000</v>
      </c>
      <c r="V139" s="32" t="n">
        <f aca="false">-IF(ISNA(ABS(VLOOKUP($A139,VARDATA,V$3,FALSE()))),0,ABS(VLOOKUP($A139,VARDATA,V$3,FALSE())))</f>
        <v>-40000</v>
      </c>
      <c r="W139" s="33" t="n">
        <f aca="false">ABS(V139)+ABS(U139)</f>
        <v>64000</v>
      </c>
      <c r="X139" s="25"/>
      <c r="Y139" s="34" t="n">
        <f aca="false">IF(ISNA(ABS(VLOOKUP($A139,VARDATA,Y$4,FALSE()))),0,ABS(VLOOKUP($A139,VARDATA,Y$4,FALSE())))+IF(ISNA(ABS(VLOOKUP($A139,VARDATA,Y$3,FALSE()))),0,ABS(VLOOKUP($A139,VARDATA,Y$3,FALSE())))</f>
        <v>26114850.75</v>
      </c>
      <c r="Z139" s="25"/>
      <c r="AA139" s="26" t="n">
        <f aca="false">IF(ISNA(ABS(VLOOKUP($A139,VARDATA,AA$3,FALSE()))),0,ABS(VLOOKUP($A139,VARDATA,AA$3,FALSE())))</f>
        <v>8</v>
      </c>
      <c r="AB139" s="1"/>
    </row>
    <row r="140" customFormat="false" ht="12.75" hidden="false" customHeight="false" outlineLevel="0" collapsed="false">
      <c r="A140" s="1" t="s">
        <v>87</v>
      </c>
      <c r="B140" s="8"/>
      <c r="C140" s="0" t="s">
        <v>34</v>
      </c>
      <c r="E140" s="26" t="n">
        <f aca="false">IF(ISNA(ABS(VLOOKUP($A140,VARDATA,E$3,FALSE()))),0,ABS(VLOOKUP($A140,VARDATA,E$3,FALSE())))</f>
        <v>41200</v>
      </c>
      <c r="F140" s="32" t="n">
        <f aca="false">-IF(ISNA(ABS(VLOOKUP($A140,VARDATA,F$3,FALSE()))),0,ABS(VLOOKUP($A140,VARDATA,F$3,FALSE())))</f>
        <v>-40000</v>
      </c>
      <c r="G140" s="33" t="n">
        <f aca="false">ABS(F140)+ABS(E140)</f>
        <v>81200</v>
      </c>
      <c r="H140" s="25"/>
      <c r="I140" s="34" t="n">
        <f aca="false">IF(ISNA(ABS(VLOOKUP($A140,VARDATA,I$4,FALSE()))),0,ABS(VLOOKUP($A140,VARDATA,I$4,FALSE())))+IF(ISNA(ABS(VLOOKUP($A140,VARDATA,I$3,FALSE()))),0,ABS(VLOOKUP($A140,VARDATA,I$3,FALSE())))</f>
        <v>61857795.1</v>
      </c>
      <c r="J140" s="25"/>
      <c r="K140" s="26" t="n">
        <f aca="false">IF(ISNA(ABS(VLOOKUP($A140,VARDATA,K$3,FALSE()))),0,ABS(VLOOKUP($A140,VARDATA,K$3,FALSE())))</f>
        <v>12</v>
      </c>
      <c r="M140" s="26" t="n">
        <f aca="false">IF(ISNA(ABS(VLOOKUP($A140,VARDATA,M$3,FALSE()))),0,ABS(VLOOKUP($A140,VARDATA,M$3,FALSE())))</f>
        <v>247342.08</v>
      </c>
      <c r="N140" s="32" t="n">
        <f aca="false">-IF(ISNA(ABS(VLOOKUP($A140,VARDATA,N$3,FALSE()))),0,ABS(VLOOKUP($A140,VARDATA,N$3,FALSE())))</f>
        <v>-292644.16</v>
      </c>
      <c r="O140" s="33" t="n">
        <f aca="false">ABS(N140)+ABS(M140)</f>
        <v>539986.24</v>
      </c>
      <c r="P140" s="25"/>
      <c r="Q140" s="34" t="n">
        <f aca="false">IF(ISNA(ABS(VLOOKUP($A140,VARDATA,Q$4,FALSE()))),0,ABS(VLOOKUP($A140,VARDATA,Q$4,FALSE())))+IF(ISNA(ABS(VLOOKUP($A140,VARDATA,Q$3,FALSE()))),0,ABS(VLOOKUP($A140,VARDATA,Q$3,FALSE())))</f>
        <v>265577502.81</v>
      </c>
      <c r="R140" s="25"/>
      <c r="S140" s="26" t="n">
        <f aca="false">IF(ISNA(ABS(VLOOKUP($A140,VARDATA,S$3,FALSE()))),0,ABS(VLOOKUP($A140,VARDATA,S$3,FALSE())))</f>
        <v>63</v>
      </c>
      <c r="U140" s="26" t="n">
        <f aca="false">IF(ISNA(ABS(VLOOKUP($A140,VARDATA,U$3,FALSE()))),0,ABS(VLOOKUP($A140,VARDATA,U$3,FALSE())))</f>
        <v>247342.08</v>
      </c>
      <c r="V140" s="32" t="n">
        <f aca="false">-IF(ISNA(ABS(VLOOKUP($A140,VARDATA,V$3,FALSE()))),0,ABS(VLOOKUP($A140,VARDATA,V$3,FALSE())))</f>
        <v>-292644.16</v>
      </c>
      <c r="W140" s="33" t="n">
        <f aca="false">ABS(V140)+ABS(U140)</f>
        <v>539986.24</v>
      </c>
      <c r="X140" s="25"/>
      <c r="Y140" s="34" t="n">
        <f aca="false">IF(ISNA(ABS(VLOOKUP($A140,VARDATA,Y$4,FALSE()))),0,ABS(VLOOKUP($A140,VARDATA,Y$4,FALSE())))+IF(ISNA(ABS(VLOOKUP($A140,VARDATA,Y$3,FALSE()))),0,ABS(VLOOKUP($A140,VARDATA,Y$3,FALSE())))</f>
        <v>265577502.81</v>
      </c>
      <c r="Z140" s="25"/>
      <c r="AA140" s="26" t="n">
        <f aca="false">IF(ISNA(ABS(VLOOKUP($A140,VARDATA,AA$3,FALSE()))),0,ABS(VLOOKUP($A140,VARDATA,AA$3,FALSE())))</f>
        <v>63</v>
      </c>
      <c r="AB140" s="1"/>
    </row>
    <row r="141" customFormat="false" ht="12.75" hidden="false" customHeight="false" outlineLevel="0" collapsed="false">
      <c r="B141" s="8"/>
      <c r="C141" s="0" t="s">
        <v>35</v>
      </c>
      <c r="E141" s="28" t="n">
        <f aca="false">SUM(E139:E140)</f>
        <v>41200</v>
      </c>
      <c r="F141" s="28" t="n">
        <f aca="false">SUM(F139:F140)</f>
        <v>-40000</v>
      </c>
      <c r="G141" s="28" t="n">
        <f aca="false">SUM(G139:G140)</f>
        <v>81200</v>
      </c>
      <c r="H141" s="29"/>
      <c r="I141" s="28" t="n">
        <f aca="false">SUM(I139:I140)</f>
        <v>61857795.1</v>
      </c>
      <c r="J141" s="29"/>
      <c r="K141" s="28" t="n">
        <f aca="false">SUM(K139:K140)</f>
        <v>12</v>
      </c>
      <c r="M141" s="28" t="n">
        <f aca="false">SUM(M139:M140)</f>
        <v>271342.08</v>
      </c>
      <c r="N141" s="28" t="n">
        <f aca="false">SUM(N139:N140)</f>
        <v>-332644.16</v>
      </c>
      <c r="O141" s="28" t="n">
        <f aca="false">SUM(O139:O140)</f>
        <v>603986.24</v>
      </c>
      <c r="P141" s="29"/>
      <c r="Q141" s="28" t="n">
        <f aca="false">SUM(Q139:Q140)</f>
        <v>291692353.56</v>
      </c>
      <c r="R141" s="29"/>
      <c r="S141" s="28" t="n">
        <f aca="false">SUM(S139:S140)</f>
        <v>71</v>
      </c>
      <c r="U141" s="28" t="n">
        <f aca="false">SUM(U139:U140)</f>
        <v>271342.08</v>
      </c>
      <c r="V141" s="28" t="n">
        <f aca="false">SUM(V139:V140)</f>
        <v>-332644.16</v>
      </c>
      <c r="W141" s="28" t="n">
        <f aca="false">SUM(W139:W140)</f>
        <v>603986.24</v>
      </c>
      <c r="X141" s="29"/>
      <c r="Y141" s="28" t="n">
        <f aca="false">SUM(Y139:Y140)</f>
        <v>291692353.56</v>
      </c>
      <c r="Z141" s="29"/>
      <c r="AA141" s="28" t="n">
        <f aca="false">SUM(AA139:AA140)</f>
        <v>71</v>
      </c>
      <c r="AB141" s="1"/>
    </row>
    <row r="142" customFormat="false" ht="12.75" hidden="false" customHeight="false" outlineLevel="0" collapsed="false">
      <c r="C142" s="0" t="s">
        <v>36</v>
      </c>
      <c r="E142" s="30" t="n">
        <f aca="false">IF(E141=0,"",E139/E141)</f>
        <v>0</v>
      </c>
      <c r="F142" s="30" t="n">
        <f aca="false">IF(F141=0,"",F139/F141)</f>
        <v>0</v>
      </c>
      <c r="G142" s="30" t="n">
        <f aca="false">IF(G141=0,"",G139/G141)</f>
        <v>0</v>
      </c>
      <c r="H142" s="29"/>
      <c r="I142" s="30" t="n">
        <f aca="false">IF(I141=0,"",I139/I141)</f>
        <v>0</v>
      </c>
      <c r="J142" s="29"/>
      <c r="K142" s="30" t="n">
        <f aca="false">IF(K141=0,"",K139/K141)</f>
        <v>0</v>
      </c>
      <c r="M142" s="30" t="n">
        <f aca="false">IF(M141=0,"",M139/M141)</f>
        <v>0.0884492372137783</v>
      </c>
      <c r="N142" s="30" t="n">
        <f aca="false">IF(N141=0,"",N139/N141)</f>
        <v>0.120248616419419</v>
      </c>
      <c r="O142" s="30" t="n">
        <f aca="false">IF(O141=0,"",O139/O141)</f>
        <v>0.10596267888487</v>
      </c>
      <c r="P142" s="29"/>
      <c r="Q142" s="30" t="n">
        <f aca="false">IF(Q141=0,"",Q139/Q141)</f>
        <v>0.0895287464044829</v>
      </c>
      <c r="R142" s="29"/>
      <c r="S142" s="30" t="n">
        <f aca="false">IF(S141=0,"",S139/S141)</f>
        <v>0.112676056338028</v>
      </c>
      <c r="U142" s="30" t="n">
        <f aca="false">IF(U141=0,"",U139/U141)</f>
        <v>0.0884492372137783</v>
      </c>
      <c r="V142" s="30" t="n">
        <f aca="false">IF(V141=0,"",V139/V141)</f>
        <v>0.120248616419419</v>
      </c>
      <c r="W142" s="30" t="n">
        <f aca="false">IF(W141=0,"",W139/W141)</f>
        <v>0.10596267888487</v>
      </c>
      <c r="X142" s="29"/>
      <c r="Y142" s="30" t="n">
        <f aca="false">IF(Y141=0,"",Y139/Y141)</f>
        <v>0.0895287464044829</v>
      </c>
      <c r="Z142" s="29"/>
      <c r="AA142" s="30" t="n">
        <f aca="false">IF(AA141=0,"",AA139/AA141)</f>
        <v>0.112676056338028</v>
      </c>
      <c r="AB142" s="1"/>
    </row>
    <row r="143" customFormat="false" ht="12.75" hidden="false" customHeight="false" outlineLevel="0" collapsed="false">
      <c r="E143" s="36"/>
      <c r="F143" s="36"/>
      <c r="G143" s="36"/>
      <c r="H143" s="29"/>
      <c r="I143" s="36"/>
      <c r="J143" s="29"/>
      <c r="K143" s="36"/>
      <c r="M143" s="36"/>
      <c r="N143" s="36"/>
      <c r="O143" s="36"/>
      <c r="P143" s="29"/>
      <c r="Q143" s="36"/>
      <c r="R143" s="29"/>
      <c r="S143" s="36"/>
      <c r="U143" s="36"/>
      <c r="V143" s="36"/>
      <c r="W143" s="36"/>
      <c r="X143" s="29"/>
      <c r="Y143" s="36"/>
      <c r="Z143" s="29"/>
      <c r="AA143" s="36"/>
      <c r="AB143" s="1"/>
    </row>
    <row r="144" customFormat="false" ht="12.75" hidden="false" customHeight="false" outlineLevel="0" collapsed="false">
      <c r="B144" s="8" t="s">
        <v>88</v>
      </c>
      <c r="E144" s="26"/>
      <c r="F144" s="26"/>
      <c r="G144" s="7"/>
      <c r="I144" s="22"/>
      <c r="K144" s="7"/>
      <c r="M144" s="26"/>
      <c r="N144" s="26"/>
      <c r="O144" s="7"/>
      <c r="Q144" s="22"/>
      <c r="S144" s="7"/>
      <c r="U144" s="26"/>
      <c r="V144" s="26"/>
      <c r="W144" s="7"/>
      <c r="Y144" s="22"/>
      <c r="AA144" s="7"/>
      <c r="AB144" s="1"/>
    </row>
    <row r="145" customFormat="false" ht="12.75" hidden="false" customHeight="false" outlineLevel="0" collapsed="false">
      <c r="A145" s="1" t="s">
        <v>89</v>
      </c>
      <c r="B145" s="8"/>
      <c r="C145" s="0" t="s">
        <v>32</v>
      </c>
      <c r="E145" s="26" t="n">
        <f aca="false">IF(ISNA(ABS(VLOOKUP($A145,VARDATA,E$3,FALSE()))),0,ABS(VLOOKUP($A145,VARDATA,E$3,FALSE())))</f>
        <v>0</v>
      </c>
      <c r="F145" s="32" t="n">
        <f aca="false">-IF(ISNA(ABS(VLOOKUP($A145,VARDATA,F$3,FALSE()))),0,ABS(VLOOKUP($A145,VARDATA,F$3,FALSE())))</f>
        <v>-0</v>
      </c>
      <c r="G145" s="33" t="n">
        <f aca="false">ABS(F145)+ABS(E145)</f>
        <v>0</v>
      </c>
      <c r="H145" s="25"/>
      <c r="I145" s="34" t="n">
        <f aca="false">IF(ISNA(ABS(VLOOKUP($A145,VARDATA,I$4,FALSE()))),0,ABS(VLOOKUP($A145,VARDATA,I$4,FALSE())))+IF(ISNA(ABS(VLOOKUP($A145,VARDATA,I$3,FALSE()))),0,ABS(VLOOKUP($A145,VARDATA,I$3,FALSE())))</f>
        <v>0</v>
      </c>
      <c r="J145" s="25"/>
      <c r="K145" s="26" t="n">
        <f aca="false">IF(ISNA(ABS(VLOOKUP($A145,VARDATA,K$3,FALSE()))),0,ABS(VLOOKUP($A145,VARDATA,K$3,FALSE())))</f>
        <v>0</v>
      </c>
      <c r="M145" s="26" t="n">
        <f aca="false">IF(ISNA(ABS(VLOOKUP($A145,VARDATA,M$3,FALSE()))),0,ABS(VLOOKUP($A145,VARDATA,M$3,FALSE())))</f>
        <v>0</v>
      </c>
      <c r="N145" s="32" t="n">
        <f aca="false">-IF(ISNA(ABS(VLOOKUP($A145,VARDATA,N$3,FALSE()))),0,ABS(VLOOKUP($A145,VARDATA,N$3,FALSE())))</f>
        <v>-0</v>
      </c>
      <c r="O145" s="33" t="n">
        <f aca="false">ABS(N145)+ABS(M145)</f>
        <v>0</v>
      </c>
      <c r="P145" s="25"/>
      <c r="Q145" s="34" t="n">
        <f aca="false">IF(ISNA(ABS(VLOOKUP($A145,VARDATA,Q$4,FALSE()))),0,ABS(VLOOKUP($A145,VARDATA,Q$4,FALSE())))+IF(ISNA(ABS(VLOOKUP($A145,VARDATA,Q$3,FALSE()))),0,ABS(VLOOKUP($A145,VARDATA,Q$3,FALSE())))</f>
        <v>0</v>
      </c>
      <c r="R145" s="25"/>
      <c r="S145" s="26" t="n">
        <f aca="false">IF(ISNA(ABS(VLOOKUP($A145,VARDATA,S$3,FALSE()))),0,ABS(VLOOKUP($A145,VARDATA,S$3,FALSE())))</f>
        <v>0</v>
      </c>
      <c r="U145" s="26" t="n">
        <f aca="false">IF(ISNA(ABS(VLOOKUP($A145,VARDATA,U$3,FALSE()))),0,ABS(VLOOKUP($A145,VARDATA,U$3,FALSE())))</f>
        <v>0</v>
      </c>
      <c r="V145" s="32" t="n">
        <f aca="false">-IF(ISNA(ABS(VLOOKUP($A145,VARDATA,V$3,FALSE()))),0,ABS(VLOOKUP($A145,VARDATA,V$3,FALSE())))</f>
        <v>-0</v>
      </c>
      <c r="W145" s="33" t="n">
        <f aca="false">ABS(V145)+ABS(U145)</f>
        <v>0</v>
      </c>
      <c r="X145" s="25"/>
      <c r="Y145" s="34" t="n">
        <f aca="false">IF(ISNA(ABS(VLOOKUP($A145,VARDATA,Y$4,FALSE()))),0,ABS(VLOOKUP($A145,VARDATA,Y$4,FALSE())))+IF(ISNA(ABS(VLOOKUP($A145,VARDATA,Y$3,FALSE()))),0,ABS(VLOOKUP($A145,VARDATA,Y$3,FALSE())))</f>
        <v>0</v>
      </c>
      <c r="Z145" s="25"/>
      <c r="AA145" s="26" t="n">
        <f aca="false">IF(ISNA(ABS(VLOOKUP($A145,VARDATA,AA$3,FALSE()))),0,ABS(VLOOKUP($A145,VARDATA,AA$3,FALSE())))</f>
        <v>0</v>
      </c>
      <c r="AB145" s="1"/>
    </row>
    <row r="146" customFormat="false" ht="12.75" hidden="false" customHeight="false" outlineLevel="0" collapsed="false">
      <c r="A146" s="1" t="s">
        <v>90</v>
      </c>
      <c r="B146" s="8"/>
      <c r="C146" s="0" t="s">
        <v>34</v>
      </c>
      <c r="E146" s="26" t="n">
        <f aca="false">IF(ISNA(ABS(VLOOKUP($A146,VARDATA,E$3,FALSE()))),0,ABS(VLOOKUP($A146,VARDATA,E$3,FALSE())))</f>
        <v>0</v>
      </c>
      <c r="F146" s="32" t="n">
        <f aca="false">-IF(ISNA(ABS(VLOOKUP($A146,VARDATA,F$3,FALSE()))),0,ABS(VLOOKUP($A146,VARDATA,F$3,FALSE())))</f>
        <v>-0</v>
      </c>
      <c r="G146" s="33" t="n">
        <f aca="false">ABS(F146)+ABS(E146)</f>
        <v>0</v>
      </c>
      <c r="H146" s="25"/>
      <c r="I146" s="34" t="n">
        <f aca="false">IF(ISNA(ABS(VLOOKUP($A146,VARDATA,I$4,FALSE()))),0,ABS(VLOOKUP($A146,VARDATA,I$4,FALSE())))+IF(ISNA(ABS(VLOOKUP($A146,VARDATA,I$3,FALSE()))),0,ABS(VLOOKUP($A146,VARDATA,I$3,FALSE())))</f>
        <v>0</v>
      </c>
      <c r="J146" s="25"/>
      <c r="K146" s="26" t="n">
        <f aca="false">IF(ISNA(ABS(VLOOKUP($A146,VARDATA,K$3,FALSE()))),0,ABS(VLOOKUP($A146,VARDATA,K$3,FALSE())))</f>
        <v>0</v>
      </c>
      <c r="M146" s="26" t="n">
        <f aca="false">IF(ISNA(ABS(VLOOKUP($A146,VARDATA,M$3,FALSE()))),0,ABS(VLOOKUP($A146,VARDATA,M$3,FALSE())))</f>
        <v>200000</v>
      </c>
      <c r="N146" s="32" t="n">
        <f aca="false">-IF(ISNA(ABS(VLOOKUP($A146,VARDATA,N$3,FALSE()))),0,ABS(VLOOKUP($A146,VARDATA,N$3,FALSE())))</f>
        <v>-480000</v>
      </c>
      <c r="O146" s="33" t="n">
        <f aca="false">ABS(N146)+ABS(M146)</f>
        <v>680000</v>
      </c>
      <c r="P146" s="25"/>
      <c r="Q146" s="34" t="n">
        <f aca="false">IF(ISNA(ABS(VLOOKUP($A146,VARDATA,Q$4,FALSE()))),0,ABS(VLOOKUP($A146,VARDATA,Q$4,FALSE())))+IF(ISNA(ABS(VLOOKUP($A146,VARDATA,Q$3,FALSE()))),0,ABS(VLOOKUP($A146,VARDATA,Q$3,FALSE())))</f>
        <v>146180000</v>
      </c>
      <c r="R146" s="25"/>
      <c r="S146" s="26" t="n">
        <f aca="false">IF(ISNA(ABS(VLOOKUP($A146,VARDATA,S$3,FALSE()))),0,ABS(VLOOKUP($A146,VARDATA,S$3,FALSE())))</f>
        <v>10</v>
      </c>
      <c r="U146" s="26" t="n">
        <f aca="false">IF(ISNA(ABS(VLOOKUP($A146,VARDATA,U$3,FALSE()))),0,ABS(VLOOKUP($A146,VARDATA,U$3,FALSE())))</f>
        <v>200000</v>
      </c>
      <c r="V146" s="32" t="n">
        <f aca="false">-IF(ISNA(ABS(VLOOKUP($A146,VARDATA,V$3,FALSE()))),0,ABS(VLOOKUP($A146,VARDATA,V$3,FALSE())))</f>
        <v>-480000</v>
      </c>
      <c r="W146" s="33" t="n">
        <f aca="false">ABS(V146)+ABS(U146)</f>
        <v>680000</v>
      </c>
      <c r="X146" s="25"/>
      <c r="Y146" s="34" t="n">
        <f aca="false">IF(ISNA(ABS(VLOOKUP($A146,VARDATA,Y$4,FALSE()))),0,ABS(VLOOKUP($A146,VARDATA,Y$4,FALSE())))+IF(ISNA(ABS(VLOOKUP($A146,VARDATA,Y$3,FALSE()))),0,ABS(VLOOKUP($A146,VARDATA,Y$3,FALSE())))</f>
        <v>146180000</v>
      </c>
      <c r="Z146" s="25"/>
      <c r="AA146" s="26" t="n">
        <f aca="false">IF(ISNA(ABS(VLOOKUP($A146,VARDATA,AA$3,FALSE()))),0,ABS(VLOOKUP($A146,VARDATA,AA$3,FALSE())))</f>
        <v>10</v>
      </c>
      <c r="AB146" s="1"/>
    </row>
    <row r="147" customFormat="false" ht="12.75" hidden="false" customHeight="false" outlineLevel="0" collapsed="false">
      <c r="B147" s="8"/>
      <c r="C147" s="0" t="s">
        <v>35</v>
      </c>
      <c r="E147" s="28" t="n">
        <f aca="false">SUM(E145:E146)</f>
        <v>0</v>
      </c>
      <c r="F147" s="28" t="n">
        <f aca="false">SUM(F145:F146)</f>
        <v>0</v>
      </c>
      <c r="G147" s="28" t="n">
        <f aca="false">SUM(G145:G146)</f>
        <v>0</v>
      </c>
      <c r="H147" s="29"/>
      <c r="I147" s="28" t="n">
        <f aca="false">SUM(I145:I146)</f>
        <v>0</v>
      </c>
      <c r="J147" s="29"/>
      <c r="K147" s="28" t="n">
        <f aca="false">SUM(K145:K146)</f>
        <v>0</v>
      </c>
      <c r="M147" s="28" t="n">
        <f aca="false">SUM(M145:M146)</f>
        <v>200000</v>
      </c>
      <c r="N147" s="28" t="n">
        <f aca="false">SUM(N145:N146)</f>
        <v>-480000</v>
      </c>
      <c r="O147" s="28" t="n">
        <f aca="false">SUM(O145:O146)</f>
        <v>680000</v>
      </c>
      <c r="P147" s="29"/>
      <c r="Q147" s="28" t="n">
        <f aca="false">SUM(Q145:Q146)</f>
        <v>146180000</v>
      </c>
      <c r="R147" s="29"/>
      <c r="S147" s="28" t="n">
        <f aca="false">SUM(S145:S146)</f>
        <v>10</v>
      </c>
      <c r="U147" s="28" t="n">
        <f aca="false">SUM(U145:U146)</f>
        <v>200000</v>
      </c>
      <c r="V147" s="28" t="n">
        <f aca="false">SUM(V145:V146)</f>
        <v>-480000</v>
      </c>
      <c r="W147" s="28" t="n">
        <f aca="false">SUM(W145:W146)</f>
        <v>680000</v>
      </c>
      <c r="X147" s="29"/>
      <c r="Y147" s="28" t="n">
        <f aca="false">SUM(Y145:Y146)</f>
        <v>146180000</v>
      </c>
      <c r="Z147" s="29"/>
      <c r="AA147" s="28" t="n">
        <f aca="false">SUM(AA145:AA146)</f>
        <v>10</v>
      </c>
      <c r="AB147" s="1"/>
    </row>
    <row r="148" customFormat="false" ht="12.75" hidden="false" customHeight="false" outlineLevel="0" collapsed="false">
      <c r="C148" s="0" t="s">
        <v>36</v>
      </c>
      <c r="E148" s="30" t="str">
        <f aca="false">IF(E147=0,"",E145/E147)</f>
        <v/>
      </c>
      <c r="F148" s="30" t="str">
        <f aca="false">IF(F147=0,"",F145/F147)</f>
        <v/>
      </c>
      <c r="G148" s="30" t="str">
        <f aca="false">IF(G147=0,"",G145/G147)</f>
        <v/>
      </c>
      <c r="H148" s="29"/>
      <c r="I148" s="30" t="str">
        <f aca="false">IF(I147=0,"",I145/I147)</f>
        <v/>
      </c>
      <c r="J148" s="29"/>
      <c r="K148" s="30" t="str">
        <f aca="false">IF(K147=0,"",K145/K147)</f>
        <v/>
      </c>
      <c r="M148" s="30" t="n">
        <f aca="false">IF(M147=0,"",M145/M147)</f>
        <v>0</v>
      </c>
      <c r="N148" s="30" t="n">
        <f aca="false">IF(N147=0,"",N145/N147)</f>
        <v>0</v>
      </c>
      <c r="O148" s="30" t="n">
        <f aca="false">IF(O147=0,"",O145/O147)</f>
        <v>0</v>
      </c>
      <c r="P148" s="29"/>
      <c r="Q148" s="30" t="n">
        <f aca="false">IF(Q147=0,"",Q145/Q147)</f>
        <v>0</v>
      </c>
      <c r="R148" s="29"/>
      <c r="S148" s="30" t="n">
        <f aca="false">IF(S147=0,"",S145/S147)</f>
        <v>0</v>
      </c>
      <c r="U148" s="30" t="n">
        <f aca="false">IF(U147=0,"",U145/U147)</f>
        <v>0</v>
      </c>
      <c r="V148" s="30" t="n">
        <f aca="false">IF(V147=0,"",V145/V147)</f>
        <v>0</v>
      </c>
      <c r="W148" s="30" t="n">
        <f aca="false">IF(W147=0,"",W145/W147)</f>
        <v>0</v>
      </c>
      <c r="X148" s="29"/>
      <c r="Y148" s="30" t="n">
        <f aca="false">IF(Y147=0,"",Y145/Y147)</f>
        <v>0</v>
      </c>
      <c r="Z148" s="29"/>
      <c r="AA148" s="30" t="n">
        <f aca="false">IF(AA147=0,"",AA145/AA147)</f>
        <v>0</v>
      </c>
      <c r="AB148" s="1"/>
    </row>
    <row r="149" customFormat="false" ht="12.75" hidden="false" customHeight="false" outlineLevel="0" collapsed="false">
      <c r="AB149" s="1"/>
    </row>
    <row r="150" customFormat="false" ht="12.75" hidden="false" customHeight="false" outlineLevel="0" collapsed="false">
      <c r="B150" s="8" t="s">
        <v>91</v>
      </c>
      <c r="E150" s="26"/>
      <c r="F150" s="26"/>
      <c r="G150" s="7"/>
      <c r="I150" s="22"/>
      <c r="K150" s="7"/>
      <c r="M150" s="26"/>
      <c r="N150" s="26"/>
      <c r="O150" s="7"/>
      <c r="Q150" s="22"/>
      <c r="S150" s="7"/>
      <c r="U150" s="26"/>
      <c r="V150" s="26"/>
      <c r="W150" s="7"/>
      <c r="Y150" s="22"/>
      <c r="AA150" s="7"/>
      <c r="AB150" s="1"/>
    </row>
    <row r="151" customFormat="false" ht="12.75" hidden="false" customHeight="false" outlineLevel="0" collapsed="false">
      <c r="A151" s="1" t="s">
        <v>92</v>
      </c>
      <c r="B151" s="8"/>
      <c r="C151" s="0" t="s">
        <v>32</v>
      </c>
      <c r="E151" s="26" t="n">
        <f aca="false">IF(ISNA(ABS(VLOOKUP($A151,VARDATA,E$3,FALSE()))),0,ABS(VLOOKUP($A151,VARDATA,E$3,FALSE())))</f>
        <v>0</v>
      </c>
      <c r="F151" s="32" t="n">
        <f aca="false">-IF(ISNA(ABS(VLOOKUP($A151,VARDATA,F$3,FALSE()))),0,ABS(VLOOKUP($A151,VARDATA,F$3,FALSE())))</f>
        <v>-0</v>
      </c>
      <c r="G151" s="33" t="n">
        <f aca="false">ABS(F151)+ABS(E151)</f>
        <v>0</v>
      </c>
      <c r="H151" s="25"/>
      <c r="I151" s="34" t="n">
        <f aca="false">IF(ISNA(ABS(VLOOKUP($A151,VARDATA,I$4,FALSE()))),0,ABS(VLOOKUP($A151,VARDATA,I$4,FALSE())))+IF(ISNA(ABS(VLOOKUP($A151,VARDATA,I$3,FALSE()))),0,ABS(VLOOKUP($A151,VARDATA,I$3,FALSE())))</f>
        <v>0</v>
      </c>
      <c r="J151" s="25"/>
      <c r="K151" s="26" t="n">
        <f aca="false">IF(ISNA(ABS(VLOOKUP($A151,VARDATA,K$3,FALSE()))),0,ABS(VLOOKUP($A151,VARDATA,K$3,FALSE())))</f>
        <v>0</v>
      </c>
      <c r="M151" s="26" t="n">
        <f aca="false">IF(ISNA(ABS(VLOOKUP($A151,VARDATA,M$3,FALSE()))),0,ABS(VLOOKUP($A151,VARDATA,M$3,FALSE())))</f>
        <v>0</v>
      </c>
      <c r="N151" s="32" t="n">
        <f aca="false">-IF(ISNA(ABS(VLOOKUP($A151,VARDATA,N$3,FALSE()))),0,ABS(VLOOKUP($A151,VARDATA,N$3,FALSE())))</f>
        <v>-0</v>
      </c>
      <c r="O151" s="33" t="n">
        <f aca="false">ABS(N151)+ABS(M151)</f>
        <v>0</v>
      </c>
      <c r="P151" s="25"/>
      <c r="Q151" s="34" t="n">
        <f aca="false">IF(ISNA(ABS(VLOOKUP($A151,VARDATA,Q$4,FALSE()))),0,ABS(VLOOKUP($A151,VARDATA,Q$4,FALSE())))+IF(ISNA(ABS(VLOOKUP($A151,VARDATA,Q$3,FALSE()))),0,ABS(VLOOKUP($A151,VARDATA,Q$3,FALSE())))</f>
        <v>0</v>
      </c>
      <c r="R151" s="25"/>
      <c r="S151" s="26" t="n">
        <f aca="false">IF(ISNA(ABS(VLOOKUP($A151,VARDATA,S$3,FALSE()))),0,ABS(VLOOKUP($A151,VARDATA,S$3,FALSE())))</f>
        <v>0</v>
      </c>
      <c r="U151" s="26" t="n">
        <f aca="false">IF(ISNA(ABS(VLOOKUP($A151,VARDATA,U$3,FALSE()))),0,ABS(VLOOKUP($A151,VARDATA,U$3,FALSE())))</f>
        <v>0</v>
      </c>
      <c r="V151" s="32" t="n">
        <f aca="false">-IF(ISNA(ABS(VLOOKUP($A151,VARDATA,V$3,FALSE()))),0,ABS(VLOOKUP($A151,VARDATA,V$3,FALSE())))</f>
        <v>-0</v>
      </c>
      <c r="W151" s="33" t="n">
        <f aca="false">ABS(V151)+ABS(U151)</f>
        <v>0</v>
      </c>
      <c r="X151" s="25"/>
      <c r="Y151" s="34" t="n">
        <f aca="false">IF(ISNA(ABS(VLOOKUP($A151,VARDATA,Y$4,FALSE()))),0,ABS(VLOOKUP($A151,VARDATA,Y$4,FALSE())))+IF(ISNA(ABS(VLOOKUP($A151,VARDATA,Y$3,FALSE()))),0,ABS(VLOOKUP($A151,VARDATA,Y$3,FALSE())))</f>
        <v>0</v>
      </c>
      <c r="Z151" s="25"/>
      <c r="AA151" s="26" t="n">
        <f aca="false">IF(ISNA(ABS(VLOOKUP($A151,VARDATA,AA$3,FALSE()))),0,ABS(VLOOKUP($A151,VARDATA,AA$3,FALSE())))</f>
        <v>0</v>
      </c>
      <c r="AB151" s="1"/>
    </row>
    <row r="152" customFormat="false" ht="12.75" hidden="false" customHeight="false" outlineLevel="0" collapsed="false">
      <c r="A152" s="1" t="s">
        <v>93</v>
      </c>
      <c r="B152" s="8"/>
      <c r="C152" s="0" t="s">
        <v>34</v>
      </c>
      <c r="E152" s="26" t="n">
        <f aca="false">IF(ISNA(ABS(VLOOKUP($A152,VARDATA,E$3,FALSE()))),0,ABS(VLOOKUP($A152,VARDATA,E$3,FALSE())))</f>
        <v>96883</v>
      </c>
      <c r="F152" s="32" t="n">
        <f aca="false">-IF(ISNA(ABS(VLOOKUP($A152,VARDATA,F$3,FALSE()))),0,ABS(VLOOKUP($A152,VARDATA,F$3,FALSE())))</f>
        <v>-12500</v>
      </c>
      <c r="G152" s="33" t="n">
        <f aca="false">ABS(F152)+ABS(E152)</f>
        <v>109383</v>
      </c>
      <c r="H152" s="25"/>
      <c r="I152" s="34" t="n">
        <f aca="false">IF(ISNA(ABS(VLOOKUP($A152,VARDATA,I$4,FALSE()))),0,ABS(VLOOKUP($A152,VARDATA,I$4,FALSE())))+IF(ISNA(ABS(VLOOKUP($A152,VARDATA,I$3,FALSE()))),0,ABS(VLOOKUP($A152,VARDATA,I$3,FALSE())))</f>
        <v>2283669.14</v>
      </c>
      <c r="J152" s="25"/>
      <c r="K152" s="26" t="n">
        <f aca="false">IF(ISNA(ABS(VLOOKUP($A152,VARDATA,K$3,FALSE()))),0,ABS(VLOOKUP($A152,VARDATA,K$3,FALSE())))</f>
        <v>6</v>
      </c>
      <c r="M152" s="26" t="n">
        <f aca="false">IF(ISNA(ABS(VLOOKUP($A152,VARDATA,M$3,FALSE()))),0,ABS(VLOOKUP($A152,VARDATA,M$3,FALSE())))</f>
        <v>1426750</v>
      </c>
      <c r="N152" s="32" t="n">
        <f aca="false">-IF(ISNA(ABS(VLOOKUP($A152,VARDATA,N$3,FALSE()))),0,ABS(VLOOKUP($A152,VARDATA,N$3,FALSE())))</f>
        <v>-1025150</v>
      </c>
      <c r="O152" s="33" t="n">
        <f aca="false">ABS(N152)+ABS(M152)</f>
        <v>2451900</v>
      </c>
      <c r="P152" s="25"/>
      <c r="Q152" s="34" t="n">
        <f aca="false">IF(ISNA(ABS(VLOOKUP($A152,VARDATA,Q$4,FALSE()))),0,ABS(VLOOKUP($A152,VARDATA,Q$4,FALSE())))+IF(ISNA(ABS(VLOOKUP($A152,VARDATA,Q$3,FALSE()))),0,ABS(VLOOKUP($A152,VARDATA,Q$3,FALSE())))</f>
        <v>202773659.42</v>
      </c>
      <c r="R152" s="25"/>
      <c r="S152" s="26" t="n">
        <f aca="false">IF(ISNA(ABS(VLOOKUP($A152,VARDATA,S$3,FALSE()))),0,ABS(VLOOKUP($A152,VARDATA,S$3,FALSE())))</f>
        <v>103</v>
      </c>
      <c r="U152" s="26" t="n">
        <f aca="false">IF(ISNA(ABS(VLOOKUP($A152,VARDATA,U$3,FALSE()))),0,ABS(VLOOKUP($A152,VARDATA,U$3,FALSE())))</f>
        <v>1426750</v>
      </c>
      <c r="V152" s="32" t="n">
        <f aca="false">-IF(ISNA(ABS(VLOOKUP($A152,VARDATA,V$3,FALSE()))),0,ABS(VLOOKUP($A152,VARDATA,V$3,FALSE())))</f>
        <v>-1025150</v>
      </c>
      <c r="W152" s="33" t="n">
        <f aca="false">ABS(V152)+ABS(U152)</f>
        <v>2451900</v>
      </c>
      <c r="X152" s="25"/>
      <c r="Y152" s="34" t="n">
        <f aca="false">IF(ISNA(ABS(VLOOKUP($A152,VARDATA,Y$4,FALSE()))),0,ABS(VLOOKUP($A152,VARDATA,Y$4,FALSE())))+IF(ISNA(ABS(VLOOKUP($A152,VARDATA,Y$3,FALSE()))),0,ABS(VLOOKUP($A152,VARDATA,Y$3,FALSE())))</f>
        <v>202773659.42</v>
      </c>
      <c r="Z152" s="25"/>
      <c r="AA152" s="26" t="n">
        <f aca="false">IF(ISNA(ABS(VLOOKUP($A152,VARDATA,AA$3,FALSE()))),0,ABS(VLOOKUP($A152,VARDATA,AA$3,FALSE())))</f>
        <v>103</v>
      </c>
      <c r="AB152" s="1"/>
    </row>
    <row r="153" customFormat="false" ht="12.75" hidden="false" customHeight="false" outlineLevel="0" collapsed="false">
      <c r="B153" s="8"/>
      <c r="C153" s="0" t="s">
        <v>35</v>
      </c>
      <c r="E153" s="28" t="n">
        <f aca="false">SUM(E151:E152)</f>
        <v>96883</v>
      </c>
      <c r="F153" s="28" t="n">
        <f aca="false">SUM(F151:F152)</f>
        <v>-12500</v>
      </c>
      <c r="G153" s="28" t="n">
        <f aca="false">SUM(G151:G152)</f>
        <v>109383</v>
      </c>
      <c r="H153" s="29"/>
      <c r="I153" s="28" t="n">
        <f aca="false">SUM(I151:I152)</f>
        <v>2283669.14</v>
      </c>
      <c r="J153" s="29"/>
      <c r="K153" s="28" t="n">
        <f aca="false">SUM(K151:K152)</f>
        <v>6</v>
      </c>
      <c r="M153" s="28" t="n">
        <f aca="false">SUM(M151:M152)</f>
        <v>1426750</v>
      </c>
      <c r="N153" s="28" t="n">
        <f aca="false">SUM(N151:N152)</f>
        <v>-1025150</v>
      </c>
      <c r="O153" s="28" t="n">
        <f aca="false">SUM(O151:O152)</f>
        <v>2451900</v>
      </c>
      <c r="P153" s="29"/>
      <c r="Q153" s="28" t="n">
        <f aca="false">SUM(Q151:Q152)</f>
        <v>202773659.42</v>
      </c>
      <c r="R153" s="29"/>
      <c r="S153" s="28" t="n">
        <f aca="false">SUM(S151:S152)</f>
        <v>103</v>
      </c>
      <c r="U153" s="28" t="n">
        <f aca="false">SUM(U151:U152)</f>
        <v>1426750</v>
      </c>
      <c r="V153" s="28" t="n">
        <f aca="false">SUM(V151:V152)</f>
        <v>-1025150</v>
      </c>
      <c r="W153" s="28" t="n">
        <f aca="false">SUM(W151:W152)</f>
        <v>2451900</v>
      </c>
      <c r="X153" s="29"/>
      <c r="Y153" s="28" t="n">
        <f aca="false">SUM(Y151:Y152)</f>
        <v>202773659.42</v>
      </c>
      <c r="Z153" s="29"/>
      <c r="AA153" s="28" t="n">
        <f aca="false">SUM(AA151:AA152)</f>
        <v>103</v>
      </c>
      <c r="AB153" s="1"/>
    </row>
    <row r="154" customFormat="false" ht="12.75" hidden="false" customHeight="false" outlineLevel="0" collapsed="false">
      <c r="C154" s="0" t="s">
        <v>36</v>
      </c>
      <c r="E154" s="30" t="n">
        <f aca="false">IF(E153=0,"",E151/E153)</f>
        <v>0</v>
      </c>
      <c r="F154" s="30" t="n">
        <f aca="false">IF(F153=0,"",F151/F153)</f>
        <v>0</v>
      </c>
      <c r="G154" s="30" t="n">
        <f aca="false">IF(G153=0,"",G151/G153)</f>
        <v>0</v>
      </c>
      <c r="H154" s="29"/>
      <c r="I154" s="30" t="n">
        <f aca="false">IF(I153=0,"",I151/I153)</f>
        <v>0</v>
      </c>
      <c r="J154" s="29"/>
      <c r="K154" s="30" t="n">
        <f aca="false">IF(K153=0,"",K151/K153)</f>
        <v>0</v>
      </c>
      <c r="M154" s="30" t="n">
        <f aca="false">IF(M153=0,"",M151/M153)</f>
        <v>0</v>
      </c>
      <c r="N154" s="30" t="n">
        <f aca="false">IF(N153=0,"",N151/N153)</f>
        <v>0</v>
      </c>
      <c r="O154" s="30" t="n">
        <f aca="false">IF(O153=0,"",O151/O153)</f>
        <v>0</v>
      </c>
      <c r="P154" s="29"/>
      <c r="Q154" s="30" t="n">
        <f aca="false">IF(Q153=0,"",Q151/Q153)</f>
        <v>0</v>
      </c>
      <c r="R154" s="29"/>
      <c r="S154" s="30" t="n">
        <f aca="false">IF(S153=0,"",S151/S153)</f>
        <v>0</v>
      </c>
      <c r="U154" s="30" t="n">
        <f aca="false">IF(U153=0,"",U151/U153)</f>
        <v>0</v>
      </c>
      <c r="V154" s="30" t="n">
        <f aca="false">IF(V153=0,"",V151/V153)</f>
        <v>0</v>
      </c>
      <c r="W154" s="30" t="n">
        <f aca="false">IF(W153=0,"",W151/W153)</f>
        <v>0</v>
      </c>
      <c r="X154" s="29"/>
      <c r="Y154" s="30" t="n">
        <f aca="false">IF(Y153=0,"",Y151/Y153)</f>
        <v>0</v>
      </c>
      <c r="Z154" s="29"/>
      <c r="AA154" s="30" t="n">
        <f aca="false">IF(AA153=0,"",AA151/AA153)</f>
        <v>0</v>
      </c>
      <c r="AB154" s="1"/>
    </row>
    <row r="155" customFormat="false" ht="12.75" hidden="false" customHeight="false" outlineLevel="0" collapsed="false">
      <c r="AB155" s="1"/>
    </row>
    <row r="156" customFormat="false" ht="12.75" hidden="false" customHeight="false" outlineLevel="0" collapsed="false">
      <c r="B156" s="8" t="s">
        <v>94</v>
      </c>
      <c r="E156" s="26"/>
      <c r="F156" s="26"/>
      <c r="G156" s="7"/>
      <c r="I156" s="22"/>
      <c r="K156" s="7"/>
      <c r="M156" s="26"/>
      <c r="N156" s="26"/>
      <c r="O156" s="7"/>
      <c r="Q156" s="22"/>
      <c r="S156" s="7"/>
      <c r="U156" s="26"/>
      <c r="V156" s="26"/>
      <c r="W156" s="7"/>
      <c r="Y156" s="22"/>
      <c r="AA156" s="7"/>
      <c r="AB156" s="1"/>
    </row>
    <row r="157" customFormat="false" ht="12.75" hidden="false" customHeight="false" outlineLevel="0" collapsed="false">
      <c r="A157" s="1" t="s">
        <v>95</v>
      </c>
      <c r="B157" s="8"/>
      <c r="C157" s="0" t="s">
        <v>32</v>
      </c>
      <c r="E157" s="26" t="n">
        <f aca="false">IF(ISNA(ABS(VLOOKUP($A157,VARDATA,E$3,FALSE()))),0,ABS(VLOOKUP($A157,VARDATA,E$3,FALSE())))</f>
        <v>32000</v>
      </c>
      <c r="F157" s="32" t="n">
        <f aca="false">-IF(ISNA(ABS(VLOOKUP($A157,VARDATA,F$3,FALSE()))),0,ABS(VLOOKUP($A157,VARDATA,F$3,FALSE())))</f>
        <v>-24000</v>
      </c>
      <c r="G157" s="33" t="n">
        <f aca="false">ABS(F157)+ABS(E157)</f>
        <v>56000</v>
      </c>
      <c r="H157" s="25"/>
      <c r="I157" s="34" t="n">
        <f aca="false">IF(ISNA(ABS(VLOOKUP($A157,VARDATA,I$4,FALSE()))),0,ABS(VLOOKUP($A157,VARDATA,I$4,FALSE())))+IF(ISNA(ABS(VLOOKUP($A157,VARDATA,I$3,FALSE()))),0,ABS(VLOOKUP($A157,VARDATA,I$3,FALSE())))</f>
        <v>16280000</v>
      </c>
      <c r="J157" s="25"/>
      <c r="K157" s="26" t="n">
        <f aca="false">IF(ISNA(ABS(VLOOKUP($A157,VARDATA,K$3,FALSE()))),0,ABS(VLOOKUP($A157,VARDATA,K$3,FALSE())))</f>
        <v>5</v>
      </c>
      <c r="M157" s="26" t="n">
        <f aca="false">IF(ISNA(ABS(VLOOKUP($A157,VARDATA,M$3,FALSE()))),0,ABS(VLOOKUP($A157,VARDATA,M$3,FALSE())))</f>
        <v>32000</v>
      </c>
      <c r="N157" s="32" t="n">
        <f aca="false">-IF(ISNA(ABS(VLOOKUP($A157,VARDATA,N$3,FALSE()))),0,ABS(VLOOKUP($A157,VARDATA,N$3,FALSE())))</f>
        <v>-184000</v>
      </c>
      <c r="O157" s="33" t="n">
        <f aca="false">ABS(N157)+ABS(M157)</f>
        <v>216000</v>
      </c>
      <c r="P157" s="25"/>
      <c r="Q157" s="34" t="n">
        <f aca="false">IF(ISNA(ABS(VLOOKUP($A157,VARDATA,Q$4,FALSE()))),0,ABS(VLOOKUP($A157,VARDATA,Q$4,FALSE())))+IF(ISNA(ABS(VLOOKUP($A157,VARDATA,Q$3,FALSE()))),0,ABS(VLOOKUP($A157,VARDATA,Q$3,FALSE())))</f>
        <v>55700000</v>
      </c>
      <c r="R157" s="25"/>
      <c r="S157" s="26" t="n">
        <f aca="false">IF(ISNA(ABS(VLOOKUP($A157,VARDATA,S$3,FALSE()))),0,ABS(VLOOKUP($A157,VARDATA,S$3,FALSE())))</f>
        <v>16</v>
      </c>
      <c r="U157" s="26" t="n">
        <f aca="false">IF(ISNA(ABS(VLOOKUP($A157,VARDATA,U$3,FALSE()))),0,ABS(VLOOKUP($A157,VARDATA,U$3,FALSE())))</f>
        <v>32000</v>
      </c>
      <c r="V157" s="32" t="n">
        <f aca="false">-IF(ISNA(ABS(VLOOKUP($A157,VARDATA,V$3,FALSE()))),0,ABS(VLOOKUP($A157,VARDATA,V$3,FALSE())))</f>
        <v>-184000</v>
      </c>
      <c r="W157" s="33" t="n">
        <f aca="false">ABS(V157)+ABS(U157)</f>
        <v>216000</v>
      </c>
      <c r="X157" s="25"/>
      <c r="Y157" s="34" t="n">
        <f aca="false">IF(ISNA(ABS(VLOOKUP($A157,VARDATA,Y$4,FALSE()))),0,ABS(VLOOKUP($A157,VARDATA,Y$4,FALSE())))+IF(ISNA(ABS(VLOOKUP($A157,VARDATA,Y$3,FALSE()))),0,ABS(VLOOKUP($A157,VARDATA,Y$3,FALSE())))</f>
        <v>55700000</v>
      </c>
      <c r="Z157" s="25"/>
      <c r="AA157" s="26" t="n">
        <f aca="false">IF(ISNA(ABS(VLOOKUP($A157,VARDATA,AA$3,FALSE()))),0,ABS(VLOOKUP($A157,VARDATA,AA$3,FALSE())))</f>
        <v>16</v>
      </c>
      <c r="AB157" s="1"/>
    </row>
    <row r="158" customFormat="false" ht="12.75" hidden="false" customHeight="false" outlineLevel="0" collapsed="false">
      <c r="A158" s="1" t="s">
        <v>96</v>
      </c>
      <c r="B158" s="8"/>
      <c r="C158" s="0" t="s">
        <v>34</v>
      </c>
      <c r="E158" s="26" t="n">
        <f aca="false">IF(ISNA(ABS(VLOOKUP($A158,VARDATA,E$3,FALSE()))),0,ABS(VLOOKUP($A158,VARDATA,E$3,FALSE())))</f>
        <v>24000</v>
      </c>
      <c r="F158" s="32" t="n">
        <f aca="false">-IF(ISNA(ABS(VLOOKUP($A158,VARDATA,F$3,FALSE()))),0,ABS(VLOOKUP($A158,VARDATA,F$3,FALSE())))</f>
        <v>-56000</v>
      </c>
      <c r="G158" s="33" t="n">
        <f aca="false">ABS(F158)+ABS(E158)</f>
        <v>80000</v>
      </c>
      <c r="H158" s="25"/>
      <c r="I158" s="34" t="n">
        <f aca="false">IF(ISNA(ABS(VLOOKUP($A158,VARDATA,I$4,FALSE()))),0,ABS(VLOOKUP($A158,VARDATA,I$4,FALSE())))+IF(ISNA(ABS(VLOOKUP($A158,VARDATA,I$3,FALSE()))),0,ABS(VLOOKUP($A158,VARDATA,I$3,FALSE())))</f>
        <v>20072727.18</v>
      </c>
      <c r="J158" s="25"/>
      <c r="K158" s="26" t="n">
        <f aca="false">IF(ISNA(ABS(VLOOKUP($A158,VARDATA,K$3,FALSE()))),0,ABS(VLOOKUP($A158,VARDATA,K$3,FALSE())))</f>
        <v>5</v>
      </c>
      <c r="M158" s="26" t="n">
        <f aca="false">IF(ISNA(ABS(VLOOKUP($A158,VARDATA,M$3,FALSE()))),0,ABS(VLOOKUP($A158,VARDATA,M$3,FALSE())))</f>
        <v>1921500</v>
      </c>
      <c r="N158" s="32" t="n">
        <f aca="false">-IF(ISNA(ABS(VLOOKUP($A158,VARDATA,N$3,FALSE()))),0,ABS(VLOOKUP($A158,VARDATA,N$3,FALSE())))</f>
        <v>-1484952.37</v>
      </c>
      <c r="O158" s="33" t="n">
        <f aca="false">ABS(N158)+ABS(M158)</f>
        <v>3406452.37</v>
      </c>
      <c r="P158" s="25"/>
      <c r="Q158" s="34" t="n">
        <f aca="false">IF(ISNA(ABS(VLOOKUP($A158,VARDATA,Q$4,FALSE()))),0,ABS(VLOOKUP($A158,VARDATA,Q$4,FALSE())))+IF(ISNA(ABS(VLOOKUP($A158,VARDATA,Q$3,FALSE()))),0,ABS(VLOOKUP($A158,VARDATA,Q$3,FALSE())))</f>
        <v>488573078.13</v>
      </c>
      <c r="R158" s="25"/>
      <c r="S158" s="26" t="n">
        <f aca="false">IF(ISNA(ABS(VLOOKUP($A158,VARDATA,S$3,FALSE()))),0,ABS(VLOOKUP($A158,VARDATA,S$3,FALSE())))</f>
        <v>133</v>
      </c>
      <c r="U158" s="26" t="n">
        <f aca="false">IF(ISNA(ABS(VLOOKUP($A158,VARDATA,U$3,FALSE()))),0,ABS(VLOOKUP($A158,VARDATA,U$3,FALSE())))</f>
        <v>1921500</v>
      </c>
      <c r="V158" s="32" t="n">
        <f aca="false">-IF(ISNA(ABS(VLOOKUP($A158,VARDATA,V$3,FALSE()))),0,ABS(VLOOKUP($A158,VARDATA,V$3,FALSE())))</f>
        <v>-1484952.37</v>
      </c>
      <c r="W158" s="33" t="n">
        <f aca="false">ABS(V158)+ABS(U158)</f>
        <v>3406452.37</v>
      </c>
      <c r="X158" s="25"/>
      <c r="Y158" s="34" t="n">
        <f aca="false">IF(ISNA(ABS(VLOOKUP($A158,VARDATA,Y$4,FALSE()))),0,ABS(VLOOKUP($A158,VARDATA,Y$4,FALSE())))+IF(ISNA(ABS(VLOOKUP($A158,VARDATA,Y$3,FALSE()))),0,ABS(VLOOKUP($A158,VARDATA,Y$3,FALSE())))</f>
        <v>488573078.13</v>
      </c>
      <c r="Z158" s="25"/>
      <c r="AA158" s="26" t="n">
        <f aca="false">IF(ISNA(ABS(VLOOKUP($A158,VARDATA,AA$3,FALSE()))),0,ABS(VLOOKUP($A158,VARDATA,AA$3,FALSE())))</f>
        <v>133</v>
      </c>
      <c r="AB158" s="1"/>
    </row>
    <row r="159" customFormat="false" ht="12.75" hidden="false" customHeight="false" outlineLevel="0" collapsed="false">
      <c r="B159" s="8"/>
      <c r="C159" s="0" t="s">
        <v>35</v>
      </c>
      <c r="E159" s="28" t="n">
        <f aca="false">SUM(E157:E158)</f>
        <v>56000</v>
      </c>
      <c r="F159" s="28" t="n">
        <f aca="false">SUM(F157:F158)</f>
        <v>-80000</v>
      </c>
      <c r="G159" s="28" t="n">
        <f aca="false">SUM(G157:G158)</f>
        <v>136000</v>
      </c>
      <c r="H159" s="29"/>
      <c r="I159" s="28" t="n">
        <f aca="false">SUM(I157:I158)</f>
        <v>36352727.18</v>
      </c>
      <c r="J159" s="29"/>
      <c r="K159" s="28" t="n">
        <f aca="false">SUM(K157:K158)</f>
        <v>10</v>
      </c>
      <c r="M159" s="28" t="n">
        <f aca="false">SUM(M157:M158)</f>
        <v>1953500</v>
      </c>
      <c r="N159" s="28" t="n">
        <f aca="false">SUM(N157:N158)</f>
        <v>-1668952.37</v>
      </c>
      <c r="O159" s="28" t="n">
        <f aca="false">SUM(O157:O158)</f>
        <v>3622452.37</v>
      </c>
      <c r="P159" s="29"/>
      <c r="Q159" s="28" t="n">
        <f aca="false">SUM(Q157:Q158)</f>
        <v>544273078.13</v>
      </c>
      <c r="R159" s="29"/>
      <c r="S159" s="28" t="n">
        <f aca="false">SUM(S157:S158)</f>
        <v>149</v>
      </c>
      <c r="U159" s="28" t="n">
        <f aca="false">SUM(U157:U158)</f>
        <v>1953500</v>
      </c>
      <c r="V159" s="28" t="n">
        <f aca="false">SUM(V157:V158)</f>
        <v>-1668952.37</v>
      </c>
      <c r="W159" s="28" t="n">
        <f aca="false">SUM(W157:W158)</f>
        <v>3622452.37</v>
      </c>
      <c r="X159" s="29"/>
      <c r="Y159" s="28" t="n">
        <f aca="false">SUM(Y157:Y158)</f>
        <v>544273078.13</v>
      </c>
      <c r="Z159" s="29"/>
      <c r="AA159" s="28" t="n">
        <f aca="false">SUM(AA157:AA158)</f>
        <v>149</v>
      </c>
      <c r="AB159" s="1"/>
    </row>
    <row r="160" customFormat="false" ht="12.75" hidden="false" customHeight="false" outlineLevel="0" collapsed="false">
      <c r="C160" s="0" t="s">
        <v>36</v>
      </c>
      <c r="E160" s="30" t="n">
        <f aca="false">IF(E159=0,"",E157/E159)</f>
        <v>0.571428571428571</v>
      </c>
      <c r="F160" s="30" t="n">
        <f aca="false">IF(F159=0,"",F157/F159)</f>
        <v>0.3</v>
      </c>
      <c r="G160" s="30" t="n">
        <f aca="false">IF(G159=0,"",G157/G159)</f>
        <v>0.411764705882353</v>
      </c>
      <c r="H160" s="29"/>
      <c r="I160" s="30" t="n">
        <f aca="false">IF(I159=0,"",I157/I159)</f>
        <v>0.447834351447412</v>
      </c>
      <c r="J160" s="29"/>
      <c r="K160" s="30" t="n">
        <f aca="false">IF(K159=0,"",K157/K159)</f>
        <v>0.5</v>
      </c>
      <c r="M160" s="30" t="n">
        <f aca="false">IF(M159=0,"",M157/M159)</f>
        <v>0.0163808548758638</v>
      </c>
      <c r="N160" s="30" t="n">
        <f aca="false">IF(N159=0,"",N157/N159)</f>
        <v>0.11024880236696</v>
      </c>
      <c r="O160" s="30" t="n">
        <f aca="false">IF(O159=0,"",O157/O159)</f>
        <v>0.0596281132055299</v>
      </c>
      <c r="P160" s="29"/>
      <c r="Q160" s="30" t="n">
        <f aca="false">IF(Q159=0,"",Q157/Q159)</f>
        <v>0.102338333895501</v>
      </c>
      <c r="R160" s="29"/>
      <c r="S160" s="30" t="n">
        <f aca="false">IF(S159=0,"",S157/S159)</f>
        <v>0.10738255033557</v>
      </c>
      <c r="U160" s="30" t="n">
        <f aca="false">IF(U159=0,"",U157/U159)</f>
        <v>0.0163808548758638</v>
      </c>
      <c r="V160" s="30" t="n">
        <f aca="false">IF(V159=0,"",V157/V159)</f>
        <v>0.11024880236696</v>
      </c>
      <c r="W160" s="30" t="n">
        <f aca="false">IF(W159=0,"",W157/W159)</f>
        <v>0.0596281132055299</v>
      </c>
      <c r="X160" s="29"/>
      <c r="Y160" s="30" t="n">
        <f aca="false">IF(Y159=0,"",Y157/Y159)</f>
        <v>0.102338333895501</v>
      </c>
      <c r="Z160" s="29"/>
      <c r="AA160" s="30" t="n">
        <f aca="false">IF(AA159=0,"",AA157/AA159)</f>
        <v>0.10738255033557</v>
      </c>
      <c r="AB160" s="1"/>
    </row>
    <row r="161" customFormat="false" ht="12.75" hidden="false" customHeight="false" outlineLevel="0" collapsed="false">
      <c r="AB161" s="1"/>
    </row>
    <row r="162" customFormat="false" ht="12.75" hidden="false" customHeight="false" outlineLevel="0" collapsed="false">
      <c r="B162" s="8" t="s">
        <v>97</v>
      </c>
      <c r="E162" s="26"/>
      <c r="F162" s="26"/>
      <c r="G162" s="7"/>
      <c r="I162" s="22"/>
      <c r="K162" s="7"/>
      <c r="M162" s="26"/>
      <c r="N162" s="26"/>
      <c r="O162" s="7"/>
      <c r="Q162" s="22"/>
      <c r="S162" s="7"/>
      <c r="U162" s="26"/>
      <c r="V162" s="26"/>
      <c r="W162" s="7"/>
      <c r="Y162" s="22"/>
      <c r="AA162" s="7"/>
      <c r="AB162" s="1"/>
    </row>
    <row r="163" customFormat="false" ht="12.75" hidden="false" customHeight="false" outlineLevel="0" collapsed="false">
      <c r="A163" s="1" t="s">
        <v>98</v>
      </c>
      <c r="B163" s="8"/>
      <c r="C163" s="0" t="s">
        <v>32</v>
      </c>
      <c r="E163" s="26" t="n">
        <f aca="false">IF(ISNA(ABS(VLOOKUP($A163,VARDATA,E$3,FALSE()))),0,ABS(VLOOKUP($A163,VARDATA,E$3,FALSE())))</f>
        <v>0</v>
      </c>
      <c r="F163" s="32" t="n">
        <f aca="false">-IF(ISNA(ABS(VLOOKUP($A163,VARDATA,F$3,FALSE()))),0,ABS(VLOOKUP($A163,VARDATA,F$3,FALSE())))</f>
        <v>-0</v>
      </c>
      <c r="G163" s="33" t="n">
        <f aca="false">ABS(F163)+ABS(E163)</f>
        <v>0</v>
      </c>
      <c r="H163" s="25"/>
      <c r="I163" s="34" t="n">
        <f aca="false">IF(ISNA(ABS(VLOOKUP($A163,VARDATA,I$4,FALSE()))),0,ABS(VLOOKUP($A163,VARDATA,I$4,FALSE())))+IF(ISNA(ABS(VLOOKUP($A163,VARDATA,I$3,FALSE()))),0,ABS(VLOOKUP($A163,VARDATA,I$3,FALSE())))</f>
        <v>0</v>
      </c>
      <c r="J163" s="25"/>
      <c r="K163" s="26" t="n">
        <f aca="false">IF(ISNA(ABS(VLOOKUP($A163,VARDATA,K$3,FALSE()))),0,ABS(VLOOKUP($A163,VARDATA,K$3,FALSE())))</f>
        <v>0</v>
      </c>
      <c r="M163" s="26" t="n">
        <f aca="false">IF(ISNA(ABS(VLOOKUP($A163,VARDATA,M$3,FALSE()))),0,ABS(VLOOKUP($A163,VARDATA,M$3,FALSE())))</f>
        <v>539999.99</v>
      </c>
      <c r="N163" s="32" t="n">
        <f aca="false">-IF(ISNA(ABS(VLOOKUP($A163,VARDATA,N$3,FALSE()))),0,ABS(VLOOKUP($A163,VARDATA,N$3,FALSE())))</f>
        <v>-1170000</v>
      </c>
      <c r="O163" s="33" t="n">
        <f aca="false">ABS(N163)+ABS(M163)</f>
        <v>1709999.99</v>
      </c>
      <c r="P163" s="25"/>
      <c r="Q163" s="34" t="n">
        <f aca="false">IF(ISNA(ABS(VLOOKUP($A163,VARDATA,Q$4,FALSE()))),0,ABS(VLOOKUP($A163,VARDATA,Q$4,FALSE())))+IF(ISNA(ABS(VLOOKUP($A163,VARDATA,Q$3,FALSE()))),0,ABS(VLOOKUP($A163,VARDATA,Q$3,FALSE())))</f>
        <v>30171909.45</v>
      </c>
      <c r="R163" s="25"/>
      <c r="S163" s="26" t="n">
        <f aca="false">IF(ISNA(ABS(VLOOKUP($A163,VARDATA,S$3,FALSE()))),0,ABS(VLOOKUP($A163,VARDATA,S$3,FALSE())))</f>
        <v>14</v>
      </c>
      <c r="U163" s="26" t="n">
        <f aca="false">IF(ISNA(ABS(VLOOKUP($A163,VARDATA,U$3,FALSE()))),0,ABS(VLOOKUP($A163,VARDATA,U$3,FALSE())))</f>
        <v>539999.99</v>
      </c>
      <c r="V163" s="32" t="n">
        <f aca="false">-IF(ISNA(ABS(VLOOKUP($A163,VARDATA,V$3,FALSE()))),0,ABS(VLOOKUP($A163,VARDATA,V$3,FALSE())))</f>
        <v>-1170000</v>
      </c>
      <c r="W163" s="33" t="n">
        <f aca="false">ABS(V163)+ABS(U163)</f>
        <v>1709999.99</v>
      </c>
      <c r="X163" s="25"/>
      <c r="Y163" s="34" t="n">
        <f aca="false">IF(ISNA(ABS(VLOOKUP($A163,VARDATA,Y$4,FALSE()))),0,ABS(VLOOKUP($A163,VARDATA,Y$4,FALSE())))+IF(ISNA(ABS(VLOOKUP($A163,VARDATA,Y$3,FALSE()))),0,ABS(VLOOKUP($A163,VARDATA,Y$3,FALSE())))</f>
        <v>30171909.45</v>
      </c>
      <c r="Z163" s="25"/>
      <c r="AA163" s="26" t="n">
        <f aca="false">IF(ISNA(ABS(VLOOKUP($A163,VARDATA,AA$3,FALSE()))),0,ABS(VLOOKUP($A163,VARDATA,AA$3,FALSE())))</f>
        <v>14</v>
      </c>
      <c r="AB163" s="1"/>
    </row>
    <row r="164" customFormat="false" ht="12.75" hidden="false" customHeight="false" outlineLevel="0" collapsed="false">
      <c r="A164" s="1" t="s">
        <v>99</v>
      </c>
      <c r="B164" s="8"/>
      <c r="C164" s="0" t="s">
        <v>34</v>
      </c>
      <c r="E164" s="26" t="n">
        <f aca="false">IF(ISNA(ABS(VLOOKUP($A164,VARDATA,E$3,FALSE()))),0,ABS(VLOOKUP($A164,VARDATA,E$3,FALSE())))</f>
        <v>0</v>
      </c>
      <c r="F164" s="32" t="n">
        <f aca="false">-IF(ISNA(ABS(VLOOKUP($A164,VARDATA,F$3,FALSE()))),0,ABS(VLOOKUP($A164,VARDATA,F$3,FALSE())))</f>
        <v>-0</v>
      </c>
      <c r="G164" s="33" t="n">
        <f aca="false">ABS(F164)+ABS(E164)</f>
        <v>0</v>
      </c>
      <c r="H164" s="25"/>
      <c r="I164" s="34" t="n">
        <f aca="false">IF(ISNA(ABS(VLOOKUP($A164,VARDATA,I$4,FALSE()))),0,ABS(VLOOKUP($A164,VARDATA,I$4,FALSE())))+IF(ISNA(ABS(VLOOKUP($A164,VARDATA,I$3,FALSE()))),0,ABS(VLOOKUP($A164,VARDATA,I$3,FALSE())))</f>
        <v>0</v>
      </c>
      <c r="J164" s="25"/>
      <c r="K164" s="26" t="n">
        <f aca="false">IF(ISNA(ABS(VLOOKUP($A164,VARDATA,K$3,FALSE()))),0,ABS(VLOOKUP($A164,VARDATA,K$3,FALSE())))</f>
        <v>0</v>
      </c>
      <c r="M164" s="26" t="n">
        <f aca="false">IF(ISNA(ABS(VLOOKUP($A164,VARDATA,M$3,FALSE()))),0,ABS(VLOOKUP($A164,VARDATA,M$3,FALSE())))</f>
        <v>1991499.99</v>
      </c>
      <c r="N164" s="32" t="n">
        <f aca="false">-IF(ISNA(ABS(VLOOKUP($A164,VARDATA,N$3,FALSE()))),0,ABS(VLOOKUP($A164,VARDATA,N$3,FALSE())))</f>
        <v>-1041000.01</v>
      </c>
      <c r="O164" s="33" t="n">
        <f aca="false">ABS(N164)+ABS(M164)</f>
        <v>3032500</v>
      </c>
      <c r="P164" s="25"/>
      <c r="Q164" s="34" t="n">
        <f aca="false">IF(ISNA(ABS(VLOOKUP($A164,VARDATA,Q$4,FALSE()))),0,ABS(VLOOKUP($A164,VARDATA,Q$4,FALSE())))+IF(ISNA(ABS(VLOOKUP($A164,VARDATA,Q$3,FALSE()))),0,ABS(VLOOKUP($A164,VARDATA,Q$3,FALSE())))</f>
        <v>56522937.56</v>
      </c>
      <c r="R164" s="25"/>
      <c r="S164" s="26" t="n">
        <f aca="false">IF(ISNA(ABS(VLOOKUP($A164,VARDATA,S$3,FALSE()))),0,ABS(VLOOKUP($A164,VARDATA,S$3,FALSE())))</f>
        <v>29</v>
      </c>
      <c r="U164" s="26" t="n">
        <f aca="false">IF(ISNA(ABS(VLOOKUP($A164,VARDATA,U$3,FALSE()))),0,ABS(VLOOKUP($A164,VARDATA,U$3,FALSE())))</f>
        <v>1991499.99</v>
      </c>
      <c r="V164" s="32" t="n">
        <f aca="false">-IF(ISNA(ABS(VLOOKUP($A164,VARDATA,V$3,FALSE()))),0,ABS(VLOOKUP($A164,VARDATA,V$3,FALSE())))</f>
        <v>-1041000.01</v>
      </c>
      <c r="W164" s="33" t="n">
        <f aca="false">ABS(V164)+ABS(U164)</f>
        <v>3032500</v>
      </c>
      <c r="X164" s="25"/>
      <c r="Y164" s="34" t="n">
        <f aca="false">IF(ISNA(ABS(VLOOKUP($A164,VARDATA,Y$4,FALSE()))),0,ABS(VLOOKUP($A164,VARDATA,Y$4,FALSE())))+IF(ISNA(ABS(VLOOKUP($A164,VARDATA,Y$3,FALSE()))),0,ABS(VLOOKUP($A164,VARDATA,Y$3,FALSE())))</f>
        <v>56522937.56</v>
      </c>
      <c r="Z164" s="25"/>
      <c r="AA164" s="26" t="n">
        <f aca="false">IF(ISNA(ABS(VLOOKUP($A164,VARDATA,AA$3,FALSE()))),0,ABS(VLOOKUP($A164,VARDATA,AA$3,FALSE())))</f>
        <v>29</v>
      </c>
      <c r="AB164" s="1"/>
    </row>
    <row r="165" customFormat="false" ht="12.75" hidden="false" customHeight="false" outlineLevel="0" collapsed="false">
      <c r="B165" s="8"/>
      <c r="C165" s="0" t="s">
        <v>35</v>
      </c>
      <c r="E165" s="28" t="n">
        <f aca="false">SUM(E163:E164)</f>
        <v>0</v>
      </c>
      <c r="F165" s="28" t="n">
        <f aca="false">SUM(F163:F164)</f>
        <v>0</v>
      </c>
      <c r="G165" s="28" t="n">
        <f aca="false">SUM(G163:G164)</f>
        <v>0</v>
      </c>
      <c r="H165" s="29"/>
      <c r="I165" s="28" t="n">
        <f aca="false">SUM(I163:I164)</f>
        <v>0</v>
      </c>
      <c r="J165" s="29"/>
      <c r="K165" s="28" t="n">
        <f aca="false">SUM(K163:K164)</f>
        <v>0</v>
      </c>
      <c r="M165" s="28" t="n">
        <f aca="false">SUM(M163:M164)</f>
        <v>2531499.98</v>
      </c>
      <c r="N165" s="28" t="n">
        <f aca="false">SUM(N163:N164)</f>
        <v>-2211000.01</v>
      </c>
      <c r="O165" s="28" t="n">
        <f aca="false">SUM(O163:O164)</f>
        <v>4742499.99</v>
      </c>
      <c r="P165" s="29"/>
      <c r="Q165" s="28" t="n">
        <f aca="false">SUM(Q163:Q164)</f>
        <v>86694847.01</v>
      </c>
      <c r="R165" s="29"/>
      <c r="S165" s="28" t="n">
        <f aca="false">SUM(S163:S164)</f>
        <v>43</v>
      </c>
      <c r="U165" s="28" t="n">
        <f aca="false">SUM(U163:U164)</f>
        <v>2531499.98</v>
      </c>
      <c r="V165" s="28" t="n">
        <f aca="false">SUM(V163:V164)</f>
        <v>-2211000.01</v>
      </c>
      <c r="W165" s="28" t="n">
        <f aca="false">SUM(W163:W164)</f>
        <v>4742499.99</v>
      </c>
      <c r="X165" s="29"/>
      <c r="Y165" s="28" t="n">
        <f aca="false">SUM(Y163:Y164)</f>
        <v>86694847.01</v>
      </c>
      <c r="Z165" s="29"/>
      <c r="AA165" s="28" t="n">
        <f aca="false">SUM(AA163:AA164)</f>
        <v>43</v>
      </c>
      <c r="AB165" s="1"/>
    </row>
    <row r="166" customFormat="false" ht="12.75" hidden="false" customHeight="false" outlineLevel="0" collapsed="false">
      <c r="C166" s="0" t="s">
        <v>36</v>
      </c>
      <c r="E166" s="30" t="str">
        <f aca="false">IF(E165=0,"",E163/E165)</f>
        <v/>
      </c>
      <c r="F166" s="30" t="str">
        <f aca="false">IF(F165=0,"",F163/F165)</f>
        <v/>
      </c>
      <c r="G166" s="30" t="str">
        <f aca="false">IF(G165=0,"",G163/G165)</f>
        <v/>
      </c>
      <c r="H166" s="29"/>
      <c r="I166" s="30" t="str">
        <f aca="false">IF(I165=0,"",I163/I165)</f>
        <v/>
      </c>
      <c r="J166" s="29"/>
      <c r="K166" s="30" t="str">
        <f aca="false">IF(K165=0,"",K163/K165)</f>
        <v/>
      </c>
      <c r="M166" s="30" t="n">
        <f aca="false">IF(M165=0,"",M163/M165)</f>
        <v>0.2133122631903</v>
      </c>
      <c r="N166" s="30" t="n">
        <f aca="false">IF(N165=0,"",N163/N165)</f>
        <v>0.529172317823735</v>
      </c>
      <c r="O166" s="30" t="n">
        <f aca="false">IF(O165=0,"",O163/O165)</f>
        <v>0.360569318630615</v>
      </c>
      <c r="P166" s="29"/>
      <c r="Q166" s="30" t="n">
        <f aca="false">IF(Q165=0,"",Q163/Q165)</f>
        <v>0.348024253927339</v>
      </c>
      <c r="R166" s="29"/>
      <c r="S166" s="30" t="n">
        <f aca="false">IF(S165=0,"",S163/S165)</f>
        <v>0.325581395348837</v>
      </c>
      <c r="U166" s="30" t="n">
        <f aca="false">IF(U165=0,"",U163/U165)</f>
        <v>0.2133122631903</v>
      </c>
      <c r="V166" s="30" t="n">
        <f aca="false">IF(V165=0,"",V163/V165)</f>
        <v>0.529172317823735</v>
      </c>
      <c r="W166" s="30" t="n">
        <f aca="false">IF(W165=0,"",W163/W165)</f>
        <v>0.360569318630615</v>
      </c>
      <c r="X166" s="29"/>
      <c r="Y166" s="30" t="n">
        <f aca="false">IF(Y165=0,"",Y163/Y165)</f>
        <v>0.348024253927339</v>
      </c>
      <c r="Z166" s="29"/>
      <c r="AA166" s="30" t="n">
        <f aca="false">IF(AA165=0,"",AA163/AA165)</f>
        <v>0.325581395348837</v>
      </c>
      <c r="AB166" s="1"/>
    </row>
    <row r="167" customFormat="false" ht="12.75" hidden="false" customHeight="false" outlineLevel="0" collapsed="false">
      <c r="AB167" s="1"/>
    </row>
    <row r="168" customFormat="false" ht="12.75" hidden="false" customHeight="false" outlineLevel="0" collapsed="false">
      <c r="B168" s="8" t="s">
        <v>100</v>
      </c>
      <c r="E168" s="26"/>
      <c r="F168" s="26"/>
      <c r="G168" s="7"/>
      <c r="I168" s="22"/>
      <c r="K168" s="7"/>
      <c r="M168" s="26"/>
      <c r="N168" s="26"/>
      <c r="O168" s="7"/>
      <c r="Q168" s="22"/>
      <c r="S168" s="7"/>
      <c r="U168" s="26"/>
      <c r="V168" s="26"/>
      <c r="W168" s="7"/>
      <c r="Y168" s="22"/>
      <c r="AA168" s="7"/>
      <c r="AB168" s="1"/>
    </row>
    <row r="169" customFormat="false" ht="12.75" hidden="false" customHeight="false" outlineLevel="0" collapsed="false">
      <c r="A169" s="1" t="s">
        <v>101</v>
      </c>
      <c r="B169" s="8"/>
      <c r="C169" s="0" t="s">
        <v>32</v>
      </c>
      <c r="E169" s="26" t="n">
        <f aca="false">IF(ISNA(ABS(VLOOKUP($A169,VARDATA,E$3,FALSE()))),0,ABS(VLOOKUP($A169,VARDATA,E$3,FALSE())))</f>
        <v>62000</v>
      </c>
      <c r="F169" s="32" t="n">
        <f aca="false">-IF(ISNA(ABS(VLOOKUP($A169,VARDATA,F$3,FALSE()))),0,ABS(VLOOKUP($A169,VARDATA,F$3,FALSE())))</f>
        <v>-0</v>
      </c>
      <c r="G169" s="33" t="n">
        <f aca="false">ABS(F169)+ABS(E169)</f>
        <v>62000</v>
      </c>
      <c r="H169" s="25"/>
      <c r="I169" s="34" t="n">
        <f aca="false">IF(ISNA(ABS(VLOOKUP($A169,VARDATA,I$4,FALSE()))),0,ABS(VLOOKUP($A169,VARDATA,I$4,FALSE())))+IF(ISNA(ABS(VLOOKUP($A169,VARDATA,I$3,FALSE()))),0,ABS(VLOOKUP($A169,VARDATA,I$3,FALSE())))</f>
        <v>251720</v>
      </c>
      <c r="J169" s="25"/>
      <c r="K169" s="26" t="n">
        <f aca="false">IF(ISNA(ABS(VLOOKUP($A169,VARDATA,K$3,FALSE()))),0,ABS(VLOOKUP($A169,VARDATA,K$3,FALSE())))</f>
        <v>1</v>
      </c>
      <c r="M169" s="26" t="n">
        <f aca="false">IF(ISNA(ABS(VLOOKUP($A169,VARDATA,M$3,FALSE()))),0,ABS(VLOOKUP($A169,VARDATA,M$3,FALSE())))</f>
        <v>93000</v>
      </c>
      <c r="N169" s="32" t="n">
        <f aca="false">-IF(ISNA(ABS(VLOOKUP($A169,VARDATA,N$3,FALSE()))),0,ABS(VLOOKUP($A169,VARDATA,N$3,FALSE())))</f>
        <v>-0</v>
      </c>
      <c r="O169" s="33" t="n">
        <f aca="false">ABS(N169)+ABS(M169)</f>
        <v>93000</v>
      </c>
      <c r="P169" s="25"/>
      <c r="Q169" s="34" t="n">
        <f aca="false">IF(ISNA(ABS(VLOOKUP($A169,VARDATA,Q$4,FALSE()))),0,ABS(VLOOKUP($A169,VARDATA,Q$4,FALSE())))+IF(ISNA(ABS(VLOOKUP($A169,VARDATA,Q$3,FALSE()))),0,ABS(VLOOKUP($A169,VARDATA,Q$3,FALSE())))</f>
        <v>377890</v>
      </c>
      <c r="R169" s="25"/>
      <c r="S169" s="26" t="n">
        <f aca="false">IF(ISNA(ABS(VLOOKUP($A169,VARDATA,S$3,FALSE()))),0,ABS(VLOOKUP($A169,VARDATA,S$3,FALSE())))</f>
        <v>2</v>
      </c>
      <c r="U169" s="26" t="n">
        <f aca="false">IF(ISNA(ABS(VLOOKUP($A169,VARDATA,U$3,FALSE()))),0,ABS(VLOOKUP($A169,VARDATA,U$3,FALSE())))</f>
        <v>93000</v>
      </c>
      <c r="V169" s="32" t="n">
        <f aca="false">-IF(ISNA(ABS(VLOOKUP($A169,VARDATA,V$3,FALSE()))),0,ABS(VLOOKUP($A169,VARDATA,V$3,FALSE())))</f>
        <v>-0</v>
      </c>
      <c r="W169" s="33" t="n">
        <f aca="false">ABS(V169)+ABS(U169)</f>
        <v>93000</v>
      </c>
      <c r="X169" s="25"/>
      <c r="Y169" s="34" t="n">
        <f aca="false">IF(ISNA(ABS(VLOOKUP($A169,VARDATA,Y$4,FALSE()))),0,ABS(VLOOKUP($A169,VARDATA,Y$4,FALSE())))+IF(ISNA(ABS(VLOOKUP($A169,VARDATA,Y$3,FALSE()))),0,ABS(VLOOKUP($A169,VARDATA,Y$3,FALSE())))</f>
        <v>377890</v>
      </c>
      <c r="Z169" s="25"/>
      <c r="AA169" s="26" t="n">
        <f aca="false">IF(ISNA(ABS(VLOOKUP($A169,VARDATA,AA$3,FALSE()))),0,ABS(VLOOKUP($A169,VARDATA,AA$3,FALSE())))</f>
        <v>2</v>
      </c>
      <c r="AB169" s="1"/>
    </row>
    <row r="170" customFormat="false" ht="12.75" hidden="false" customHeight="false" outlineLevel="0" collapsed="false">
      <c r="A170" s="1" t="s">
        <v>102</v>
      </c>
      <c r="B170" s="8"/>
      <c r="C170" s="0" t="s">
        <v>34</v>
      </c>
      <c r="E170" s="26" t="n">
        <f aca="false">IF(ISNA(ABS(VLOOKUP($A170,VARDATA,E$3,FALSE()))),0,ABS(VLOOKUP($A170,VARDATA,E$3,FALSE())))</f>
        <v>341008</v>
      </c>
      <c r="F170" s="32" t="n">
        <f aca="false">-IF(ISNA(ABS(VLOOKUP($A170,VARDATA,F$3,FALSE()))),0,ABS(VLOOKUP($A170,VARDATA,F$3,FALSE())))</f>
        <v>-255824</v>
      </c>
      <c r="G170" s="33" t="n">
        <f aca="false">ABS(F170)+ABS(E170)</f>
        <v>596832</v>
      </c>
      <c r="H170" s="25"/>
      <c r="I170" s="34" t="n">
        <f aca="false">IF(ISNA(ABS(VLOOKUP($A170,VARDATA,I$4,FALSE()))),0,ABS(VLOOKUP($A170,VARDATA,I$4,FALSE())))+IF(ISNA(ABS(VLOOKUP($A170,VARDATA,I$3,FALSE()))),0,ABS(VLOOKUP($A170,VARDATA,I$3,FALSE())))</f>
        <v>35192306.28</v>
      </c>
      <c r="J170" s="25"/>
      <c r="K170" s="26" t="n">
        <f aca="false">IF(ISNA(ABS(VLOOKUP($A170,VARDATA,K$3,FALSE()))),0,ABS(VLOOKUP($A170,VARDATA,K$3,FALSE())))</f>
        <v>18</v>
      </c>
      <c r="M170" s="26" t="n">
        <f aca="false">IF(ISNA(ABS(VLOOKUP($A170,VARDATA,M$3,FALSE()))),0,ABS(VLOOKUP($A170,VARDATA,M$3,FALSE())))</f>
        <v>8492081.32</v>
      </c>
      <c r="N170" s="32" t="n">
        <f aca="false">-IF(ISNA(ABS(VLOOKUP($A170,VARDATA,N$3,FALSE()))),0,ABS(VLOOKUP($A170,VARDATA,N$3,FALSE())))</f>
        <v>-8056800.65</v>
      </c>
      <c r="O170" s="33" t="n">
        <f aca="false">ABS(N170)+ABS(M170)</f>
        <v>16548881.97</v>
      </c>
      <c r="P170" s="25"/>
      <c r="Q170" s="34" t="n">
        <f aca="false">IF(ISNA(ABS(VLOOKUP($A170,VARDATA,Q$4,FALSE()))),0,ABS(VLOOKUP($A170,VARDATA,Q$4,FALSE())))+IF(ISNA(ABS(VLOOKUP($A170,VARDATA,Q$3,FALSE()))),0,ABS(VLOOKUP($A170,VARDATA,Q$3,FALSE())))</f>
        <v>905831780.89</v>
      </c>
      <c r="R170" s="25"/>
      <c r="S170" s="26" t="n">
        <f aca="false">IF(ISNA(ABS(VLOOKUP($A170,VARDATA,S$3,FALSE()))),0,ABS(VLOOKUP($A170,VARDATA,S$3,FALSE())))</f>
        <v>288</v>
      </c>
      <c r="U170" s="26" t="n">
        <f aca="false">IF(ISNA(ABS(VLOOKUP($A170,VARDATA,U$3,FALSE()))),0,ABS(VLOOKUP($A170,VARDATA,U$3,FALSE())))</f>
        <v>8492081.32</v>
      </c>
      <c r="V170" s="32" t="n">
        <f aca="false">-IF(ISNA(ABS(VLOOKUP($A170,VARDATA,V$3,FALSE()))),0,ABS(VLOOKUP($A170,VARDATA,V$3,FALSE())))</f>
        <v>-8056800.65</v>
      </c>
      <c r="W170" s="33" t="n">
        <f aca="false">ABS(V170)+ABS(U170)</f>
        <v>16548881.97</v>
      </c>
      <c r="X170" s="25"/>
      <c r="Y170" s="34" t="n">
        <f aca="false">IF(ISNA(ABS(VLOOKUP($A170,VARDATA,Y$4,FALSE()))),0,ABS(VLOOKUP($A170,VARDATA,Y$4,FALSE())))+IF(ISNA(ABS(VLOOKUP($A170,VARDATA,Y$3,FALSE()))),0,ABS(VLOOKUP($A170,VARDATA,Y$3,FALSE())))</f>
        <v>905831780.89</v>
      </c>
      <c r="Z170" s="25"/>
      <c r="AA170" s="26" t="n">
        <f aca="false">IF(ISNA(ABS(VLOOKUP($A170,VARDATA,AA$3,FALSE()))),0,ABS(VLOOKUP($A170,VARDATA,AA$3,FALSE())))</f>
        <v>288</v>
      </c>
      <c r="AB170" s="1"/>
    </row>
    <row r="171" customFormat="false" ht="12.75" hidden="false" customHeight="false" outlineLevel="0" collapsed="false">
      <c r="B171" s="8"/>
      <c r="C171" s="0" t="s">
        <v>35</v>
      </c>
      <c r="E171" s="28" t="n">
        <f aca="false">SUM(E169:E170)</f>
        <v>403008</v>
      </c>
      <c r="F171" s="28" t="n">
        <f aca="false">SUM(F169:F170)</f>
        <v>-255824</v>
      </c>
      <c r="G171" s="28" t="n">
        <f aca="false">SUM(G169:G170)</f>
        <v>658832</v>
      </c>
      <c r="H171" s="29"/>
      <c r="I171" s="28" t="n">
        <f aca="false">SUM(I169:I170)</f>
        <v>35444026.28</v>
      </c>
      <c r="J171" s="29"/>
      <c r="K171" s="28" t="n">
        <f aca="false">SUM(K169:K170)</f>
        <v>19</v>
      </c>
      <c r="M171" s="28" t="n">
        <f aca="false">SUM(M169:M170)</f>
        <v>8585081.32</v>
      </c>
      <c r="N171" s="28" t="n">
        <f aca="false">SUM(N169:N170)</f>
        <v>-8056800.65</v>
      </c>
      <c r="O171" s="28" t="n">
        <f aca="false">SUM(O169:O170)</f>
        <v>16641881.97</v>
      </c>
      <c r="P171" s="29"/>
      <c r="Q171" s="28" t="n">
        <f aca="false">SUM(Q169:Q170)</f>
        <v>906209670.89</v>
      </c>
      <c r="R171" s="29"/>
      <c r="S171" s="28" t="n">
        <f aca="false">SUM(S169:S170)</f>
        <v>290</v>
      </c>
      <c r="U171" s="28" t="n">
        <f aca="false">SUM(U169:U170)</f>
        <v>8585081.32</v>
      </c>
      <c r="V171" s="28" t="n">
        <f aca="false">SUM(V169:V170)</f>
        <v>-8056800.65</v>
      </c>
      <c r="W171" s="28" t="n">
        <f aca="false">SUM(W169:W170)</f>
        <v>16641881.97</v>
      </c>
      <c r="X171" s="29"/>
      <c r="Y171" s="28" t="n">
        <f aca="false">SUM(Y169:Y170)</f>
        <v>906209670.89</v>
      </c>
      <c r="Z171" s="29"/>
      <c r="AA171" s="28" t="n">
        <f aca="false">SUM(AA169:AA170)</f>
        <v>290</v>
      </c>
      <c r="AB171" s="1"/>
    </row>
    <row r="172" customFormat="false" ht="12.75" hidden="false" customHeight="false" outlineLevel="0" collapsed="false">
      <c r="C172" s="0" t="s">
        <v>36</v>
      </c>
      <c r="E172" s="30" t="n">
        <f aca="false">IF(E171=0,"",E169/E171)</f>
        <v>0.153843099888836</v>
      </c>
      <c r="F172" s="30" t="n">
        <f aca="false">IF(F171=0,"",F169/F171)</f>
        <v>0</v>
      </c>
      <c r="G172" s="30" t="n">
        <f aca="false">IF(G171=0,"",G169/G171)</f>
        <v>0.0941059329237196</v>
      </c>
      <c r="H172" s="29"/>
      <c r="I172" s="30" t="n">
        <f aca="false">IF(I171=0,"",I169/I171)</f>
        <v>0.00710190196823204</v>
      </c>
      <c r="J172" s="29"/>
      <c r="K172" s="30" t="n">
        <f aca="false">IF(K171=0,"",K169/K171)</f>
        <v>0.0526315789473684</v>
      </c>
      <c r="M172" s="30" t="n">
        <f aca="false">IF(M171=0,"",M169/M171)</f>
        <v>0.0108327453792831</v>
      </c>
      <c r="N172" s="30" t="n">
        <f aca="false">IF(N171=0,"",N169/N171)</f>
        <v>0</v>
      </c>
      <c r="O172" s="30" t="n">
        <f aca="false">IF(O171=0,"",O169/O171)</f>
        <v>0.00558831027450196</v>
      </c>
      <c r="P172" s="29"/>
      <c r="Q172" s="30" t="n">
        <f aca="false">IF(Q171=0,"",Q169/Q171)</f>
        <v>0.000417000625946608</v>
      </c>
      <c r="R172" s="29"/>
      <c r="S172" s="30" t="n">
        <f aca="false">IF(S171=0,"",S169/S171)</f>
        <v>0.00689655172413793</v>
      </c>
      <c r="U172" s="30" t="n">
        <f aca="false">IF(U171=0,"",U169/U171)</f>
        <v>0.0108327453792831</v>
      </c>
      <c r="V172" s="30" t="n">
        <f aca="false">IF(V171=0,"",V169/V171)</f>
        <v>0</v>
      </c>
      <c r="W172" s="30" t="n">
        <f aca="false">IF(W171=0,"",W169/W171)</f>
        <v>0.00558831027450196</v>
      </c>
      <c r="X172" s="29"/>
      <c r="Y172" s="30" t="n">
        <f aca="false">IF(Y171=0,"",Y169/Y171)</f>
        <v>0.000417000625946608</v>
      </c>
      <c r="Z172" s="29"/>
      <c r="AA172" s="30" t="n">
        <f aca="false">IF(AA171=0,"",AA169/AA171)</f>
        <v>0.00689655172413793</v>
      </c>
      <c r="AB172" s="1"/>
    </row>
    <row r="173" customFormat="false" ht="12.75" hidden="false" customHeight="false" outlineLevel="0" collapsed="false">
      <c r="AB173" s="1"/>
    </row>
    <row r="174" customFormat="false" ht="12.75" hidden="false" customHeight="false" outlineLevel="0" collapsed="false">
      <c r="B174" s="8" t="s">
        <v>103</v>
      </c>
      <c r="E174" s="26"/>
      <c r="F174" s="26"/>
      <c r="G174" s="7"/>
      <c r="I174" s="22"/>
      <c r="K174" s="7"/>
      <c r="M174" s="26"/>
      <c r="N174" s="26"/>
      <c r="O174" s="7"/>
      <c r="Q174" s="22"/>
      <c r="S174" s="7"/>
      <c r="U174" s="26"/>
      <c r="V174" s="26"/>
      <c r="W174" s="7"/>
      <c r="Y174" s="22"/>
      <c r="AA174" s="7"/>
      <c r="AB174" s="1"/>
    </row>
    <row r="175" customFormat="false" ht="12.75" hidden="false" customHeight="false" outlineLevel="0" collapsed="false">
      <c r="A175" s="1" t="s">
        <v>104</v>
      </c>
      <c r="B175" s="8"/>
      <c r="C175" s="0" t="s">
        <v>32</v>
      </c>
      <c r="E175" s="26" t="n">
        <f aca="false">IF(ISNA(ABS(VLOOKUP($A175,VARDATA,E$3,FALSE()))),0,ABS(VLOOKUP($A175,VARDATA,E$3,FALSE())))</f>
        <v>540000</v>
      </c>
      <c r="F175" s="32" t="n">
        <f aca="false">-IF(ISNA(ABS(VLOOKUP($A175,VARDATA,F$3,FALSE()))),0,ABS(VLOOKUP($A175,VARDATA,F$3,FALSE())))</f>
        <v>-0</v>
      </c>
      <c r="G175" s="33" t="n">
        <f aca="false">ABS(F175)+ABS(E175)</f>
        <v>540000</v>
      </c>
      <c r="H175" s="25"/>
      <c r="I175" s="34" t="n">
        <f aca="false">IF(ISNA(ABS(VLOOKUP($A175,VARDATA,I$4,FALSE()))),0,ABS(VLOOKUP($A175,VARDATA,I$4,FALSE())))+IF(ISNA(ABS(VLOOKUP($A175,VARDATA,I$3,FALSE()))),0,ABS(VLOOKUP($A175,VARDATA,I$3,FALSE())))</f>
        <v>9541350.09</v>
      </c>
      <c r="J175" s="25"/>
      <c r="K175" s="26" t="n">
        <f aca="false">IF(ISNA(ABS(VLOOKUP($A175,VARDATA,K$3,FALSE()))),0,ABS(VLOOKUP($A175,VARDATA,K$3,FALSE())))</f>
        <v>3</v>
      </c>
      <c r="M175" s="26" t="n">
        <f aca="false">IF(ISNA(ABS(VLOOKUP($A175,VARDATA,M$3,FALSE()))),0,ABS(VLOOKUP($A175,VARDATA,M$3,FALSE())))</f>
        <v>4554999.99</v>
      </c>
      <c r="N175" s="32" t="n">
        <f aca="false">-IF(ISNA(ABS(VLOOKUP($A175,VARDATA,N$3,FALSE()))),0,ABS(VLOOKUP($A175,VARDATA,N$3,FALSE())))</f>
        <v>-6124999.98</v>
      </c>
      <c r="O175" s="33" t="n">
        <f aca="false">ABS(N175)+ABS(M175)</f>
        <v>10679999.97</v>
      </c>
      <c r="P175" s="25"/>
      <c r="Q175" s="34" t="n">
        <f aca="false">IF(ISNA(ABS(VLOOKUP($A175,VARDATA,Q$4,FALSE()))),0,ABS(VLOOKUP($A175,VARDATA,Q$4,FALSE())))+IF(ISNA(ABS(VLOOKUP($A175,VARDATA,Q$3,FALSE()))),0,ABS(VLOOKUP($A175,VARDATA,Q$3,FALSE())))</f>
        <v>215800502.11</v>
      </c>
      <c r="R175" s="25"/>
      <c r="S175" s="26" t="n">
        <f aca="false">IF(ISNA(ABS(VLOOKUP($A175,VARDATA,S$3,FALSE()))),0,ABS(VLOOKUP($A175,VARDATA,S$3,FALSE())))</f>
        <v>95</v>
      </c>
      <c r="U175" s="26" t="n">
        <f aca="false">IF(ISNA(ABS(VLOOKUP($A175,VARDATA,U$3,FALSE()))),0,ABS(VLOOKUP($A175,VARDATA,U$3,FALSE())))</f>
        <v>4554999.99</v>
      </c>
      <c r="V175" s="32" t="n">
        <f aca="false">-IF(ISNA(ABS(VLOOKUP($A175,VARDATA,V$3,FALSE()))),0,ABS(VLOOKUP($A175,VARDATA,V$3,FALSE())))</f>
        <v>-6124999.98</v>
      </c>
      <c r="W175" s="33" t="n">
        <f aca="false">ABS(V175)+ABS(U175)</f>
        <v>10679999.97</v>
      </c>
      <c r="X175" s="25"/>
      <c r="Y175" s="34" t="n">
        <f aca="false">IF(ISNA(ABS(VLOOKUP($A175,VARDATA,Y$4,FALSE()))),0,ABS(VLOOKUP($A175,VARDATA,Y$4,FALSE())))+IF(ISNA(ABS(VLOOKUP($A175,VARDATA,Y$3,FALSE()))),0,ABS(VLOOKUP($A175,VARDATA,Y$3,FALSE())))</f>
        <v>215800502.11</v>
      </c>
      <c r="Z175" s="25"/>
      <c r="AA175" s="26" t="n">
        <f aca="false">IF(ISNA(ABS(VLOOKUP($A175,VARDATA,AA$3,FALSE()))),0,ABS(VLOOKUP($A175,VARDATA,AA$3,FALSE())))</f>
        <v>95</v>
      </c>
      <c r="AB175" s="1"/>
    </row>
    <row r="176" customFormat="false" ht="12.75" hidden="false" customHeight="false" outlineLevel="0" collapsed="false">
      <c r="A176" s="1" t="s">
        <v>105</v>
      </c>
      <c r="B176" s="8"/>
      <c r="C176" s="0" t="s">
        <v>34</v>
      </c>
      <c r="E176" s="26" t="n">
        <f aca="false">IF(ISNA(ABS(VLOOKUP($A176,VARDATA,E$3,FALSE()))),0,ABS(VLOOKUP($A176,VARDATA,E$3,FALSE())))</f>
        <v>3910579.99</v>
      </c>
      <c r="F176" s="32" t="n">
        <f aca="false">-IF(ISNA(ABS(VLOOKUP($A176,VARDATA,F$3,FALSE()))),0,ABS(VLOOKUP($A176,VARDATA,F$3,FALSE())))</f>
        <v>-2458660</v>
      </c>
      <c r="G176" s="33" t="n">
        <f aca="false">ABS(F176)+ABS(E176)</f>
        <v>6369239.99</v>
      </c>
      <c r="H176" s="25"/>
      <c r="I176" s="34" t="n">
        <f aca="false">IF(ISNA(ABS(VLOOKUP($A176,VARDATA,I$4,FALSE()))),0,ABS(VLOOKUP($A176,VARDATA,I$4,FALSE())))+IF(ISNA(ABS(VLOOKUP($A176,VARDATA,I$3,FALSE()))),0,ABS(VLOOKUP($A176,VARDATA,I$3,FALSE())))</f>
        <v>369366043.26</v>
      </c>
      <c r="J176" s="25"/>
      <c r="K176" s="26" t="n">
        <f aca="false">IF(ISNA(ABS(VLOOKUP($A176,VARDATA,K$3,FALSE()))),0,ABS(VLOOKUP($A176,VARDATA,K$3,FALSE())))</f>
        <v>64</v>
      </c>
      <c r="M176" s="26" t="n">
        <f aca="false">IF(ISNA(ABS(VLOOKUP($A176,VARDATA,M$3,FALSE()))),0,ABS(VLOOKUP($A176,VARDATA,M$3,FALSE())))</f>
        <v>41618810.38</v>
      </c>
      <c r="N176" s="32" t="n">
        <f aca="false">-IF(ISNA(ABS(VLOOKUP($A176,VARDATA,N$3,FALSE()))),0,ABS(VLOOKUP($A176,VARDATA,N$3,FALSE())))</f>
        <v>-34643479.88</v>
      </c>
      <c r="O176" s="33" t="n">
        <f aca="false">ABS(N176)+ABS(M176)</f>
        <v>76262290.26</v>
      </c>
      <c r="P176" s="25"/>
      <c r="Q176" s="34" t="n">
        <f aca="false">IF(ISNA(ABS(VLOOKUP($A176,VARDATA,Q$4,FALSE()))),0,ABS(VLOOKUP($A176,VARDATA,Q$4,FALSE())))+IF(ISNA(ABS(VLOOKUP($A176,VARDATA,Q$3,FALSE()))),0,ABS(VLOOKUP($A176,VARDATA,Q$3,FALSE())))</f>
        <v>3587385268.39</v>
      </c>
      <c r="R176" s="25"/>
      <c r="S176" s="26" t="n">
        <f aca="false">IF(ISNA(ABS(VLOOKUP($A176,VARDATA,S$3,FALSE()))),0,ABS(VLOOKUP($A176,VARDATA,S$3,FALSE())))</f>
        <v>717</v>
      </c>
      <c r="U176" s="26" t="n">
        <f aca="false">IF(ISNA(ABS(VLOOKUP($A176,VARDATA,U$3,FALSE()))),0,ABS(VLOOKUP($A176,VARDATA,U$3,FALSE())))</f>
        <v>41618810.38</v>
      </c>
      <c r="V176" s="32" t="n">
        <f aca="false">-IF(ISNA(ABS(VLOOKUP($A176,VARDATA,V$3,FALSE()))),0,ABS(VLOOKUP($A176,VARDATA,V$3,FALSE())))</f>
        <v>-34643479.88</v>
      </c>
      <c r="W176" s="33" t="n">
        <f aca="false">ABS(V176)+ABS(U176)</f>
        <v>76262290.26</v>
      </c>
      <c r="X176" s="25"/>
      <c r="Y176" s="34" t="n">
        <f aca="false">IF(ISNA(ABS(VLOOKUP($A176,VARDATA,Y$4,FALSE()))),0,ABS(VLOOKUP($A176,VARDATA,Y$4,FALSE())))+IF(ISNA(ABS(VLOOKUP($A176,VARDATA,Y$3,FALSE()))),0,ABS(VLOOKUP($A176,VARDATA,Y$3,FALSE())))</f>
        <v>3587385268.39</v>
      </c>
      <c r="Z176" s="25"/>
      <c r="AA176" s="26" t="n">
        <f aca="false">IF(ISNA(ABS(VLOOKUP($A176,VARDATA,AA$3,FALSE()))),0,ABS(VLOOKUP($A176,VARDATA,AA$3,FALSE())))</f>
        <v>717</v>
      </c>
      <c r="AB176" s="1"/>
    </row>
    <row r="177" customFormat="false" ht="12.75" hidden="false" customHeight="false" outlineLevel="0" collapsed="false">
      <c r="B177" s="8"/>
      <c r="C177" s="0" t="s">
        <v>35</v>
      </c>
      <c r="E177" s="28" t="n">
        <f aca="false">SUM(E175:E176)</f>
        <v>4450579.99</v>
      </c>
      <c r="F177" s="28" t="n">
        <f aca="false">SUM(F175:F176)</f>
        <v>-2458660</v>
      </c>
      <c r="G177" s="28" t="n">
        <f aca="false">SUM(G175:G176)</f>
        <v>6909239.99</v>
      </c>
      <c r="H177" s="29"/>
      <c r="I177" s="28" t="n">
        <f aca="false">SUM(I175:I176)</f>
        <v>378907393.35</v>
      </c>
      <c r="J177" s="29"/>
      <c r="K177" s="28" t="n">
        <f aca="false">SUM(K175:K176)</f>
        <v>67</v>
      </c>
      <c r="M177" s="28" t="n">
        <f aca="false">SUM(M175:M176)</f>
        <v>46173810.37</v>
      </c>
      <c r="N177" s="28" t="n">
        <f aca="false">SUM(N175:N176)</f>
        <v>-40768479.86</v>
      </c>
      <c r="O177" s="28" t="n">
        <f aca="false">SUM(O175:O176)</f>
        <v>86942290.23</v>
      </c>
      <c r="P177" s="29"/>
      <c r="Q177" s="28" t="n">
        <f aca="false">SUM(Q175:Q176)</f>
        <v>3803185770.5</v>
      </c>
      <c r="R177" s="29"/>
      <c r="S177" s="28" t="n">
        <f aca="false">SUM(S175:S176)</f>
        <v>812</v>
      </c>
      <c r="U177" s="28" t="n">
        <f aca="false">SUM(U175:U176)</f>
        <v>46173810.37</v>
      </c>
      <c r="V177" s="28" t="n">
        <f aca="false">SUM(V175:V176)</f>
        <v>-40768479.86</v>
      </c>
      <c r="W177" s="28" t="n">
        <f aca="false">SUM(W175:W176)</f>
        <v>86942290.23</v>
      </c>
      <c r="X177" s="29"/>
      <c r="Y177" s="28" t="n">
        <f aca="false">SUM(Y175:Y176)</f>
        <v>3803185770.5</v>
      </c>
      <c r="Z177" s="29"/>
      <c r="AA177" s="28" t="n">
        <f aca="false">SUM(AA175:AA176)</f>
        <v>812</v>
      </c>
      <c r="AB177" s="1"/>
    </row>
    <row r="178" customFormat="false" ht="12.75" hidden="false" customHeight="false" outlineLevel="0" collapsed="false">
      <c r="C178" s="0" t="s">
        <v>36</v>
      </c>
      <c r="E178" s="30" t="n">
        <f aca="false">IF(E177=0,"",E175/E177)</f>
        <v>0.121332500755705</v>
      </c>
      <c r="F178" s="30" t="n">
        <f aca="false">IF(F177=0,"",F175/F177)</f>
        <v>0</v>
      </c>
      <c r="G178" s="30" t="n">
        <f aca="false">IF(G177=0,"",G175/G177)</f>
        <v>0.0781562083212571</v>
      </c>
      <c r="H178" s="29"/>
      <c r="I178" s="30" t="n">
        <f aca="false">IF(I177=0,"",I175/I177)</f>
        <v>0.025181219098532</v>
      </c>
      <c r="J178" s="29"/>
      <c r="K178" s="30" t="n">
        <f aca="false">IF(K177=0,"",K175/K177)</f>
        <v>0.0447761194029851</v>
      </c>
      <c r="M178" s="30" t="n">
        <f aca="false">IF(M177=0,"",M175/M177)</f>
        <v>0.0986489950363609</v>
      </c>
      <c r="N178" s="30" t="n">
        <f aca="false">IF(N177=0,"",N175/N177)</f>
        <v>0.150238615740234</v>
      </c>
      <c r="O178" s="30" t="n">
        <f aca="false">IF(O177=0,"",O175/O177)</f>
        <v>0.122840103955702</v>
      </c>
      <c r="P178" s="29"/>
      <c r="Q178" s="30" t="n">
        <f aca="false">IF(Q177=0,"",Q175/Q177)</f>
        <v>0.0567420355281854</v>
      </c>
      <c r="R178" s="29"/>
      <c r="S178" s="30" t="n">
        <f aca="false">IF(S177=0,"",S175/S177)</f>
        <v>0.116995073891626</v>
      </c>
      <c r="U178" s="30" t="n">
        <f aca="false">IF(U177=0,"",U175/U177)</f>
        <v>0.0986489950363609</v>
      </c>
      <c r="V178" s="30" t="n">
        <f aca="false">IF(V177=0,"",V175/V177)</f>
        <v>0.150238615740234</v>
      </c>
      <c r="W178" s="30" t="n">
        <f aca="false">IF(W177=0,"",W175/W177)</f>
        <v>0.122840103955702</v>
      </c>
      <c r="X178" s="29"/>
      <c r="Y178" s="30" t="n">
        <f aca="false">IF(Y177=0,"",Y175/Y177)</f>
        <v>0.0567420355281854</v>
      </c>
      <c r="Z178" s="29"/>
      <c r="AA178" s="30" t="n">
        <f aca="false">IF(AA177=0,"",AA175/AA177)</f>
        <v>0.116995073891626</v>
      </c>
      <c r="AB178" s="1"/>
    </row>
    <row r="179" customFormat="false" ht="12.75" hidden="false" customHeight="false" outlineLevel="0" collapsed="false">
      <c r="AB179" s="1"/>
    </row>
    <row r="180" customFormat="false" ht="12.75" hidden="false" customHeight="false" outlineLevel="0" collapsed="false">
      <c r="B180" s="8" t="s">
        <v>106</v>
      </c>
      <c r="E180" s="26"/>
      <c r="F180" s="26"/>
      <c r="G180" s="7"/>
      <c r="I180" s="22"/>
      <c r="K180" s="7"/>
      <c r="M180" s="26"/>
      <c r="N180" s="26"/>
      <c r="O180" s="7"/>
      <c r="Q180" s="22"/>
      <c r="S180" s="7"/>
      <c r="U180" s="26"/>
      <c r="V180" s="26"/>
      <c r="W180" s="7"/>
      <c r="Y180" s="22"/>
      <c r="AA180" s="7"/>
      <c r="AB180" s="1"/>
    </row>
    <row r="181" customFormat="false" ht="12.75" hidden="false" customHeight="false" outlineLevel="0" collapsed="false">
      <c r="B181" s="8"/>
      <c r="C181" s="0" t="s">
        <v>32</v>
      </c>
      <c r="E181" s="35" t="n">
        <f aca="false">E157+E139+E175+E169+E151+E145+E163</f>
        <v>634000</v>
      </c>
      <c r="F181" s="35" t="n">
        <f aca="false">F157+F139+F175+F169+F151+F145+F163</f>
        <v>-24000</v>
      </c>
      <c r="G181" s="35" t="n">
        <f aca="false">G157+G139+G175+G169+G151+G145+G163</f>
        <v>658000</v>
      </c>
      <c r="H181" s="35"/>
      <c r="I181" s="35" t="n">
        <f aca="false">I157+I139+I175+I169+I151+I145+I163</f>
        <v>26073070.09</v>
      </c>
      <c r="J181" s="35"/>
      <c r="K181" s="35" t="n">
        <f aca="false">K157+K139+K175+K169+K151+K145+K163</f>
        <v>9</v>
      </c>
      <c r="M181" s="35" t="n">
        <f aca="false">M157+M139+M175+M169+M151+M145+M163</f>
        <v>5243999.98</v>
      </c>
      <c r="N181" s="35" t="n">
        <f aca="false">N157+N139+N175+N169+N151+N145+N163</f>
        <v>-7518999.98</v>
      </c>
      <c r="O181" s="35" t="n">
        <f aca="false">O157+O139+O175+O169+O151+O145+O163</f>
        <v>12762999.96</v>
      </c>
      <c r="P181" s="35"/>
      <c r="Q181" s="35" t="n">
        <f aca="false">Q157+Q139+Q175+Q169+Q151+Q145+Q163</f>
        <v>328165152.31</v>
      </c>
      <c r="R181" s="35"/>
      <c r="S181" s="35" t="n">
        <f aca="false">S157+S139+S175+S169+S151+S145+S163</f>
        <v>135</v>
      </c>
      <c r="U181" s="35" t="n">
        <f aca="false">U157+U139+U175+U169+U151+U145+U163</f>
        <v>5243999.98</v>
      </c>
      <c r="V181" s="35" t="n">
        <f aca="false">V157+V139+V175+V169+V151+V145+V163</f>
        <v>-7518999.98</v>
      </c>
      <c r="W181" s="35" t="n">
        <f aca="false">W157+W139+W175+W169+W151+W145+W163</f>
        <v>12762999.96</v>
      </c>
      <c r="X181" s="35"/>
      <c r="Y181" s="35" t="n">
        <f aca="false">Y157+Y139+Y175+Y169+Y151+Y145+Y163</f>
        <v>328165152.31</v>
      </c>
      <c r="Z181" s="35"/>
      <c r="AA181" s="35" t="n">
        <f aca="false">AA157+AA139+AA175+AA169+AA151+AA145+AA163</f>
        <v>135</v>
      </c>
      <c r="AB181" s="1"/>
    </row>
    <row r="182" customFormat="false" ht="12.75" hidden="false" customHeight="false" outlineLevel="0" collapsed="false">
      <c r="B182" s="8"/>
      <c r="C182" s="0" t="s">
        <v>34</v>
      </c>
      <c r="E182" s="35" t="n">
        <f aca="false">E158+E140+E176+E170+E152+E146+E164</f>
        <v>4413670.99</v>
      </c>
      <c r="F182" s="35" t="n">
        <f aca="false">F158+F140+F176+F170+F152+F146+F164</f>
        <v>-2822984</v>
      </c>
      <c r="G182" s="35" t="n">
        <f aca="false">G158+G140+G176+G170+G152+G146+G164</f>
        <v>7236654.99</v>
      </c>
      <c r="H182" s="35"/>
      <c r="I182" s="35" t="n">
        <f aca="false">I158+I140+I176+I170+I152+I146+I164</f>
        <v>488772540.96</v>
      </c>
      <c r="J182" s="35"/>
      <c r="K182" s="35" t="n">
        <f aca="false">K158+K140+K176+K170+K152+K146+K164</f>
        <v>105</v>
      </c>
      <c r="M182" s="35" t="n">
        <f aca="false">M158+M140+M176+M170+M152+M146+M164</f>
        <v>55897983.77</v>
      </c>
      <c r="N182" s="35" t="n">
        <f aca="false">N158+N140+N176+N170+N152+N146+N164</f>
        <v>-47024027.07</v>
      </c>
      <c r="O182" s="35" t="n">
        <f aca="false">O158+O140+O176+O170+O152+O146+O164</f>
        <v>102922010.84</v>
      </c>
      <c r="P182" s="35"/>
      <c r="Q182" s="35" t="n">
        <f aca="false">Q158+Q140+Q176+Q170+Q152+Q146+Q164</f>
        <v>5652844227.2</v>
      </c>
      <c r="R182" s="35"/>
      <c r="S182" s="35" t="n">
        <f aca="false">S158+S140+S176+S170+S152+S146+S164</f>
        <v>1343</v>
      </c>
      <c r="U182" s="35" t="n">
        <f aca="false">U158+U140+U176+U170+U152+U146+U164</f>
        <v>55897983.77</v>
      </c>
      <c r="V182" s="35" t="n">
        <f aca="false">V158+V140+V176+V170+V152+V146+V164</f>
        <v>-47024027.07</v>
      </c>
      <c r="W182" s="35" t="n">
        <f aca="false">W158+W140+W176+W170+W152+W146+W164</f>
        <v>102922010.84</v>
      </c>
      <c r="X182" s="35"/>
      <c r="Y182" s="35" t="n">
        <f aca="false">Y158+Y140+Y176+Y170+Y152+Y146+Y164</f>
        <v>5652844227.2</v>
      </c>
      <c r="Z182" s="35"/>
      <c r="AA182" s="35" t="n">
        <f aca="false">AA158+AA140+AA176+AA170+AA152+AA146+AA164</f>
        <v>1343</v>
      </c>
      <c r="AB182" s="1"/>
    </row>
    <row r="183" customFormat="false" ht="12.75" hidden="false" customHeight="false" outlineLevel="0" collapsed="false">
      <c r="B183" s="8"/>
      <c r="C183" s="0" t="s">
        <v>35</v>
      </c>
      <c r="E183" s="28" t="n">
        <f aca="false">SUM(E181:E182)</f>
        <v>5047670.99</v>
      </c>
      <c r="F183" s="28" t="n">
        <f aca="false">SUM(F181:F182)</f>
        <v>-2846984</v>
      </c>
      <c r="G183" s="28" t="n">
        <f aca="false">SUM(G181:G182)</f>
        <v>7894654.99</v>
      </c>
      <c r="H183" s="29"/>
      <c r="I183" s="28" t="n">
        <f aca="false">SUM(I181:I182)</f>
        <v>514845611.05</v>
      </c>
      <c r="J183" s="29"/>
      <c r="K183" s="28" t="n">
        <f aca="false">SUM(K181:K182)</f>
        <v>114</v>
      </c>
      <c r="M183" s="28" t="n">
        <f aca="false">SUM(M181:M182)</f>
        <v>61141983.75</v>
      </c>
      <c r="N183" s="28" t="n">
        <f aca="false">SUM(N181:N182)</f>
        <v>-54543027.05</v>
      </c>
      <c r="O183" s="28" t="n">
        <f aca="false">SUM(O181:O182)</f>
        <v>115685010.8</v>
      </c>
      <c r="P183" s="29"/>
      <c r="Q183" s="28" t="n">
        <f aca="false">SUM(Q181:Q182)</f>
        <v>5981009379.51</v>
      </c>
      <c r="R183" s="29"/>
      <c r="S183" s="28" t="n">
        <f aca="false">SUM(S181:S182)</f>
        <v>1478</v>
      </c>
      <c r="U183" s="28" t="n">
        <f aca="false">SUM(U181:U182)</f>
        <v>61141983.75</v>
      </c>
      <c r="V183" s="28" t="n">
        <f aca="false">SUM(V181:V182)</f>
        <v>-54543027.05</v>
      </c>
      <c r="W183" s="28" t="n">
        <f aca="false">SUM(W181:W182)</f>
        <v>115685010.8</v>
      </c>
      <c r="X183" s="29"/>
      <c r="Y183" s="28" t="n">
        <f aca="false">SUM(Y181:Y182)</f>
        <v>5981009379.51</v>
      </c>
      <c r="Z183" s="29"/>
      <c r="AA183" s="28" t="n">
        <f aca="false">SUM(AA181:AA182)</f>
        <v>1478</v>
      </c>
      <c r="AB183" s="1"/>
    </row>
    <row r="184" customFormat="false" ht="12.75" hidden="false" customHeight="false" outlineLevel="0" collapsed="false">
      <c r="C184" s="0" t="s">
        <v>36</v>
      </c>
      <c r="E184" s="30" t="n">
        <f aca="false">IF(E183=0,"",E181/E183)</f>
        <v>0.125602481076129</v>
      </c>
      <c r="F184" s="30" t="n">
        <f aca="false">IF(F183=0,"",F181/F183)</f>
        <v>0.00842997361418259</v>
      </c>
      <c r="G184" s="30" t="n">
        <f aca="false">IF(G183=0,"",G181/G183)</f>
        <v>0.0833475308083096</v>
      </c>
      <c r="H184" s="29"/>
      <c r="I184" s="30" t="n">
        <f aca="false">IF(I183=0,"",I181/I183)</f>
        <v>0.0506425023937281</v>
      </c>
      <c r="J184" s="29"/>
      <c r="K184" s="30" t="n">
        <f aca="false">IF(K183=0,"",K181/K183)</f>
        <v>0.0789473684210526</v>
      </c>
      <c r="M184" s="30" t="n">
        <f aca="false">IF(M183=0,"",M181/M183)</f>
        <v>0.0857675799568737</v>
      </c>
      <c r="N184" s="30" t="n">
        <f aca="false">IF(N183=0,"",N181/N183)</f>
        <v>0.137854468053401</v>
      </c>
      <c r="O184" s="30" t="n">
        <f aca="false">IF(O183=0,"",O181/O183)</f>
        <v>0.110325442092624</v>
      </c>
      <c r="P184" s="29"/>
      <c r="Q184" s="30" t="n">
        <f aca="false">IF(Q183=0,"",Q181/Q183)</f>
        <v>0.0548678544852717</v>
      </c>
      <c r="R184" s="29"/>
      <c r="S184" s="30" t="n">
        <f aca="false">IF(S183=0,"",S181/S183)</f>
        <v>0.091339648173207</v>
      </c>
      <c r="U184" s="30" t="n">
        <f aca="false">IF(U183=0,"",U181/U183)</f>
        <v>0.0857675799568737</v>
      </c>
      <c r="V184" s="30" t="n">
        <f aca="false">IF(V183=0,"",V181/V183)</f>
        <v>0.137854468053401</v>
      </c>
      <c r="W184" s="30" t="n">
        <f aca="false">IF(W183=0,"",W181/W183)</f>
        <v>0.110325442092624</v>
      </c>
      <c r="X184" s="29"/>
      <c r="Y184" s="30" t="n">
        <f aca="false">IF(Y183=0,"",Y181/Y183)</f>
        <v>0.0548678544852717</v>
      </c>
      <c r="Z184" s="29"/>
      <c r="AA184" s="30" t="n">
        <f aca="false">IF(AA183=0,"",AA181/AA183)</f>
        <v>0.091339648173207</v>
      </c>
      <c r="AB184" s="1"/>
    </row>
    <row r="185" customFormat="false" ht="12.75" hidden="false" customHeight="false" outlineLevel="0" collapsed="false">
      <c r="AB185" s="1"/>
    </row>
    <row r="186" customFormat="false" ht="12.75" hidden="false" customHeight="false" outlineLevel="0" collapsed="false">
      <c r="AB186" s="1"/>
    </row>
    <row r="187" customFormat="false" ht="12.75" hidden="false" customHeight="false" outlineLevel="0" collapsed="false">
      <c r="AB187" s="1"/>
    </row>
    <row r="188" customFormat="false" ht="12.75" hidden="false" customHeight="false" outlineLevel="0" collapsed="false">
      <c r="B188" s="8" t="s">
        <v>107</v>
      </c>
      <c r="E188" s="26"/>
      <c r="F188" s="26"/>
      <c r="G188" s="7"/>
      <c r="I188" s="22"/>
      <c r="K188" s="7"/>
      <c r="M188" s="26"/>
      <c r="N188" s="26"/>
      <c r="O188" s="7"/>
      <c r="Q188" s="22"/>
      <c r="S188" s="7"/>
      <c r="U188" s="26"/>
      <c r="V188" s="26"/>
      <c r="W188" s="7"/>
      <c r="Y188" s="22"/>
      <c r="AA188" s="7"/>
      <c r="AB188" s="1"/>
    </row>
    <row r="189" customFormat="false" ht="12.75" hidden="false" customHeight="false" outlineLevel="0" collapsed="false">
      <c r="A189" s="1" t="s">
        <v>108</v>
      </c>
      <c r="B189" s="8"/>
      <c r="C189" s="0" t="s">
        <v>32</v>
      </c>
      <c r="E189" s="26" t="n">
        <f aca="false">IF(ISNA(ABS(VLOOKUP($A189,VARDATA,E$3,FALSE()))),0,ABS(VLOOKUP($A189,VARDATA,E$3,FALSE())))</f>
        <v>0</v>
      </c>
      <c r="F189" s="32" t="n">
        <f aca="false">-IF(ISNA(ABS(VLOOKUP($A189,VARDATA,F$3,FALSE()))),0,ABS(VLOOKUP($A189,VARDATA,F$3,FALSE())))</f>
        <v>-0</v>
      </c>
      <c r="G189" s="33" t="n">
        <f aca="false">ABS(F189)+ABS(E189)</f>
        <v>0</v>
      </c>
      <c r="H189" s="25"/>
      <c r="I189" s="34" t="n">
        <f aca="false">IF(ISNA(ABS(VLOOKUP($A189,VARDATA,I$4,FALSE()))),0,ABS(VLOOKUP($A189,VARDATA,I$4,FALSE())))+IF(ISNA(ABS(VLOOKUP($A189,VARDATA,I$3,FALSE()))),0,ABS(VLOOKUP($A189,VARDATA,I$3,FALSE())))</f>
        <v>0</v>
      </c>
      <c r="J189" s="25"/>
      <c r="K189" s="26" t="n">
        <f aca="false">IF(ISNA(ABS(VLOOKUP($A189,VARDATA,K$3,FALSE()))),0,ABS(VLOOKUP($A189,VARDATA,K$3,FALSE())))</f>
        <v>0</v>
      </c>
      <c r="M189" s="26" t="n">
        <f aca="false">IF(ISNA(ABS(VLOOKUP($A189,VARDATA,M$3,FALSE()))),0,ABS(VLOOKUP($A189,VARDATA,M$3,FALSE())))</f>
        <v>0</v>
      </c>
      <c r="N189" s="32" t="n">
        <f aca="false">-IF(ISNA(ABS(VLOOKUP($A189,VARDATA,N$3,FALSE()))),0,ABS(VLOOKUP($A189,VARDATA,N$3,FALSE())))</f>
        <v>-0</v>
      </c>
      <c r="O189" s="33" t="n">
        <f aca="false">ABS(N189)+ABS(M189)</f>
        <v>0</v>
      </c>
      <c r="P189" s="25"/>
      <c r="Q189" s="34" t="n">
        <f aca="false">IF(ISNA(ABS(VLOOKUP($A189,VARDATA,Q$4,FALSE()))),0,ABS(VLOOKUP($A189,VARDATA,Q$4,FALSE())))+IF(ISNA(ABS(VLOOKUP($A189,VARDATA,Q$3,FALSE()))),0,ABS(VLOOKUP($A189,VARDATA,Q$3,FALSE())))</f>
        <v>0</v>
      </c>
      <c r="R189" s="25"/>
      <c r="S189" s="26" t="n">
        <f aca="false">IF(ISNA(ABS(VLOOKUP($A189,VARDATA,S$3,FALSE()))),0,ABS(VLOOKUP($A189,VARDATA,S$3,FALSE())))</f>
        <v>0</v>
      </c>
      <c r="U189" s="26" t="n">
        <f aca="false">IF(ISNA(ABS(VLOOKUP($A189,VARDATA,U$3,FALSE()))),0,ABS(VLOOKUP($A189,VARDATA,U$3,FALSE())))</f>
        <v>0</v>
      </c>
      <c r="V189" s="32" t="n">
        <f aca="false">-IF(ISNA(ABS(VLOOKUP($A189,VARDATA,V$3,FALSE()))),0,ABS(VLOOKUP($A189,VARDATA,V$3,FALSE())))</f>
        <v>-0</v>
      </c>
      <c r="W189" s="33" t="n">
        <f aca="false">ABS(V189)+ABS(U189)</f>
        <v>0</v>
      </c>
      <c r="X189" s="25"/>
      <c r="Y189" s="34" t="n">
        <f aca="false">IF(ISNA(ABS(VLOOKUP($A189,VARDATA,Y$4,FALSE()))),0,ABS(VLOOKUP($A189,VARDATA,Y$4,FALSE())))+IF(ISNA(ABS(VLOOKUP($A189,VARDATA,Y$3,FALSE()))),0,ABS(VLOOKUP($A189,VARDATA,Y$3,FALSE())))</f>
        <v>0</v>
      </c>
      <c r="Z189" s="25"/>
      <c r="AA189" s="26" t="n">
        <f aca="false">IF(ISNA(ABS(VLOOKUP($A189,VARDATA,AA$3,FALSE()))),0,ABS(VLOOKUP($A189,VARDATA,AA$3,FALSE())))</f>
        <v>0</v>
      </c>
      <c r="AB189" s="1"/>
    </row>
    <row r="190" customFormat="false" ht="12.75" hidden="false" customHeight="false" outlineLevel="0" collapsed="false">
      <c r="A190" s="1" t="s">
        <v>109</v>
      </c>
      <c r="B190" s="8"/>
      <c r="C190" s="0" t="s">
        <v>34</v>
      </c>
      <c r="E190" s="26" t="n">
        <f aca="false">IF(ISNA(ABS(VLOOKUP($A190,VARDATA,E$3,FALSE()))),0,ABS(VLOOKUP($A190,VARDATA,E$3,FALSE())))</f>
        <v>0</v>
      </c>
      <c r="F190" s="32" t="n">
        <f aca="false">-IF(ISNA(ABS(VLOOKUP($A190,VARDATA,F$3,FALSE()))),0,ABS(VLOOKUP($A190,VARDATA,F$3,FALSE())))</f>
        <v>-0</v>
      </c>
      <c r="G190" s="33" t="n">
        <f aca="false">ABS(F190)+ABS(E190)</f>
        <v>0</v>
      </c>
      <c r="H190" s="25"/>
      <c r="I190" s="34" t="n">
        <f aca="false">IF(ISNA(ABS(VLOOKUP($A190,VARDATA,I$4,FALSE()))),0,ABS(VLOOKUP($A190,VARDATA,I$4,FALSE())))+IF(ISNA(ABS(VLOOKUP($A190,VARDATA,I$3,FALSE()))),0,ABS(VLOOKUP($A190,VARDATA,I$3,FALSE())))</f>
        <v>0</v>
      </c>
      <c r="J190" s="25"/>
      <c r="K190" s="26" t="n">
        <f aca="false">IF(ISNA(ABS(VLOOKUP($A190,VARDATA,K$3,FALSE()))),0,ABS(VLOOKUP($A190,VARDATA,K$3,FALSE())))</f>
        <v>0</v>
      </c>
      <c r="M190" s="26" t="n">
        <f aca="false">IF(ISNA(ABS(VLOOKUP($A190,VARDATA,M$3,FALSE()))),0,ABS(VLOOKUP($A190,VARDATA,M$3,FALSE())))</f>
        <v>6100</v>
      </c>
      <c r="N190" s="32" t="n">
        <f aca="false">-IF(ISNA(ABS(VLOOKUP($A190,VARDATA,N$3,FALSE()))),0,ABS(VLOOKUP($A190,VARDATA,N$3,FALSE())))</f>
        <v>-6027</v>
      </c>
      <c r="O190" s="33" t="n">
        <f aca="false">ABS(N190)+ABS(M190)</f>
        <v>12127</v>
      </c>
      <c r="P190" s="25"/>
      <c r="Q190" s="34" t="n">
        <f aca="false">IF(ISNA(ABS(VLOOKUP($A190,VARDATA,Q$4,FALSE()))),0,ABS(VLOOKUP($A190,VARDATA,Q$4,FALSE())))+IF(ISNA(ABS(VLOOKUP($A190,VARDATA,Q$3,FALSE()))),0,ABS(VLOOKUP($A190,VARDATA,Q$3,FALSE())))</f>
        <v>5193289</v>
      </c>
      <c r="R190" s="25"/>
      <c r="S190" s="26" t="n">
        <f aca="false">IF(ISNA(ABS(VLOOKUP($A190,VARDATA,S$3,FALSE()))),0,ABS(VLOOKUP($A190,VARDATA,S$3,FALSE())))</f>
        <v>45</v>
      </c>
      <c r="U190" s="26" t="n">
        <f aca="false">IF(ISNA(ABS(VLOOKUP($A190,VARDATA,U$3,FALSE()))),0,ABS(VLOOKUP($A190,VARDATA,U$3,FALSE())))</f>
        <v>26729</v>
      </c>
      <c r="V190" s="32" t="n">
        <f aca="false">-IF(ISNA(ABS(VLOOKUP($A190,VARDATA,V$3,FALSE()))),0,ABS(VLOOKUP($A190,VARDATA,V$3,FALSE())))</f>
        <v>-11056</v>
      </c>
      <c r="W190" s="33" t="n">
        <f aca="false">ABS(V190)+ABS(U190)</f>
        <v>37785</v>
      </c>
      <c r="X190" s="25"/>
      <c r="Y190" s="34" t="n">
        <f aca="false">IF(ISNA(ABS(VLOOKUP($A190,VARDATA,Y$4,FALSE()))),0,ABS(VLOOKUP($A190,VARDATA,Y$4,FALSE())))+IF(ISNA(ABS(VLOOKUP($A190,VARDATA,Y$3,FALSE()))),0,ABS(VLOOKUP($A190,VARDATA,Y$3,FALSE())))</f>
        <v>18368929</v>
      </c>
      <c r="Z190" s="25"/>
      <c r="AA190" s="26" t="n">
        <f aca="false">IF(ISNA(ABS(VLOOKUP($A190,VARDATA,AA$3,FALSE()))),0,ABS(VLOOKUP($A190,VARDATA,AA$3,FALSE())))</f>
        <v>93</v>
      </c>
      <c r="AB190" s="1"/>
    </row>
    <row r="191" customFormat="false" ht="12.75" hidden="false" customHeight="false" outlineLevel="0" collapsed="false">
      <c r="B191" s="8"/>
      <c r="C191" s="0" t="s">
        <v>35</v>
      </c>
      <c r="E191" s="28" t="n">
        <f aca="false">SUM(E189:E190)</f>
        <v>0</v>
      </c>
      <c r="F191" s="28" t="n">
        <f aca="false">SUM(F189:F190)</f>
        <v>0</v>
      </c>
      <c r="G191" s="28" t="n">
        <f aca="false">SUM(G189:G190)</f>
        <v>0</v>
      </c>
      <c r="H191" s="29"/>
      <c r="I191" s="28" t="n">
        <f aca="false">SUM(I189:I190)</f>
        <v>0</v>
      </c>
      <c r="J191" s="29"/>
      <c r="K191" s="28" t="n">
        <f aca="false">SUM(K189:K190)</f>
        <v>0</v>
      </c>
      <c r="M191" s="28" t="n">
        <f aca="false">SUM(M189:M190)</f>
        <v>6100</v>
      </c>
      <c r="N191" s="28" t="n">
        <f aca="false">SUM(N189:N190)</f>
        <v>-6027</v>
      </c>
      <c r="O191" s="28" t="n">
        <f aca="false">SUM(O189:O190)</f>
        <v>12127</v>
      </c>
      <c r="P191" s="29"/>
      <c r="Q191" s="28" t="n">
        <f aca="false">SUM(Q189:Q190)</f>
        <v>5193289</v>
      </c>
      <c r="R191" s="29"/>
      <c r="S191" s="28" t="n">
        <f aca="false">SUM(S189:S190)</f>
        <v>45</v>
      </c>
      <c r="U191" s="28" t="n">
        <f aca="false">SUM(U189:U190)</f>
        <v>26729</v>
      </c>
      <c r="V191" s="28" t="n">
        <f aca="false">SUM(V189:V190)</f>
        <v>-11056</v>
      </c>
      <c r="W191" s="28" t="n">
        <f aca="false">SUM(W189:W190)</f>
        <v>37785</v>
      </c>
      <c r="X191" s="29"/>
      <c r="Y191" s="28" t="n">
        <f aca="false">SUM(Y189:Y190)</f>
        <v>18368929</v>
      </c>
      <c r="Z191" s="29"/>
      <c r="AA191" s="28" t="n">
        <f aca="false">SUM(AA189:AA190)</f>
        <v>93</v>
      </c>
      <c r="AB191" s="1"/>
    </row>
    <row r="192" customFormat="false" ht="12.75" hidden="false" customHeight="false" outlineLevel="0" collapsed="false">
      <c r="C192" s="0" t="s">
        <v>36</v>
      </c>
      <c r="E192" s="30" t="str">
        <f aca="false">IF(E191=0,"",E189/E191)</f>
        <v/>
      </c>
      <c r="F192" s="30" t="str">
        <f aca="false">IF(F191=0,"",F189/F191)</f>
        <v/>
      </c>
      <c r="G192" s="30" t="str">
        <f aca="false">IF(G191=0,"",G189/G191)</f>
        <v/>
      </c>
      <c r="H192" s="29"/>
      <c r="I192" s="30" t="str">
        <f aca="false">IF(I191=0,"",I189/I191)</f>
        <v/>
      </c>
      <c r="J192" s="29"/>
      <c r="K192" s="30" t="str">
        <f aca="false">IF(K191=0,"",K189/K191)</f>
        <v/>
      </c>
      <c r="M192" s="30" t="n">
        <f aca="false">IF(M191=0,"",M189/M191)</f>
        <v>0</v>
      </c>
      <c r="N192" s="30" t="n">
        <f aca="false">IF(N191=0,"",N189/N191)</f>
        <v>0</v>
      </c>
      <c r="O192" s="30" t="n">
        <f aca="false">IF(O191=0,"",O189/O191)</f>
        <v>0</v>
      </c>
      <c r="P192" s="29"/>
      <c r="Q192" s="30" t="n">
        <f aca="false">IF(Q191=0,"",Q189/Q191)</f>
        <v>0</v>
      </c>
      <c r="R192" s="29"/>
      <c r="S192" s="30" t="n">
        <f aca="false">IF(S191=0,"",S189/S191)</f>
        <v>0</v>
      </c>
      <c r="U192" s="30" t="n">
        <f aca="false">IF(U191=0,"",U189/U191)</f>
        <v>0</v>
      </c>
      <c r="V192" s="30" t="n">
        <f aca="false">IF(V191=0,"",V189/V191)</f>
        <v>0</v>
      </c>
      <c r="W192" s="30" t="n">
        <f aca="false">IF(W191=0,"",W189/W191)</f>
        <v>0</v>
      </c>
      <c r="X192" s="29"/>
      <c r="Y192" s="30" t="n">
        <f aca="false">IF(Y191=0,"",Y189/Y191)</f>
        <v>0</v>
      </c>
      <c r="Z192" s="29"/>
      <c r="AA192" s="30" t="n">
        <f aca="false">IF(AA191=0,"",AA189/AA191)</f>
        <v>0</v>
      </c>
      <c r="AB192" s="1"/>
    </row>
    <row r="193" customFormat="false" ht="12.75" hidden="false" customHeight="false" outlineLevel="0" collapsed="false">
      <c r="AB193" s="1"/>
    </row>
    <row r="194" customFormat="false" ht="12.75" hidden="false" customHeight="false" outlineLevel="0" collapsed="false">
      <c r="B194" s="8" t="s">
        <v>110</v>
      </c>
      <c r="E194" s="26"/>
      <c r="F194" s="26"/>
      <c r="G194" s="7"/>
      <c r="I194" s="22"/>
      <c r="K194" s="7"/>
      <c r="M194" s="26"/>
      <c r="N194" s="26"/>
      <c r="O194" s="7"/>
      <c r="Q194" s="22"/>
      <c r="S194" s="7"/>
      <c r="U194" s="26"/>
      <c r="V194" s="26"/>
      <c r="W194" s="7"/>
      <c r="Y194" s="22"/>
      <c r="AA194" s="7"/>
      <c r="AB194" s="1"/>
    </row>
    <row r="195" customFormat="false" ht="12.75" hidden="false" customHeight="false" outlineLevel="0" collapsed="false">
      <c r="A195" s="1" t="s">
        <v>111</v>
      </c>
      <c r="B195" s="8"/>
      <c r="C195" s="0" t="s">
        <v>32</v>
      </c>
      <c r="E195" s="26" t="n">
        <f aca="false">IF(ISNA(ABS(VLOOKUP($A195,VARDATA,E$3,FALSE()))),0,ABS(VLOOKUP($A195,VARDATA,E$3,FALSE())))</f>
        <v>0</v>
      </c>
      <c r="F195" s="32" t="n">
        <f aca="false">-IF(ISNA(ABS(VLOOKUP($A195,VARDATA,F$3,FALSE()))),0,ABS(VLOOKUP($A195,VARDATA,F$3,FALSE())))</f>
        <v>-0</v>
      </c>
      <c r="G195" s="33" t="n">
        <f aca="false">ABS(F195)+ABS(E195)</f>
        <v>0</v>
      </c>
      <c r="H195" s="25"/>
      <c r="I195" s="34" t="n">
        <f aca="false">IF(ISNA(ABS(VLOOKUP($A195,VARDATA,I$4,FALSE()))),0,ABS(VLOOKUP($A195,VARDATA,I$4,FALSE())))+IF(ISNA(ABS(VLOOKUP($A195,VARDATA,I$3,FALSE()))),0,ABS(VLOOKUP($A195,VARDATA,I$3,FALSE())))</f>
        <v>0</v>
      </c>
      <c r="J195" s="25"/>
      <c r="K195" s="26" t="n">
        <f aca="false">IF(ISNA(ABS(VLOOKUP($A195,VARDATA,K$3,FALSE()))),0,ABS(VLOOKUP($A195,VARDATA,K$3,FALSE())))</f>
        <v>0</v>
      </c>
      <c r="M195" s="26" t="n">
        <f aca="false">IF(ISNA(ABS(VLOOKUP($A195,VARDATA,M$3,FALSE()))),0,ABS(VLOOKUP($A195,VARDATA,M$3,FALSE())))</f>
        <v>750</v>
      </c>
      <c r="N195" s="32" t="n">
        <f aca="false">-IF(ISNA(ABS(VLOOKUP($A195,VARDATA,N$3,FALSE()))),0,ABS(VLOOKUP($A195,VARDATA,N$3,FALSE())))</f>
        <v>-0</v>
      </c>
      <c r="O195" s="33" t="n">
        <f aca="false">ABS(N195)+ABS(M195)</f>
        <v>750</v>
      </c>
      <c r="P195" s="25"/>
      <c r="Q195" s="34" t="n">
        <f aca="false">IF(ISNA(ABS(VLOOKUP($A195,VARDATA,Q$4,FALSE()))),0,ABS(VLOOKUP($A195,VARDATA,Q$4,FALSE())))+IF(ISNA(ABS(VLOOKUP($A195,VARDATA,Q$3,FALSE()))),0,ABS(VLOOKUP($A195,VARDATA,Q$3,FALSE())))</f>
        <v>393750</v>
      </c>
      <c r="R195" s="25"/>
      <c r="S195" s="26" t="n">
        <f aca="false">IF(ISNA(ABS(VLOOKUP($A195,VARDATA,S$3,FALSE()))),0,ABS(VLOOKUP($A195,VARDATA,S$3,FALSE())))</f>
        <v>1</v>
      </c>
      <c r="U195" s="26" t="n">
        <f aca="false">IF(ISNA(ABS(VLOOKUP($A195,VARDATA,U$3,FALSE()))),0,ABS(VLOOKUP($A195,VARDATA,U$3,FALSE())))</f>
        <v>750</v>
      </c>
      <c r="V195" s="32" t="n">
        <f aca="false">-IF(ISNA(ABS(VLOOKUP($A195,VARDATA,V$3,FALSE()))),0,ABS(VLOOKUP($A195,VARDATA,V$3,FALSE())))</f>
        <v>-1800</v>
      </c>
      <c r="W195" s="33" t="n">
        <f aca="false">ABS(V195)+ABS(U195)</f>
        <v>2550</v>
      </c>
      <c r="X195" s="25"/>
      <c r="Y195" s="34" t="n">
        <f aca="false">IF(ISNA(ABS(VLOOKUP($A195,VARDATA,Y$4,FALSE()))),0,ABS(VLOOKUP($A195,VARDATA,Y$4,FALSE())))+IF(ISNA(ABS(VLOOKUP($A195,VARDATA,Y$3,FALSE()))),0,ABS(VLOOKUP($A195,VARDATA,Y$3,FALSE())))</f>
        <v>1500750</v>
      </c>
      <c r="Z195" s="25"/>
      <c r="AA195" s="26" t="n">
        <f aca="false">IF(ISNA(ABS(VLOOKUP($A195,VARDATA,AA$3,FALSE()))),0,ABS(VLOOKUP($A195,VARDATA,AA$3,FALSE())))</f>
        <v>4</v>
      </c>
      <c r="AB195" s="1"/>
    </row>
    <row r="196" customFormat="false" ht="12.75" hidden="false" customHeight="false" outlineLevel="0" collapsed="false">
      <c r="A196" s="1" t="s">
        <v>112</v>
      </c>
      <c r="B196" s="8"/>
      <c r="C196" s="0" t="s">
        <v>34</v>
      </c>
      <c r="E196" s="26" t="n">
        <f aca="false">IF(ISNA(ABS(VLOOKUP($A196,VARDATA,E$3,FALSE()))),0,ABS(VLOOKUP($A196,VARDATA,E$3,FALSE())))</f>
        <v>0</v>
      </c>
      <c r="F196" s="32" t="n">
        <f aca="false">-IF(ISNA(ABS(VLOOKUP($A196,VARDATA,F$3,FALSE()))),0,ABS(VLOOKUP($A196,VARDATA,F$3,FALSE())))</f>
        <v>-0</v>
      </c>
      <c r="G196" s="33" t="n">
        <f aca="false">ABS(F196)+ABS(E196)</f>
        <v>0</v>
      </c>
      <c r="H196" s="25"/>
      <c r="I196" s="34" t="n">
        <f aca="false">IF(ISNA(ABS(VLOOKUP($A196,VARDATA,I$4,FALSE()))),0,ABS(VLOOKUP($A196,VARDATA,I$4,FALSE())))+IF(ISNA(ABS(VLOOKUP($A196,VARDATA,I$3,FALSE()))),0,ABS(VLOOKUP($A196,VARDATA,I$3,FALSE())))</f>
        <v>0</v>
      </c>
      <c r="J196" s="25"/>
      <c r="K196" s="26" t="n">
        <f aca="false">IF(ISNA(ABS(VLOOKUP($A196,VARDATA,K$3,FALSE()))),0,ABS(VLOOKUP($A196,VARDATA,K$3,FALSE())))</f>
        <v>0</v>
      </c>
      <c r="M196" s="26" t="n">
        <f aca="false">IF(ISNA(ABS(VLOOKUP($A196,VARDATA,M$3,FALSE()))),0,ABS(VLOOKUP($A196,VARDATA,M$3,FALSE())))</f>
        <v>132000</v>
      </c>
      <c r="N196" s="32" t="n">
        <f aca="false">-IF(ISNA(ABS(VLOOKUP($A196,VARDATA,N$3,FALSE()))),0,ABS(VLOOKUP($A196,VARDATA,N$3,FALSE())))</f>
        <v>-164100</v>
      </c>
      <c r="O196" s="33" t="n">
        <f aca="false">ABS(N196)+ABS(M196)</f>
        <v>296100</v>
      </c>
      <c r="P196" s="25"/>
      <c r="Q196" s="34" t="n">
        <f aca="false">IF(ISNA(ABS(VLOOKUP($A196,VARDATA,Q$4,FALSE()))),0,ABS(VLOOKUP($A196,VARDATA,Q$4,FALSE())))+IF(ISNA(ABS(VLOOKUP($A196,VARDATA,Q$3,FALSE()))),0,ABS(VLOOKUP($A196,VARDATA,Q$3,FALSE())))</f>
        <v>105955500</v>
      </c>
      <c r="R196" s="25"/>
      <c r="S196" s="26" t="n">
        <f aca="false">IF(ISNA(ABS(VLOOKUP($A196,VARDATA,S$3,FALSE()))),0,ABS(VLOOKUP($A196,VARDATA,S$3,FALSE())))</f>
        <v>15</v>
      </c>
      <c r="U196" s="26" t="n">
        <f aca="false">IF(ISNA(ABS(VLOOKUP($A196,VARDATA,U$3,FALSE()))),0,ABS(VLOOKUP($A196,VARDATA,U$3,FALSE())))</f>
        <v>321000</v>
      </c>
      <c r="V196" s="32" t="n">
        <f aca="false">-IF(ISNA(ABS(VLOOKUP($A196,VARDATA,V$3,FALSE()))),0,ABS(VLOOKUP($A196,VARDATA,V$3,FALSE())))</f>
        <v>-176356.04</v>
      </c>
      <c r="W196" s="33" t="n">
        <f aca="false">ABS(V196)+ABS(U196)</f>
        <v>497356.04</v>
      </c>
      <c r="X196" s="25"/>
      <c r="Y196" s="34" t="n">
        <f aca="false">IF(ISNA(ABS(VLOOKUP($A196,VARDATA,Y$4,FALSE()))),0,ABS(VLOOKUP($A196,VARDATA,Y$4,FALSE())))+IF(ISNA(ABS(VLOOKUP($A196,VARDATA,Y$3,FALSE()))),0,ABS(VLOOKUP($A196,VARDATA,Y$3,FALSE())))</f>
        <v>147242867.83</v>
      </c>
      <c r="Z196" s="25"/>
      <c r="AA196" s="26" t="n">
        <f aca="false">IF(ISNA(ABS(VLOOKUP($A196,VARDATA,AA$3,FALSE()))),0,ABS(VLOOKUP($A196,VARDATA,AA$3,FALSE())))</f>
        <v>26</v>
      </c>
      <c r="AB196" s="1"/>
    </row>
    <row r="197" customFormat="false" ht="12.75" hidden="false" customHeight="false" outlineLevel="0" collapsed="false">
      <c r="B197" s="8"/>
      <c r="C197" s="0" t="s">
        <v>35</v>
      </c>
      <c r="E197" s="28" t="n">
        <f aca="false">SUM(E195:E196)</f>
        <v>0</v>
      </c>
      <c r="F197" s="28" t="n">
        <f aca="false">SUM(F195:F196)</f>
        <v>0</v>
      </c>
      <c r="G197" s="28" t="n">
        <f aca="false">SUM(G195:G196)</f>
        <v>0</v>
      </c>
      <c r="H197" s="29"/>
      <c r="I197" s="28" t="n">
        <f aca="false">SUM(I195:I196)</f>
        <v>0</v>
      </c>
      <c r="J197" s="29"/>
      <c r="K197" s="28" t="n">
        <f aca="false">SUM(K195:K196)</f>
        <v>0</v>
      </c>
      <c r="M197" s="28" t="n">
        <f aca="false">SUM(M195:M196)</f>
        <v>132750</v>
      </c>
      <c r="N197" s="28" t="n">
        <f aca="false">SUM(N195:N196)</f>
        <v>-164100</v>
      </c>
      <c r="O197" s="28" t="n">
        <f aca="false">SUM(O195:O196)</f>
        <v>296850</v>
      </c>
      <c r="P197" s="29"/>
      <c r="Q197" s="28" t="n">
        <f aca="false">SUM(Q195:Q196)</f>
        <v>106349250</v>
      </c>
      <c r="R197" s="29"/>
      <c r="S197" s="28" t="n">
        <f aca="false">SUM(S195:S196)</f>
        <v>16</v>
      </c>
      <c r="U197" s="28" t="n">
        <f aca="false">SUM(U195:U196)</f>
        <v>321750</v>
      </c>
      <c r="V197" s="28" t="n">
        <f aca="false">SUM(V195:V196)</f>
        <v>-178156.04</v>
      </c>
      <c r="W197" s="28" t="n">
        <f aca="false">SUM(W195:W196)</f>
        <v>499906.04</v>
      </c>
      <c r="X197" s="29"/>
      <c r="Y197" s="28" t="n">
        <f aca="false">SUM(Y195:Y196)</f>
        <v>148743617.83</v>
      </c>
      <c r="Z197" s="29"/>
      <c r="AA197" s="28" t="n">
        <f aca="false">SUM(AA195:AA196)</f>
        <v>30</v>
      </c>
      <c r="AB197" s="1"/>
    </row>
    <row r="198" customFormat="false" ht="12.75" hidden="false" customHeight="false" outlineLevel="0" collapsed="false">
      <c r="C198" s="0" t="s">
        <v>36</v>
      </c>
      <c r="E198" s="30" t="str">
        <f aca="false">IF(E197=0,"",E195/E197)</f>
        <v/>
      </c>
      <c r="F198" s="30" t="str">
        <f aca="false">IF(F197=0,"",F195/F197)</f>
        <v/>
      </c>
      <c r="G198" s="30" t="str">
        <f aca="false">IF(G197=0,"",G195/G197)</f>
        <v/>
      </c>
      <c r="H198" s="29"/>
      <c r="I198" s="30" t="str">
        <f aca="false">IF(I197=0,"",I195/I197)</f>
        <v/>
      </c>
      <c r="J198" s="29"/>
      <c r="K198" s="30" t="str">
        <f aca="false">IF(K197=0,"",K195/K197)</f>
        <v/>
      </c>
      <c r="M198" s="30" t="n">
        <f aca="false">IF(M197=0,"",M195/M197)</f>
        <v>0.00564971751412429</v>
      </c>
      <c r="N198" s="30" t="n">
        <f aca="false">IF(N197=0,"",N195/N197)</f>
        <v>0</v>
      </c>
      <c r="O198" s="30" t="n">
        <f aca="false">IF(O197=0,"",O195/O197)</f>
        <v>0.00252652854977261</v>
      </c>
      <c r="P198" s="29"/>
      <c r="Q198" s="30" t="n">
        <f aca="false">IF(Q197=0,"",Q195/Q197)</f>
        <v>0.00370242385348275</v>
      </c>
      <c r="R198" s="29"/>
      <c r="S198" s="30" t="n">
        <f aca="false">IF(S197=0,"",S195/S197)</f>
        <v>0.0625</v>
      </c>
      <c r="U198" s="30" t="n">
        <f aca="false">IF(U197=0,"",U195/U197)</f>
        <v>0.00233100233100233</v>
      </c>
      <c r="V198" s="30" t="n">
        <f aca="false">IF(V197=0,"",V195/V197)</f>
        <v>0.0101035025250898</v>
      </c>
      <c r="W198" s="30" t="n">
        <f aca="false">IF(W197=0,"",W195/W197)</f>
        <v>0.00510095857213488</v>
      </c>
      <c r="X198" s="29"/>
      <c r="Y198" s="30" t="n">
        <f aca="false">IF(Y197=0,"",Y195/Y197)</f>
        <v>0.0100895085240915</v>
      </c>
      <c r="Z198" s="29"/>
      <c r="AA198" s="30" t="n">
        <f aca="false">IF(AA197=0,"",AA195/AA197)</f>
        <v>0.133333333333333</v>
      </c>
      <c r="AB198" s="1"/>
    </row>
    <row r="199" customFormat="false" ht="12.75" hidden="false" customHeight="false" outlineLevel="0" collapsed="false">
      <c r="AB199" s="1"/>
    </row>
    <row r="200" customFormat="false" ht="12.75" hidden="false" customHeight="false" outlineLevel="0" collapsed="false">
      <c r="B200" s="8" t="s">
        <v>113</v>
      </c>
      <c r="E200" s="26"/>
      <c r="F200" s="26"/>
      <c r="G200" s="7"/>
      <c r="I200" s="22"/>
      <c r="K200" s="7"/>
      <c r="M200" s="26"/>
      <c r="N200" s="26"/>
      <c r="O200" s="7"/>
      <c r="Q200" s="22"/>
      <c r="S200" s="7"/>
      <c r="U200" s="26"/>
      <c r="V200" s="26"/>
      <c r="W200" s="7"/>
      <c r="Y200" s="22"/>
      <c r="AA200" s="7"/>
      <c r="AB200" s="1"/>
    </row>
    <row r="201" customFormat="false" ht="12.75" hidden="false" customHeight="false" outlineLevel="0" collapsed="false">
      <c r="B201" s="8"/>
      <c r="C201" s="0" t="s">
        <v>32</v>
      </c>
      <c r="E201" s="37" t="n">
        <f aca="false">E195+E189</f>
        <v>0</v>
      </c>
      <c r="F201" s="37" t="n">
        <f aca="false">F195+F189</f>
        <v>-0</v>
      </c>
      <c r="G201" s="37" t="n">
        <f aca="false">G195+G189</f>
        <v>0</v>
      </c>
      <c r="H201" s="25"/>
      <c r="I201" s="37" t="n">
        <f aca="false">I195+I189</f>
        <v>0</v>
      </c>
      <c r="J201" s="25"/>
      <c r="K201" s="37" t="n">
        <f aca="false">K195+K189</f>
        <v>0</v>
      </c>
      <c r="M201" s="37" t="n">
        <f aca="false">M195+M189</f>
        <v>750</v>
      </c>
      <c r="N201" s="37" t="n">
        <f aca="false">N195+N189</f>
        <v>-0</v>
      </c>
      <c r="O201" s="37" t="n">
        <f aca="false">O195+O189</f>
        <v>750</v>
      </c>
      <c r="P201" s="25"/>
      <c r="Q201" s="37" t="n">
        <f aca="false">Q195+Q189</f>
        <v>393750</v>
      </c>
      <c r="R201" s="25"/>
      <c r="S201" s="37" t="n">
        <f aca="false">S195+S189</f>
        <v>1</v>
      </c>
      <c r="U201" s="37" t="n">
        <f aca="false">U195+U189</f>
        <v>750</v>
      </c>
      <c r="V201" s="37" t="n">
        <f aca="false">V195+V189</f>
        <v>-1800</v>
      </c>
      <c r="W201" s="37" t="n">
        <f aca="false">W195+W189</f>
        <v>2550</v>
      </c>
      <c r="X201" s="25"/>
      <c r="Y201" s="37" t="n">
        <f aca="false">Y195+Y189</f>
        <v>1500750</v>
      </c>
      <c r="Z201" s="25"/>
      <c r="AA201" s="37" t="n">
        <f aca="false">AA195+AA189</f>
        <v>4</v>
      </c>
      <c r="AB201" s="1"/>
    </row>
    <row r="202" customFormat="false" ht="12.75" hidden="false" customHeight="false" outlineLevel="0" collapsed="false">
      <c r="B202" s="8"/>
      <c r="C202" s="0" t="s">
        <v>34</v>
      </c>
      <c r="E202" s="37" t="n">
        <f aca="false">E196+E190</f>
        <v>0</v>
      </c>
      <c r="F202" s="37" t="n">
        <f aca="false">F196+F190</f>
        <v>-0</v>
      </c>
      <c r="G202" s="37" t="n">
        <f aca="false">G196+G190</f>
        <v>0</v>
      </c>
      <c r="H202" s="25"/>
      <c r="I202" s="37" t="n">
        <f aca="false">I196+I190</f>
        <v>0</v>
      </c>
      <c r="J202" s="25"/>
      <c r="K202" s="37" t="n">
        <f aca="false">K196+K190</f>
        <v>0</v>
      </c>
      <c r="M202" s="37" t="n">
        <f aca="false">M196+M190</f>
        <v>138100</v>
      </c>
      <c r="N202" s="37" t="n">
        <f aca="false">N196+N190</f>
        <v>-170127</v>
      </c>
      <c r="O202" s="37" t="n">
        <f aca="false">O196+O190</f>
        <v>308227</v>
      </c>
      <c r="P202" s="25"/>
      <c r="Q202" s="37" t="n">
        <f aca="false">Q196+Q190</f>
        <v>111148789</v>
      </c>
      <c r="R202" s="25"/>
      <c r="S202" s="37" t="n">
        <f aca="false">S196+S190</f>
        <v>60</v>
      </c>
      <c r="U202" s="37" t="n">
        <f aca="false">U196+U190</f>
        <v>347729</v>
      </c>
      <c r="V202" s="37" t="n">
        <f aca="false">V196+V190</f>
        <v>-187412.04</v>
      </c>
      <c r="W202" s="37" t="n">
        <f aca="false">W196+W190</f>
        <v>535141.04</v>
      </c>
      <c r="X202" s="25"/>
      <c r="Y202" s="37" t="n">
        <f aca="false">Y196+Y190</f>
        <v>165611796.83</v>
      </c>
      <c r="Z202" s="25"/>
      <c r="AA202" s="37" t="n">
        <f aca="false">AA196+AA190</f>
        <v>119</v>
      </c>
      <c r="AB202" s="1"/>
    </row>
    <row r="203" customFormat="false" ht="12.75" hidden="false" customHeight="false" outlineLevel="0" collapsed="false">
      <c r="B203" s="8"/>
      <c r="C203" s="0" t="s">
        <v>35</v>
      </c>
      <c r="E203" s="28" t="n">
        <f aca="false">SUM(E201:E202)</f>
        <v>0</v>
      </c>
      <c r="F203" s="28" t="n">
        <f aca="false">SUM(F201:F202)</f>
        <v>0</v>
      </c>
      <c r="G203" s="28" t="n">
        <f aca="false">SUM(G201:G202)</f>
        <v>0</v>
      </c>
      <c r="H203" s="29"/>
      <c r="I203" s="28" t="n">
        <f aca="false">SUM(I201:I202)</f>
        <v>0</v>
      </c>
      <c r="J203" s="29"/>
      <c r="K203" s="28" t="n">
        <f aca="false">SUM(K201:K202)</f>
        <v>0</v>
      </c>
      <c r="M203" s="28" t="n">
        <f aca="false">SUM(M201:M202)</f>
        <v>138850</v>
      </c>
      <c r="N203" s="28" t="n">
        <f aca="false">SUM(N201:N202)</f>
        <v>-170127</v>
      </c>
      <c r="O203" s="28" t="n">
        <f aca="false">SUM(O201:O202)</f>
        <v>308977</v>
      </c>
      <c r="P203" s="29"/>
      <c r="Q203" s="28" t="n">
        <f aca="false">SUM(Q201:Q202)</f>
        <v>111542539</v>
      </c>
      <c r="R203" s="29"/>
      <c r="S203" s="28" t="n">
        <f aca="false">SUM(S201:S202)</f>
        <v>61</v>
      </c>
      <c r="U203" s="28" t="n">
        <f aca="false">SUM(U201:U202)</f>
        <v>348479</v>
      </c>
      <c r="V203" s="28" t="n">
        <f aca="false">SUM(V201:V202)</f>
        <v>-189212.04</v>
      </c>
      <c r="W203" s="28" t="n">
        <f aca="false">SUM(W201:W202)</f>
        <v>537691.04</v>
      </c>
      <c r="X203" s="29"/>
      <c r="Y203" s="28" t="n">
        <f aca="false">SUM(Y201:Y202)</f>
        <v>167112546.83</v>
      </c>
      <c r="Z203" s="29"/>
      <c r="AA203" s="28" t="n">
        <f aca="false">SUM(AA201:AA202)</f>
        <v>123</v>
      </c>
      <c r="AB203" s="1"/>
    </row>
    <row r="204" customFormat="false" ht="12.75" hidden="false" customHeight="false" outlineLevel="0" collapsed="false">
      <c r="C204" s="0" t="s">
        <v>36</v>
      </c>
      <c r="E204" s="30" t="str">
        <f aca="false">IF(E203=0,"",E201/E203)</f>
        <v/>
      </c>
      <c r="F204" s="30" t="str">
        <f aca="false">IF(F203=0,"",F201/F203)</f>
        <v/>
      </c>
      <c r="G204" s="30" t="str">
        <f aca="false">IF(G203=0,"",G201/G203)</f>
        <v/>
      </c>
      <c r="H204" s="29"/>
      <c r="I204" s="30" t="str">
        <f aca="false">IF(I203=0,"",I201/I203)</f>
        <v/>
      </c>
      <c r="J204" s="29"/>
      <c r="K204" s="30" t="str">
        <f aca="false">IF(K203=0,"",K201/K203)</f>
        <v/>
      </c>
      <c r="M204" s="30" t="n">
        <f aca="false">IF(M203=0,"",M201/M203)</f>
        <v>0.00540151242347857</v>
      </c>
      <c r="N204" s="30" t="n">
        <f aca="false">IF(N203=0,"",N201/N203)</f>
        <v>0</v>
      </c>
      <c r="O204" s="30" t="n">
        <f aca="false">IF(O203=0,"",O201/O203)</f>
        <v>0.00242736514368383</v>
      </c>
      <c r="P204" s="29"/>
      <c r="Q204" s="30" t="n">
        <f aca="false">IF(Q203=0,"",Q201/Q203)</f>
        <v>0.00353004336758015</v>
      </c>
      <c r="R204" s="29"/>
      <c r="S204" s="30" t="n">
        <f aca="false">IF(S203=0,"",S201/S203)</f>
        <v>0.0163934426229508</v>
      </c>
      <c r="U204" s="30" t="n">
        <f aca="false">IF(U203=0,"",U201/U203)</f>
        <v>0.00215221003274229</v>
      </c>
      <c r="V204" s="30" t="n">
        <f aca="false">IF(V203=0,"",V201/V203)</f>
        <v>0.00951313669045585</v>
      </c>
      <c r="W204" s="30" t="n">
        <f aca="false">IF(W203=0,"",W201/W203)</f>
        <v>0.00474250045156044</v>
      </c>
      <c r="X204" s="29"/>
      <c r="Y204" s="30" t="n">
        <f aca="false">IF(Y203=0,"",Y201/Y203)</f>
        <v>0.00898047470682546</v>
      </c>
      <c r="Z204" s="29"/>
      <c r="AA204" s="30" t="n">
        <f aca="false">IF(AA203=0,"",AA201/AA203)</f>
        <v>0.032520325203252</v>
      </c>
      <c r="AB204" s="1"/>
    </row>
    <row r="205" customFormat="false" ht="12.75" hidden="false" customHeight="false" outlineLevel="0" collapsed="false">
      <c r="AB205" s="1"/>
    </row>
    <row r="206" customFormat="false" ht="12.75" hidden="false" customHeight="false" outlineLevel="0" collapsed="false">
      <c r="AB206" s="1"/>
    </row>
    <row r="207" customFormat="false" ht="12.75" hidden="false" customHeight="false" outlineLevel="0" collapsed="false">
      <c r="AB207" s="1"/>
    </row>
    <row r="208" customFormat="false" ht="12.75" hidden="false" customHeight="false" outlineLevel="0" collapsed="false">
      <c r="B208" s="8" t="s">
        <v>114</v>
      </c>
      <c r="E208" s="7"/>
      <c r="F208" s="7"/>
      <c r="G208" s="7"/>
      <c r="I208" s="22"/>
      <c r="K208" s="7"/>
      <c r="M208" s="7"/>
      <c r="N208" s="7"/>
      <c r="O208" s="7"/>
      <c r="Q208" s="22"/>
      <c r="S208" s="7"/>
      <c r="U208" s="7"/>
      <c r="V208" s="7"/>
      <c r="W208" s="7"/>
      <c r="Y208" s="22"/>
      <c r="AA208" s="7"/>
      <c r="AB208" s="1"/>
    </row>
    <row r="209" customFormat="false" ht="12.75" hidden="false" customHeight="false" outlineLevel="0" collapsed="false">
      <c r="A209" s="1" t="s">
        <v>115</v>
      </c>
      <c r="B209" s="8"/>
      <c r="C209" s="0" t="s">
        <v>32</v>
      </c>
      <c r="E209" s="26" t="n">
        <f aca="false">IF(ISNA(ABS(VLOOKUP($A209,VARDATA,E$3,FALSE()))),0,ABS(VLOOKUP($A209,VARDATA,E$3,FALSE())))</f>
        <v>0</v>
      </c>
      <c r="F209" s="32" t="n">
        <f aca="false">-IF(ISNA(ABS(VLOOKUP($A209,VARDATA,F$3,FALSE()))),0,ABS(VLOOKUP($A209,VARDATA,F$3,FALSE())))</f>
        <v>-0</v>
      </c>
      <c r="G209" s="33" t="n">
        <f aca="false">ABS(F209)+ABS(E209)</f>
        <v>0</v>
      </c>
      <c r="H209" s="25"/>
      <c r="I209" s="34" t="n">
        <f aca="false">IF(ISNA(ABS(VLOOKUP($A209,VARDATA,I$4,FALSE()))),0,ABS(VLOOKUP($A209,VARDATA,I$4,FALSE())))+IF(ISNA(ABS(VLOOKUP($A209,VARDATA,I$3,FALSE()))),0,ABS(VLOOKUP($A209,VARDATA,I$3,FALSE())))</f>
        <v>0</v>
      </c>
      <c r="J209" s="25"/>
      <c r="K209" s="26" t="n">
        <f aca="false">IF(ISNA(ABS(VLOOKUP($A209,VARDATA,K$3,FALSE()))),0,ABS(VLOOKUP($A209,VARDATA,K$3,FALSE())))</f>
        <v>0</v>
      </c>
      <c r="M209" s="26" t="n">
        <f aca="false">IF(ISNA(ABS(VLOOKUP($A209,VARDATA,M$3,FALSE()))),0,ABS(VLOOKUP($A209,VARDATA,M$3,FALSE())))</f>
        <v>0</v>
      </c>
      <c r="N209" s="32" t="n">
        <f aca="false">-IF(ISNA(ABS(VLOOKUP($A209,VARDATA,N$3,FALSE()))),0,ABS(VLOOKUP($A209,VARDATA,N$3,FALSE())))</f>
        <v>-0</v>
      </c>
      <c r="O209" s="33" t="n">
        <f aca="false">ABS(N209)+ABS(M209)</f>
        <v>0</v>
      </c>
      <c r="P209" s="25"/>
      <c r="Q209" s="34" t="n">
        <f aca="false">IF(ISNA(ABS(VLOOKUP($A209,VARDATA,Q$4,FALSE()))),0,ABS(VLOOKUP($A209,VARDATA,Q$4,FALSE())))+IF(ISNA(ABS(VLOOKUP($A209,VARDATA,Q$3,FALSE()))),0,ABS(VLOOKUP($A209,VARDATA,Q$3,FALSE())))</f>
        <v>0</v>
      </c>
      <c r="R209" s="25"/>
      <c r="S209" s="26" t="n">
        <f aca="false">IF(ISNA(ABS(VLOOKUP($A209,VARDATA,S$3,FALSE()))),0,ABS(VLOOKUP($A209,VARDATA,S$3,FALSE())))</f>
        <v>0</v>
      </c>
      <c r="U209" s="26" t="n">
        <f aca="false">IF(ISNA(ABS(VLOOKUP($A209,VARDATA,U$3,FALSE()))),0,ABS(VLOOKUP($A209,VARDATA,U$3,FALSE())))</f>
        <v>0</v>
      </c>
      <c r="V209" s="32" t="n">
        <f aca="false">-IF(ISNA(ABS(VLOOKUP($A209,VARDATA,V$3,FALSE()))),0,ABS(VLOOKUP($A209,VARDATA,V$3,FALSE())))</f>
        <v>-0</v>
      </c>
      <c r="W209" s="33" t="n">
        <f aca="false">ABS(V209)+ABS(U209)</f>
        <v>0</v>
      </c>
      <c r="X209" s="25"/>
      <c r="Y209" s="34" t="n">
        <f aca="false">IF(ISNA(ABS(VLOOKUP($A209,VARDATA,Y$4,FALSE()))),0,ABS(VLOOKUP($A209,VARDATA,Y$4,FALSE())))+IF(ISNA(ABS(VLOOKUP($A209,VARDATA,Y$3,FALSE()))),0,ABS(VLOOKUP($A209,VARDATA,Y$3,FALSE())))</f>
        <v>0</v>
      </c>
      <c r="Z209" s="25"/>
      <c r="AA209" s="26" t="n">
        <f aca="false">IF(ISNA(ABS(VLOOKUP($A209,VARDATA,AA$3,FALSE()))),0,ABS(VLOOKUP($A209,VARDATA,AA$3,FALSE())))</f>
        <v>0</v>
      </c>
      <c r="AB209" s="1"/>
    </row>
    <row r="210" customFormat="false" ht="12.75" hidden="false" customHeight="false" outlineLevel="0" collapsed="false">
      <c r="A210" s="1" t="s">
        <v>116</v>
      </c>
      <c r="B210" s="8"/>
      <c r="C210" s="0" t="s">
        <v>34</v>
      </c>
      <c r="E210" s="26" t="n">
        <f aca="false">IF(ISNA(ABS(VLOOKUP($A210,VARDATA,E$3,FALSE()))),0,ABS(VLOOKUP($A210,VARDATA,E$3,FALSE())))</f>
        <v>0</v>
      </c>
      <c r="F210" s="32" t="n">
        <f aca="false">-IF(ISNA(ABS(VLOOKUP($A210,VARDATA,F$3,FALSE()))),0,ABS(VLOOKUP($A210,VARDATA,F$3,FALSE())))</f>
        <v>-0</v>
      </c>
      <c r="G210" s="33" t="n">
        <f aca="false">ABS(F210)+ABS(E210)</f>
        <v>0</v>
      </c>
      <c r="H210" s="25"/>
      <c r="I210" s="34" t="n">
        <f aca="false">IF(ISNA(ABS(VLOOKUP($A210,VARDATA,I$4,FALSE()))),0,ABS(VLOOKUP($A210,VARDATA,I$4,FALSE())))+IF(ISNA(ABS(VLOOKUP($A210,VARDATA,I$3,FALSE()))),0,ABS(VLOOKUP($A210,VARDATA,I$3,FALSE())))</f>
        <v>0</v>
      </c>
      <c r="J210" s="25"/>
      <c r="K210" s="26" t="n">
        <f aca="false">IF(ISNA(ABS(VLOOKUP($A210,VARDATA,K$3,FALSE()))),0,ABS(VLOOKUP($A210,VARDATA,K$3,FALSE())))</f>
        <v>0</v>
      </c>
      <c r="M210" s="26" t="n">
        <f aca="false">IF(ISNA(ABS(VLOOKUP($A210,VARDATA,M$3,FALSE()))),0,ABS(VLOOKUP($A210,VARDATA,M$3,FALSE())))</f>
        <v>0</v>
      </c>
      <c r="N210" s="32" t="n">
        <f aca="false">-IF(ISNA(ABS(VLOOKUP($A210,VARDATA,N$3,FALSE()))),0,ABS(VLOOKUP($A210,VARDATA,N$3,FALSE())))</f>
        <v>-0</v>
      </c>
      <c r="O210" s="33" t="n">
        <f aca="false">ABS(N210)+ABS(M210)</f>
        <v>0</v>
      </c>
      <c r="P210" s="25"/>
      <c r="Q210" s="34" t="n">
        <f aca="false">IF(ISNA(ABS(VLOOKUP($A210,VARDATA,Q$4,FALSE()))),0,ABS(VLOOKUP($A210,VARDATA,Q$4,FALSE())))+IF(ISNA(ABS(VLOOKUP($A210,VARDATA,Q$3,FALSE()))),0,ABS(VLOOKUP($A210,VARDATA,Q$3,FALSE())))</f>
        <v>0</v>
      </c>
      <c r="R210" s="25"/>
      <c r="S210" s="26" t="n">
        <f aca="false">IF(ISNA(ABS(VLOOKUP($A210,VARDATA,S$3,FALSE()))),0,ABS(VLOOKUP($A210,VARDATA,S$3,FALSE())))</f>
        <v>0</v>
      </c>
      <c r="U210" s="26" t="n">
        <f aca="false">IF(ISNA(ABS(VLOOKUP($A210,VARDATA,U$3,FALSE()))),0,ABS(VLOOKUP($A210,VARDATA,U$3,FALSE())))</f>
        <v>0</v>
      </c>
      <c r="V210" s="32" t="n">
        <f aca="false">-IF(ISNA(ABS(VLOOKUP($A210,VARDATA,V$3,FALSE()))),0,ABS(VLOOKUP($A210,VARDATA,V$3,FALSE())))</f>
        <v>-0</v>
      </c>
      <c r="W210" s="33" t="n">
        <f aca="false">ABS(V210)+ABS(U210)</f>
        <v>0</v>
      </c>
      <c r="X210" s="25"/>
      <c r="Y210" s="34" t="n">
        <f aca="false">IF(ISNA(ABS(VLOOKUP($A210,VARDATA,Y$4,FALSE()))),0,ABS(VLOOKUP($A210,VARDATA,Y$4,FALSE())))+IF(ISNA(ABS(VLOOKUP($A210,VARDATA,Y$3,FALSE()))),0,ABS(VLOOKUP($A210,VARDATA,Y$3,FALSE())))</f>
        <v>0</v>
      </c>
      <c r="Z210" s="25"/>
      <c r="AA210" s="26" t="n">
        <f aca="false">IF(ISNA(ABS(VLOOKUP($A210,VARDATA,AA$3,FALSE()))),0,ABS(VLOOKUP($A210,VARDATA,AA$3,FALSE())))</f>
        <v>0</v>
      </c>
      <c r="AB210" s="1"/>
    </row>
    <row r="211" customFormat="false" ht="12.75" hidden="false" customHeight="false" outlineLevel="0" collapsed="false">
      <c r="B211" s="8"/>
      <c r="C211" s="0" t="s">
        <v>35</v>
      </c>
      <c r="E211" s="28" t="n">
        <f aca="false">SUM(E209:E210)</f>
        <v>0</v>
      </c>
      <c r="F211" s="28" t="n">
        <f aca="false">SUM(F209:F210)</f>
        <v>0</v>
      </c>
      <c r="G211" s="28" t="n">
        <f aca="false">SUM(G209:G210)</f>
        <v>0</v>
      </c>
      <c r="H211" s="29"/>
      <c r="I211" s="28" t="n">
        <f aca="false">SUM(I209:I210)</f>
        <v>0</v>
      </c>
      <c r="J211" s="29"/>
      <c r="K211" s="28" t="n">
        <f aca="false">SUM(K209:K210)</f>
        <v>0</v>
      </c>
      <c r="M211" s="28" t="n">
        <f aca="false">SUM(M209:M210)</f>
        <v>0</v>
      </c>
      <c r="N211" s="28" t="n">
        <f aca="false">SUM(N209:N210)</f>
        <v>0</v>
      </c>
      <c r="O211" s="28" t="n">
        <f aca="false">SUM(O209:O210)</f>
        <v>0</v>
      </c>
      <c r="P211" s="29"/>
      <c r="Q211" s="28" t="n">
        <f aca="false">SUM(Q209:Q210)</f>
        <v>0</v>
      </c>
      <c r="R211" s="29"/>
      <c r="S211" s="28" t="n">
        <f aca="false">SUM(S209:S210)</f>
        <v>0</v>
      </c>
      <c r="U211" s="28" t="n">
        <f aca="false">SUM(U209:U210)</f>
        <v>0</v>
      </c>
      <c r="V211" s="28" t="n">
        <f aca="false">SUM(V209:V210)</f>
        <v>0</v>
      </c>
      <c r="W211" s="28" t="n">
        <f aca="false">SUM(W209:W210)</f>
        <v>0</v>
      </c>
      <c r="X211" s="29"/>
      <c r="Y211" s="28" t="n">
        <f aca="false">SUM(Y209:Y210)</f>
        <v>0</v>
      </c>
      <c r="Z211" s="29"/>
      <c r="AA211" s="28" t="n">
        <f aca="false">SUM(AA209:AA210)</f>
        <v>0</v>
      </c>
      <c r="AB211" s="1"/>
    </row>
    <row r="212" customFormat="false" ht="12.75" hidden="false" customHeight="false" outlineLevel="0" collapsed="false">
      <c r="C212" s="0" t="s">
        <v>36</v>
      </c>
      <c r="E212" s="30" t="str">
        <f aca="false">IF(E211=0,"",E209/E211)</f>
        <v/>
      </c>
      <c r="F212" s="30" t="str">
        <f aca="false">IF(F211=0,"",F209/F211)</f>
        <v/>
      </c>
      <c r="G212" s="30" t="str">
        <f aca="false">IF(G211=0,"",G209/G211)</f>
        <v/>
      </c>
      <c r="H212" s="29"/>
      <c r="I212" s="30" t="str">
        <f aca="false">IF(I211=0,"",I209/I211)</f>
        <v/>
      </c>
      <c r="J212" s="29"/>
      <c r="K212" s="30" t="str">
        <f aca="false">IF(K211=0,"",K209/K211)</f>
        <v/>
      </c>
      <c r="M212" s="30" t="str">
        <f aca="false">IF(M211=0,"",M209/M211)</f>
        <v/>
      </c>
      <c r="N212" s="30" t="str">
        <f aca="false">IF(N211=0,"",N209/N211)</f>
        <v/>
      </c>
      <c r="O212" s="30" t="str">
        <f aca="false">IF(O211=0,"",O209/O211)</f>
        <v/>
      </c>
      <c r="P212" s="29"/>
      <c r="Q212" s="30" t="str">
        <f aca="false">IF(Q211=0,"",Q209/Q211)</f>
        <v/>
      </c>
      <c r="R212" s="29"/>
      <c r="S212" s="30" t="str">
        <f aca="false">IF(S211=0,"",S209/S211)</f>
        <v/>
      </c>
      <c r="U212" s="30" t="str">
        <f aca="false">IF(U211=0,"",U209/U211)</f>
        <v/>
      </c>
      <c r="V212" s="30" t="str">
        <f aca="false">IF(V211=0,"",V209/V211)</f>
        <v/>
      </c>
      <c r="W212" s="30" t="str">
        <f aca="false">IF(W211=0,"",W209/W211)</f>
        <v/>
      </c>
      <c r="X212" s="29"/>
      <c r="Y212" s="30" t="str">
        <f aca="false">IF(Y211=0,"",Y209/Y211)</f>
        <v/>
      </c>
      <c r="Z212" s="29"/>
      <c r="AA212" s="30" t="str">
        <f aca="false">IF(AA211=0,"",AA209/AA211)</f>
        <v/>
      </c>
      <c r="AB212" s="1"/>
    </row>
    <row r="213" customFormat="false" ht="12.75" hidden="false" customHeight="false" outlineLevel="0" collapsed="false">
      <c r="AB213" s="1"/>
    </row>
    <row r="214" customFormat="false" ht="12.75" hidden="false" customHeight="false" outlineLevel="0" collapsed="false">
      <c r="B214" s="8" t="s">
        <v>117</v>
      </c>
      <c r="E214" s="7"/>
      <c r="F214" s="7"/>
      <c r="G214" s="7"/>
      <c r="I214" s="22"/>
      <c r="K214" s="7"/>
      <c r="M214" s="7"/>
      <c r="N214" s="7"/>
      <c r="O214" s="7"/>
      <c r="Q214" s="22"/>
      <c r="S214" s="7"/>
      <c r="U214" s="7"/>
      <c r="V214" s="7"/>
      <c r="W214" s="7"/>
      <c r="Y214" s="22"/>
      <c r="AA214" s="7"/>
      <c r="AB214" s="1"/>
    </row>
    <row r="215" customFormat="false" ht="12.75" hidden="false" customHeight="false" outlineLevel="0" collapsed="false">
      <c r="A215" s="1" t="s">
        <v>118</v>
      </c>
      <c r="B215" s="8"/>
      <c r="C215" s="0" t="s">
        <v>32</v>
      </c>
      <c r="E215" s="26" t="n">
        <f aca="false">IF(ISNA(ABS(VLOOKUP($A215,VARDATA,E$3,FALSE()))),0,ABS(VLOOKUP($A215,VARDATA,E$3,FALSE())))</f>
        <v>0</v>
      </c>
      <c r="F215" s="32" t="n">
        <f aca="false">-IF(ISNA(ABS(VLOOKUP($A215,VARDATA,F$3,FALSE()))),0,ABS(VLOOKUP($A215,VARDATA,F$3,FALSE())))</f>
        <v>-0</v>
      </c>
      <c r="G215" s="33" t="n">
        <f aca="false">ABS(F215)+ABS(E215)</f>
        <v>0</v>
      </c>
      <c r="H215" s="25"/>
      <c r="I215" s="34" t="n">
        <f aca="false">IF(ISNA(ABS(VLOOKUP($A215,VARDATA,I$4,FALSE()))),0,ABS(VLOOKUP($A215,VARDATA,I$4,FALSE())))+IF(ISNA(ABS(VLOOKUP($A215,VARDATA,I$3,FALSE()))),0,ABS(VLOOKUP($A215,VARDATA,I$3,FALSE())))</f>
        <v>0</v>
      </c>
      <c r="J215" s="25"/>
      <c r="K215" s="26" t="n">
        <f aca="false">IF(ISNA(ABS(VLOOKUP($A215,VARDATA,K$3,FALSE()))),0,ABS(VLOOKUP($A215,VARDATA,K$3,FALSE())))</f>
        <v>0</v>
      </c>
      <c r="M215" s="26" t="n">
        <f aca="false">IF(ISNA(ABS(VLOOKUP($A215,VARDATA,M$3,FALSE()))),0,ABS(VLOOKUP($A215,VARDATA,M$3,FALSE())))</f>
        <v>0</v>
      </c>
      <c r="N215" s="32" t="n">
        <f aca="false">-IF(ISNA(ABS(VLOOKUP($A215,VARDATA,N$3,FALSE()))),0,ABS(VLOOKUP($A215,VARDATA,N$3,FALSE())))</f>
        <v>-0</v>
      </c>
      <c r="O215" s="33" t="n">
        <f aca="false">ABS(N215)+ABS(M215)</f>
        <v>0</v>
      </c>
      <c r="P215" s="25"/>
      <c r="Q215" s="34" t="n">
        <f aca="false">IF(ISNA(ABS(VLOOKUP($A215,VARDATA,Q$4,FALSE()))),0,ABS(VLOOKUP($A215,VARDATA,Q$4,FALSE())))+IF(ISNA(ABS(VLOOKUP($A215,VARDATA,Q$3,FALSE()))),0,ABS(VLOOKUP($A215,VARDATA,Q$3,FALSE())))</f>
        <v>0</v>
      </c>
      <c r="R215" s="25"/>
      <c r="S215" s="26" t="n">
        <f aca="false">IF(ISNA(ABS(VLOOKUP($A215,VARDATA,S$3,FALSE()))),0,ABS(VLOOKUP($A215,VARDATA,S$3,FALSE())))</f>
        <v>0</v>
      </c>
      <c r="U215" s="26" t="n">
        <f aca="false">IF(ISNA(ABS(VLOOKUP($A215,VARDATA,U$3,FALSE()))),0,ABS(VLOOKUP($A215,VARDATA,U$3,FALSE())))</f>
        <v>0</v>
      </c>
      <c r="V215" s="32" t="n">
        <f aca="false">-IF(ISNA(ABS(VLOOKUP($A215,VARDATA,V$3,FALSE()))),0,ABS(VLOOKUP($A215,VARDATA,V$3,FALSE())))</f>
        <v>-0</v>
      </c>
      <c r="W215" s="33" t="n">
        <f aca="false">ABS(V215)+ABS(U215)</f>
        <v>0</v>
      </c>
      <c r="X215" s="25"/>
      <c r="Y215" s="34" t="n">
        <f aca="false">IF(ISNA(ABS(VLOOKUP($A215,VARDATA,Y$4,FALSE()))),0,ABS(VLOOKUP($A215,VARDATA,Y$4,FALSE())))+IF(ISNA(ABS(VLOOKUP($A215,VARDATA,Y$3,FALSE()))),0,ABS(VLOOKUP($A215,VARDATA,Y$3,FALSE())))</f>
        <v>0</v>
      </c>
      <c r="Z215" s="25"/>
      <c r="AA215" s="26" t="n">
        <f aca="false">IF(ISNA(ABS(VLOOKUP($A215,VARDATA,AA$3,FALSE()))),0,ABS(VLOOKUP($A215,VARDATA,AA$3,FALSE())))</f>
        <v>0</v>
      </c>
      <c r="AB215" s="1"/>
    </row>
    <row r="216" customFormat="false" ht="12.75" hidden="false" customHeight="false" outlineLevel="0" collapsed="false">
      <c r="A216" s="1" t="s">
        <v>119</v>
      </c>
      <c r="B216" s="8"/>
      <c r="C216" s="0" t="s">
        <v>34</v>
      </c>
      <c r="E216" s="26" t="n">
        <f aca="false">IF(ISNA(ABS(VLOOKUP($A216,VARDATA,E$3,FALSE()))),0,ABS(VLOOKUP($A216,VARDATA,E$3,FALSE())))</f>
        <v>0</v>
      </c>
      <c r="F216" s="32" t="n">
        <f aca="false">-IF(ISNA(ABS(VLOOKUP($A216,VARDATA,F$3,FALSE()))),0,ABS(VLOOKUP($A216,VARDATA,F$3,FALSE())))</f>
        <v>-0</v>
      </c>
      <c r="G216" s="33" t="n">
        <f aca="false">ABS(F216)+ABS(E216)</f>
        <v>0</v>
      </c>
      <c r="H216" s="25"/>
      <c r="I216" s="34" t="n">
        <f aca="false">IF(ISNA(ABS(VLOOKUP($A216,VARDATA,I$4,FALSE()))),0,ABS(VLOOKUP($A216,VARDATA,I$4,FALSE())))+IF(ISNA(ABS(VLOOKUP($A216,VARDATA,I$3,FALSE()))),0,ABS(VLOOKUP($A216,VARDATA,I$3,FALSE())))</f>
        <v>0</v>
      </c>
      <c r="J216" s="25"/>
      <c r="K216" s="26" t="n">
        <f aca="false">IF(ISNA(ABS(VLOOKUP($A216,VARDATA,K$3,FALSE()))),0,ABS(VLOOKUP($A216,VARDATA,K$3,FALSE())))</f>
        <v>0</v>
      </c>
      <c r="M216" s="26" t="n">
        <f aca="false">IF(ISNA(ABS(VLOOKUP($A216,VARDATA,M$3,FALSE()))),0,ABS(VLOOKUP($A216,VARDATA,M$3,FALSE())))</f>
        <v>0</v>
      </c>
      <c r="N216" s="32" t="n">
        <f aca="false">-IF(ISNA(ABS(VLOOKUP($A216,VARDATA,N$3,FALSE()))),0,ABS(VLOOKUP($A216,VARDATA,N$3,FALSE())))</f>
        <v>-0</v>
      </c>
      <c r="O216" s="33" t="n">
        <f aca="false">ABS(N216)+ABS(M216)</f>
        <v>0</v>
      </c>
      <c r="P216" s="25"/>
      <c r="Q216" s="34" t="n">
        <f aca="false">IF(ISNA(ABS(VLOOKUP($A216,VARDATA,Q$4,FALSE()))),0,ABS(VLOOKUP($A216,VARDATA,Q$4,FALSE())))+IF(ISNA(ABS(VLOOKUP($A216,VARDATA,Q$3,FALSE()))),0,ABS(VLOOKUP($A216,VARDATA,Q$3,FALSE())))</f>
        <v>0</v>
      </c>
      <c r="R216" s="25"/>
      <c r="S216" s="26" t="n">
        <f aca="false">IF(ISNA(ABS(VLOOKUP($A216,VARDATA,S$3,FALSE()))),0,ABS(VLOOKUP($A216,VARDATA,S$3,FALSE())))</f>
        <v>0</v>
      </c>
      <c r="U216" s="26" t="n">
        <f aca="false">IF(ISNA(ABS(VLOOKUP($A216,VARDATA,U$3,FALSE()))),0,ABS(VLOOKUP($A216,VARDATA,U$3,FALSE())))</f>
        <v>15248012</v>
      </c>
      <c r="V216" s="32" t="n">
        <f aca="false">-IF(ISNA(ABS(VLOOKUP($A216,VARDATA,V$3,FALSE()))),0,ABS(VLOOKUP($A216,VARDATA,V$3,FALSE())))</f>
        <v>-1870000</v>
      </c>
      <c r="W216" s="33" t="n">
        <f aca="false">ABS(V216)+ABS(U216)</f>
        <v>17118012</v>
      </c>
      <c r="X216" s="25"/>
      <c r="Y216" s="34" t="n">
        <f aca="false">IF(ISNA(ABS(VLOOKUP($A216,VARDATA,Y$4,FALSE()))),0,ABS(VLOOKUP($A216,VARDATA,Y$4,FALSE())))+IF(ISNA(ABS(VLOOKUP($A216,VARDATA,Y$3,FALSE()))),0,ABS(VLOOKUP($A216,VARDATA,Y$3,FALSE())))</f>
        <v>71389757.76</v>
      </c>
      <c r="Z216" s="25"/>
      <c r="AA216" s="26" t="n">
        <f aca="false">IF(ISNA(ABS(VLOOKUP($A216,VARDATA,AA$3,FALSE()))),0,ABS(VLOOKUP($A216,VARDATA,AA$3,FALSE())))</f>
        <v>52</v>
      </c>
      <c r="AB216" s="1"/>
    </row>
    <row r="217" customFormat="false" ht="12.75" hidden="false" customHeight="false" outlineLevel="0" collapsed="false">
      <c r="B217" s="8"/>
      <c r="C217" s="0" t="s">
        <v>35</v>
      </c>
      <c r="E217" s="28" t="n">
        <f aca="false">SUM(E215:E216)</f>
        <v>0</v>
      </c>
      <c r="F217" s="28" t="n">
        <f aca="false">SUM(F215:F216)</f>
        <v>0</v>
      </c>
      <c r="G217" s="28" t="n">
        <f aca="false">SUM(G215:G216)</f>
        <v>0</v>
      </c>
      <c r="H217" s="29"/>
      <c r="I217" s="28" t="n">
        <f aca="false">SUM(I215:I216)</f>
        <v>0</v>
      </c>
      <c r="J217" s="29"/>
      <c r="K217" s="28" t="n">
        <f aca="false">SUM(K215:K216)</f>
        <v>0</v>
      </c>
      <c r="M217" s="28" t="n">
        <f aca="false">SUM(M215:M216)</f>
        <v>0</v>
      </c>
      <c r="N217" s="28" t="n">
        <f aca="false">SUM(N215:N216)</f>
        <v>0</v>
      </c>
      <c r="O217" s="28" t="n">
        <f aca="false">SUM(O215:O216)</f>
        <v>0</v>
      </c>
      <c r="P217" s="29"/>
      <c r="Q217" s="28" t="n">
        <f aca="false">SUM(Q215:Q216)</f>
        <v>0</v>
      </c>
      <c r="R217" s="29"/>
      <c r="S217" s="28" t="n">
        <f aca="false">SUM(S215:S216)</f>
        <v>0</v>
      </c>
      <c r="U217" s="28" t="n">
        <f aca="false">SUM(U215:U216)</f>
        <v>15248012</v>
      </c>
      <c r="V217" s="28" t="n">
        <f aca="false">SUM(V215:V216)</f>
        <v>-1870000</v>
      </c>
      <c r="W217" s="28" t="n">
        <f aca="false">SUM(W215:W216)</f>
        <v>17118012</v>
      </c>
      <c r="X217" s="29"/>
      <c r="Y217" s="28" t="n">
        <f aca="false">SUM(Y215:Y216)</f>
        <v>71389757.76</v>
      </c>
      <c r="Z217" s="29"/>
      <c r="AA217" s="28" t="n">
        <f aca="false">SUM(AA215:AA216)</f>
        <v>52</v>
      </c>
      <c r="AB217" s="1"/>
    </row>
    <row r="218" customFormat="false" ht="12.75" hidden="false" customHeight="false" outlineLevel="0" collapsed="false">
      <c r="C218" s="0" t="s">
        <v>36</v>
      </c>
      <c r="E218" s="30" t="str">
        <f aca="false">IF(E217=0,"",E215/E217)</f>
        <v/>
      </c>
      <c r="F218" s="30" t="str">
        <f aca="false">IF(F217=0,"",F215/F217)</f>
        <v/>
      </c>
      <c r="G218" s="30" t="str">
        <f aca="false">IF(G217=0,"",G215/G217)</f>
        <v/>
      </c>
      <c r="H218" s="29"/>
      <c r="I218" s="30" t="str">
        <f aca="false">IF(I217=0,"",I215/I217)</f>
        <v/>
      </c>
      <c r="J218" s="29"/>
      <c r="K218" s="30" t="str">
        <f aca="false">IF(K217=0,"",K215/K217)</f>
        <v/>
      </c>
      <c r="M218" s="30" t="str">
        <f aca="false">IF(M217=0,"",M215/M217)</f>
        <v/>
      </c>
      <c r="N218" s="30" t="str">
        <f aca="false">IF(N217=0,"",N215/N217)</f>
        <v/>
      </c>
      <c r="O218" s="30" t="str">
        <f aca="false">IF(O217=0,"",O215/O217)</f>
        <v/>
      </c>
      <c r="P218" s="29"/>
      <c r="Q218" s="30" t="str">
        <f aca="false">IF(Q217=0,"",Q215/Q217)</f>
        <v/>
      </c>
      <c r="R218" s="29"/>
      <c r="S218" s="30" t="str">
        <f aca="false">IF(S217=0,"",S215/S217)</f>
        <v/>
      </c>
      <c r="U218" s="30" t="n">
        <f aca="false">IF(U217=0,"",U215/U217)</f>
        <v>0</v>
      </c>
      <c r="V218" s="30" t="n">
        <f aca="false">IF(V217=0,"",V215/V217)</f>
        <v>0</v>
      </c>
      <c r="W218" s="30" t="n">
        <f aca="false">IF(W217=0,"",W215/W217)</f>
        <v>0</v>
      </c>
      <c r="X218" s="29"/>
      <c r="Y218" s="30" t="n">
        <f aca="false">IF(Y217=0,"",Y215/Y217)</f>
        <v>0</v>
      </c>
      <c r="Z218" s="29"/>
      <c r="AA218" s="30" t="n">
        <f aca="false">IF(AA217=0,"",AA215/AA217)</f>
        <v>0</v>
      </c>
      <c r="AB218" s="1"/>
    </row>
    <row r="219" customFormat="false" ht="12.75" hidden="false" customHeight="false" outlineLevel="0" collapsed="false">
      <c r="AB219" s="1"/>
    </row>
    <row r="220" customFormat="false" ht="12.75" hidden="false" customHeight="false" outlineLevel="0" collapsed="false">
      <c r="B220" s="8" t="s">
        <v>120</v>
      </c>
      <c r="E220" s="26"/>
      <c r="F220" s="26"/>
      <c r="G220" s="7"/>
      <c r="I220" s="22"/>
      <c r="K220" s="7"/>
      <c r="M220" s="26"/>
      <c r="N220" s="26"/>
      <c r="O220" s="7"/>
      <c r="Q220" s="22"/>
      <c r="S220" s="7"/>
      <c r="U220" s="26"/>
      <c r="V220" s="26"/>
      <c r="W220" s="7"/>
      <c r="Y220" s="22"/>
      <c r="AA220" s="7"/>
      <c r="AB220" s="1"/>
    </row>
    <row r="221" customFormat="false" ht="12.75" hidden="false" customHeight="false" outlineLevel="0" collapsed="false">
      <c r="B221" s="8"/>
      <c r="C221" s="0" t="s">
        <v>32</v>
      </c>
      <c r="E221" s="35" t="n">
        <f aca="false">E215+E209</f>
        <v>0</v>
      </c>
      <c r="F221" s="35" t="n">
        <f aca="false">F215+F209</f>
        <v>-0</v>
      </c>
      <c r="G221" s="35" t="n">
        <f aca="false">G215+G209</f>
        <v>0</v>
      </c>
      <c r="H221" s="25"/>
      <c r="I221" s="35" t="n">
        <f aca="false">I215+I209</f>
        <v>0</v>
      </c>
      <c r="J221" s="25"/>
      <c r="K221" s="35" t="n">
        <f aca="false">K215+K209</f>
        <v>0</v>
      </c>
      <c r="M221" s="35" t="n">
        <f aca="false">M215+M209</f>
        <v>0</v>
      </c>
      <c r="N221" s="35" t="n">
        <f aca="false">N215+N209</f>
        <v>-0</v>
      </c>
      <c r="O221" s="35" t="n">
        <f aca="false">O215+O209</f>
        <v>0</v>
      </c>
      <c r="P221" s="25"/>
      <c r="Q221" s="35" t="n">
        <f aca="false">Q215+Q209</f>
        <v>0</v>
      </c>
      <c r="R221" s="25"/>
      <c r="S221" s="35" t="n">
        <f aca="false">S215+S209</f>
        <v>0</v>
      </c>
      <c r="U221" s="35" t="n">
        <f aca="false">U215+U209</f>
        <v>0</v>
      </c>
      <c r="V221" s="35" t="n">
        <f aca="false">V215+V209</f>
        <v>-0</v>
      </c>
      <c r="W221" s="35" t="n">
        <f aca="false">W215+W209</f>
        <v>0</v>
      </c>
      <c r="X221" s="25"/>
      <c r="Y221" s="35" t="n">
        <f aca="false">Y215+Y209</f>
        <v>0</v>
      </c>
      <c r="Z221" s="25"/>
      <c r="AA221" s="35" t="n">
        <f aca="false">AA215+AA209</f>
        <v>0</v>
      </c>
      <c r="AB221" s="1"/>
    </row>
    <row r="222" customFormat="false" ht="12.75" hidden="false" customHeight="false" outlineLevel="0" collapsed="false">
      <c r="B222" s="8"/>
      <c r="C222" s="0" t="s">
        <v>34</v>
      </c>
      <c r="E222" s="35" t="n">
        <f aca="false">E216+E210</f>
        <v>0</v>
      </c>
      <c r="F222" s="35" t="n">
        <f aca="false">F216+F210</f>
        <v>-0</v>
      </c>
      <c r="G222" s="35" t="n">
        <f aca="false">G216+G210</f>
        <v>0</v>
      </c>
      <c r="H222" s="25"/>
      <c r="I222" s="35" t="n">
        <f aca="false">I216+I210</f>
        <v>0</v>
      </c>
      <c r="J222" s="25"/>
      <c r="K222" s="35" t="n">
        <f aca="false">K216+K210</f>
        <v>0</v>
      </c>
      <c r="M222" s="35" t="n">
        <f aca="false">M216+M210</f>
        <v>0</v>
      </c>
      <c r="N222" s="35" t="n">
        <f aca="false">N216+N210</f>
        <v>-0</v>
      </c>
      <c r="O222" s="35" t="n">
        <f aca="false">O216+O210</f>
        <v>0</v>
      </c>
      <c r="P222" s="25"/>
      <c r="Q222" s="35" t="n">
        <f aca="false">Q216+Q210</f>
        <v>0</v>
      </c>
      <c r="R222" s="25"/>
      <c r="S222" s="35" t="n">
        <f aca="false">S216+S210</f>
        <v>0</v>
      </c>
      <c r="U222" s="35" t="n">
        <f aca="false">U216+U210</f>
        <v>15248012</v>
      </c>
      <c r="V222" s="35" t="n">
        <f aca="false">V216+V210</f>
        <v>-1870000</v>
      </c>
      <c r="W222" s="35" t="n">
        <f aca="false">W216+W210</f>
        <v>17118012</v>
      </c>
      <c r="X222" s="25"/>
      <c r="Y222" s="35" t="n">
        <f aca="false">Y216+Y210</f>
        <v>71389757.76</v>
      </c>
      <c r="Z222" s="25"/>
      <c r="AA222" s="35" t="n">
        <f aca="false">AA216+AA210</f>
        <v>52</v>
      </c>
      <c r="AB222" s="1"/>
    </row>
    <row r="223" customFormat="false" ht="12.75" hidden="false" customHeight="false" outlineLevel="0" collapsed="false">
      <c r="B223" s="8"/>
      <c r="C223" s="0" t="s">
        <v>35</v>
      </c>
      <c r="E223" s="28" t="n">
        <f aca="false">SUM(E221:E222)</f>
        <v>0</v>
      </c>
      <c r="F223" s="28" t="n">
        <f aca="false">SUM(F221:F222)</f>
        <v>0</v>
      </c>
      <c r="G223" s="28" t="n">
        <f aca="false">SUM(G221:G222)</f>
        <v>0</v>
      </c>
      <c r="H223" s="29"/>
      <c r="I223" s="28" t="n">
        <f aca="false">SUM(I221:I222)</f>
        <v>0</v>
      </c>
      <c r="J223" s="29"/>
      <c r="K223" s="28" t="n">
        <f aca="false">SUM(K221:K222)</f>
        <v>0</v>
      </c>
      <c r="M223" s="28" t="n">
        <f aca="false">SUM(M221:M222)</f>
        <v>0</v>
      </c>
      <c r="N223" s="28" t="n">
        <f aca="false">SUM(N221:N222)</f>
        <v>0</v>
      </c>
      <c r="O223" s="28" t="n">
        <f aca="false">SUM(O221:O222)</f>
        <v>0</v>
      </c>
      <c r="P223" s="29"/>
      <c r="Q223" s="28" t="n">
        <f aca="false">SUM(Q221:Q222)</f>
        <v>0</v>
      </c>
      <c r="R223" s="29"/>
      <c r="S223" s="28" t="n">
        <f aca="false">SUM(S221:S222)</f>
        <v>0</v>
      </c>
      <c r="U223" s="28" t="n">
        <f aca="false">SUM(U221:U222)</f>
        <v>15248012</v>
      </c>
      <c r="V223" s="28" t="n">
        <f aca="false">SUM(V221:V222)</f>
        <v>-1870000</v>
      </c>
      <c r="W223" s="28" t="n">
        <f aca="false">SUM(W221:W222)</f>
        <v>17118012</v>
      </c>
      <c r="X223" s="29"/>
      <c r="Y223" s="28" t="n">
        <f aca="false">SUM(Y221:Y222)</f>
        <v>71389757.76</v>
      </c>
      <c r="Z223" s="29"/>
      <c r="AA223" s="28" t="n">
        <f aca="false">SUM(AA221:AA222)</f>
        <v>52</v>
      </c>
      <c r="AB223" s="1"/>
    </row>
    <row r="224" customFormat="false" ht="12.75" hidden="false" customHeight="false" outlineLevel="0" collapsed="false">
      <c r="C224" s="0" t="s">
        <v>36</v>
      </c>
      <c r="E224" s="30" t="str">
        <f aca="false">IF(E223=0,"",E221/E223)</f>
        <v/>
      </c>
      <c r="F224" s="30" t="str">
        <f aca="false">IF(F223=0,"",F221/F223)</f>
        <v/>
      </c>
      <c r="G224" s="30" t="str">
        <f aca="false">IF(G223=0,"",G221/G223)</f>
        <v/>
      </c>
      <c r="H224" s="29"/>
      <c r="I224" s="30" t="str">
        <f aca="false">IF(I223=0,"",I221/I223)</f>
        <v/>
      </c>
      <c r="J224" s="29"/>
      <c r="K224" s="30" t="str">
        <f aca="false">IF(K223=0,"",K221/K223)</f>
        <v/>
      </c>
      <c r="M224" s="30" t="str">
        <f aca="false">IF(M223=0,"",M221/M223)</f>
        <v/>
      </c>
      <c r="N224" s="30" t="str">
        <f aca="false">IF(N223=0,"",N221/N223)</f>
        <v/>
      </c>
      <c r="O224" s="30" t="str">
        <f aca="false">IF(O223=0,"",O221/O223)</f>
        <v/>
      </c>
      <c r="P224" s="29"/>
      <c r="Q224" s="30" t="str">
        <f aca="false">IF(Q223=0,"",Q221/Q223)</f>
        <v/>
      </c>
      <c r="R224" s="29"/>
      <c r="S224" s="30" t="str">
        <f aca="false">IF(S223=0,"",S221/S223)</f>
        <v/>
      </c>
      <c r="U224" s="30" t="n">
        <f aca="false">IF(U223=0,"",U221/U223)</f>
        <v>0</v>
      </c>
      <c r="V224" s="30" t="n">
        <f aca="false">IF(V223=0,"",V221/V223)</f>
        <v>0</v>
      </c>
      <c r="W224" s="30" t="n">
        <f aca="false">IF(W223=0,"",W221/W223)</f>
        <v>0</v>
      </c>
      <c r="X224" s="29"/>
      <c r="Y224" s="30" t="n">
        <f aca="false">IF(Y223=0,"",Y221/Y223)</f>
        <v>0</v>
      </c>
      <c r="Z224" s="29"/>
      <c r="AA224" s="30" t="n">
        <f aca="false">IF(AA223=0,"",AA221/AA223)</f>
        <v>0</v>
      </c>
      <c r="AB224" s="1"/>
    </row>
    <row r="225" customFormat="false" ht="12.75" hidden="false" customHeight="false" outlineLevel="0" collapsed="false">
      <c r="AB225" s="1"/>
    </row>
    <row r="226" customFormat="false" ht="12.75" hidden="false" customHeight="false" outlineLevel="0" collapsed="false">
      <c r="AB226" s="1"/>
    </row>
    <row r="227" customFormat="false" ht="12.75" hidden="false" customHeight="false" outlineLevel="0" collapsed="false">
      <c r="AB227" s="1"/>
    </row>
    <row r="228" customFormat="false" ht="12.75" hidden="false" customHeight="false" outlineLevel="0" collapsed="false">
      <c r="AB228" s="1"/>
    </row>
    <row r="229" customFormat="false" ht="12.75" hidden="false" customHeight="false" outlineLevel="0" collapsed="false">
      <c r="B229" s="8" t="s">
        <v>121</v>
      </c>
      <c r="E229" s="7"/>
      <c r="F229" s="7"/>
      <c r="G229" s="7"/>
      <c r="I229" s="22"/>
      <c r="K229" s="7"/>
      <c r="M229" s="7"/>
      <c r="N229" s="7"/>
      <c r="O229" s="7"/>
      <c r="Q229" s="22"/>
      <c r="S229" s="7"/>
      <c r="U229" s="7"/>
      <c r="V229" s="7"/>
      <c r="W229" s="7"/>
      <c r="Y229" s="22"/>
      <c r="AA229" s="7"/>
      <c r="AB229" s="1"/>
    </row>
    <row r="230" customFormat="false" ht="12.75" hidden="false" customHeight="false" outlineLevel="0" collapsed="false">
      <c r="A230" s="1" t="s">
        <v>122</v>
      </c>
      <c r="B230" s="8"/>
      <c r="C230" s="0" t="s">
        <v>32</v>
      </c>
      <c r="E230" s="26" t="n">
        <f aca="false">IF(ISNA(ABS(VLOOKUP($A230,VARDATA,E$3,FALSE()))),0,ABS(VLOOKUP($A230,VARDATA,E$3,FALSE())))</f>
        <v>0</v>
      </c>
      <c r="F230" s="32" t="n">
        <f aca="false">-IF(ISNA(ABS(VLOOKUP($A230,VARDATA,F$3,FALSE()))),0,ABS(VLOOKUP($A230,VARDATA,F$3,FALSE())))</f>
        <v>-1</v>
      </c>
      <c r="G230" s="33" t="n">
        <f aca="false">ABS(F230)+ABS(E230)</f>
        <v>1</v>
      </c>
      <c r="H230" s="25"/>
      <c r="I230" s="34" t="n">
        <f aca="false">IF(ISNA(ABS(VLOOKUP($A230,VARDATA,I$4,FALSE()))),0,ABS(VLOOKUP($A230,VARDATA,I$4,FALSE())))+IF(ISNA(ABS(VLOOKUP($A230,VARDATA,I$3,FALSE()))),0,ABS(VLOOKUP($A230,VARDATA,I$3,FALSE())))</f>
        <v>0</v>
      </c>
      <c r="J230" s="25"/>
      <c r="K230" s="26" t="n">
        <f aca="false">IF(ISNA(ABS(VLOOKUP($A230,VARDATA,K$3,FALSE()))),0,ABS(VLOOKUP($A230,VARDATA,K$3,FALSE())))</f>
        <v>1</v>
      </c>
      <c r="M230" s="26" t="n">
        <f aca="false">IF(ISNA(ABS(VLOOKUP($A230,VARDATA,M$3,FALSE()))),0,ABS(VLOOKUP($A230,VARDATA,M$3,FALSE())))</f>
        <v>15</v>
      </c>
      <c r="N230" s="32" t="n">
        <f aca="false">-IF(ISNA(ABS(VLOOKUP($A230,VARDATA,N$3,FALSE()))),0,ABS(VLOOKUP($A230,VARDATA,N$3,FALSE())))</f>
        <v>-14</v>
      </c>
      <c r="O230" s="33" t="n">
        <f aca="false">ABS(N230)+ABS(M230)</f>
        <v>29</v>
      </c>
      <c r="P230" s="25"/>
      <c r="Q230" s="34" t="n">
        <f aca="false">IF(ISNA(ABS(VLOOKUP($A230,VARDATA,Q$4,FALSE()))),0,ABS(VLOOKUP($A230,VARDATA,Q$4,FALSE())))+IF(ISNA(ABS(VLOOKUP($A230,VARDATA,Q$3,FALSE()))),0,ABS(VLOOKUP($A230,VARDATA,Q$3,FALSE())))</f>
        <v>0</v>
      </c>
      <c r="R230" s="25"/>
      <c r="S230" s="26" t="n">
        <f aca="false">IF(ISNA(ABS(VLOOKUP($A230,VARDATA,S$3,FALSE()))),0,ABS(VLOOKUP($A230,VARDATA,S$3,FALSE())))</f>
        <v>29</v>
      </c>
      <c r="U230" s="26" t="n">
        <f aca="false">IF(ISNA(ABS(VLOOKUP($A230,VARDATA,U$3,FALSE()))),0,ABS(VLOOKUP($A230,VARDATA,U$3,FALSE())))</f>
        <v>15</v>
      </c>
      <c r="V230" s="32" t="n">
        <f aca="false">-IF(ISNA(ABS(VLOOKUP($A230,VARDATA,V$3,FALSE()))),0,ABS(VLOOKUP($A230,VARDATA,V$3,FALSE())))</f>
        <v>-14</v>
      </c>
      <c r="W230" s="33" t="n">
        <f aca="false">ABS(V230)+ABS(U230)</f>
        <v>29</v>
      </c>
      <c r="X230" s="25"/>
      <c r="Y230" s="34" t="n">
        <f aca="false">IF(ISNA(ABS(VLOOKUP($A230,VARDATA,Y$4,FALSE()))),0,ABS(VLOOKUP($A230,VARDATA,Y$4,FALSE())))+IF(ISNA(ABS(VLOOKUP($A230,VARDATA,Y$3,FALSE()))),0,ABS(VLOOKUP($A230,VARDATA,Y$3,FALSE())))</f>
        <v>0</v>
      </c>
      <c r="Z230" s="25"/>
      <c r="AA230" s="26" t="n">
        <f aca="false">IF(ISNA(ABS(VLOOKUP($A230,VARDATA,AA$3,FALSE()))),0,ABS(VLOOKUP($A230,VARDATA,AA$3,FALSE())))</f>
        <v>29</v>
      </c>
      <c r="AB230" s="1"/>
    </row>
    <row r="231" customFormat="false" ht="12.75" hidden="false" customHeight="false" outlineLevel="0" collapsed="false">
      <c r="A231" s="1" t="s">
        <v>123</v>
      </c>
      <c r="B231" s="8"/>
      <c r="C231" s="0" t="s">
        <v>34</v>
      </c>
      <c r="E231" s="26" t="n">
        <f aca="false">IF(ISNA(ABS(VLOOKUP($A231,VARDATA,E$3,FALSE()))),0,ABS(VLOOKUP($A231,VARDATA,E$3,FALSE())))</f>
        <v>2</v>
      </c>
      <c r="F231" s="32" t="n">
        <f aca="false">-IF(ISNA(ABS(VLOOKUP($A231,VARDATA,F$3,FALSE()))),0,ABS(VLOOKUP($A231,VARDATA,F$3,FALSE())))</f>
        <v>-0</v>
      </c>
      <c r="G231" s="33" t="n">
        <f aca="false">ABS(F231)+ABS(E231)</f>
        <v>2</v>
      </c>
      <c r="H231" s="25"/>
      <c r="I231" s="34" t="n">
        <f aca="false">IF(ISNA(ABS(VLOOKUP($A231,VARDATA,I$4,FALSE()))),0,ABS(VLOOKUP($A231,VARDATA,I$4,FALSE())))+IF(ISNA(ABS(VLOOKUP($A231,VARDATA,I$3,FALSE()))),0,ABS(VLOOKUP($A231,VARDATA,I$3,FALSE())))</f>
        <v>0</v>
      </c>
      <c r="J231" s="25"/>
      <c r="K231" s="26" t="n">
        <f aca="false">IF(ISNA(ABS(VLOOKUP($A231,VARDATA,K$3,FALSE()))),0,ABS(VLOOKUP($A231,VARDATA,K$3,FALSE())))</f>
        <v>2</v>
      </c>
      <c r="M231" s="26" t="n">
        <f aca="false">IF(ISNA(ABS(VLOOKUP($A231,VARDATA,M$3,FALSE()))),0,ABS(VLOOKUP($A231,VARDATA,M$3,FALSE())))</f>
        <v>10</v>
      </c>
      <c r="N231" s="32" t="n">
        <f aca="false">-IF(ISNA(ABS(VLOOKUP($A231,VARDATA,N$3,FALSE()))),0,ABS(VLOOKUP($A231,VARDATA,N$3,FALSE())))</f>
        <v>-2</v>
      </c>
      <c r="O231" s="33" t="n">
        <f aca="false">ABS(N231)+ABS(M231)</f>
        <v>12</v>
      </c>
      <c r="P231" s="25"/>
      <c r="Q231" s="34" t="n">
        <f aca="false">IF(ISNA(ABS(VLOOKUP($A231,VARDATA,Q$4,FALSE()))),0,ABS(VLOOKUP($A231,VARDATA,Q$4,FALSE())))+IF(ISNA(ABS(VLOOKUP($A231,VARDATA,Q$3,FALSE()))),0,ABS(VLOOKUP($A231,VARDATA,Q$3,FALSE())))</f>
        <v>0</v>
      </c>
      <c r="R231" s="25"/>
      <c r="S231" s="26" t="n">
        <f aca="false">IF(ISNA(ABS(VLOOKUP($A231,VARDATA,S$3,FALSE()))),0,ABS(VLOOKUP($A231,VARDATA,S$3,FALSE())))</f>
        <v>12</v>
      </c>
      <c r="U231" s="26" t="n">
        <f aca="false">IF(ISNA(ABS(VLOOKUP($A231,VARDATA,U$3,FALSE()))),0,ABS(VLOOKUP($A231,VARDATA,U$3,FALSE())))</f>
        <v>10</v>
      </c>
      <c r="V231" s="32" t="n">
        <f aca="false">-IF(ISNA(ABS(VLOOKUP($A231,VARDATA,V$3,FALSE()))),0,ABS(VLOOKUP($A231,VARDATA,V$3,FALSE())))</f>
        <v>-2</v>
      </c>
      <c r="W231" s="33" t="n">
        <f aca="false">ABS(V231)+ABS(U231)</f>
        <v>12</v>
      </c>
      <c r="X231" s="25"/>
      <c r="Y231" s="34" t="n">
        <f aca="false">IF(ISNA(ABS(VLOOKUP($A231,VARDATA,Y$4,FALSE()))),0,ABS(VLOOKUP($A231,VARDATA,Y$4,FALSE())))+IF(ISNA(ABS(VLOOKUP($A231,VARDATA,Y$3,FALSE()))),0,ABS(VLOOKUP($A231,VARDATA,Y$3,FALSE())))</f>
        <v>0</v>
      </c>
      <c r="Z231" s="25"/>
      <c r="AA231" s="26" t="n">
        <f aca="false">IF(ISNA(ABS(VLOOKUP($A231,VARDATA,AA$3,FALSE()))),0,ABS(VLOOKUP($A231,VARDATA,AA$3,FALSE())))</f>
        <v>12</v>
      </c>
      <c r="AB231" s="1"/>
    </row>
    <row r="232" customFormat="false" ht="12.75" hidden="false" customHeight="false" outlineLevel="0" collapsed="false">
      <c r="B232" s="8"/>
      <c r="C232" s="0" t="s">
        <v>35</v>
      </c>
      <c r="E232" s="28" t="n">
        <f aca="false">SUM(E230:E231)</f>
        <v>2</v>
      </c>
      <c r="F232" s="28" t="n">
        <f aca="false">SUM(F230:F231)</f>
        <v>-1</v>
      </c>
      <c r="G232" s="28" t="n">
        <f aca="false">SUM(G230:G231)</f>
        <v>3</v>
      </c>
      <c r="H232" s="29"/>
      <c r="I232" s="28" t="n">
        <f aca="false">SUM(I230:I231)</f>
        <v>0</v>
      </c>
      <c r="J232" s="29"/>
      <c r="K232" s="28" t="n">
        <f aca="false">SUM(K230:K231)</f>
        <v>3</v>
      </c>
      <c r="M232" s="28" t="n">
        <f aca="false">SUM(M230:M231)</f>
        <v>25</v>
      </c>
      <c r="N232" s="28" t="n">
        <f aca="false">SUM(N230:N231)</f>
        <v>-16</v>
      </c>
      <c r="O232" s="28" t="n">
        <f aca="false">SUM(O230:O231)</f>
        <v>41</v>
      </c>
      <c r="P232" s="29"/>
      <c r="Q232" s="28" t="n">
        <f aca="false">SUM(Q230:Q231)</f>
        <v>0</v>
      </c>
      <c r="R232" s="29"/>
      <c r="S232" s="28" t="n">
        <f aca="false">SUM(S230:S231)</f>
        <v>41</v>
      </c>
      <c r="U232" s="28" t="n">
        <f aca="false">SUM(U230:U231)</f>
        <v>25</v>
      </c>
      <c r="V232" s="28" t="n">
        <f aca="false">SUM(V230:V231)</f>
        <v>-16</v>
      </c>
      <c r="W232" s="28" t="n">
        <f aca="false">SUM(W230:W231)</f>
        <v>41</v>
      </c>
      <c r="X232" s="29"/>
      <c r="Y232" s="28" t="n">
        <f aca="false">SUM(Y230:Y231)</f>
        <v>0</v>
      </c>
      <c r="Z232" s="29"/>
      <c r="AA232" s="28" t="n">
        <f aca="false">SUM(AA230:AA231)</f>
        <v>41</v>
      </c>
      <c r="AB232" s="1"/>
    </row>
    <row r="233" customFormat="false" ht="12.75" hidden="false" customHeight="false" outlineLevel="0" collapsed="false">
      <c r="C233" s="0" t="s">
        <v>36</v>
      </c>
      <c r="E233" s="30" t="n">
        <f aca="false">IF(E232=0,"",E230/E232)</f>
        <v>0</v>
      </c>
      <c r="F233" s="30" t="n">
        <f aca="false">IF(F232=0,"",F230/F232)</f>
        <v>1</v>
      </c>
      <c r="G233" s="30" t="n">
        <f aca="false">IF(G232=0,"",G230/G232)</f>
        <v>0.333333333333333</v>
      </c>
      <c r="H233" s="29"/>
      <c r="I233" s="30" t="str">
        <f aca="false">IF(I232=0,"",I230/I232)</f>
        <v/>
      </c>
      <c r="J233" s="29"/>
      <c r="K233" s="30" t="n">
        <f aca="false">IF(K232=0,"",K230/K232)</f>
        <v>0.333333333333333</v>
      </c>
      <c r="M233" s="30" t="n">
        <f aca="false">IF(M232=0,"",M230/M232)</f>
        <v>0.6</v>
      </c>
      <c r="N233" s="30" t="n">
        <f aca="false">IF(N232=0,"",N230/N232)</f>
        <v>0.875</v>
      </c>
      <c r="O233" s="30" t="n">
        <f aca="false">IF(O232=0,"",O230/O232)</f>
        <v>0.707317073170732</v>
      </c>
      <c r="P233" s="29"/>
      <c r="Q233" s="30" t="str">
        <f aca="false">IF(Q232=0,"",Q230/Q232)</f>
        <v/>
      </c>
      <c r="R233" s="29"/>
      <c r="S233" s="30" t="n">
        <f aca="false">IF(S232=0,"",S230/S232)</f>
        <v>0.707317073170732</v>
      </c>
      <c r="U233" s="30" t="n">
        <f aca="false">IF(U232=0,"",U230/U232)</f>
        <v>0.6</v>
      </c>
      <c r="V233" s="30" t="n">
        <f aca="false">IF(V232=0,"",V230/V232)</f>
        <v>0.875</v>
      </c>
      <c r="W233" s="30" t="n">
        <f aca="false">IF(W232=0,"",W230/W232)</f>
        <v>0.707317073170732</v>
      </c>
      <c r="X233" s="29"/>
      <c r="Y233" s="30" t="str">
        <f aca="false">IF(Y232=0,"",Y230/Y232)</f>
        <v/>
      </c>
      <c r="Z233" s="29"/>
      <c r="AA233" s="30" t="n">
        <f aca="false">IF(AA232=0,"",AA230/AA232)</f>
        <v>0.707317073170732</v>
      </c>
      <c r="AB233" s="1"/>
    </row>
    <row r="234" customFormat="false" ht="12.75" hidden="false" customHeight="false" outlineLevel="0" collapsed="false">
      <c r="AB234" s="1"/>
    </row>
    <row r="235" customFormat="false" ht="12.75" hidden="false" customHeight="false" outlineLevel="0" collapsed="false">
      <c r="AB235" s="1"/>
    </row>
    <row r="236" customFormat="false" ht="12.75" hidden="false" customHeight="false" outlineLevel="0" collapsed="false">
      <c r="AB236" s="1"/>
    </row>
    <row r="237" customFormat="false" ht="12.75" hidden="false" customHeight="false" outlineLevel="0" collapsed="false">
      <c r="B237" s="8" t="s">
        <v>124</v>
      </c>
      <c r="E237" s="7"/>
      <c r="F237" s="7"/>
      <c r="G237" s="7"/>
      <c r="I237" s="22"/>
      <c r="K237" s="7"/>
      <c r="M237" s="7"/>
      <c r="N237" s="7"/>
      <c r="O237" s="7"/>
      <c r="Q237" s="22"/>
      <c r="S237" s="7"/>
      <c r="U237" s="7"/>
      <c r="V237" s="7"/>
      <c r="W237" s="7"/>
      <c r="Y237" s="22"/>
      <c r="AA237" s="7"/>
      <c r="AB237" s="1"/>
    </row>
    <row r="238" customFormat="false" ht="12.75" hidden="false" customHeight="false" outlineLevel="0" collapsed="false">
      <c r="B238" s="8"/>
      <c r="C238" s="38" t="s">
        <v>32</v>
      </c>
      <c r="D238" s="38"/>
      <c r="E238" s="39"/>
      <c r="F238" s="39"/>
      <c r="G238" s="39"/>
      <c r="H238" s="40"/>
      <c r="I238" s="39" t="n">
        <f aca="false">I115+I230+I201+I67+I131+I181+I221+I123</f>
        <v>308526673.22</v>
      </c>
      <c r="J238" s="40"/>
      <c r="K238" s="39" t="n">
        <f aca="false">K115+K230+K201+K67+K131+K181+K221+K123</f>
        <v>868</v>
      </c>
      <c r="L238" s="38"/>
      <c r="M238" s="39"/>
      <c r="N238" s="39"/>
      <c r="O238" s="39"/>
      <c r="P238" s="40"/>
      <c r="Q238" s="39" t="n">
        <f aca="false">Q115+Q230+Q201+Q67+Q131+Q181+Q221+Q123</f>
        <v>2995058985.13</v>
      </c>
      <c r="R238" s="40"/>
      <c r="S238" s="39" t="n">
        <f aca="false">S115+S230+S201+S67+S131+S181+S221+S123</f>
        <v>9907</v>
      </c>
      <c r="T238" s="38"/>
      <c r="U238" s="39"/>
      <c r="V238" s="39"/>
      <c r="W238" s="39"/>
      <c r="X238" s="40"/>
      <c r="Y238" s="39" t="n">
        <f aca="false">Y115+Y230+Y201+Y67+Y131+Y181+Y221+Y123</f>
        <v>4188848893.61</v>
      </c>
      <c r="Z238" s="40"/>
      <c r="AA238" s="39" t="n">
        <f aca="false">AA115+AA230+AA201+AA67+AA131+AA181+AA221+AA123</f>
        <v>14902</v>
      </c>
      <c r="AB238" s="1"/>
    </row>
    <row r="239" customFormat="false" ht="12.75" hidden="false" customHeight="false" outlineLevel="0" collapsed="false">
      <c r="B239" s="8"/>
      <c r="C239" s="38" t="s">
        <v>34</v>
      </c>
      <c r="D239" s="38"/>
      <c r="E239" s="39"/>
      <c r="F239" s="39"/>
      <c r="G239" s="39"/>
      <c r="H239" s="40"/>
      <c r="I239" s="39" t="n">
        <f aca="false">I116+I231+I202+I68+I132+I182+I222+I124</f>
        <v>1248033378.18</v>
      </c>
      <c r="J239" s="40"/>
      <c r="K239" s="39" t="n">
        <f aca="false">K116+K231+K202+K68+K132+K182+K222+K124</f>
        <v>1712</v>
      </c>
      <c r="L239" s="38"/>
      <c r="M239" s="39"/>
      <c r="N239" s="39"/>
      <c r="O239" s="39"/>
      <c r="P239" s="40"/>
      <c r="Q239" s="39" t="n">
        <f aca="false">Q116+Q231+Q202+Q68+Q132+Q182+Q222+Q124</f>
        <v>14917622826.86</v>
      </c>
      <c r="R239" s="40"/>
      <c r="S239" s="39" t="n">
        <f aca="false">S116+S231+S202+S68+S132+S182+S222+S124</f>
        <v>20637</v>
      </c>
      <c r="T239" s="38"/>
      <c r="U239" s="39"/>
      <c r="V239" s="39"/>
      <c r="W239" s="39"/>
      <c r="X239" s="40"/>
      <c r="Y239" s="39" t="n">
        <f aca="false">Y116+Y231+Y202+Y68+Y132+Y182+Y222+Y124</f>
        <v>24033331360.96</v>
      </c>
      <c r="Z239" s="40"/>
      <c r="AA239" s="39" t="n">
        <f aca="false">AA116+AA231+AA202+AA68+AA132+AA182+AA222+AA124</f>
        <v>36151</v>
      </c>
      <c r="AB239" s="1"/>
    </row>
    <row r="240" customFormat="false" ht="12.75" hidden="false" customHeight="false" outlineLevel="0" collapsed="false">
      <c r="B240" s="8"/>
      <c r="C240" s="38" t="s">
        <v>35</v>
      </c>
      <c r="D240" s="38"/>
      <c r="E240" s="41"/>
      <c r="F240" s="41"/>
      <c r="G240" s="41"/>
      <c r="H240" s="42"/>
      <c r="I240" s="41" t="n">
        <f aca="false">SUM(I238:I239)</f>
        <v>1556560051.4</v>
      </c>
      <c r="J240" s="42"/>
      <c r="K240" s="41" t="n">
        <f aca="false">SUM(K238:K239)</f>
        <v>2580</v>
      </c>
      <c r="L240" s="38"/>
      <c r="M240" s="41"/>
      <c r="N240" s="41"/>
      <c r="O240" s="41"/>
      <c r="P240" s="42"/>
      <c r="Q240" s="41" t="n">
        <f aca="false">SUM(Q238:Q239)</f>
        <v>17912681811.99</v>
      </c>
      <c r="R240" s="42"/>
      <c r="S240" s="41" t="n">
        <f aca="false">SUM(S238:S239)</f>
        <v>30544</v>
      </c>
      <c r="T240" s="38"/>
      <c r="U240" s="41"/>
      <c r="V240" s="41"/>
      <c r="W240" s="41"/>
      <c r="X240" s="42"/>
      <c r="Y240" s="41" t="n">
        <f aca="false">SUM(Y238:Y239)</f>
        <v>28222180254.57</v>
      </c>
      <c r="Z240" s="42"/>
      <c r="AA240" s="41" t="n">
        <f aca="false">SUM(AA238:AA239)</f>
        <v>51053</v>
      </c>
      <c r="AB240" s="1"/>
    </row>
    <row r="241" customFormat="false" ht="12.75" hidden="false" customHeight="false" outlineLevel="0" collapsed="false">
      <c r="C241" s="38" t="s">
        <v>36</v>
      </c>
      <c r="D241" s="38"/>
      <c r="E241" s="43"/>
      <c r="F241" s="43"/>
      <c r="G241" s="43"/>
      <c r="H241" s="42"/>
      <c r="I241" s="43" t="n">
        <f aca="false">IF(I240=0,"",I238/I240)</f>
        <v>0.198210581687809</v>
      </c>
      <c r="J241" s="42"/>
      <c r="K241" s="43" t="n">
        <f aca="false">IF(K240=0,"",K238/K240)</f>
        <v>0.336434108527132</v>
      </c>
      <c r="L241" s="38"/>
      <c r="M241" s="43"/>
      <c r="N241" s="43"/>
      <c r="O241" s="43"/>
      <c r="P241" s="42"/>
      <c r="Q241" s="43" t="n">
        <f aca="false">IF(Q240=0,"",Q238/Q240)</f>
        <v>0.167203270652931</v>
      </c>
      <c r="R241" s="42"/>
      <c r="S241" s="43" t="n">
        <f aca="false">IF(S240=0,"",S238/S240)</f>
        <v>0.324351754845469</v>
      </c>
      <c r="T241" s="38"/>
      <c r="U241" s="43"/>
      <c r="V241" s="43"/>
      <c r="W241" s="43"/>
      <c r="X241" s="42"/>
      <c r="Y241" s="43" t="n">
        <f aca="false">IF(Y240=0,"",Y238/Y240)</f>
        <v>0.148424000407683</v>
      </c>
      <c r="Z241" s="42"/>
      <c r="AA241" s="43" t="n">
        <f aca="false">IF(AA240=0,"",AA238/AA240)</f>
        <v>0.291892738918379</v>
      </c>
      <c r="AB241" s="1"/>
    </row>
    <row r="242" customFormat="false" ht="12.75" hidden="false" customHeight="false" outlineLevel="0" collapsed="false">
      <c r="B242" s="8"/>
      <c r="AB242" s="1"/>
    </row>
    <row r="243" customFormat="false" ht="12.75" hidden="false" customHeight="false" outlineLevel="0" collapsed="false">
      <c r="B243" s="8"/>
      <c r="AB243" s="1"/>
    </row>
    <row r="244" customFormat="false" ht="12.75" hidden="false" customHeight="false" outlineLevel="0" collapsed="false">
      <c r="B244" s="2" t="str">
        <f aca="true">"RUN ON "&amp;TEXT(NOW(),"M/D/YYYY HH:MM")</f>
        <v>RUN ON 9/26/2025 21:09</v>
      </c>
      <c r="AB244" s="1"/>
    </row>
    <row r="245" customFormat="false" ht="12.75" hidden="false" customHeight="false" outlineLevel="0" collapsed="false">
      <c r="B245" s="44" t="e">
        <f aca="false">SUM(C245:AB245)</f>
        <v>#REF!</v>
      </c>
      <c r="C245" s="1" t="s">
        <v>125</v>
      </c>
      <c r="D245" s="45"/>
      <c r="E245" s="46"/>
      <c r="F245" s="46"/>
      <c r="G245" s="46"/>
      <c r="H245" s="47"/>
      <c r="I245" s="46"/>
      <c r="J245" s="47"/>
      <c r="K245" s="46" t="e">
        <f aca="true">INDIRECT("'RAW DATA'!"&amp;CHAR(64+K$3)&amp;"1")-K240</f>
        <v>#REF!</v>
      </c>
      <c r="L245" s="1"/>
      <c r="M245" s="46"/>
      <c r="N245" s="46"/>
      <c r="O245" s="46"/>
      <c r="P245" s="47"/>
      <c r="Q245" s="46"/>
      <c r="R245" s="47"/>
      <c r="S245" s="46" t="e">
        <f aca="true">INDIRECT("'RAW DATA'!"&amp;CHAR(64+S$3)&amp;"1")-S240</f>
        <v>#REF!</v>
      </c>
      <c r="T245" s="1"/>
      <c r="U245" s="46"/>
      <c r="V245" s="46"/>
      <c r="W245" s="46"/>
      <c r="X245" s="47"/>
      <c r="Y245" s="46"/>
      <c r="Z245" s="47"/>
      <c r="AA245" s="46" t="e">
        <f aca="true">INDIRECT("'RAW DATA'!"&amp;CHAR(64+AA$3)&amp;"1")-AA240</f>
        <v>#REF!</v>
      </c>
      <c r="AB245" s="1"/>
    </row>
    <row r="246" customFormat="false" ht="12.75" hidden="false" customHeight="false" outlineLevel="0" collapsed="false">
      <c r="B246" s="44" t="n">
        <f aca="false">SUM(C246:AB246)</f>
        <v>0</v>
      </c>
      <c r="C246" s="1" t="s">
        <v>126</v>
      </c>
      <c r="D246" s="45"/>
      <c r="E246" s="46"/>
      <c r="F246" s="46"/>
      <c r="G246" s="46"/>
      <c r="H246" s="47"/>
      <c r="I246" s="46"/>
      <c r="J246" s="47"/>
      <c r="K246" s="46" t="n">
        <f aca="false">K238-BRAINWAVE!H48</f>
        <v>0</v>
      </c>
      <c r="L246" s="1"/>
      <c r="M246" s="46"/>
      <c r="N246" s="46"/>
      <c r="O246" s="46"/>
      <c r="P246" s="47"/>
      <c r="Q246" s="46"/>
      <c r="R246" s="47"/>
      <c r="S246" s="46" t="n">
        <f aca="false">S238-BRAINWAVE!N48</f>
        <v>0</v>
      </c>
      <c r="T246" s="1"/>
      <c r="U246" s="46"/>
      <c r="V246" s="46"/>
      <c r="W246" s="46"/>
      <c r="X246" s="47"/>
      <c r="Y246" s="46"/>
      <c r="Z246" s="47"/>
      <c r="AA246" s="46" t="n">
        <f aca="false">AA238-BRAINWAVE!Z48</f>
        <v>0</v>
      </c>
      <c r="AB246" s="1"/>
    </row>
    <row r="247" customFormat="false" ht="12.75" hidden="false" customHeight="false" outlineLevel="0" collapsed="false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50" customFormat="false" ht="12.75" hidden="false" customHeight="false" outlineLevel="0" collapsed="false">
      <c r="D250" s="0" t="s">
        <v>2</v>
      </c>
    </row>
    <row r="261" customFormat="false" ht="12.75" hidden="false" customHeight="false" outlineLevel="0" collapsed="false">
      <c r="B261" s="8"/>
    </row>
    <row r="262" customFormat="false" ht="12.75" hidden="false" customHeight="false" outlineLevel="0" collapsed="false">
      <c r="B262" s="8"/>
    </row>
    <row r="263" customFormat="false" ht="12.75" hidden="false" customHeight="false" outlineLevel="0" collapsed="false">
      <c r="B263" s="8"/>
    </row>
    <row r="264" customFormat="false" ht="12.75" hidden="false" customHeight="false" outlineLevel="0" collapsed="false">
      <c r="B264" s="8"/>
    </row>
    <row r="265" customFormat="false" ht="12.75" hidden="false" customHeight="false" outlineLevel="0" collapsed="false">
      <c r="B265" s="8"/>
    </row>
    <row r="266" customFormat="false" ht="12.75" hidden="false" customHeight="false" outlineLevel="0" collapsed="false">
      <c r="B266" s="8"/>
    </row>
    <row r="267" customFormat="false" ht="12.75" hidden="false" customHeight="false" outlineLevel="0" collapsed="false">
      <c r="B267" s="8"/>
    </row>
    <row r="268" customFormat="false" ht="12.75" hidden="false" customHeight="false" outlineLevel="0" collapsed="false">
      <c r="B268" s="8"/>
    </row>
    <row r="269" customFormat="false" ht="12.75" hidden="false" customHeight="false" outlineLevel="0" collapsed="false">
      <c r="B269" s="8"/>
    </row>
    <row r="270" customFormat="false" ht="12.75" hidden="false" customHeight="false" outlineLevel="0" collapsed="false">
      <c r="B270" s="8"/>
    </row>
    <row r="271" customFormat="false" ht="12.75" hidden="false" customHeight="false" outlineLevel="0" collapsed="false">
      <c r="B271" s="8"/>
    </row>
    <row r="272" customFormat="false" ht="12.75" hidden="false" customHeight="false" outlineLevel="0" collapsed="false">
      <c r="B272" s="8"/>
    </row>
    <row r="273" customFormat="false" ht="12.75" hidden="false" customHeight="false" outlineLevel="0" collapsed="false">
      <c r="B273" s="8"/>
    </row>
    <row r="274" customFormat="false" ht="12.75" hidden="false" customHeight="false" outlineLevel="0" collapsed="false">
      <c r="B274" s="8"/>
    </row>
    <row r="275" customFormat="false" ht="12.75" hidden="false" customHeight="false" outlineLevel="0" collapsed="false">
      <c r="B275" s="8"/>
    </row>
    <row r="276" customFormat="false" ht="12.75" hidden="false" customHeight="false" outlineLevel="0" collapsed="false">
      <c r="B276" s="8"/>
    </row>
    <row r="277" customFormat="false" ht="12.75" hidden="false" customHeight="false" outlineLevel="0" collapsed="false">
      <c r="B277" s="8"/>
    </row>
    <row r="278" customFormat="false" ht="12.75" hidden="false" customHeight="false" outlineLevel="0" collapsed="false">
      <c r="B278" s="8"/>
    </row>
    <row r="279" customFormat="false" ht="12.75" hidden="false" customHeight="false" outlineLevel="0" collapsed="false">
      <c r="B279" s="8"/>
    </row>
    <row r="280" customFormat="false" ht="12.75" hidden="false" customHeight="false" outlineLevel="0" collapsed="false">
      <c r="B280" s="8"/>
    </row>
    <row r="281" customFormat="false" ht="12.75" hidden="false" customHeight="false" outlineLevel="0" collapsed="false">
      <c r="B281" s="8"/>
    </row>
    <row r="282" customFormat="false" ht="12.75" hidden="false" customHeight="false" outlineLevel="0" collapsed="false">
      <c r="B282" s="8"/>
    </row>
    <row r="283" customFormat="false" ht="12.75" hidden="false" customHeight="false" outlineLevel="0" collapsed="false">
      <c r="B283" s="8"/>
    </row>
    <row r="284" customFormat="false" ht="12.75" hidden="false" customHeight="false" outlineLevel="0" collapsed="false">
      <c r="B284" s="8"/>
    </row>
    <row r="285" customFormat="false" ht="12.75" hidden="false" customHeight="false" outlineLevel="0" collapsed="false">
      <c r="B285" s="8"/>
    </row>
    <row r="286" customFormat="false" ht="12.75" hidden="false" customHeight="false" outlineLevel="0" collapsed="false">
      <c r="B286" s="8"/>
    </row>
    <row r="287" customFormat="false" ht="12.75" hidden="false" customHeight="false" outlineLevel="0" collapsed="false">
      <c r="B287" s="8"/>
    </row>
    <row r="288" customFormat="false" ht="12.75" hidden="false" customHeight="false" outlineLevel="0" collapsed="false">
      <c r="B288" s="8"/>
    </row>
    <row r="289" customFormat="false" ht="12.75" hidden="false" customHeight="false" outlineLevel="0" collapsed="false">
      <c r="B289" s="8"/>
    </row>
    <row r="290" customFormat="false" ht="12.75" hidden="false" customHeight="false" outlineLevel="0" collapsed="false">
      <c r="B290" s="8"/>
    </row>
    <row r="291" customFormat="false" ht="12.75" hidden="false" customHeight="false" outlineLevel="0" collapsed="false">
      <c r="B291" s="8"/>
    </row>
    <row r="292" customFormat="false" ht="12.75" hidden="false" customHeight="false" outlineLevel="0" collapsed="false">
      <c r="B292" s="8"/>
    </row>
    <row r="293" customFormat="false" ht="12.75" hidden="false" customHeight="false" outlineLevel="0" collapsed="false">
      <c r="B293" s="8"/>
    </row>
    <row r="294" customFormat="false" ht="12.75" hidden="false" customHeight="false" outlineLevel="0" collapsed="false">
      <c r="B294" s="8"/>
    </row>
    <row r="295" customFormat="false" ht="12.75" hidden="false" customHeight="false" outlineLevel="0" collapsed="false">
      <c r="B295" s="8"/>
    </row>
    <row r="296" customFormat="false" ht="12.75" hidden="false" customHeight="false" outlineLevel="0" collapsed="false">
      <c r="B296" s="8"/>
    </row>
    <row r="297" customFormat="false" ht="12.75" hidden="false" customHeight="false" outlineLevel="0" collapsed="false">
      <c r="B297" s="8"/>
    </row>
    <row r="298" customFormat="false" ht="12.75" hidden="false" customHeight="false" outlineLevel="0" collapsed="false">
      <c r="B298" s="8"/>
    </row>
    <row r="299" customFormat="false" ht="12.75" hidden="false" customHeight="false" outlineLevel="0" collapsed="false">
      <c r="B299" s="8"/>
    </row>
    <row r="300" customFormat="false" ht="12.75" hidden="false" customHeight="false" outlineLevel="0" collapsed="false">
      <c r="B300" s="8"/>
    </row>
    <row r="301" customFormat="false" ht="12.75" hidden="false" customHeight="false" outlineLevel="0" collapsed="false">
      <c r="B301" s="8"/>
    </row>
    <row r="302" customFormat="false" ht="12.75" hidden="false" customHeight="false" outlineLevel="0" collapsed="false">
      <c r="B302" s="8"/>
    </row>
    <row r="303" customFormat="false" ht="12.75" hidden="false" customHeight="false" outlineLevel="0" collapsed="false">
      <c r="B303" s="8"/>
    </row>
    <row r="304" customFormat="false" ht="12.75" hidden="false" customHeight="false" outlineLevel="0" collapsed="false">
      <c r="B304" s="8"/>
    </row>
    <row r="305" customFormat="false" ht="12.75" hidden="false" customHeight="false" outlineLevel="0" collapsed="false">
      <c r="B305" s="8"/>
    </row>
    <row r="306" customFormat="false" ht="12.75" hidden="false" customHeight="false" outlineLevel="0" collapsed="false">
      <c r="B306" s="8"/>
    </row>
    <row r="307" customFormat="false" ht="12.75" hidden="false" customHeight="false" outlineLevel="0" collapsed="false">
      <c r="B307" s="8"/>
    </row>
    <row r="308" customFormat="false" ht="12.75" hidden="false" customHeight="false" outlineLevel="0" collapsed="false">
      <c r="B308" s="8"/>
    </row>
    <row r="309" customFormat="false" ht="12.75" hidden="false" customHeight="false" outlineLevel="0" collapsed="false">
      <c r="B309" s="8"/>
    </row>
    <row r="310" customFormat="false" ht="12.75" hidden="false" customHeight="false" outlineLevel="0" collapsed="false">
      <c r="B310" s="8"/>
    </row>
    <row r="311" customFormat="false" ht="12.75" hidden="false" customHeight="false" outlineLevel="0" collapsed="false">
      <c r="B311" s="8"/>
    </row>
    <row r="312" customFormat="false" ht="12.75" hidden="false" customHeight="false" outlineLevel="0" collapsed="false">
      <c r="B312" s="8"/>
    </row>
    <row r="313" customFormat="false" ht="12.75" hidden="false" customHeight="false" outlineLevel="0" collapsed="false">
      <c r="B313" s="8"/>
    </row>
    <row r="314" customFormat="false" ht="12.75" hidden="false" customHeight="false" outlineLevel="0" collapsed="false">
      <c r="B314" s="8"/>
    </row>
    <row r="315" customFormat="false" ht="12.75" hidden="false" customHeight="false" outlineLevel="0" collapsed="false">
      <c r="B315" s="8"/>
    </row>
    <row r="316" customFormat="false" ht="12.75" hidden="false" customHeight="false" outlineLevel="0" collapsed="false">
      <c r="B316" s="8"/>
    </row>
    <row r="317" customFormat="false" ht="12.75" hidden="false" customHeight="false" outlineLevel="0" collapsed="false">
      <c r="B317" s="8"/>
    </row>
    <row r="318" customFormat="false" ht="12.75" hidden="false" customHeight="false" outlineLevel="0" collapsed="false">
      <c r="B318" s="8"/>
    </row>
    <row r="319" customFormat="false" ht="12.75" hidden="false" customHeight="false" outlineLevel="0" collapsed="false">
      <c r="B319" s="8"/>
    </row>
    <row r="320" customFormat="false" ht="12.75" hidden="false" customHeight="false" outlineLevel="0" collapsed="false">
      <c r="B320" s="8"/>
    </row>
    <row r="321" customFormat="false" ht="12.75" hidden="false" customHeight="false" outlineLevel="0" collapsed="false">
      <c r="B321" s="8"/>
    </row>
    <row r="322" customFormat="false" ht="12.75" hidden="false" customHeight="false" outlineLevel="0" collapsed="false">
      <c r="B322" s="8"/>
    </row>
    <row r="323" customFormat="false" ht="12.75" hidden="false" customHeight="false" outlineLevel="0" collapsed="false">
      <c r="B323" s="8"/>
    </row>
    <row r="324" customFormat="false" ht="12.75" hidden="false" customHeight="false" outlineLevel="0" collapsed="false">
      <c r="B324" s="8"/>
    </row>
    <row r="325" customFormat="false" ht="12.75" hidden="false" customHeight="false" outlineLevel="0" collapsed="false">
      <c r="B325" s="8"/>
    </row>
    <row r="326" customFormat="false" ht="12.75" hidden="false" customHeight="false" outlineLevel="0" collapsed="false">
      <c r="B326" s="8"/>
    </row>
    <row r="327" customFormat="false" ht="12.75" hidden="false" customHeight="false" outlineLevel="0" collapsed="false">
      <c r="B327" s="8"/>
    </row>
    <row r="328" customFormat="false" ht="12.75" hidden="false" customHeight="false" outlineLevel="0" collapsed="false">
      <c r="B328" s="8"/>
    </row>
    <row r="329" customFormat="false" ht="12.75" hidden="false" customHeight="false" outlineLevel="0" collapsed="false">
      <c r="B329" s="8"/>
    </row>
    <row r="330" customFormat="false" ht="12.75" hidden="false" customHeight="false" outlineLevel="0" collapsed="false">
      <c r="B330" s="8"/>
    </row>
    <row r="331" customFormat="false" ht="12.75" hidden="false" customHeight="false" outlineLevel="0" collapsed="false">
      <c r="B331" s="8"/>
    </row>
    <row r="332" customFormat="false" ht="12.75" hidden="false" customHeight="false" outlineLevel="0" collapsed="false">
      <c r="B332" s="8"/>
    </row>
    <row r="333" customFormat="false" ht="12.75" hidden="false" customHeight="false" outlineLevel="0" collapsed="false">
      <c r="B333" s="8"/>
    </row>
    <row r="334" customFormat="false" ht="12.75" hidden="false" customHeight="false" outlineLevel="0" collapsed="false">
      <c r="B334" s="8"/>
    </row>
    <row r="335" customFormat="false" ht="12.75" hidden="false" customHeight="false" outlineLevel="0" collapsed="false">
      <c r="B335" s="8"/>
    </row>
    <row r="336" customFormat="false" ht="12.75" hidden="false" customHeight="false" outlineLevel="0" collapsed="false">
      <c r="B336" s="8"/>
    </row>
    <row r="337" customFormat="false" ht="12.75" hidden="false" customHeight="false" outlineLevel="0" collapsed="false">
      <c r="B337" s="8"/>
    </row>
    <row r="338" customFormat="false" ht="12.75" hidden="false" customHeight="false" outlineLevel="0" collapsed="false">
      <c r="B338" s="8"/>
    </row>
    <row r="339" customFormat="false" ht="12.75" hidden="false" customHeight="false" outlineLevel="0" collapsed="false">
      <c r="B339" s="8"/>
    </row>
    <row r="340" customFormat="false" ht="12.75" hidden="false" customHeight="false" outlineLevel="0" collapsed="false">
      <c r="B340" s="8"/>
    </row>
    <row r="341" customFormat="false" ht="12.75" hidden="false" customHeight="false" outlineLevel="0" collapsed="false">
      <c r="B341" s="8"/>
    </row>
    <row r="342" customFormat="false" ht="12.75" hidden="false" customHeight="false" outlineLevel="0" collapsed="false">
      <c r="B342" s="8"/>
    </row>
    <row r="343" customFormat="false" ht="12.75" hidden="false" customHeight="false" outlineLevel="0" collapsed="false">
      <c r="B343" s="8"/>
    </row>
    <row r="344" customFormat="false" ht="12.75" hidden="false" customHeight="false" outlineLevel="0" collapsed="false">
      <c r="B344" s="8"/>
    </row>
    <row r="345" customFormat="false" ht="12.75" hidden="false" customHeight="false" outlineLevel="0" collapsed="false">
      <c r="B345" s="8"/>
    </row>
    <row r="346" customFormat="false" ht="12.75" hidden="false" customHeight="false" outlineLevel="0" collapsed="false">
      <c r="B346" s="8"/>
    </row>
    <row r="347" customFormat="false" ht="12.75" hidden="false" customHeight="false" outlineLevel="0" collapsed="false">
      <c r="B347" s="8"/>
    </row>
    <row r="348" customFormat="false" ht="12.75" hidden="false" customHeight="false" outlineLevel="0" collapsed="false">
      <c r="B348" s="8"/>
    </row>
    <row r="349" customFormat="false" ht="12.75" hidden="false" customHeight="false" outlineLevel="0" collapsed="false">
      <c r="B349" s="8"/>
    </row>
    <row r="350" customFormat="false" ht="12.75" hidden="false" customHeight="false" outlineLevel="0" collapsed="false">
      <c r="B350" s="8"/>
    </row>
    <row r="351" customFormat="false" ht="12.75" hidden="false" customHeight="false" outlineLevel="0" collapsed="false">
      <c r="B351" s="8"/>
    </row>
    <row r="352" customFormat="false" ht="12.75" hidden="false" customHeight="false" outlineLevel="0" collapsed="false">
      <c r="B352" s="8"/>
    </row>
    <row r="353" customFormat="false" ht="12.75" hidden="false" customHeight="false" outlineLevel="0" collapsed="false">
      <c r="B353" s="8"/>
    </row>
    <row r="354" customFormat="false" ht="12.75" hidden="false" customHeight="false" outlineLevel="0" collapsed="false">
      <c r="B354" s="8"/>
    </row>
    <row r="355" customFormat="false" ht="12.75" hidden="false" customHeight="false" outlineLevel="0" collapsed="false">
      <c r="B355" s="8"/>
    </row>
    <row r="356" customFormat="false" ht="12.75" hidden="false" customHeight="false" outlineLevel="0" collapsed="false">
      <c r="B356" s="8"/>
    </row>
    <row r="357" customFormat="false" ht="12.75" hidden="false" customHeight="false" outlineLevel="0" collapsed="false">
      <c r="B357" s="8"/>
    </row>
    <row r="358" customFormat="false" ht="12.75" hidden="false" customHeight="false" outlineLevel="0" collapsed="false">
      <c r="B358" s="8"/>
    </row>
    <row r="359" customFormat="false" ht="12.75" hidden="false" customHeight="false" outlineLevel="0" collapsed="false">
      <c r="B359" s="8"/>
    </row>
    <row r="360" customFormat="false" ht="12.75" hidden="false" customHeight="false" outlineLevel="0" collapsed="false">
      <c r="B360" s="8"/>
    </row>
    <row r="361" customFormat="false" ht="12.75" hidden="false" customHeight="false" outlineLevel="0" collapsed="false">
      <c r="B361" s="8"/>
    </row>
    <row r="362" customFormat="false" ht="12.75" hidden="false" customHeight="false" outlineLevel="0" collapsed="false">
      <c r="B362" s="8"/>
    </row>
    <row r="363" customFormat="false" ht="12.75" hidden="false" customHeight="false" outlineLevel="0" collapsed="false">
      <c r="B363" s="8"/>
    </row>
    <row r="364" customFormat="false" ht="12.75" hidden="false" customHeight="false" outlineLevel="0" collapsed="false">
      <c r="B364" s="8"/>
    </row>
    <row r="365" customFormat="false" ht="12.75" hidden="false" customHeight="false" outlineLevel="0" collapsed="false">
      <c r="B365" s="8"/>
    </row>
    <row r="366" customFormat="false" ht="12.75" hidden="false" customHeight="false" outlineLevel="0" collapsed="false">
      <c r="B366" s="8"/>
    </row>
    <row r="367" customFormat="false" ht="12.75" hidden="false" customHeight="false" outlineLevel="0" collapsed="false">
      <c r="B367" s="8"/>
    </row>
    <row r="368" customFormat="false" ht="12.75" hidden="false" customHeight="false" outlineLevel="0" collapsed="false">
      <c r="B368" s="8"/>
    </row>
    <row r="369" customFormat="false" ht="12.75" hidden="false" customHeight="false" outlineLevel="0" collapsed="false">
      <c r="B369" s="8"/>
    </row>
    <row r="370" customFormat="false" ht="12.75" hidden="false" customHeight="false" outlineLevel="0" collapsed="false">
      <c r="B370" s="8"/>
    </row>
    <row r="371" customFormat="false" ht="12.75" hidden="false" customHeight="false" outlineLevel="0" collapsed="false">
      <c r="B371" s="8"/>
    </row>
    <row r="372" customFormat="false" ht="12.75" hidden="false" customHeight="false" outlineLevel="0" collapsed="false">
      <c r="B372" s="8"/>
    </row>
    <row r="373" customFormat="false" ht="12.75" hidden="false" customHeight="false" outlineLevel="0" collapsed="false">
      <c r="B373" s="8"/>
    </row>
    <row r="374" customFormat="false" ht="12.75" hidden="false" customHeight="false" outlineLevel="0" collapsed="false">
      <c r="B374" s="8"/>
    </row>
    <row r="375" customFormat="false" ht="12.75" hidden="false" customHeight="false" outlineLevel="0" collapsed="false">
      <c r="B375" s="8"/>
    </row>
    <row r="376" customFormat="false" ht="12.75" hidden="false" customHeight="false" outlineLevel="0" collapsed="false">
      <c r="B376" s="8"/>
    </row>
    <row r="377" customFormat="false" ht="12.75" hidden="false" customHeight="false" outlineLevel="0" collapsed="false">
      <c r="B377" s="8"/>
    </row>
    <row r="378" customFormat="false" ht="12.75" hidden="false" customHeight="false" outlineLevel="0" collapsed="false">
      <c r="B378" s="8"/>
    </row>
    <row r="379" customFormat="false" ht="12.75" hidden="false" customHeight="false" outlineLevel="0" collapsed="false">
      <c r="B379" s="8"/>
    </row>
    <row r="380" customFormat="false" ht="12.75" hidden="false" customHeight="false" outlineLevel="0" collapsed="false">
      <c r="B380" s="8"/>
    </row>
    <row r="381" customFormat="false" ht="12.75" hidden="false" customHeight="false" outlineLevel="0" collapsed="false">
      <c r="B381" s="8"/>
    </row>
    <row r="382" customFormat="false" ht="12.75" hidden="false" customHeight="false" outlineLevel="0" collapsed="false">
      <c r="B382" s="8"/>
    </row>
    <row r="383" customFormat="false" ht="12.75" hidden="false" customHeight="false" outlineLevel="0" collapsed="false">
      <c r="B383" s="8"/>
    </row>
    <row r="384" customFormat="false" ht="12.75" hidden="false" customHeight="false" outlineLevel="0" collapsed="false">
      <c r="B384" s="8"/>
    </row>
    <row r="385" customFormat="false" ht="12.75" hidden="false" customHeight="false" outlineLevel="0" collapsed="false">
      <c r="B385" s="8"/>
    </row>
    <row r="386" customFormat="false" ht="12.75" hidden="false" customHeight="false" outlineLevel="0" collapsed="false">
      <c r="B386" s="8"/>
    </row>
    <row r="387" customFormat="false" ht="12.75" hidden="false" customHeight="false" outlineLevel="0" collapsed="false">
      <c r="B387" s="8"/>
    </row>
    <row r="388" customFormat="false" ht="12.75" hidden="false" customHeight="false" outlineLevel="0" collapsed="false">
      <c r="B388" s="8"/>
    </row>
    <row r="389" customFormat="false" ht="12.75" hidden="false" customHeight="false" outlineLevel="0" collapsed="false">
      <c r="B389" s="8"/>
    </row>
    <row r="390" customFormat="false" ht="12.75" hidden="false" customHeight="false" outlineLevel="0" collapsed="false">
      <c r="B390" s="8"/>
    </row>
    <row r="391" customFormat="false" ht="12.75" hidden="false" customHeight="false" outlineLevel="0" collapsed="false">
      <c r="B391" s="8"/>
    </row>
    <row r="392" customFormat="false" ht="12.75" hidden="false" customHeight="false" outlineLevel="0" collapsed="false">
      <c r="B392" s="8"/>
    </row>
    <row r="393" customFormat="false" ht="12.75" hidden="false" customHeight="false" outlineLevel="0" collapsed="false">
      <c r="B393" s="8"/>
    </row>
    <row r="394" customFormat="false" ht="12.75" hidden="false" customHeight="false" outlineLevel="0" collapsed="false">
      <c r="B394" s="8"/>
    </row>
    <row r="395" customFormat="false" ht="12.75" hidden="false" customHeight="false" outlineLevel="0" collapsed="false">
      <c r="B395" s="8"/>
    </row>
    <row r="396" customFormat="false" ht="12.75" hidden="false" customHeight="false" outlineLevel="0" collapsed="false">
      <c r="B396" s="8"/>
    </row>
    <row r="397" customFormat="false" ht="12.75" hidden="false" customHeight="false" outlineLevel="0" collapsed="false">
      <c r="B397" s="8"/>
    </row>
    <row r="398" customFormat="false" ht="12.75" hidden="false" customHeight="false" outlineLevel="0" collapsed="false">
      <c r="B398" s="8"/>
    </row>
    <row r="399" customFormat="false" ht="12.75" hidden="false" customHeight="false" outlineLevel="0" collapsed="false">
      <c r="B399" s="8"/>
    </row>
    <row r="400" customFormat="false" ht="12.75" hidden="false" customHeight="false" outlineLevel="0" collapsed="false">
      <c r="B400" s="8"/>
    </row>
    <row r="401" customFormat="false" ht="12.75" hidden="false" customHeight="false" outlineLevel="0" collapsed="false">
      <c r="B401" s="8"/>
    </row>
    <row r="402" customFormat="false" ht="12.75" hidden="false" customHeight="false" outlineLevel="0" collapsed="false">
      <c r="B402" s="8"/>
    </row>
    <row r="403" customFormat="false" ht="12.75" hidden="false" customHeight="false" outlineLevel="0" collapsed="false">
      <c r="B403" s="8"/>
    </row>
    <row r="404" customFormat="false" ht="12.75" hidden="false" customHeight="false" outlineLevel="0" collapsed="false">
      <c r="B404" s="8"/>
    </row>
    <row r="405" customFormat="false" ht="12.75" hidden="false" customHeight="false" outlineLevel="0" collapsed="false">
      <c r="B405" s="8"/>
    </row>
    <row r="406" customFormat="false" ht="12.75" hidden="false" customHeight="false" outlineLevel="0" collapsed="false">
      <c r="B406" s="8"/>
    </row>
    <row r="407" customFormat="false" ht="12.75" hidden="false" customHeight="false" outlineLevel="0" collapsed="false">
      <c r="B407" s="8"/>
    </row>
    <row r="408" customFormat="false" ht="12.75" hidden="false" customHeight="false" outlineLevel="0" collapsed="false">
      <c r="B408" s="8"/>
    </row>
    <row r="409" customFormat="false" ht="12.75" hidden="false" customHeight="false" outlineLevel="0" collapsed="false">
      <c r="B409" s="8"/>
    </row>
    <row r="410" customFormat="false" ht="12.75" hidden="false" customHeight="false" outlineLevel="0" collapsed="false">
      <c r="B410" s="8"/>
    </row>
    <row r="411" customFormat="false" ht="12.75" hidden="false" customHeight="false" outlineLevel="0" collapsed="false">
      <c r="B411" s="8"/>
    </row>
    <row r="412" customFormat="false" ht="12.75" hidden="false" customHeight="false" outlineLevel="0" collapsed="false">
      <c r="B412" s="8"/>
    </row>
    <row r="413" customFormat="false" ht="12.75" hidden="false" customHeight="false" outlineLevel="0" collapsed="false">
      <c r="B413" s="8"/>
    </row>
    <row r="414" customFormat="false" ht="12.75" hidden="false" customHeight="false" outlineLevel="0" collapsed="false">
      <c r="B414" s="8"/>
    </row>
    <row r="415" customFormat="false" ht="12.75" hidden="false" customHeight="false" outlineLevel="0" collapsed="false">
      <c r="B415" s="8"/>
    </row>
    <row r="416" customFormat="false" ht="12.75" hidden="false" customHeight="false" outlineLevel="0" collapsed="false">
      <c r="B416" s="8"/>
    </row>
    <row r="417" customFormat="false" ht="12.75" hidden="false" customHeight="false" outlineLevel="0" collapsed="false">
      <c r="B417" s="8"/>
    </row>
    <row r="418" customFormat="false" ht="12.75" hidden="false" customHeight="false" outlineLevel="0" collapsed="false">
      <c r="B418" s="8"/>
    </row>
    <row r="419" customFormat="false" ht="12.75" hidden="false" customHeight="false" outlineLevel="0" collapsed="false">
      <c r="B419" s="8"/>
    </row>
    <row r="420" customFormat="false" ht="12.75" hidden="false" customHeight="false" outlineLevel="0" collapsed="false">
      <c r="B420" s="8"/>
    </row>
    <row r="421" customFormat="false" ht="12.75" hidden="false" customHeight="false" outlineLevel="0" collapsed="false">
      <c r="B421" s="8"/>
    </row>
    <row r="422" customFormat="false" ht="12.75" hidden="false" customHeight="false" outlineLevel="0" collapsed="false">
      <c r="B422" s="8"/>
    </row>
    <row r="423" customFormat="false" ht="12.75" hidden="false" customHeight="false" outlineLevel="0" collapsed="false">
      <c r="B423" s="8"/>
    </row>
    <row r="424" customFormat="false" ht="12.75" hidden="false" customHeight="false" outlineLevel="0" collapsed="false">
      <c r="B424" s="8"/>
    </row>
    <row r="425" customFormat="false" ht="12.75" hidden="false" customHeight="false" outlineLevel="0" collapsed="false">
      <c r="B425" s="8"/>
    </row>
    <row r="426" customFormat="false" ht="12.75" hidden="false" customHeight="false" outlineLevel="0" collapsed="false">
      <c r="B426" s="8"/>
    </row>
    <row r="427" customFormat="false" ht="12.75" hidden="false" customHeight="false" outlineLevel="0" collapsed="false">
      <c r="B427" s="8"/>
    </row>
    <row r="428" customFormat="false" ht="12.75" hidden="false" customHeight="false" outlineLevel="0" collapsed="false">
      <c r="B428" s="8"/>
    </row>
    <row r="429" customFormat="false" ht="12.75" hidden="false" customHeight="false" outlineLevel="0" collapsed="false">
      <c r="B429" s="8"/>
    </row>
    <row r="430" customFormat="false" ht="12.75" hidden="false" customHeight="false" outlineLevel="0" collapsed="false">
      <c r="B430" s="8"/>
    </row>
    <row r="431" customFormat="false" ht="12.75" hidden="false" customHeight="false" outlineLevel="0" collapsed="false">
      <c r="B431" s="8"/>
    </row>
    <row r="432" customFormat="false" ht="12.75" hidden="false" customHeight="false" outlineLevel="0" collapsed="false">
      <c r="B432" s="8"/>
    </row>
    <row r="433" customFormat="false" ht="12.75" hidden="false" customHeight="false" outlineLevel="0" collapsed="false">
      <c r="B433" s="8"/>
    </row>
    <row r="434" customFormat="false" ht="12.75" hidden="false" customHeight="false" outlineLevel="0" collapsed="false">
      <c r="B434" s="8"/>
    </row>
    <row r="435" customFormat="false" ht="12.75" hidden="false" customHeight="false" outlineLevel="0" collapsed="false">
      <c r="B435" s="8"/>
    </row>
    <row r="436" customFormat="false" ht="12.75" hidden="false" customHeight="false" outlineLevel="0" collapsed="false">
      <c r="B436" s="8"/>
    </row>
    <row r="437" customFormat="false" ht="12.75" hidden="false" customHeight="false" outlineLevel="0" collapsed="false">
      <c r="B437" s="8"/>
    </row>
    <row r="438" customFormat="false" ht="12.75" hidden="false" customHeight="false" outlineLevel="0" collapsed="false">
      <c r="B438" s="8"/>
    </row>
    <row r="439" customFormat="false" ht="12.75" hidden="false" customHeight="false" outlineLevel="0" collapsed="false">
      <c r="B439" s="8"/>
    </row>
    <row r="440" customFormat="false" ht="12.75" hidden="false" customHeight="false" outlineLevel="0" collapsed="false">
      <c r="B440" s="8"/>
    </row>
    <row r="441" customFormat="false" ht="12.75" hidden="false" customHeight="false" outlineLevel="0" collapsed="false">
      <c r="B441" s="8"/>
    </row>
    <row r="442" customFormat="false" ht="12.75" hidden="false" customHeight="false" outlineLevel="0" collapsed="false">
      <c r="B442" s="8"/>
    </row>
    <row r="443" customFormat="false" ht="12.75" hidden="false" customHeight="false" outlineLevel="0" collapsed="false">
      <c r="B443" s="8"/>
    </row>
    <row r="444" customFormat="false" ht="12.75" hidden="false" customHeight="false" outlineLevel="0" collapsed="false">
      <c r="B444" s="8"/>
    </row>
    <row r="445" customFormat="false" ht="12.75" hidden="false" customHeight="false" outlineLevel="0" collapsed="false">
      <c r="B445" s="8"/>
    </row>
    <row r="446" customFormat="false" ht="12.75" hidden="false" customHeight="false" outlineLevel="0" collapsed="false">
      <c r="B446" s="8"/>
    </row>
    <row r="447" customFormat="false" ht="12.75" hidden="false" customHeight="false" outlineLevel="0" collapsed="false">
      <c r="B447" s="8"/>
    </row>
    <row r="448" customFormat="false" ht="12.75" hidden="false" customHeight="false" outlineLevel="0" collapsed="false">
      <c r="B448" s="8"/>
    </row>
    <row r="449" customFormat="false" ht="12.75" hidden="false" customHeight="false" outlineLevel="0" collapsed="false">
      <c r="B449" s="8"/>
    </row>
    <row r="450" customFormat="false" ht="12.75" hidden="false" customHeight="false" outlineLevel="0" collapsed="false">
      <c r="B450" s="8"/>
    </row>
    <row r="451" customFormat="false" ht="12.75" hidden="false" customHeight="false" outlineLevel="0" collapsed="false">
      <c r="B451" s="8"/>
    </row>
    <row r="452" customFormat="false" ht="12.75" hidden="false" customHeight="false" outlineLevel="0" collapsed="false">
      <c r="B452" s="8"/>
    </row>
    <row r="453" customFormat="false" ht="12.75" hidden="false" customHeight="false" outlineLevel="0" collapsed="false">
      <c r="B453" s="8"/>
    </row>
    <row r="454" customFormat="false" ht="12.75" hidden="false" customHeight="false" outlineLevel="0" collapsed="false">
      <c r="B454" s="8"/>
    </row>
    <row r="455" customFormat="false" ht="12.75" hidden="false" customHeight="false" outlineLevel="0" collapsed="false">
      <c r="B455" s="8"/>
    </row>
    <row r="456" customFormat="false" ht="12.75" hidden="false" customHeight="false" outlineLevel="0" collapsed="false">
      <c r="B456" s="8"/>
    </row>
    <row r="457" customFormat="false" ht="12.75" hidden="false" customHeight="false" outlineLevel="0" collapsed="false">
      <c r="B457" s="8"/>
    </row>
    <row r="458" customFormat="false" ht="12.75" hidden="false" customHeight="false" outlineLevel="0" collapsed="false">
      <c r="B458" s="8"/>
    </row>
    <row r="459" customFormat="false" ht="12.75" hidden="false" customHeight="false" outlineLevel="0" collapsed="false">
      <c r="B459" s="8"/>
    </row>
    <row r="460" customFormat="false" ht="12.75" hidden="false" customHeight="false" outlineLevel="0" collapsed="false">
      <c r="B460" s="8"/>
    </row>
    <row r="461" customFormat="false" ht="12.75" hidden="false" customHeight="false" outlineLevel="0" collapsed="false">
      <c r="B461" s="8"/>
    </row>
    <row r="462" customFormat="false" ht="12.75" hidden="false" customHeight="false" outlineLevel="0" collapsed="false">
      <c r="B462" s="8"/>
    </row>
    <row r="463" customFormat="false" ht="12.75" hidden="false" customHeight="false" outlineLevel="0" collapsed="false">
      <c r="B463" s="8"/>
    </row>
    <row r="464" customFormat="false" ht="12.75" hidden="false" customHeight="false" outlineLevel="0" collapsed="false">
      <c r="B464" s="8"/>
    </row>
    <row r="465" customFormat="false" ht="12.75" hidden="false" customHeight="false" outlineLevel="0" collapsed="false">
      <c r="B465" s="8"/>
    </row>
    <row r="466" customFormat="false" ht="12.75" hidden="false" customHeight="false" outlineLevel="0" collapsed="false">
      <c r="B466" s="8"/>
    </row>
    <row r="467" customFormat="false" ht="12.75" hidden="false" customHeight="false" outlineLevel="0" collapsed="false">
      <c r="B467" s="8"/>
    </row>
    <row r="468" customFormat="false" ht="12.75" hidden="false" customHeight="false" outlineLevel="0" collapsed="false">
      <c r="B468" s="8"/>
    </row>
    <row r="469" customFormat="false" ht="12.75" hidden="false" customHeight="false" outlineLevel="0" collapsed="false">
      <c r="B469" s="8"/>
    </row>
    <row r="470" customFormat="false" ht="12.75" hidden="false" customHeight="false" outlineLevel="0" collapsed="false">
      <c r="B470" s="8"/>
    </row>
    <row r="471" customFormat="false" ht="12.75" hidden="false" customHeight="false" outlineLevel="0" collapsed="false">
      <c r="B471" s="8"/>
    </row>
    <row r="472" customFormat="false" ht="12.75" hidden="false" customHeight="false" outlineLevel="0" collapsed="false">
      <c r="B472" s="8"/>
    </row>
    <row r="473" customFormat="false" ht="12.75" hidden="false" customHeight="false" outlineLevel="0" collapsed="false">
      <c r="B473" s="8"/>
    </row>
    <row r="474" customFormat="false" ht="12.75" hidden="false" customHeight="false" outlineLevel="0" collapsed="false">
      <c r="B474" s="8"/>
    </row>
    <row r="475" customFormat="false" ht="12.75" hidden="false" customHeight="false" outlineLevel="0" collapsed="false">
      <c r="B475" s="8"/>
    </row>
    <row r="476" customFormat="false" ht="12.75" hidden="false" customHeight="false" outlineLevel="0" collapsed="false">
      <c r="B476" s="8"/>
    </row>
    <row r="477" customFormat="false" ht="12.75" hidden="false" customHeight="false" outlineLevel="0" collapsed="false">
      <c r="B477" s="8"/>
    </row>
    <row r="478" customFormat="false" ht="12.75" hidden="false" customHeight="false" outlineLevel="0" collapsed="false">
      <c r="B478" s="8"/>
    </row>
    <row r="479" customFormat="false" ht="12.75" hidden="false" customHeight="false" outlineLevel="0" collapsed="false">
      <c r="B479" s="8"/>
    </row>
    <row r="480" customFormat="false" ht="12.75" hidden="false" customHeight="false" outlineLevel="0" collapsed="false">
      <c r="B480" s="8"/>
    </row>
    <row r="481" customFormat="false" ht="12.75" hidden="false" customHeight="false" outlineLevel="0" collapsed="false">
      <c r="B481" s="8"/>
    </row>
    <row r="482" customFormat="false" ht="12.75" hidden="false" customHeight="false" outlineLevel="0" collapsed="false">
      <c r="B482" s="8"/>
    </row>
    <row r="483" customFormat="false" ht="12.75" hidden="false" customHeight="false" outlineLevel="0" collapsed="false">
      <c r="B483" s="8"/>
    </row>
    <row r="484" customFormat="false" ht="12.75" hidden="false" customHeight="false" outlineLevel="0" collapsed="false">
      <c r="B484" s="8"/>
    </row>
    <row r="485" customFormat="false" ht="12.75" hidden="false" customHeight="false" outlineLevel="0" collapsed="false">
      <c r="B485" s="8"/>
    </row>
    <row r="486" customFormat="false" ht="12.75" hidden="false" customHeight="false" outlineLevel="0" collapsed="false">
      <c r="B486" s="8"/>
    </row>
    <row r="487" customFormat="false" ht="12.75" hidden="false" customHeight="false" outlineLevel="0" collapsed="false">
      <c r="B487" s="8"/>
    </row>
    <row r="488" customFormat="false" ht="12.75" hidden="false" customHeight="false" outlineLevel="0" collapsed="false">
      <c r="B488" s="8"/>
    </row>
    <row r="489" customFormat="false" ht="12.75" hidden="false" customHeight="false" outlineLevel="0" collapsed="false">
      <c r="B489" s="8"/>
    </row>
    <row r="490" customFormat="false" ht="12.75" hidden="false" customHeight="false" outlineLevel="0" collapsed="false">
      <c r="B490" s="8"/>
    </row>
    <row r="491" customFormat="false" ht="12.75" hidden="false" customHeight="false" outlineLevel="0" collapsed="false">
      <c r="B491" s="8"/>
    </row>
    <row r="492" customFormat="false" ht="12.75" hidden="false" customHeight="false" outlineLevel="0" collapsed="false">
      <c r="B492" s="8"/>
    </row>
    <row r="493" customFormat="false" ht="12.75" hidden="false" customHeight="false" outlineLevel="0" collapsed="false">
      <c r="B493" s="8"/>
    </row>
    <row r="494" customFormat="false" ht="12.75" hidden="false" customHeight="false" outlineLevel="0" collapsed="false">
      <c r="B494" s="8"/>
    </row>
    <row r="495" customFormat="false" ht="12.75" hidden="false" customHeight="false" outlineLevel="0" collapsed="false">
      <c r="B495" s="8"/>
    </row>
  </sheetData>
  <conditionalFormatting sqref="B245:B246 D245:IV246">
    <cfRule type="cellIs" priority="2" operator="equal" aboveAverage="0" equalAverage="0" bottom="0" percent="0" rank="0" text="" dxfId="0">
      <formula>0</formula>
    </cfRule>
    <cfRule type="cellIs" priority="3" operator="notEqual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338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pane xSplit="6" ySplit="16" topLeftCell="L54" activePane="bottomRight" state="frozen"/>
      <selection pane="topLeft" activeCell="A1" activeCellId="0" sqref="A1"/>
      <selection pane="topRight" activeCell="L1" activeCellId="0" sqref="L1"/>
      <selection pane="bottomLeft" activeCell="A54" activeCellId="0" sqref="A54"/>
      <selection pane="bottomRight" activeCell="AE124" activeCellId="0" sqref="AE124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" width="11.42"/>
    <col collapsed="false" customWidth="true" hidden="true" outlineLevel="0" max="4" min="2" style="1" width="8.7"/>
    <col collapsed="false" customWidth="true" hidden="false" outlineLevel="0" max="5" min="5" style="2" width="13.28"/>
    <col collapsed="false" customWidth="true" hidden="false" outlineLevel="0" max="6" min="6" style="2" width="25.41"/>
    <col collapsed="false" customWidth="true" hidden="false" outlineLevel="0" max="7" min="7" style="2" width="14.28"/>
    <col collapsed="false" customWidth="true" hidden="false" outlineLevel="0" max="8" min="8" style="0" width="16.84"/>
    <col collapsed="false" customWidth="true" hidden="true" outlineLevel="0" max="11" min="9" style="48" width="16.84"/>
    <col collapsed="false" customWidth="true" hidden="false" outlineLevel="0" max="12" min="12" style="0" width="16.84"/>
    <col collapsed="false" customWidth="true" hidden="false" outlineLevel="0" max="13" min="13" style="0" width="5.28"/>
    <col collapsed="false" customWidth="true" hidden="false" outlineLevel="0" max="14" min="14" style="0" width="16.84"/>
    <col collapsed="false" customWidth="true" hidden="true" outlineLevel="0" max="17" min="15" style="48" width="16.84"/>
    <col collapsed="false" customWidth="true" hidden="false" outlineLevel="0" max="18" min="18" style="0" width="16.84"/>
    <col collapsed="false" customWidth="true" hidden="false" outlineLevel="0" max="19" min="19" style="0" width="5.28"/>
    <col collapsed="false" customWidth="true" hidden="false" outlineLevel="0" max="20" min="20" style="0" width="16.84"/>
    <col collapsed="false" customWidth="true" hidden="true" outlineLevel="0" max="23" min="21" style="48" width="16.84"/>
    <col collapsed="false" customWidth="true" hidden="false" outlineLevel="0" max="24" min="24" style="0" width="16.84"/>
    <col collapsed="false" customWidth="true" hidden="false" outlineLevel="0" max="25" min="25" style="0" width="5.28"/>
    <col collapsed="false" customWidth="true" hidden="false" outlineLevel="0" max="26" min="26" style="0" width="16.84"/>
    <col collapsed="false" customWidth="true" hidden="true" outlineLevel="0" max="29" min="27" style="48" width="16.84"/>
    <col collapsed="false" customWidth="true" hidden="false" outlineLevel="0" max="30" min="30" style="0" width="16.84"/>
    <col collapsed="false" customWidth="true" hidden="false" outlineLevel="0" max="32" min="31" style="0" width="16.13"/>
    <col collapsed="false" customWidth="true" hidden="false" outlineLevel="0" max="34" min="33" style="0" width="10.28"/>
  </cols>
  <sheetData>
    <row r="1" customFormat="false" ht="12.75" hidden="true" customHeight="false" outlineLevel="0" collapsed="false">
      <c r="E1" s="3"/>
      <c r="F1" s="3"/>
      <c r="G1" s="3"/>
      <c r="H1" s="4" t="s">
        <v>4</v>
      </c>
      <c r="I1" s="49"/>
      <c r="J1" s="49"/>
      <c r="K1" s="49"/>
      <c r="L1" s="4"/>
      <c r="M1" s="4"/>
      <c r="N1" s="4" t="s">
        <v>8</v>
      </c>
      <c r="O1" s="49"/>
      <c r="P1" s="49"/>
      <c r="Q1" s="49"/>
      <c r="R1" s="4"/>
      <c r="S1" s="4"/>
      <c r="T1" s="4" t="s">
        <v>127</v>
      </c>
      <c r="U1" s="49"/>
      <c r="V1" s="49"/>
      <c r="W1" s="49"/>
      <c r="X1" s="4"/>
      <c r="Y1" s="4"/>
      <c r="Z1" s="4" t="s">
        <v>12</v>
      </c>
      <c r="AA1" s="49"/>
      <c r="AB1" s="49"/>
      <c r="AC1" s="49"/>
      <c r="AD1" s="4"/>
      <c r="AE1" s="4"/>
      <c r="AF1" s="4"/>
      <c r="AG1" s="4"/>
      <c r="AH1" s="4"/>
      <c r="AI1" s="1"/>
    </row>
    <row r="2" customFormat="false" ht="12.75" hidden="true" customHeight="false" outlineLevel="0" collapsed="false">
      <c r="E2" s="3"/>
      <c r="F2" s="3"/>
      <c r="G2" s="3"/>
      <c r="H2" s="3" t="n">
        <f aca="false">MATCH(H1,VARFINDCOLUMN,0)</f>
        <v>15</v>
      </c>
      <c r="L2" s="3"/>
      <c r="M2" s="3"/>
      <c r="N2" s="3" t="n">
        <f aca="false">MATCH(N1,VARFINDCOLUMN,0)</f>
        <v>10</v>
      </c>
      <c r="R2" s="3"/>
      <c r="S2" s="3"/>
      <c r="T2" s="3" t="n">
        <f aca="false">MATCH(T1,VARFINDCOLUMN,0)</f>
        <v>20</v>
      </c>
      <c r="X2" s="3"/>
      <c r="Y2" s="3"/>
      <c r="Z2" s="3" t="n">
        <f aca="false">MATCH(Z1,VARFINDCOLUMN,0)</f>
        <v>5</v>
      </c>
      <c r="AD2" s="3"/>
      <c r="AE2" s="3"/>
      <c r="AF2" s="3"/>
      <c r="AG2" s="3"/>
      <c r="AH2" s="3"/>
      <c r="AI2" s="1"/>
    </row>
    <row r="3" customFormat="false" ht="12.75" hidden="true" customHeight="false" outlineLevel="0" collapsed="false">
      <c r="E3" s="3"/>
      <c r="F3" s="3"/>
      <c r="G3" s="3"/>
      <c r="H3" s="4" t="s">
        <v>0</v>
      </c>
      <c r="I3" s="49"/>
      <c r="J3" s="49" t="s">
        <v>1</v>
      </c>
      <c r="K3" s="49"/>
      <c r="L3" s="4"/>
      <c r="M3" s="4"/>
      <c r="N3" s="4" t="s">
        <v>5</v>
      </c>
      <c r="O3" s="49"/>
      <c r="P3" s="49" t="s">
        <v>6</v>
      </c>
      <c r="Q3" s="49"/>
      <c r="R3" s="4"/>
      <c r="S3" s="4"/>
      <c r="T3" s="4" t="s">
        <v>128</v>
      </c>
      <c r="U3" s="49"/>
      <c r="V3" s="49" t="s">
        <v>129</v>
      </c>
      <c r="W3" s="49"/>
      <c r="X3" s="4"/>
      <c r="Y3" s="4"/>
      <c r="Z3" s="4" t="s">
        <v>9</v>
      </c>
      <c r="AA3" s="49"/>
      <c r="AB3" s="49" t="s">
        <v>10</v>
      </c>
      <c r="AC3" s="49"/>
      <c r="AD3" s="4"/>
      <c r="AE3" s="4"/>
      <c r="AF3" s="4"/>
      <c r="AG3" s="4"/>
      <c r="AH3" s="4"/>
      <c r="AI3" s="1"/>
    </row>
    <row r="4" customFormat="false" ht="12.75" hidden="true" customHeight="false" outlineLevel="0" collapsed="false">
      <c r="E4" s="3"/>
      <c r="F4" s="3"/>
      <c r="G4" s="3"/>
      <c r="H4" s="3" t="n">
        <f aca="false">MATCH(H3,VARFINDCOLUMN,0)</f>
        <v>16</v>
      </c>
      <c r="J4" s="48" t="n">
        <f aca="false">MATCH(J3,VARFINDCOLUMN,0)</f>
        <v>17</v>
      </c>
      <c r="L4" s="3"/>
      <c r="M4" s="3"/>
      <c r="N4" s="3" t="n">
        <f aca="false">MATCH(N3,VARFINDCOLUMN,0)</f>
        <v>11</v>
      </c>
      <c r="P4" s="48" t="n">
        <f aca="false">MATCH(P3,VARFINDCOLUMN,0)</f>
        <v>12</v>
      </c>
      <c r="R4" s="3"/>
      <c r="S4" s="3"/>
      <c r="T4" s="3" t="n">
        <f aca="false">MATCH(T3,VARFINDCOLUMN,0)</f>
        <v>21</v>
      </c>
      <c r="V4" s="48" t="n">
        <f aca="false">MATCH(V3,VARFINDCOLUMN,0)</f>
        <v>22</v>
      </c>
      <c r="X4" s="3"/>
      <c r="Y4" s="3"/>
      <c r="Z4" s="3" t="n">
        <f aca="false">MATCH(Z3,VARFINDCOLUMN,0)</f>
        <v>6</v>
      </c>
      <c r="AB4" s="48" t="n">
        <f aca="false">MATCH(AB3,VARFINDCOLUMN,0)</f>
        <v>7</v>
      </c>
      <c r="AD4" s="3"/>
      <c r="AE4" s="3"/>
      <c r="AF4" s="3"/>
      <c r="AG4" s="3"/>
      <c r="AH4" s="3"/>
      <c r="AI4" s="1"/>
    </row>
    <row r="5" customFormat="false" ht="12.75" hidden="true" customHeight="false" outlineLevel="0" collapsed="false">
      <c r="E5" s="3"/>
      <c r="F5" s="3"/>
      <c r="G5" s="3"/>
      <c r="H5" s="4" t="s">
        <v>3</v>
      </c>
      <c r="I5" s="49"/>
      <c r="J5" s="49" t="s">
        <v>13</v>
      </c>
      <c r="K5" s="49"/>
      <c r="L5" s="4"/>
      <c r="M5" s="4"/>
      <c r="N5" s="4" t="s">
        <v>7</v>
      </c>
      <c r="O5" s="49"/>
      <c r="P5" s="49" t="s">
        <v>14</v>
      </c>
      <c r="Q5" s="49"/>
      <c r="R5" s="4"/>
      <c r="S5" s="4"/>
      <c r="T5" s="4" t="s">
        <v>130</v>
      </c>
      <c r="U5" s="49"/>
      <c r="V5" s="49" t="s">
        <v>131</v>
      </c>
      <c r="W5" s="49"/>
      <c r="X5" s="4"/>
      <c r="Y5" s="4"/>
      <c r="Z5" s="4" t="s">
        <v>11</v>
      </c>
      <c r="AA5" s="49"/>
      <c r="AB5" s="49" t="s">
        <v>15</v>
      </c>
      <c r="AC5" s="49"/>
      <c r="AD5" s="4"/>
      <c r="AE5" s="4"/>
      <c r="AF5" s="4"/>
      <c r="AG5" s="4"/>
      <c r="AH5" s="4"/>
      <c r="AI5" s="1"/>
    </row>
    <row r="6" customFormat="false" ht="12.75" hidden="true" customHeight="false" outlineLevel="0" collapsed="false">
      <c r="E6" s="3"/>
      <c r="F6" s="3"/>
      <c r="G6" s="3"/>
      <c r="H6" s="3" t="n">
        <f aca="false">MATCH(H5,VARFINDCOLUMN,0)</f>
        <v>18</v>
      </c>
      <c r="J6" s="48" t="n">
        <f aca="false">MATCH(J5,VARFINDCOLUMN,0)</f>
        <v>19</v>
      </c>
      <c r="L6" s="3"/>
      <c r="M6" s="3"/>
      <c r="N6" s="3" t="n">
        <f aca="false">MATCH(N5,VARFINDCOLUMN,0)</f>
        <v>13</v>
      </c>
      <c r="P6" s="48" t="n">
        <f aca="false">MATCH(P5,VARFINDCOLUMN,0)</f>
        <v>14</v>
      </c>
      <c r="R6" s="3"/>
      <c r="S6" s="3"/>
      <c r="T6" s="3" t="n">
        <f aca="false">MATCH(T5,VARFINDCOLUMN,0)</f>
        <v>23</v>
      </c>
      <c r="V6" s="48" t="n">
        <f aca="false">MATCH(V5,VARFINDCOLUMN,0)</f>
        <v>24</v>
      </c>
      <c r="X6" s="3"/>
      <c r="Y6" s="3"/>
      <c r="Z6" s="3" t="n">
        <f aca="false">MATCH(Z5,VARFINDCOLUMN,0)</f>
        <v>8</v>
      </c>
      <c r="AB6" s="48" t="n">
        <f aca="false">MATCH(AB5,VARFINDCOLUMN,0)</f>
        <v>9</v>
      </c>
      <c r="AD6" s="3"/>
      <c r="AE6" s="3"/>
      <c r="AF6" s="3"/>
      <c r="AG6" s="3"/>
      <c r="AH6" s="3"/>
      <c r="AI6" s="1"/>
    </row>
    <row r="7" customFormat="false" ht="15.75" hidden="false" customHeight="false" outlineLevel="0" collapsed="false">
      <c r="E7" s="5" t="s">
        <v>16</v>
      </c>
      <c r="AI7" s="1"/>
    </row>
    <row r="8" customFormat="false" ht="15.75" hidden="false" customHeight="false" outlineLevel="0" collapsed="false">
      <c r="E8" s="5" t="s">
        <v>17</v>
      </c>
      <c r="AI8" s="1"/>
    </row>
    <row r="9" customFormat="false" ht="12.75" hidden="false" customHeight="false" outlineLevel="0" collapsed="false">
      <c r="E9" s="8" t="s">
        <v>18</v>
      </c>
      <c r="AI9" s="1"/>
    </row>
    <row r="10" customFormat="false" ht="12.75" hidden="false" customHeight="false" outlineLevel="0" collapsed="false">
      <c r="E10" s="8" t="s">
        <v>19</v>
      </c>
      <c r="AI10" s="1"/>
    </row>
    <row r="11" customFormat="false" ht="12.75" hidden="false" customHeight="false" outlineLevel="0" collapsed="false">
      <c r="AI11" s="1"/>
    </row>
    <row r="12" customFormat="false" ht="12.75" hidden="false" customHeight="false" outlineLevel="0" collapsed="false">
      <c r="E12" s="9" t="s">
        <v>20</v>
      </c>
      <c r="AI12" s="1"/>
    </row>
    <row r="13" customFormat="false" ht="12.75" hidden="false" customHeight="false" outlineLevel="0" collapsed="false">
      <c r="AI13" s="1"/>
    </row>
    <row r="14" customFormat="false" ht="12.75" hidden="false" customHeight="false" outlineLevel="0" collapsed="false">
      <c r="L14" s="16"/>
      <c r="M14" s="16"/>
      <c r="R14" s="16"/>
      <c r="S14" s="16"/>
      <c r="X14" s="16"/>
      <c r="Y14" s="16"/>
      <c r="AD14" s="16"/>
      <c r="AE14" s="16"/>
      <c r="AF14" s="16"/>
      <c r="AG14" s="16"/>
      <c r="AH14" s="16"/>
      <c r="AI14" s="1"/>
    </row>
    <row r="15" customFormat="false" ht="12.75" hidden="false" customHeight="false" outlineLevel="0" collapsed="false">
      <c r="H15" s="29"/>
      <c r="I15" s="50"/>
      <c r="J15" s="50"/>
      <c r="K15" s="50"/>
      <c r="L15" s="42" t="s">
        <v>132</v>
      </c>
      <c r="M15" s="18"/>
      <c r="N15" s="29"/>
      <c r="O15" s="50"/>
      <c r="P15" s="50"/>
      <c r="Q15" s="50"/>
      <c r="R15" s="42" t="s">
        <v>132</v>
      </c>
      <c r="S15" s="42"/>
      <c r="T15" s="29"/>
      <c r="U15" s="50"/>
      <c r="V15" s="50"/>
      <c r="W15" s="50"/>
      <c r="X15" s="42" t="s">
        <v>132</v>
      </c>
      <c r="Y15" s="18"/>
      <c r="Z15" s="29"/>
      <c r="AA15" s="50"/>
      <c r="AB15" s="50"/>
      <c r="AC15" s="50"/>
      <c r="AD15" s="42" t="s">
        <v>132</v>
      </c>
      <c r="AE15" s="42"/>
      <c r="AF15" s="42"/>
      <c r="AG15" s="18"/>
      <c r="AH15" s="18"/>
      <c r="AI15" s="1"/>
    </row>
    <row r="16" customFormat="false" ht="12.75" hidden="false" customHeight="false" outlineLevel="0" collapsed="false">
      <c r="H16" s="14" t="n">
        <f aca="false">'RAW DATA'!C1</f>
        <v>36551</v>
      </c>
      <c r="I16" s="51"/>
      <c r="J16" s="52"/>
      <c r="K16" s="52"/>
      <c r="L16" s="53" t="s">
        <v>133</v>
      </c>
      <c r="M16" s="21"/>
      <c r="N16" s="42" t="s">
        <v>21</v>
      </c>
      <c r="O16" s="52"/>
      <c r="P16" s="52"/>
      <c r="Q16" s="52"/>
      <c r="R16" s="53" t="s">
        <v>133</v>
      </c>
      <c r="S16" s="53"/>
      <c r="T16" s="42" t="s">
        <v>134</v>
      </c>
      <c r="U16" s="52"/>
      <c r="V16" s="52"/>
      <c r="W16" s="52"/>
      <c r="X16" s="53" t="s">
        <v>133</v>
      </c>
      <c r="Y16" s="21"/>
      <c r="Z16" s="42" t="s">
        <v>22</v>
      </c>
      <c r="AA16" s="52"/>
      <c r="AB16" s="52"/>
      <c r="AC16" s="52"/>
      <c r="AD16" s="53" t="s">
        <v>133</v>
      </c>
      <c r="AE16" s="53"/>
      <c r="AF16" s="53"/>
      <c r="AG16" s="21"/>
      <c r="AH16" s="21"/>
      <c r="AI16" s="1"/>
    </row>
    <row r="17" customFormat="false" ht="12.75" hidden="false" customHeight="false" outlineLevel="0" collapsed="false">
      <c r="AI17" s="1"/>
    </row>
    <row r="18" customFormat="false" ht="12.75" hidden="false" customHeight="false" outlineLevel="0" collapsed="false">
      <c r="A18" s="1" t="s">
        <v>135</v>
      </c>
      <c r="B18" s="1" t="s">
        <v>136</v>
      </c>
      <c r="C18" s="1" t="s">
        <v>135</v>
      </c>
      <c r="D18" s="1" t="s">
        <v>136</v>
      </c>
      <c r="E18" s="8" t="s">
        <v>137</v>
      </c>
      <c r="H18" s="7"/>
      <c r="I18" s="54"/>
      <c r="J18" s="54"/>
      <c r="K18" s="54"/>
      <c r="L18" s="7"/>
      <c r="M18" s="7"/>
      <c r="N18" s="7"/>
      <c r="O18" s="54"/>
      <c r="P18" s="54"/>
      <c r="Q18" s="54"/>
      <c r="R18" s="7"/>
      <c r="S18" s="7"/>
      <c r="T18" s="7"/>
      <c r="U18" s="54"/>
      <c r="V18" s="54"/>
      <c r="W18" s="54"/>
      <c r="X18" s="7"/>
      <c r="Y18" s="7"/>
      <c r="Z18" s="7"/>
      <c r="AA18" s="54"/>
      <c r="AB18" s="54"/>
      <c r="AC18" s="54"/>
      <c r="AD18" s="7"/>
      <c r="AE18" s="7"/>
      <c r="AF18" s="7"/>
      <c r="AG18" s="7"/>
      <c r="AH18" s="7"/>
      <c r="AI18" s="1"/>
    </row>
    <row r="19" customFormat="false" ht="12.75" hidden="false" customHeight="false" outlineLevel="0" collapsed="false">
      <c r="A19" s="55" t="s">
        <v>138</v>
      </c>
      <c r="B19" s="55" t="s">
        <v>139</v>
      </c>
      <c r="C19" s="55" t="str">
        <f aca="false">A19</f>
        <v>GAS</v>
      </c>
      <c r="D19" s="55" t="s">
        <v>140</v>
      </c>
      <c r="E19" s="8"/>
      <c r="F19" s="8" t="s">
        <v>141</v>
      </c>
      <c r="G19" s="8"/>
      <c r="H19" s="26" t="n">
        <f aca="false">DSUM(VARDATA2,H$2-1,$A18:$B19)</f>
        <v>724</v>
      </c>
      <c r="I19" s="56"/>
      <c r="J19" s="56" t="n">
        <f aca="false">DSUM(VARDATA2,H$2-1,$C18:$D19)</f>
        <v>841</v>
      </c>
      <c r="K19" s="56"/>
      <c r="L19" s="57" t="n">
        <f aca="false">IF((J19+H19)=0,"",H19/(J19+H19))</f>
        <v>0.462619808306709</v>
      </c>
      <c r="M19" s="57"/>
      <c r="N19" s="26" t="n">
        <f aca="false">DSUM(VARDATA2,N$2-1,$A18:$B19)</f>
        <v>7756</v>
      </c>
      <c r="O19" s="56"/>
      <c r="P19" s="56" t="n">
        <f aca="false">DSUM(VARDATA2,N$2-1,$C18:$D19)</f>
        <v>8599</v>
      </c>
      <c r="Q19" s="56"/>
      <c r="R19" s="57" t="n">
        <f aca="false">IF((P19+N19)=0,"",N19/(P19+N19))</f>
        <v>0.474228064811984</v>
      </c>
      <c r="S19" s="57"/>
      <c r="T19" s="26" t="n">
        <f aca="false">DSUM(VARDATA2,T$2-1,$A18:$B19)</f>
        <v>7756</v>
      </c>
      <c r="U19" s="56"/>
      <c r="V19" s="56" t="n">
        <f aca="false">DSUM(VARDATA2,T$2-1,$C18:$D19)</f>
        <v>8599</v>
      </c>
      <c r="W19" s="56"/>
      <c r="X19" s="57" t="n">
        <f aca="false">IF((V19+T19)=0,"",T19/(V19+T19))</f>
        <v>0.474228064811984</v>
      </c>
      <c r="Y19" s="57"/>
      <c r="Z19" s="26" t="n">
        <f aca="false">DSUM(VARDATA2,Z$2-1,$A18:$B19)</f>
        <v>12581</v>
      </c>
      <c r="AA19" s="56"/>
      <c r="AB19" s="56" t="n">
        <f aca="false">DSUM(VARDATA2,Z$2-1,$C18:$D19)</f>
        <v>20117</v>
      </c>
      <c r="AC19" s="56"/>
      <c r="AD19" s="57" t="n">
        <f aca="false">IF((AB19+Z19)=0,"",Z19/(AB19+Z19))</f>
        <v>0.384763594103615</v>
      </c>
      <c r="AE19" s="57"/>
      <c r="AF19" s="57"/>
      <c r="AG19" s="57"/>
      <c r="AH19" s="57"/>
      <c r="AI19" s="1"/>
    </row>
    <row r="20" customFormat="false" ht="12.75" hidden="true" customHeight="false" outlineLevel="0" collapsed="false">
      <c r="A20" s="1" t="s">
        <v>135</v>
      </c>
      <c r="B20" s="1" t="s">
        <v>136</v>
      </c>
      <c r="C20" s="1" t="s">
        <v>135</v>
      </c>
      <c r="D20" s="1" t="s">
        <v>136</v>
      </c>
      <c r="H20" s="7"/>
      <c r="I20" s="54"/>
      <c r="J20" s="56"/>
      <c r="K20" s="56"/>
      <c r="L20" s="7"/>
      <c r="M20" s="7"/>
      <c r="N20" s="7"/>
      <c r="O20" s="54"/>
      <c r="P20" s="56"/>
      <c r="Q20" s="56"/>
      <c r="R20" s="7"/>
      <c r="S20" s="7"/>
      <c r="T20" s="7"/>
      <c r="U20" s="54"/>
      <c r="V20" s="56"/>
      <c r="W20" s="56"/>
      <c r="X20" s="7"/>
      <c r="Y20" s="7"/>
      <c r="Z20" s="7"/>
      <c r="AA20" s="54"/>
      <c r="AB20" s="56"/>
      <c r="AC20" s="56"/>
      <c r="AD20" s="7"/>
      <c r="AE20" s="7"/>
      <c r="AF20" s="7"/>
      <c r="AG20" s="7"/>
      <c r="AH20" s="7"/>
      <c r="AI20" s="1"/>
    </row>
    <row r="21" customFormat="false" ht="12.75" hidden="false" customHeight="false" outlineLevel="0" collapsed="false">
      <c r="A21" s="55" t="s">
        <v>142</v>
      </c>
      <c r="B21" s="55" t="s">
        <v>139</v>
      </c>
      <c r="C21" s="55" t="str">
        <f aca="false">A21</f>
        <v>CONTINENTAL GAS</v>
      </c>
      <c r="D21" s="55" t="s">
        <v>140</v>
      </c>
      <c r="E21" s="8"/>
      <c r="F21" s="8" t="s">
        <v>142</v>
      </c>
      <c r="G21" s="8"/>
      <c r="H21" s="26" t="n">
        <f aca="false">DSUM(VARDATA2,H$2-1,$A20:$B21)</f>
        <v>1</v>
      </c>
      <c r="I21" s="56"/>
      <c r="J21" s="56" t="n">
        <f aca="false">DSUM(VARDATA2,H$2-1,$C20:$D21)</f>
        <v>13</v>
      </c>
      <c r="K21" s="56"/>
      <c r="L21" s="57" t="n">
        <f aca="false">IF((J21+H21)=0,"",H21/(J21+H21))</f>
        <v>0.0714285714285714</v>
      </c>
      <c r="M21" s="57"/>
      <c r="N21" s="26" t="n">
        <f aca="false">DSUM(VARDATA2,N$2-1,$A20:$B21)</f>
        <v>49</v>
      </c>
      <c r="O21" s="56"/>
      <c r="P21" s="56" t="n">
        <f aca="false">DSUM(VARDATA2,N$2-1,$C20:$D21)</f>
        <v>218</v>
      </c>
      <c r="Q21" s="56"/>
      <c r="R21" s="57" t="n">
        <f aca="false">IF((P21+N21)=0,"",N21/(P21+N21))</f>
        <v>0.183520599250936</v>
      </c>
      <c r="S21" s="57"/>
      <c r="T21" s="26" t="n">
        <f aca="false">DSUM(VARDATA2,T$2-1,$A20:$B21)</f>
        <v>49</v>
      </c>
      <c r="U21" s="56"/>
      <c r="V21" s="56" t="n">
        <f aca="false">DSUM(VARDATA2,T$2-1,$C20:$D21)</f>
        <v>218</v>
      </c>
      <c r="W21" s="56"/>
      <c r="X21" s="57" t="n">
        <f aca="false">IF((V21+T21)=0,"",T21/(V21+T21))</f>
        <v>0.183520599250936</v>
      </c>
      <c r="Y21" s="57"/>
      <c r="Z21" s="26" t="n">
        <f aca="false">DSUM(VARDATA2,Z$2-1,$A20:$B21)</f>
        <v>49</v>
      </c>
      <c r="AA21" s="56"/>
      <c r="AB21" s="56" t="n">
        <f aca="false">DSUM(VARDATA2,Z$2-1,$C20:$D21)</f>
        <v>218</v>
      </c>
      <c r="AC21" s="56"/>
      <c r="AD21" s="57" t="n">
        <f aca="false">IF((AB21+Z21)=0,"",Z21/(AB21+Z21))</f>
        <v>0.183520599250936</v>
      </c>
      <c r="AE21" s="57"/>
      <c r="AF21" s="57"/>
      <c r="AG21" s="57"/>
      <c r="AH21" s="57"/>
      <c r="AI21" s="1"/>
    </row>
    <row r="22" customFormat="false" ht="12.75" hidden="true" customHeight="false" outlineLevel="0" collapsed="false">
      <c r="A22" s="1" t="s">
        <v>135</v>
      </c>
      <c r="B22" s="1" t="s">
        <v>136</v>
      </c>
      <c r="C22" s="1" t="s">
        <v>135</v>
      </c>
      <c r="D22" s="1" t="s">
        <v>136</v>
      </c>
      <c r="H22" s="7"/>
      <c r="I22" s="54"/>
      <c r="J22" s="56"/>
      <c r="K22" s="56"/>
      <c r="L22" s="7"/>
      <c r="M22" s="7"/>
      <c r="N22" s="7"/>
      <c r="O22" s="54"/>
      <c r="P22" s="56"/>
      <c r="Q22" s="56"/>
      <c r="R22" s="7"/>
      <c r="S22" s="7"/>
      <c r="T22" s="7"/>
      <c r="U22" s="54"/>
      <c r="V22" s="56"/>
      <c r="W22" s="56"/>
      <c r="X22" s="7"/>
      <c r="Y22" s="7"/>
      <c r="Z22" s="7"/>
      <c r="AA22" s="54"/>
      <c r="AB22" s="56"/>
      <c r="AC22" s="56"/>
      <c r="AD22" s="7"/>
      <c r="AE22" s="7"/>
      <c r="AF22" s="7"/>
      <c r="AG22" s="7"/>
      <c r="AH22" s="7"/>
      <c r="AI22" s="1"/>
    </row>
    <row r="23" customFormat="false" ht="12.75" hidden="false" customHeight="false" outlineLevel="0" collapsed="false">
      <c r="A23" s="55" t="s">
        <v>143</v>
      </c>
      <c r="B23" s="55" t="s">
        <v>139</v>
      </c>
      <c r="C23" s="55" t="str">
        <f aca="false">A23</f>
        <v>UK GAS</v>
      </c>
      <c r="D23" s="55" t="s">
        <v>140</v>
      </c>
      <c r="E23" s="8"/>
      <c r="F23" s="8" t="s">
        <v>143</v>
      </c>
      <c r="G23" s="8"/>
      <c r="H23" s="26" t="n">
        <f aca="false">DSUM(VARDATA2,H$2-1,$A22:$B23)</f>
        <v>50</v>
      </c>
      <c r="I23" s="56"/>
      <c r="J23" s="56" t="n">
        <f aca="false">DSUM(VARDATA2,H$2-1,$C22:$D23)</f>
        <v>46</v>
      </c>
      <c r="K23" s="56"/>
      <c r="L23" s="57" t="n">
        <f aca="false">IF((J23+H23)=0,"",H23/(J23+H23))</f>
        <v>0.520833333333333</v>
      </c>
      <c r="M23" s="57"/>
      <c r="N23" s="26" t="n">
        <f aca="false">DSUM(VARDATA2,N$2-1,$A22:$B23)</f>
        <v>811</v>
      </c>
      <c r="O23" s="56"/>
      <c r="P23" s="56" t="n">
        <f aca="false">DSUM(VARDATA2,N$2-1,$C22:$D23)</f>
        <v>766</v>
      </c>
      <c r="Q23" s="56"/>
      <c r="R23" s="57" t="n">
        <f aca="false">IF((P23+N23)=0,"",N23/(P23+N23))</f>
        <v>0.5142675967026</v>
      </c>
      <c r="S23" s="57"/>
      <c r="T23" s="26" t="n">
        <f aca="false">DSUM(VARDATA2,T$2-1,$A22:$B23)</f>
        <v>811</v>
      </c>
      <c r="U23" s="56"/>
      <c r="V23" s="56" t="n">
        <f aca="false">DSUM(VARDATA2,T$2-1,$C22:$D23)</f>
        <v>766</v>
      </c>
      <c r="W23" s="56"/>
      <c r="X23" s="57" t="n">
        <f aca="false">IF((V23+T23)=0,"",T23/(V23+T23))</f>
        <v>0.5142675967026</v>
      </c>
      <c r="Y23" s="57"/>
      <c r="Z23" s="26" t="n">
        <f aca="false">DSUM(VARDATA2,Z$2-1,$A22:$B23)</f>
        <v>811</v>
      </c>
      <c r="AA23" s="56"/>
      <c r="AB23" s="56" t="n">
        <f aca="false">DSUM(VARDATA2,Z$2-1,$C22:$D23)</f>
        <v>766</v>
      </c>
      <c r="AC23" s="56"/>
      <c r="AD23" s="57" t="n">
        <f aca="false">IF((AB23+Z23)=0,"",Z23/(AB23+Z23))</f>
        <v>0.5142675967026</v>
      </c>
      <c r="AE23" s="57"/>
      <c r="AF23" s="57"/>
      <c r="AG23" s="57"/>
      <c r="AH23" s="57"/>
      <c r="AI23" s="1"/>
    </row>
    <row r="24" customFormat="false" ht="12.75" hidden="true" customHeight="false" outlineLevel="0" collapsed="false">
      <c r="A24" s="1" t="s">
        <v>135</v>
      </c>
      <c r="B24" s="1" t="s">
        <v>136</v>
      </c>
      <c r="C24" s="1" t="s">
        <v>135</v>
      </c>
      <c r="D24" s="1" t="s">
        <v>136</v>
      </c>
      <c r="H24" s="7"/>
      <c r="I24" s="54"/>
      <c r="J24" s="56"/>
      <c r="K24" s="56"/>
      <c r="L24" s="7"/>
      <c r="M24" s="7"/>
      <c r="N24" s="7"/>
      <c r="O24" s="54"/>
      <c r="P24" s="56"/>
      <c r="Q24" s="56"/>
      <c r="R24" s="7"/>
      <c r="S24" s="7"/>
      <c r="T24" s="7"/>
      <c r="U24" s="54"/>
      <c r="V24" s="56"/>
      <c r="W24" s="56"/>
      <c r="X24" s="7"/>
      <c r="Y24" s="7"/>
      <c r="Z24" s="7"/>
      <c r="AA24" s="54"/>
      <c r="AB24" s="56"/>
      <c r="AC24" s="56"/>
      <c r="AD24" s="7"/>
      <c r="AE24" s="7"/>
      <c r="AF24" s="7"/>
      <c r="AG24" s="7"/>
      <c r="AH24" s="7"/>
      <c r="AI24" s="1"/>
    </row>
    <row r="25" customFormat="false" ht="12.75" hidden="false" customHeight="false" outlineLevel="0" collapsed="false">
      <c r="A25" s="55" t="s">
        <v>144</v>
      </c>
      <c r="B25" s="55" t="s">
        <v>139</v>
      </c>
      <c r="C25" s="55" t="str">
        <f aca="false">A25</f>
        <v>POWER</v>
      </c>
      <c r="D25" s="55" t="s">
        <v>140</v>
      </c>
      <c r="E25" s="8"/>
      <c r="F25" s="8" t="s">
        <v>145</v>
      </c>
      <c r="G25" s="8"/>
      <c r="H25" s="26" t="n">
        <f aca="false">DSUM(VARDATA2,H$2-1,$A24:$B25)</f>
        <v>72</v>
      </c>
      <c r="I25" s="56"/>
      <c r="J25" s="56" t="n">
        <f aca="false">DSUM(VARDATA2,H$2-1,$C24:$D25)</f>
        <v>575</v>
      </c>
      <c r="K25" s="56"/>
      <c r="L25" s="57" t="n">
        <f aca="false">IF((J25+H25)=0,"",H25/(J25+H25))</f>
        <v>0.1112828438949</v>
      </c>
      <c r="M25" s="57"/>
      <c r="N25" s="26" t="n">
        <f aca="false">DSUM(VARDATA2,N$2-1,$A24:$B25)</f>
        <v>952</v>
      </c>
      <c r="O25" s="56"/>
      <c r="P25" s="56" t="n">
        <f aca="false">DSUM(VARDATA2,N$2-1,$C24:$D25)</f>
        <v>7138</v>
      </c>
      <c r="Q25" s="56"/>
      <c r="R25" s="57" t="n">
        <f aca="false">IF((P25+N25)=0,"",N25/(P25+N25))</f>
        <v>0.117676143386897</v>
      </c>
      <c r="S25" s="57"/>
      <c r="T25" s="26" t="n">
        <f aca="false">DSUM(VARDATA2,T$2-1,$A24:$B25)</f>
        <v>952</v>
      </c>
      <c r="U25" s="56"/>
      <c r="V25" s="56" t="n">
        <f aca="false">DSUM(VARDATA2,T$2-1,$C24:$D25)</f>
        <v>7138</v>
      </c>
      <c r="W25" s="56"/>
      <c r="X25" s="57" t="n">
        <f aca="false">IF((V25+T25)=0,"",T25/(V25+T25))</f>
        <v>0.117676143386897</v>
      </c>
      <c r="Y25" s="57"/>
      <c r="Z25" s="26" t="n">
        <f aca="false">DSUM(VARDATA2,Z$2-1,$A24:$B25)</f>
        <v>1094</v>
      </c>
      <c r="AA25" s="56"/>
      <c r="AB25" s="56" t="n">
        <f aca="false">DSUM(VARDATA2,Z$2-1,$C24:$D25)</f>
        <v>10590</v>
      </c>
      <c r="AC25" s="56"/>
      <c r="AD25" s="57" t="n">
        <f aca="false">IF((AB25+Z25)=0,"",Z25/(AB25+Z25))</f>
        <v>0.093632317699418</v>
      </c>
      <c r="AE25" s="57"/>
      <c r="AF25" s="57"/>
      <c r="AG25" s="57"/>
      <c r="AH25" s="57"/>
      <c r="AI25" s="1"/>
    </row>
    <row r="26" customFormat="false" ht="12.75" hidden="true" customHeight="false" outlineLevel="0" collapsed="false">
      <c r="A26" s="1" t="s">
        <v>135</v>
      </c>
      <c r="B26" s="1" t="s">
        <v>136</v>
      </c>
      <c r="C26" s="1" t="s">
        <v>135</v>
      </c>
      <c r="D26" s="1" t="s">
        <v>136</v>
      </c>
      <c r="H26" s="7"/>
      <c r="I26" s="54"/>
      <c r="J26" s="56"/>
      <c r="K26" s="56"/>
      <c r="L26" s="7"/>
      <c r="M26" s="7"/>
      <c r="N26" s="7"/>
      <c r="O26" s="54"/>
      <c r="P26" s="56"/>
      <c r="Q26" s="56"/>
      <c r="R26" s="7"/>
      <c r="S26" s="7"/>
      <c r="T26" s="7"/>
      <c r="U26" s="54"/>
      <c r="V26" s="56"/>
      <c r="W26" s="56"/>
      <c r="X26" s="7"/>
      <c r="Y26" s="7"/>
      <c r="Z26" s="7"/>
      <c r="AA26" s="54"/>
      <c r="AB26" s="56"/>
      <c r="AC26" s="56"/>
      <c r="AD26" s="7"/>
      <c r="AE26" s="7"/>
      <c r="AF26" s="7"/>
      <c r="AG26" s="7"/>
      <c r="AH26" s="7"/>
      <c r="AI26" s="1"/>
    </row>
    <row r="27" customFormat="false" ht="12.75" hidden="false" customHeight="false" outlineLevel="0" collapsed="false">
      <c r="A27" s="55" t="s">
        <v>146</v>
      </c>
      <c r="B27" s="55" t="s">
        <v>139</v>
      </c>
      <c r="C27" s="55" t="str">
        <f aca="false">A27</f>
        <v>CONTINENTAL POWER</v>
      </c>
      <c r="D27" s="55" t="s">
        <v>140</v>
      </c>
      <c r="E27" s="8"/>
      <c r="F27" s="8" t="s">
        <v>146</v>
      </c>
      <c r="G27" s="8"/>
      <c r="H27" s="26" t="n">
        <f aca="false">DSUM(VARDATA2,H$2-1,$A26:$B27)</f>
        <v>3</v>
      </c>
      <c r="I27" s="56"/>
      <c r="J27" s="56" t="n">
        <f aca="false">DSUM(VARDATA2,H$2-1,$C26:$D27)</f>
        <v>62</v>
      </c>
      <c r="K27" s="56"/>
      <c r="L27" s="57" t="n">
        <f aca="false">IF((J27+H27)=0,"",H27/(J27+H27))</f>
        <v>0.0461538461538462</v>
      </c>
      <c r="M27" s="57"/>
      <c r="N27" s="26" t="n">
        <f aca="false">DSUM(VARDATA2,N$2-1,$A26:$B27)</f>
        <v>30</v>
      </c>
      <c r="O27" s="56"/>
      <c r="P27" s="56" t="n">
        <f aca="false">DSUM(VARDATA2,N$2-1,$C26:$D27)</f>
        <v>1165</v>
      </c>
      <c r="Q27" s="56"/>
      <c r="R27" s="57" t="n">
        <f aca="false">IF((P27+N27)=0,"",N27/(P27+N27))</f>
        <v>0.0251046025104603</v>
      </c>
      <c r="S27" s="57"/>
      <c r="T27" s="26" t="n">
        <f aca="false">DSUM(VARDATA2,T$2-1,$A26:$B27)</f>
        <v>30</v>
      </c>
      <c r="U27" s="56"/>
      <c r="V27" s="56" t="n">
        <f aca="false">DSUM(VARDATA2,T$2-1,$C26:$D27)</f>
        <v>1165</v>
      </c>
      <c r="W27" s="56"/>
      <c r="X27" s="57" t="n">
        <f aca="false">IF((V27+T27)=0,"",T27/(V27+T27))</f>
        <v>0.0251046025104603</v>
      </c>
      <c r="Y27" s="57"/>
      <c r="Z27" s="26" t="n">
        <f aca="false">DSUM(VARDATA2,Z$2-1,$A26:$B27)</f>
        <v>30</v>
      </c>
      <c r="AA27" s="56"/>
      <c r="AB27" s="56" t="n">
        <f aca="false">DSUM(VARDATA2,Z$2-1,$C26:$D27)</f>
        <v>1165</v>
      </c>
      <c r="AC27" s="56"/>
      <c r="AD27" s="57" t="n">
        <f aca="false">IF((AB27+Z27)=0,"",Z27/(AB27+Z27))</f>
        <v>0.0251046025104603</v>
      </c>
      <c r="AE27" s="57"/>
      <c r="AF27" s="57"/>
      <c r="AG27" s="57"/>
      <c r="AH27" s="57"/>
      <c r="AI27" s="1"/>
    </row>
    <row r="28" customFormat="false" ht="12.75" hidden="true" customHeight="false" outlineLevel="0" collapsed="false">
      <c r="A28" s="1" t="s">
        <v>135</v>
      </c>
      <c r="B28" s="1" t="s">
        <v>136</v>
      </c>
      <c r="C28" s="1" t="s">
        <v>135</v>
      </c>
      <c r="D28" s="1" t="s">
        <v>136</v>
      </c>
      <c r="H28" s="7"/>
      <c r="I28" s="54"/>
      <c r="J28" s="56"/>
      <c r="K28" s="56"/>
      <c r="L28" s="7"/>
      <c r="M28" s="7"/>
      <c r="N28" s="7"/>
      <c r="O28" s="54"/>
      <c r="P28" s="56"/>
      <c r="Q28" s="56"/>
      <c r="R28" s="7"/>
      <c r="S28" s="7"/>
      <c r="T28" s="7"/>
      <c r="U28" s="54"/>
      <c r="V28" s="56"/>
      <c r="W28" s="56"/>
      <c r="X28" s="7"/>
      <c r="Y28" s="7"/>
      <c r="Z28" s="7"/>
      <c r="AA28" s="54"/>
      <c r="AB28" s="56"/>
      <c r="AC28" s="56"/>
      <c r="AD28" s="7"/>
      <c r="AE28" s="7"/>
      <c r="AF28" s="7"/>
      <c r="AG28" s="7"/>
      <c r="AH28" s="7"/>
      <c r="AI28" s="1"/>
    </row>
    <row r="29" customFormat="false" ht="12.75" hidden="false" customHeight="false" outlineLevel="0" collapsed="false">
      <c r="A29" s="55" t="s">
        <v>147</v>
      </c>
      <c r="B29" s="55" t="s">
        <v>139</v>
      </c>
      <c r="C29" s="55" t="s">
        <v>147</v>
      </c>
      <c r="D29" s="55" t="s">
        <v>140</v>
      </c>
      <c r="F29" s="8" t="s">
        <v>147</v>
      </c>
      <c r="G29" s="8"/>
      <c r="H29" s="26" t="n">
        <f aca="false">DSUM(VARDATA2,H$2-1,$A28:$B29)</f>
        <v>0</v>
      </c>
      <c r="I29" s="56"/>
      <c r="J29" s="56" t="n">
        <f aca="false">DSUM(VARDATA2,H$2-1,$C28:$D29)</f>
        <v>31</v>
      </c>
      <c r="K29" s="56"/>
      <c r="L29" s="57" t="n">
        <f aca="false">IF((J29+H29)=0,"",H29/(J29+H29))</f>
        <v>0</v>
      </c>
      <c r="M29" s="57"/>
      <c r="N29" s="26" t="n">
        <f aca="false">DSUM(VARDATA2,N$2-1,$A28:$B29)</f>
        <v>23</v>
      </c>
      <c r="O29" s="56"/>
      <c r="P29" s="56" t="n">
        <f aca="false">DSUM(VARDATA2,N$2-1,$C28:$D29)</f>
        <v>808</v>
      </c>
      <c r="Q29" s="56"/>
      <c r="R29" s="57" t="n">
        <f aca="false">IF((P29+N29)=0,"",N29/(P29+N29))</f>
        <v>0.0276774969915764</v>
      </c>
      <c r="S29" s="57"/>
      <c r="T29" s="26" t="n">
        <f aca="false">DSUM(VARDATA2,T$2-1,$A28:$B29)</f>
        <v>23</v>
      </c>
      <c r="U29" s="56"/>
      <c r="V29" s="56" t="n">
        <f aca="false">DSUM(VARDATA2,T$2-1,$C28:$D29)</f>
        <v>808</v>
      </c>
      <c r="W29" s="56"/>
      <c r="X29" s="57" t="n">
        <f aca="false">IF((V29+T29)=0,"",T29/(V29+T29))</f>
        <v>0.0276774969915764</v>
      </c>
      <c r="Y29" s="57"/>
      <c r="Z29" s="26" t="n">
        <f aca="false">DSUM(VARDATA2,Z$2-1,$A28:$B29)</f>
        <v>27</v>
      </c>
      <c r="AA29" s="56"/>
      <c r="AB29" s="56" t="n">
        <f aca="false">DSUM(VARDATA2,Z$2-1,$C28:$D29)</f>
        <v>1193</v>
      </c>
      <c r="AC29" s="56"/>
      <c r="AD29" s="57" t="n">
        <f aca="false">IF((AB29+Z29)=0,"",Z29/(AB29+Z29))</f>
        <v>0.0221311475409836</v>
      </c>
      <c r="AE29" s="57"/>
      <c r="AF29" s="57"/>
      <c r="AG29" s="57"/>
      <c r="AH29" s="57"/>
      <c r="AI29" s="1"/>
    </row>
    <row r="30" customFormat="false" ht="12.75" hidden="true" customHeight="false" outlineLevel="0" collapsed="false">
      <c r="A30" s="1" t="s">
        <v>135</v>
      </c>
      <c r="B30" s="1" t="s">
        <v>136</v>
      </c>
      <c r="C30" s="1" t="s">
        <v>135</v>
      </c>
      <c r="D30" s="1" t="s">
        <v>136</v>
      </c>
      <c r="H30" s="7"/>
      <c r="I30" s="54"/>
      <c r="J30" s="56"/>
      <c r="K30" s="56"/>
      <c r="L30" s="7"/>
      <c r="M30" s="7"/>
      <c r="N30" s="7"/>
      <c r="O30" s="54"/>
      <c r="P30" s="56"/>
      <c r="Q30" s="56"/>
      <c r="R30" s="7"/>
      <c r="S30" s="7"/>
      <c r="T30" s="7"/>
      <c r="U30" s="54"/>
      <c r="V30" s="56"/>
      <c r="W30" s="56"/>
      <c r="X30" s="7"/>
      <c r="Y30" s="7"/>
      <c r="Z30" s="7"/>
      <c r="AA30" s="54"/>
      <c r="AB30" s="56"/>
      <c r="AC30" s="56"/>
      <c r="AD30" s="7"/>
      <c r="AE30" s="7"/>
      <c r="AF30" s="7"/>
      <c r="AG30" s="7"/>
      <c r="AH30" s="7"/>
      <c r="AI30" s="1"/>
    </row>
    <row r="31" customFormat="false" ht="12.75" hidden="false" customHeight="false" outlineLevel="0" collapsed="false">
      <c r="A31" s="55" t="s">
        <v>148</v>
      </c>
      <c r="B31" s="55" t="s">
        <v>139</v>
      </c>
      <c r="C31" s="55" t="str">
        <f aca="false">A31</f>
        <v>UK POWER</v>
      </c>
      <c r="D31" s="55" t="s">
        <v>140</v>
      </c>
      <c r="E31" s="8"/>
      <c r="F31" s="8" t="s">
        <v>148</v>
      </c>
      <c r="G31" s="8"/>
      <c r="H31" s="26" t="n">
        <f aca="false">DSUM(VARDATA2,H$2-1,$A30:$B31)</f>
        <v>3</v>
      </c>
      <c r="I31" s="56"/>
      <c r="J31" s="56" t="n">
        <f aca="false">DSUM(VARDATA2,H$2-1,$C30:$D31)</f>
        <v>11</v>
      </c>
      <c r="K31" s="56"/>
      <c r="L31" s="57" t="n">
        <f aca="false">IF((J31+H31)=0,"",H31/(J31+H31))</f>
        <v>0.214285714285714</v>
      </c>
      <c r="M31" s="57"/>
      <c r="N31" s="26" t="n">
        <f aca="false">DSUM(VARDATA2,N$2-1,$A30:$B31)</f>
        <v>59</v>
      </c>
      <c r="O31" s="56"/>
      <c r="P31" s="56" t="n">
        <f aca="false">DSUM(VARDATA2,N$2-1,$C30:$D31)</f>
        <v>281</v>
      </c>
      <c r="Q31" s="56"/>
      <c r="R31" s="57" t="n">
        <f aca="false">IF((P31+N31)=0,"",N31/(P31+N31))</f>
        <v>0.173529411764706</v>
      </c>
      <c r="S31" s="57"/>
      <c r="T31" s="26" t="n">
        <f aca="false">DSUM(VARDATA2,T$2-1,$A30:$B31)</f>
        <v>59</v>
      </c>
      <c r="U31" s="56"/>
      <c r="V31" s="56" t="n">
        <f aca="false">DSUM(VARDATA2,T$2-1,$C30:$D31)</f>
        <v>281</v>
      </c>
      <c r="W31" s="56"/>
      <c r="X31" s="57" t="n">
        <f aca="false">IF((V31+T31)=0,"",T31/(V31+T31))</f>
        <v>0.173529411764706</v>
      </c>
      <c r="Y31" s="57"/>
      <c r="Z31" s="26" t="n">
        <f aca="false">DSUM(VARDATA2,Z$2-1,$A30:$B31)</f>
        <v>59</v>
      </c>
      <c r="AA31" s="56"/>
      <c r="AB31" s="56" t="n">
        <f aca="false">DSUM(VARDATA2,Z$2-1,$C30:$D31)</f>
        <v>281</v>
      </c>
      <c r="AC31" s="56"/>
      <c r="AD31" s="57" t="n">
        <f aca="false">IF((AB31+Z31)=0,"",Z31/(AB31+Z31))</f>
        <v>0.173529411764706</v>
      </c>
      <c r="AE31" s="57"/>
      <c r="AF31" s="57"/>
      <c r="AG31" s="57"/>
      <c r="AH31" s="57"/>
      <c r="AI31" s="1"/>
    </row>
    <row r="32" customFormat="false" ht="12.75" hidden="true" customHeight="false" outlineLevel="0" collapsed="false">
      <c r="A32" s="1" t="s">
        <v>135</v>
      </c>
      <c r="B32" s="1" t="s">
        <v>136</v>
      </c>
      <c r="C32" s="1" t="s">
        <v>135</v>
      </c>
      <c r="D32" s="1" t="s">
        <v>136</v>
      </c>
      <c r="H32" s="7"/>
      <c r="I32" s="54"/>
      <c r="J32" s="56"/>
      <c r="K32" s="56"/>
      <c r="L32" s="7"/>
      <c r="M32" s="7"/>
      <c r="N32" s="7"/>
      <c r="O32" s="54"/>
      <c r="P32" s="56"/>
      <c r="Q32" s="56"/>
      <c r="R32" s="7"/>
      <c r="S32" s="7"/>
      <c r="T32" s="7"/>
      <c r="U32" s="54"/>
      <c r="V32" s="56"/>
      <c r="W32" s="56"/>
      <c r="X32" s="7"/>
      <c r="Y32" s="7"/>
      <c r="Z32" s="7"/>
      <c r="AA32" s="54"/>
      <c r="AB32" s="56"/>
      <c r="AC32" s="56"/>
      <c r="AD32" s="7"/>
      <c r="AE32" s="7"/>
      <c r="AF32" s="7"/>
      <c r="AG32" s="7"/>
      <c r="AH32" s="7"/>
      <c r="AI32" s="1"/>
    </row>
    <row r="33" customFormat="false" ht="12.75" hidden="false" customHeight="false" outlineLevel="0" collapsed="false">
      <c r="A33" s="55" t="s">
        <v>149</v>
      </c>
      <c r="B33" s="55" t="s">
        <v>139</v>
      </c>
      <c r="C33" s="55" t="s">
        <v>149</v>
      </c>
      <c r="D33" s="55" t="s">
        <v>140</v>
      </c>
      <c r="E33" s="8"/>
      <c r="F33" s="8" t="s">
        <v>149</v>
      </c>
      <c r="G33" s="8"/>
      <c r="H33" s="26" t="n">
        <f aca="false">DSUM(VARDATA2,H$2-1,$A32:$B33)</f>
        <v>4</v>
      </c>
      <c r="I33" s="56"/>
      <c r="J33" s="56" t="n">
        <f aca="false">DSUM(VARDATA2,H$2-1,$C32:$D33)</f>
        <v>82</v>
      </c>
      <c r="K33" s="56"/>
      <c r="L33" s="57" t="n">
        <f aca="false">IF((J33+H33)=0,"",H33/(J33+H33))</f>
        <v>0.0465116279069767</v>
      </c>
      <c r="M33" s="57"/>
      <c r="N33" s="26" t="n">
        <f aca="false">DSUM(VARDATA2,N$2-1,$A32:$B33)</f>
        <v>111</v>
      </c>
      <c r="O33" s="56"/>
      <c r="P33" s="56" t="n">
        <f aca="false">DSUM(VARDATA2,N$2-1,$C32:$D33)</f>
        <v>1034</v>
      </c>
      <c r="Q33" s="56"/>
      <c r="R33" s="57" t="n">
        <f aca="false">IF((P33+N33)=0,"",N33/(P33+N33))</f>
        <v>0.096943231441048</v>
      </c>
      <c r="S33" s="57"/>
      <c r="T33" s="26" t="n">
        <f aca="false">DSUM(VARDATA2,T$2-1,$A32:$B33)</f>
        <v>111</v>
      </c>
      <c r="U33" s="56"/>
      <c r="V33" s="56" t="n">
        <f aca="false">DSUM(VARDATA2,T$2-1,$C32:$D33)</f>
        <v>1034</v>
      </c>
      <c r="W33" s="56"/>
      <c r="X33" s="57" t="n">
        <f aca="false">IF((V33+T33)=0,"",T33/(V33+T33))</f>
        <v>0.096943231441048</v>
      </c>
      <c r="Y33" s="57"/>
      <c r="Z33" s="26" t="n">
        <f aca="false">DSUM(VARDATA2,Z$2-1,$A32:$B33)</f>
        <v>111</v>
      </c>
      <c r="AA33" s="56"/>
      <c r="AB33" s="56" t="n">
        <f aca="false">DSUM(VARDATA2,Z$2-1,$C32:$D33)</f>
        <v>1034</v>
      </c>
      <c r="AC33" s="56"/>
      <c r="AD33" s="57" t="n">
        <f aca="false">IF((AB33+Z33)=0,"",Z33/(AB33+Z33))</f>
        <v>0.096943231441048</v>
      </c>
      <c r="AE33" s="57"/>
      <c r="AF33" s="57"/>
      <c r="AG33" s="57"/>
      <c r="AH33" s="57"/>
      <c r="AI33" s="1"/>
    </row>
    <row r="34" customFormat="false" ht="12.75" hidden="true" customHeight="false" outlineLevel="0" collapsed="false">
      <c r="A34" s="1" t="s">
        <v>135</v>
      </c>
      <c r="B34" s="1" t="s">
        <v>136</v>
      </c>
      <c r="C34" s="1" t="s">
        <v>135</v>
      </c>
      <c r="D34" s="1" t="s">
        <v>136</v>
      </c>
      <c r="H34" s="7"/>
      <c r="I34" s="54"/>
      <c r="J34" s="56"/>
      <c r="K34" s="56"/>
      <c r="L34" s="7"/>
      <c r="M34" s="7"/>
      <c r="N34" s="7"/>
      <c r="O34" s="54"/>
      <c r="P34" s="56"/>
      <c r="Q34" s="56"/>
      <c r="R34" s="7"/>
      <c r="S34" s="7"/>
      <c r="T34" s="7"/>
      <c r="U34" s="54"/>
      <c r="V34" s="56"/>
      <c r="W34" s="56"/>
      <c r="X34" s="7"/>
      <c r="Y34" s="7"/>
      <c r="Z34" s="7"/>
      <c r="AA34" s="54"/>
      <c r="AB34" s="56"/>
      <c r="AC34" s="56"/>
      <c r="AD34" s="7"/>
      <c r="AE34" s="7"/>
      <c r="AF34" s="7"/>
      <c r="AG34" s="7"/>
      <c r="AH34" s="7"/>
      <c r="AI34" s="1"/>
    </row>
    <row r="35" customFormat="false" ht="12.75" hidden="false" customHeight="false" outlineLevel="0" collapsed="false">
      <c r="A35" s="55" t="s">
        <v>150</v>
      </c>
      <c r="B35" s="55" t="s">
        <v>139</v>
      </c>
      <c r="C35" s="55" t="s">
        <v>150</v>
      </c>
      <c r="D35" s="55" t="s">
        <v>140</v>
      </c>
      <c r="E35" s="8"/>
      <c r="F35" s="8" t="s">
        <v>150</v>
      </c>
      <c r="G35" s="8"/>
      <c r="H35" s="26" t="n">
        <f aca="false">DSUM(VARDATA2,H$2-1,$A34:$B35)</f>
        <v>5</v>
      </c>
      <c r="I35" s="56"/>
      <c r="J35" s="56" t="n">
        <f aca="false">DSUM(VARDATA2,H$2-1,$C34:$D35)</f>
        <v>11</v>
      </c>
      <c r="K35" s="56"/>
      <c r="L35" s="57" t="n">
        <f aca="false">IF((J35+H35)=0,"",H35/(J35+H35))</f>
        <v>0.3125</v>
      </c>
      <c r="M35" s="57"/>
      <c r="N35" s="26" t="n">
        <f aca="false">DSUM(VARDATA2,N$2-1,$A34:$B35)</f>
        <v>16</v>
      </c>
      <c r="O35" s="56"/>
      <c r="P35" s="56" t="n">
        <f aca="false">DSUM(VARDATA2,N$2-1,$C34:$D35)</f>
        <v>236</v>
      </c>
      <c r="Q35" s="56"/>
      <c r="R35" s="57" t="n">
        <f aca="false">IF((P35+N35)=0,"",N35/(P35+N35))</f>
        <v>0.0634920634920635</v>
      </c>
      <c r="S35" s="57"/>
      <c r="T35" s="26" t="n">
        <f aca="false">DSUM(VARDATA2,T$2-1,$A34:$B35)</f>
        <v>16</v>
      </c>
      <c r="U35" s="56"/>
      <c r="V35" s="56" t="n">
        <f aca="false">DSUM(VARDATA2,T$2-1,$C34:$D35)</f>
        <v>236</v>
      </c>
      <c r="W35" s="56"/>
      <c r="X35" s="57" t="n">
        <f aca="false">IF((V35+T35)=0,"",T35/(V35+T35))</f>
        <v>0.0634920634920635</v>
      </c>
      <c r="Y35" s="57"/>
      <c r="Z35" s="26" t="n">
        <f aca="false">DSUM(VARDATA2,Z$2-1,$A34:$B35)</f>
        <v>16</v>
      </c>
      <c r="AA35" s="56"/>
      <c r="AB35" s="56" t="n">
        <f aca="false">DSUM(VARDATA2,Z$2-1,$C34:$D35)</f>
        <v>236</v>
      </c>
      <c r="AC35" s="56"/>
      <c r="AD35" s="57" t="n">
        <f aca="false">IF((AB35+Z35)=0,"",Z35/(AB35+Z35))</f>
        <v>0.0634920634920635</v>
      </c>
      <c r="AE35" s="57"/>
      <c r="AF35" s="57"/>
      <c r="AG35" s="57"/>
      <c r="AH35" s="57"/>
      <c r="AI35" s="1"/>
    </row>
    <row r="36" customFormat="false" ht="12.75" hidden="true" customHeight="false" outlineLevel="0" collapsed="false">
      <c r="A36" s="1" t="s">
        <v>135</v>
      </c>
      <c r="B36" s="1" t="s">
        <v>136</v>
      </c>
      <c r="C36" s="1" t="s">
        <v>135</v>
      </c>
      <c r="D36" s="1" t="s">
        <v>136</v>
      </c>
      <c r="H36" s="7"/>
      <c r="I36" s="54"/>
      <c r="J36" s="56"/>
      <c r="K36" s="56"/>
      <c r="L36" s="7"/>
      <c r="M36" s="7"/>
      <c r="N36" s="7"/>
      <c r="O36" s="54"/>
      <c r="P36" s="56"/>
      <c r="Q36" s="56"/>
      <c r="R36" s="7"/>
      <c r="S36" s="7"/>
      <c r="T36" s="7"/>
      <c r="U36" s="54"/>
      <c r="V36" s="56"/>
      <c r="W36" s="56"/>
      <c r="X36" s="7"/>
      <c r="Y36" s="7"/>
      <c r="Z36" s="7"/>
      <c r="AA36" s="54"/>
      <c r="AB36" s="56"/>
      <c r="AC36" s="56"/>
      <c r="AD36" s="7"/>
      <c r="AE36" s="7"/>
      <c r="AF36" s="7"/>
      <c r="AG36" s="7"/>
      <c r="AH36" s="7"/>
      <c r="AI36" s="1"/>
    </row>
    <row r="37" customFormat="false" ht="12.75" hidden="false" customHeight="false" outlineLevel="0" collapsed="false">
      <c r="A37" s="55" t="s">
        <v>151</v>
      </c>
      <c r="B37" s="55" t="s">
        <v>139</v>
      </c>
      <c r="C37" s="55" t="str">
        <f aca="false">A37</f>
        <v>PLASTICS</v>
      </c>
      <c r="D37" s="55" t="s">
        <v>140</v>
      </c>
      <c r="E37" s="8"/>
      <c r="F37" s="8" t="s">
        <v>151</v>
      </c>
      <c r="G37" s="8"/>
      <c r="H37" s="26" t="n">
        <f aca="false">DSUM(VARDATA2,H$2-1,$A36:$B37)</f>
        <v>0</v>
      </c>
      <c r="I37" s="56"/>
      <c r="J37" s="56" t="n">
        <f aca="false">DSUM(VARDATA2,H$2-1,$C36:$D37)</f>
        <v>0</v>
      </c>
      <c r="K37" s="56"/>
      <c r="L37" s="57" t="str">
        <f aca="false">IF((J37+H37)=0,"",H37/(J37+H37))</f>
        <v/>
      </c>
      <c r="M37" s="57"/>
      <c r="N37" s="26" t="n">
        <f aca="false">DSUM(VARDATA2,N$2-1,$A36:$B37)</f>
        <v>0</v>
      </c>
      <c r="O37" s="56"/>
      <c r="P37" s="56" t="n">
        <f aca="false">DSUM(VARDATA2,N$2-1,$C36:$D37)</f>
        <v>0</v>
      </c>
      <c r="Q37" s="56"/>
      <c r="R37" s="57" t="str">
        <f aca="false">IF((P37+N37)=0,"",N37/(P37+N37))</f>
        <v/>
      </c>
      <c r="S37" s="57"/>
      <c r="T37" s="26" t="n">
        <f aca="false">DSUM(VARDATA2,T$2-1,$A36:$B37)</f>
        <v>0</v>
      </c>
      <c r="U37" s="56"/>
      <c r="V37" s="56" t="n">
        <f aca="false">DSUM(VARDATA2,T$2-1,$C36:$D37)</f>
        <v>0</v>
      </c>
      <c r="W37" s="56"/>
      <c r="X37" s="57" t="str">
        <f aca="false">IF((V37+T37)=0,"",T37/(V37+T37))</f>
        <v/>
      </c>
      <c r="Y37" s="57"/>
      <c r="Z37" s="26" t="n">
        <f aca="false">DSUM(VARDATA2,Z$2-1,$A36:$B37)</f>
        <v>0</v>
      </c>
      <c r="AA37" s="56"/>
      <c r="AB37" s="56" t="n">
        <f aca="false">DSUM(VARDATA2,Z$2-1,$C36:$D37)</f>
        <v>52</v>
      </c>
      <c r="AC37" s="56"/>
      <c r="AD37" s="57" t="n">
        <f aca="false">IF((AB37+Z37)=0,"",Z37/(AB37+Z37))</f>
        <v>0</v>
      </c>
      <c r="AE37" s="57"/>
      <c r="AF37" s="57"/>
      <c r="AG37" s="57"/>
      <c r="AH37" s="57"/>
      <c r="AI37" s="1"/>
    </row>
    <row r="38" customFormat="false" ht="12.75" hidden="true" customHeight="false" outlineLevel="0" collapsed="false">
      <c r="A38" s="1" t="s">
        <v>135</v>
      </c>
      <c r="B38" s="1" t="s">
        <v>136</v>
      </c>
      <c r="C38" s="1" t="s">
        <v>135</v>
      </c>
      <c r="D38" s="1" t="s">
        <v>136</v>
      </c>
      <c r="H38" s="7"/>
      <c r="I38" s="54"/>
      <c r="J38" s="56"/>
      <c r="K38" s="56"/>
      <c r="L38" s="7"/>
      <c r="M38" s="7"/>
      <c r="N38" s="7"/>
      <c r="O38" s="54"/>
      <c r="P38" s="56"/>
      <c r="Q38" s="56"/>
      <c r="R38" s="7"/>
      <c r="S38" s="7"/>
      <c r="T38" s="7"/>
      <c r="U38" s="54"/>
      <c r="V38" s="56"/>
      <c r="W38" s="56"/>
      <c r="X38" s="7"/>
      <c r="Y38" s="7"/>
      <c r="Z38" s="7"/>
      <c r="AA38" s="54"/>
      <c r="AB38" s="56"/>
      <c r="AC38" s="56"/>
      <c r="AD38" s="7"/>
      <c r="AE38" s="7"/>
      <c r="AF38" s="7"/>
      <c r="AG38" s="7"/>
      <c r="AH38" s="7"/>
      <c r="AI38" s="1"/>
    </row>
    <row r="39" customFormat="false" ht="12.75" hidden="false" customHeight="false" outlineLevel="0" collapsed="false">
      <c r="A39" s="55" t="s">
        <v>152</v>
      </c>
      <c r="B39" s="55" t="s">
        <v>139</v>
      </c>
      <c r="C39" s="55" t="s">
        <v>152</v>
      </c>
      <c r="D39" s="55" t="s">
        <v>140</v>
      </c>
      <c r="E39" s="8"/>
      <c r="F39" s="8" t="s">
        <v>152</v>
      </c>
      <c r="G39" s="8"/>
      <c r="H39" s="26" t="n">
        <f aca="false">DSUM(VARDATA2,H$2-1,$A38:$B39)</f>
        <v>0</v>
      </c>
      <c r="I39" s="56"/>
      <c r="J39" s="56" t="n">
        <f aca="false">DSUM(VARDATA2,H$2-1,$C38:$D39)</f>
        <v>12</v>
      </c>
      <c r="K39" s="56"/>
      <c r="L39" s="57" t="n">
        <f aca="false">IF((J39+H39)=0,"",H39/(J39+H39))</f>
        <v>0</v>
      </c>
      <c r="M39" s="57"/>
      <c r="N39" s="26" t="n">
        <f aca="false">DSUM(VARDATA2,N$2-1,$A38:$B39)</f>
        <v>8</v>
      </c>
      <c r="O39" s="56"/>
      <c r="P39" s="56" t="n">
        <f aca="false">DSUM(VARDATA2,N$2-1,$C38:$D39)</f>
        <v>73</v>
      </c>
      <c r="Q39" s="56"/>
      <c r="R39" s="57" t="n">
        <f aca="false">IF((P39+N39)=0,"",N39/(P39+N39))</f>
        <v>0.0987654320987654</v>
      </c>
      <c r="S39" s="57"/>
      <c r="T39" s="26" t="n">
        <f aca="false">DSUM(VARDATA2,T$2-1,$A38:$B39)</f>
        <v>8</v>
      </c>
      <c r="U39" s="56"/>
      <c r="V39" s="56" t="n">
        <f aca="false">DSUM(VARDATA2,T$2-1,$C38:$D39)</f>
        <v>73</v>
      </c>
      <c r="W39" s="56"/>
      <c r="X39" s="57" t="n">
        <f aca="false">IF((V39+T39)=0,"",T39/(V39+T39))</f>
        <v>0.0987654320987654</v>
      </c>
      <c r="Y39" s="57"/>
      <c r="Z39" s="26" t="n">
        <f aca="false">DSUM(VARDATA2,Z$2-1,$A38:$B39)</f>
        <v>8</v>
      </c>
      <c r="AA39" s="56"/>
      <c r="AB39" s="56" t="n">
        <f aca="false">DSUM(VARDATA2,Z$2-1,$C38:$D39)</f>
        <v>73</v>
      </c>
      <c r="AC39" s="56"/>
      <c r="AD39" s="57" t="n">
        <f aca="false">IF((AB39+Z39)=0,"",Z39/(AB39+Z39))</f>
        <v>0.0987654320987654</v>
      </c>
      <c r="AE39" s="57"/>
      <c r="AF39" s="57"/>
      <c r="AG39" s="57"/>
      <c r="AH39" s="57"/>
      <c r="AI39" s="1"/>
    </row>
    <row r="40" customFormat="false" ht="12.75" hidden="true" customHeight="false" outlineLevel="0" collapsed="false">
      <c r="A40" s="1" t="s">
        <v>135</v>
      </c>
      <c r="B40" s="1" t="s">
        <v>136</v>
      </c>
      <c r="C40" s="1" t="s">
        <v>135</v>
      </c>
      <c r="D40" s="1" t="s">
        <v>136</v>
      </c>
      <c r="H40" s="7"/>
      <c r="I40" s="54"/>
      <c r="J40" s="56"/>
      <c r="K40" s="56"/>
      <c r="L40" s="7"/>
      <c r="M40" s="7"/>
      <c r="N40" s="7"/>
      <c r="O40" s="54"/>
      <c r="P40" s="56"/>
      <c r="Q40" s="56"/>
      <c r="R40" s="7"/>
      <c r="S40" s="7"/>
      <c r="T40" s="7"/>
      <c r="U40" s="54"/>
      <c r="V40" s="56"/>
      <c r="W40" s="56"/>
      <c r="X40" s="7"/>
      <c r="Y40" s="7"/>
      <c r="Z40" s="7"/>
      <c r="AA40" s="54"/>
      <c r="AB40" s="56"/>
      <c r="AC40" s="56"/>
      <c r="AD40" s="7"/>
      <c r="AE40" s="7"/>
      <c r="AF40" s="7"/>
      <c r="AG40" s="7"/>
      <c r="AH40" s="7"/>
      <c r="AI40" s="1"/>
    </row>
    <row r="41" customFormat="false" ht="12.75" hidden="false" customHeight="false" outlineLevel="0" collapsed="false">
      <c r="A41" s="55" t="s">
        <v>153</v>
      </c>
      <c r="B41" s="55" t="s">
        <v>139</v>
      </c>
      <c r="C41" s="55" t="s">
        <v>153</v>
      </c>
      <c r="D41" s="55" t="s">
        <v>140</v>
      </c>
      <c r="E41" s="8"/>
      <c r="F41" s="8" t="s">
        <v>153</v>
      </c>
      <c r="G41" s="8"/>
      <c r="H41" s="26" t="n">
        <f aca="false">DSUM(VARDATA2,H$2-1,$A40:$B41)</f>
        <v>0</v>
      </c>
      <c r="I41" s="56"/>
      <c r="J41" s="56" t="n">
        <f aca="false">DSUM(VARDATA2,H$2-1,$C40:$D41)</f>
        <v>1</v>
      </c>
      <c r="K41" s="56"/>
      <c r="L41" s="57" t="n">
        <f aca="false">IF((J41+H41)=0,"",H41/(J41+H41))</f>
        <v>0</v>
      </c>
      <c r="M41" s="57"/>
      <c r="N41" s="26" t="n">
        <f aca="false">DSUM(VARDATA2,N$2-1,$A40:$B41)</f>
        <v>30</v>
      </c>
      <c r="O41" s="56"/>
      <c r="P41" s="56" t="n">
        <f aca="false">DSUM(VARDATA2,N$2-1,$C40:$D41)</f>
        <v>52</v>
      </c>
      <c r="Q41" s="56"/>
      <c r="R41" s="57" t="n">
        <f aca="false">IF((P41+N41)=0,"",N41/(P41+N41))</f>
        <v>0.365853658536585</v>
      </c>
      <c r="S41" s="57"/>
      <c r="T41" s="26" t="n">
        <f aca="false">DSUM(VARDATA2,T$2-1,$A40:$B41)</f>
        <v>30</v>
      </c>
      <c r="U41" s="56"/>
      <c r="V41" s="56" t="n">
        <f aca="false">DSUM(VARDATA2,T$2-1,$C40:$D41)</f>
        <v>52</v>
      </c>
      <c r="W41" s="56"/>
      <c r="X41" s="57" t="n">
        <f aca="false">IF((V41+T41)=0,"",T41/(V41+T41))</f>
        <v>0.365853658536585</v>
      </c>
      <c r="Y41" s="57"/>
      <c r="Z41" s="26" t="n">
        <f aca="false">DSUM(VARDATA2,Z$2-1,$A40:$B41)</f>
        <v>51</v>
      </c>
      <c r="AA41" s="56"/>
      <c r="AB41" s="56" t="n">
        <f aca="false">DSUM(VARDATA2,Z$2-1,$C40:$D41)</f>
        <v>100</v>
      </c>
      <c r="AC41" s="56"/>
      <c r="AD41" s="57" t="n">
        <f aca="false">IF((AB41+Z41)=0,"",Z41/(AB41+Z41))</f>
        <v>0.337748344370861</v>
      </c>
      <c r="AE41" s="57"/>
      <c r="AF41" s="57"/>
      <c r="AG41" s="57"/>
      <c r="AH41" s="57"/>
      <c r="AI41" s="1"/>
    </row>
    <row r="42" customFormat="false" ht="12.75" hidden="true" customHeight="false" outlineLevel="0" collapsed="false">
      <c r="A42" s="1" t="s">
        <v>135</v>
      </c>
      <c r="B42" s="1" t="s">
        <v>136</v>
      </c>
      <c r="C42" s="1" t="s">
        <v>135</v>
      </c>
      <c r="D42" s="1" t="s">
        <v>136</v>
      </c>
      <c r="H42" s="26"/>
      <c r="I42" s="56"/>
      <c r="J42" s="56"/>
      <c r="K42" s="56"/>
      <c r="L42" s="57"/>
      <c r="M42" s="57"/>
      <c r="N42" s="26"/>
      <c r="O42" s="56"/>
      <c r="P42" s="56"/>
      <c r="Q42" s="56"/>
      <c r="R42" s="57"/>
      <c r="S42" s="57"/>
      <c r="T42" s="26"/>
      <c r="U42" s="56"/>
      <c r="V42" s="56"/>
      <c r="W42" s="56"/>
      <c r="X42" s="57"/>
      <c r="Y42" s="57"/>
      <c r="Z42" s="26"/>
      <c r="AA42" s="56"/>
      <c r="AB42" s="56"/>
      <c r="AC42" s="56"/>
      <c r="AD42" s="57"/>
      <c r="AE42" s="57"/>
      <c r="AF42" s="57"/>
      <c r="AG42" s="57"/>
      <c r="AH42" s="57"/>
      <c r="AI42" s="1"/>
    </row>
    <row r="43" customFormat="false" ht="12.75" hidden="false" customHeight="false" outlineLevel="0" collapsed="false">
      <c r="A43" s="55" t="s">
        <v>82</v>
      </c>
      <c r="B43" s="55" t="s">
        <v>139</v>
      </c>
      <c r="C43" s="55" t="s">
        <v>82</v>
      </c>
      <c r="D43" s="55" t="s">
        <v>140</v>
      </c>
      <c r="E43" s="8"/>
      <c r="F43" s="8" t="s">
        <v>82</v>
      </c>
      <c r="G43" s="8"/>
      <c r="H43" s="26" t="n">
        <f aca="false">DSUM(VARDATA2,H$2-1,$A42:$B43)</f>
        <v>5</v>
      </c>
      <c r="I43" s="56"/>
      <c r="J43" s="56" t="n">
        <f aca="false">DSUM(VARDATA2,H$2-1,$C42:$D43)</f>
        <v>25</v>
      </c>
      <c r="K43" s="56"/>
      <c r="L43" s="57" t="n">
        <f aca="false">IF((J43+H43)=0,"",H43/(J43+H43))</f>
        <v>0.166666666666667</v>
      </c>
      <c r="M43" s="57"/>
      <c r="N43" s="26" t="n">
        <f aca="false">DSUM(VARDATA2,N$2-1,$A42:$B43)</f>
        <v>32</v>
      </c>
      <c r="O43" s="56"/>
      <c r="P43" s="56" t="n">
        <f aca="false">DSUM(VARDATA2,N$2-1,$C42:$D43)</f>
        <v>195</v>
      </c>
      <c r="Q43" s="56"/>
      <c r="R43" s="57" t="n">
        <f aca="false">IF((P43+N43)=0,"",N43/(P43+N43))</f>
        <v>0.140969162995595</v>
      </c>
      <c r="S43" s="57"/>
      <c r="T43" s="26" t="n">
        <f aca="false">DSUM(VARDATA2,T$2-1,$A42:$B43)</f>
        <v>32</v>
      </c>
      <c r="U43" s="56"/>
      <c r="V43" s="56" t="n">
        <f aca="false">DSUM(VARDATA2,T$2-1,$C42:$D43)</f>
        <v>195</v>
      </c>
      <c r="W43" s="56"/>
      <c r="X43" s="57" t="n">
        <f aca="false">IF((V43+T43)=0,"",T43/(V43+T43))</f>
        <v>0.140969162995595</v>
      </c>
      <c r="Y43" s="57"/>
      <c r="Z43" s="26" t="n">
        <f aca="false">DSUM(VARDATA2,Z$2-1,$A42:$B43)</f>
        <v>32</v>
      </c>
      <c r="AA43" s="56"/>
      <c r="AB43" s="56" t="n">
        <f aca="false">DSUM(VARDATA2,Z$2-1,$C42:$D43)</f>
        <v>195</v>
      </c>
      <c r="AC43" s="56"/>
      <c r="AD43" s="57" t="n">
        <f aca="false">IF((AB43+Z43)=0,"",Z43/(AB43+Z43))</f>
        <v>0.140969162995595</v>
      </c>
      <c r="AE43" s="57"/>
      <c r="AF43" s="57"/>
      <c r="AG43" s="57"/>
      <c r="AH43" s="57"/>
      <c r="AI43" s="1"/>
    </row>
    <row r="44" customFormat="false" ht="12.75" hidden="true" customHeight="false" outlineLevel="0" collapsed="false">
      <c r="A44" s="1" t="s">
        <v>135</v>
      </c>
      <c r="B44" s="1" t="s">
        <v>136</v>
      </c>
      <c r="C44" s="1" t="s">
        <v>135</v>
      </c>
      <c r="D44" s="1" t="s">
        <v>136</v>
      </c>
      <c r="H44" s="26"/>
      <c r="I44" s="56"/>
      <c r="J44" s="56"/>
      <c r="K44" s="56"/>
      <c r="L44" s="57"/>
      <c r="M44" s="57"/>
      <c r="N44" s="26"/>
      <c r="O44" s="56"/>
      <c r="P44" s="56"/>
      <c r="Q44" s="56"/>
      <c r="R44" s="57"/>
      <c r="S44" s="57"/>
      <c r="T44" s="26"/>
      <c r="U44" s="56"/>
      <c r="V44" s="56"/>
      <c r="W44" s="56"/>
      <c r="X44" s="57"/>
      <c r="Y44" s="57"/>
      <c r="Z44" s="26"/>
      <c r="AA44" s="56"/>
      <c r="AB44" s="56"/>
      <c r="AC44" s="56"/>
      <c r="AD44" s="57"/>
      <c r="AE44" s="57"/>
      <c r="AF44" s="57"/>
      <c r="AG44" s="57"/>
      <c r="AH44" s="57"/>
      <c r="AI44" s="1"/>
    </row>
    <row r="45" customFormat="false" ht="12.75" hidden="false" customHeight="false" outlineLevel="0" collapsed="false">
      <c r="A45" s="55" t="s">
        <v>154</v>
      </c>
      <c r="B45" s="55" t="s">
        <v>139</v>
      </c>
      <c r="C45" s="55" t="s">
        <v>154</v>
      </c>
      <c r="D45" s="55" t="s">
        <v>140</v>
      </c>
      <c r="E45" s="8"/>
      <c r="F45" s="8" t="s">
        <v>154</v>
      </c>
      <c r="G45" s="8"/>
      <c r="H45" s="26" t="n">
        <f aca="false">DSUM(VARDATA2,H$2-1,$A44:$B45)</f>
        <v>0</v>
      </c>
      <c r="I45" s="56"/>
      <c r="J45" s="56" t="n">
        <f aca="false">DSUM(VARDATA2,H$2-1,$C44:$D45)</f>
        <v>0</v>
      </c>
      <c r="K45" s="56"/>
      <c r="L45" s="57" t="str">
        <f aca="false">IF((J45+H45)=0,"",H45/(J45+H45))</f>
        <v/>
      </c>
      <c r="M45" s="57"/>
      <c r="N45" s="26" t="n">
        <f aca="false">DSUM(VARDATA2,N$2-1,$A44:$B45)</f>
        <v>1</v>
      </c>
      <c r="O45" s="56"/>
      <c r="P45" s="56" t="n">
        <f aca="false">DSUM(VARDATA2,N$2-1,$C44:$D45)</f>
        <v>60</v>
      </c>
      <c r="Q45" s="56"/>
      <c r="R45" s="57" t="n">
        <f aca="false">IF((P45+N45)=0,"",N45/(P45+N45))</f>
        <v>0.0163934426229508</v>
      </c>
      <c r="S45" s="57"/>
      <c r="T45" s="26" t="n">
        <f aca="false">DSUM(VARDATA2,T$2-1,$A44:$B45)</f>
        <v>1</v>
      </c>
      <c r="U45" s="56"/>
      <c r="V45" s="56" t="n">
        <f aca="false">DSUM(VARDATA2,T$2-1,$C44:$D45)</f>
        <v>60</v>
      </c>
      <c r="W45" s="56"/>
      <c r="X45" s="57" t="n">
        <f aca="false">IF((V45+T45)=0,"",T45/(V45+T45))</f>
        <v>0.0163934426229508</v>
      </c>
      <c r="Y45" s="57"/>
      <c r="Z45" s="26" t="n">
        <f aca="false">DSUM(VARDATA2,Z$2-1,$A44:$B45)</f>
        <v>4</v>
      </c>
      <c r="AA45" s="56"/>
      <c r="AB45" s="56" t="n">
        <f aca="false">DSUM(VARDATA2,Z$2-1,$C44:$D45)</f>
        <v>119</v>
      </c>
      <c r="AC45" s="56"/>
      <c r="AD45" s="57" t="n">
        <f aca="false">IF((AB45+Z45)=0,"",Z45/(AB45+Z45))</f>
        <v>0.032520325203252</v>
      </c>
      <c r="AE45" s="57"/>
      <c r="AF45" s="57"/>
      <c r="AG45" s="57"/>
      <c r="AH45" s="57"/>
      <c r="AI45" s="1"/>
    </row>
    <row r="46" customFormat="false" ht="12.75" hidden="true" customHeight="false" outlineLevel="0" collapsed="false">
      <c r="A46" s="1" t="s">
        <v>135</v>
      </c>
      <c r="B46" s="1" t="s">
        <v>136</v>
      </c>
      <c r="C46" s="1" t="s">
        <v>135</v>
      </c>
      <c r="D46" s="1" t="s">
        <v>136</v>
      </c>
      <c r="H46" s="7"/>
      <c r="I46" s="54"/>
      <c r="J46" s="56"/>
      <c r="K46" s="56"/>
      <c r="L46" s="7"/>
      <c r="M46" s="7"/>
      <c r="N46" s="7"/>
      <c r="O46" s="54"/>
      <c r="P46" s="56"/>
      <c r="Q46" s="56"/>
      <c r="R46" s="7"/>
      <c r="S46" s="7"/>
      <c r="T46" s="7"/>
      <c r="U46" s="54"/>
      <c r="V46" s="56"/>
      <c r="W46" s="56"/>
      <c r="X46" s="7"/>
      <c r="Y46" s="7"/>
      <c r="Z46" s="7"/>
      <c r="AA46" s="54"/>
      <c r="AB46" s="56"/>
      <c r="AC46" s="56"/>
      <c r="AD46" s="7"/>
      <c r="AE46" s="7"/>
      <c r="AF46" s="7"/>
      <c r="AG46" s="7"/>
      <c r="AH46" s="7"/>
      <c r="AI46" s="1"/>
    </row>
    <row r="47" customFormat="false" ht="12.75" hidden="false" customHeight="false" outlineLevel="0" collapsed="false">
      <c r="A47" s="55" t="s">
        <v>121</v>
      </c>
      <c r="B47" s="55" t="s">
        <v>139</v>
      </c>
      <c r="C47" s="55" t="s">
        <v>121</v>
      </c>
      <c r="D47" s="55" t="s">
        <v>140</v>
      </c>
      <c r="E47" s="8"/>
      <c r="F47" s="8" t="s">
        <v>121</v>
      </c>
      <c r="G47" s="8"/>
      <c r="H47" s="26" t="n">
        <f aca="false">DSUM(VARDATA2,H$2-1,$A46:$B47)</f>
        <v>1</v>
      </c>
      <c r="I47" s="56"/>
      <c r="J47" s="56" t="n">
        <f aca="false">DSUM(VARDATA2,H$2-1,$C46:$D47)</f>
        <v>2</v>
      </c>
      <c r="K47" s="56"/>
      <c r="L47" s="57" t="n">
        <f aca="false">IF((J47+H47)=0,"",H47/(J47+H47))</f>
        <v>0.333333333333333</v>
      </c>
      <c r="M47" s="57"/>
      <c r="N47" s="26" t="n">
        <f aca="false">DSUM(VARDATA2,N$2-1,$A46:$B47)</f>
        <v>29</v>
      </c>
      <c r="O47" s="56"/>
      <c r="P47" s="56" t="n">
        <f aca="false">DSUM(VARDATA2,N$2-1,$C46:$D47)</f>
        <v>12</v>
      </c>
      <c r="Q47" s="56"/>
      <c r="R47" s="57" t="n">
        <f aca="false">IF((P47+N47)=0,"",N47/(P47+N47))</f>
        <v>0.707317073170732</v>
      </c>
      <c r="S47" s="57"/>
      <c r="T47" s="26" t="n">
        <f aca="false">DSUM(VARDATA2,T$2-1,$A46:$B47)</f>
        <v>29</v>
      </c>
      <c r="U47" s="56"/>
      <c r="V47" s="56" t="n">
        <f aca="false">DSUM(VARDATA2,T$2-1,$C46:$D47)</f>
        <v>12</v>
      </c>
      <c r="W47" s="56"/>
      <c r="X47" s="57" t="n">
        <f aca="false">IF((V47+T47)=0,"",T47/(V47+T47))</f>
        <v>0.707317073170732</v>
      </c>
      <c r="Y47" s="57"/>
      <c r="Z47" s="26" t="n">
        <f aca="false">DSUM(VARDATA2,Z$2-1,$A46:$B47)</f>
        <v>29</v>
      </c>
      <c r="AA47" s="56"/>
      <c r="AB47" s="56" t="n">
        <f aca="false">DSUM(VARDATA2,Z$2-1,$C46:$D47)</f>
        <v>12</v>
      </c>
      <c r="AC47" s="56"/>
      <c r="AD47" s="57" t="n">
        <f aca="false">IF((AB47+Z47)=0,"",Z47/(AB47+Z47))</f>
        <v>0.707317073170732</v>
      </c>
      <c r="AE47" s="57"/>
      <c r="AF47" s="57"/>
      <c r="AG47" s="57"/>
      <c r="AH47" s="57"/>
      <c r="AI47" s="1"/>
    </row>
    <row r="48" customFormat="false" ht="12.75" hidden="false" customHeight="false" outlineLevel="0" collapsed="false">
      <c r="A48" s="58"/>
      <c r="B48" s="58"/>
      <c r="C48" s="58"/>
      <c r="D48" s="58"/>
      <c r="E48" s="8" t="s">
        <v>35</v>
      </c>
      <c r="F48" s="8"/>
      <c r="G48" s="8"/>
      <c r="H48" s="59" t="n">
        <f aca="false">SUM(H19:H47)</f>
        <v>868</v>
      </c>
      <c r="I48" s="60"/>
      <c r="J48" s="60" t="n">
        <f aca="false">SUM(J19:J47)</f>
        <v>1712</v>
      </c>
      <c r="K48" s="60"/>
      <c r="L48" s="61" t="n">
        <f aca="false">IF((J48+H48)=0,"",H48/(J48+H48))</f>
        <v>0.336434108527132</v>
      </c>
      <c r="M48" s="62"/>
      <c r="N48" s="59" t="n">
        <f aca="false">SUM(N19:N47)</f>
        <v>9907</v>
      </c>
      <c r="O48" s="60"/>
      <c r="P48" s="60" t="n">
        <f aca="false">SUM(P19:P47)</f>
        <v>20637</v>
      </c>
      <c r="Q48" s="60"/>
      <c r="R48" s="61" t="n">
        <f aca="false">IF((P48+N48)=0,"",N48/(P48+N48))</f>
        <v>0.324351754845469</v>
      </c>
      <c r="S48" s="62"/>
      <c r="T48" s="59" t="n">
        <f aca="false">SUM(T19:T47)</f>
        <v>9907</v>
      </c>
      <c r="U48" s="60"/>
      <c r="V48" s="60" t="n">
        <f aca="false">SUM(V19:V47)</f>
        <v>20637</v>
      </c>
      <c r="W48" s="60"/>
      <c r="X48" s="61" t="n">
        <f aca="false">IF((V48+T48)=0,"",T48/(V48+T48))</f>
        <v>0.324351754845469</v>
      </c>
      <c r="Y48" s="62"/>
      <c r="Z48" s="59" t="n">
        <f aca="false">SUM(Z19:Z47)</f>
        <v>14902</v>
      </c>
      <c r="AA48" s="60"/>
      <c r="AB48" s="60" t="n">
        <f aca="false">SUM(AB19:AB47)</f>
        <v>36151</v>
      </c>
      <c r="AC48" s="60"/>
      <c r="AD48" s="61" t="n">
        <f aca="false">IF((AB48+Z48)=0,"",Z48/(AB48+Z48))</f>
        <v>0.291892738918379</v>
      </c>
      <c r="AE48" s="62"/>
      <c r="AF48" s="62"/>
      <c r="AG48" s="62"/>
      <c r="AH48" s="62"/>
      <c r="AI48" s="58"/>
    </row>
    <row r="49" customFormat="false" ht="12.75" hidden="false" customHeight="false" outlineLevel="0" collapsed="false">
      <c r="H49" s="26"/>
      <c r="I49" s="56"/>
      <c r="J49" s="56"/>
      <c r="K49" s="56"/>
      <c r="L49" s="36"/>
      <c r="M49" s="36"/>
      <c r="N49" s="26"/>
      <c r="O49" s="56"/>
      <c r="P49" s="56"/>
      <c r="Q49" s="56"/>
      <c r="R49" s="36"/>
      <c r="S49" s="36"/>
      <c r="T49" s="26"/>
      <c r="U49" s="56"/>
      <c r="V49" s="56"/>
      <c r="W49" s="56"/>
      <c r="X49" s="36"/>
      <c r="Y49" s="36"/>
      <c r="Z49" s="26"/>
      <c r="AA49" s="56"/>
      <c r="AB49" s="56"/>
      <c r="AC49" s="56"/>
      <c r="AD49" s="36"/>
      <c r="AE49" s="36"/>
      <c r="AF49" s="36"/>
      <c r="AG49" s="36"/>
      <c r="AH49" s="36"/>
      <c r="AI49" s="1"/>
    </row>
    <row r="50" customFormat="false" ht="12.75" hidden="false" customHeight="false" outlineLevel="0" collapsed="false">
      <c r="H50" s="26"/>
      <c r="I50" s="56"/>
      <c r="J50" s="56"/>
      <c r="K50" s="56"/>
      <c r="L50" s="36"/>
      <c r="M50" s="36"/>
      <c r="N50" s="26"/>
      <c r="O50" s="56"/>
      <c r="P50" s="56"/>
      <c r="Q50" s="56"/>
      <c r="R50" s="36"/>
      <c r="S50" s="36"/>
      <c r="T50" s="26"/>
      <c r="U50" s="56"/>
      <c r="V50" s="56"/>
      <c r="W50" s="56"/>
      <c r="X50" s="36"/>
      <c r="Y50" s="36"/>
      <c r="Z50" s="26"/>
      <c r="AA50" s="56"/>
      <c r="AB50" s="56"/>
      <c r="AC50" s="56"/>
      <c r="AD50" s="36"/>
      <c r="AE50" s="36"/>
      <c r="AF50" s="36"/>
      <c r="AG50" s="36"/>
      <c r="AH50" s="36"/>
      <c r="AI50" s="1"/>
    </row>
    <row r="51" customFormat="false" ht="12.75" hidden="false" customHeight="false" outlineLevel="0" collapsed="false">
      <c r="A51" s="1" t="s">
        <v>135</v>
      </c>
      <c r="B51" s="1" t="s">
        <v>136</v>
      </c>
      <c r="C51" s="1" t="s">
        <v>135</v>
      </c>
      <c r="D51" s="1" t="s">
        <v>136</v>
      </c>
      <c r="E51" s="8" t="s">
        <v>155</v>
      </c>
      <c r="G51" s="8" t="s">
        <v>156</v>
      </c>
      <c r="H51" s="7"/>
      <c r="I51" s="54"/>
      <c r="J51" s="54"/>
      <c r="K51" s="54"/>
      <c r="L51" s="7"/>
      <c r="M51" s="7"/>
      <c r="N51" s="7"/>
      <c r="O51" s="54"/>
      <c r="P51" s="54"/>
      <c r="Q51" s="54"/>
      <c r="R51" s="7"/>
      <c r="S51" s="7"/>
      <c r="T51" s="7"/>
      <c r="U51" s="54"/>
      <c r="V51" s="54"/>
      <c r="W51" s="54"/>
      <c r="X51" s="7"/>
      <c r="Y51" s="7"/>
      <c r="Z51" s="7"/>
      <c r="AA51" s="54"/>
      <c r="AB51" s="54"/>
      <c r="AC51" s="54"/>
      <c r="AD51" s="7"/>
      <c r="AE51" s="7"/>
      <c r="AF51" s="7"/>
      <c r="AG51" s="7"/>
      <c r="AH51" s="7"/>
      <c r="AI51" s="1"/>
    </row>
    <row r="52" customFormat="false" ht="12.75" hidden="false" customHeight="false" outlineLevel="0" collapsed="false">
      <c r="A52" s="55" t="s">
        <v>138</v>
      </c>
      <c r="B52" s="55" t="s">
        <v>139</v>
      </c>
      <c r="C52" s="55" t="str">
        <f aca="false">A52</f>
        <v>GAS</v>
      </c>
      <c r="D52" s="55" t="s">
        <v>140</v>
      </c>
      <c r="E52" s="8"/>
      <c r="F52" s="8" t="s">
        <v>141</v>
      </c>
      <c r="G52" s="8" t="str">
        <f aca="false">VLOOKUP(A52,'CONVERSION FACTORS'!$A$1:$D$40,4,FALSE())</f>
        <v>MMBTU</v>
      </c>
      <c r="H52" s="26" t="n">
        <f aca="false">ABS(DSUM(VARDATA2,J$4-1,$A51:$B52))+ABS(DSUM(VARDATA2,H$4-1,$A51:$B52))</f>
        <v>140327720.72</v>
      </c>
      <c r="I52" s="56" t="n">
        <f aca="false">H52*VLOOKUP($A52,'CONVERSION FACTORS'!$A$1:$E$41,5,FALSE())</f>
        <v>140327720.72</v>
      </c>
      <c r="J52" s="56" t="n">
        <f aca="false">ABS(DSUM(VARDATA2,H$4-1,$C51:$D52))+ABS(DSUM(VARDATA2,J$4-1,$C51:$D52))</f>
        <v>231149391</v>
      </c>
      <c r="K52" s="56" t="n">
        <f aca="false">J52*VLOOKUP($A52,'CONVERSION FACTORS'!$A$1:$E$41,5,FALSE())</f>
        <v>231149391</v>
      </c>
      <c r="L52" s="57" t="n">
        <f aca="false">IF((J52+H52)=0,"",H52/(J52+H52))</f>
        <v>0.377756034739959</v>
      </c>
      <c r="M52" s="57"/>
      <c r="N52" s="26" t="n">
        <f aca="false">ABS(DSUM(VARDATA2,P$4-1,$A51:$B52))+ABS(DSUM(VARDATA2,N$4-1,$A51:$B52))</f>
        <v>1371675236.47</v>
      </c>
      <c r="O52" s="56" t="n">
        <f aca="false">N52*VLOOKUP($A52,'CONVERSION FACTORS'!$A$1:$E$41,5,FALSE())</f>
        <v>1371675236.47</v>
      </c>
      <c r="P52" s="56" t="n">
        <f aca="false">ABS(DSUM(VARDATA2,N$4-1,$C51:$D52))+ABS(DSUM(VARDATA2,P$4-1,$C51:$D52))</f>
        <v>3171416225.86</v>
      </c>
      <c r="Q52" s="56" t="n">
        <f aca="false">P52*VLOOKUP($A52,'CONVERSION FACTORS'!$A$1:$E$41,5,FALSE())</f>
        <v>3171416225.86</v>
      </c>
      <c r="R52" s="57" t="n">
        <f aca="false">IF((P52+N52)=0,"",N52/(P52+N52))</f>
        <v>0.301925516543863</v>
      </c>
      <c r="S52" s="57"/>
      <c r="T52" s="26" t="n">
        <f aca="false">ABS(DSUM(VARDATA2,V$4-1,$A51:$B52))+ABS(DSUM(VARDATA2,T$4-1,$A51:$B52))</f>
        <v>1371675236.46596</v>
      </c>
      <c r="U52" s="56" t="n">
        <f aca="false">T52*VLOOKUP($A52,'CONVERSION FACTORS'!$A$1:$E$41,5,FALSE())</f>
        <v>1371675236.46596</v>
      </c>
      <c r="V52" s="56" t="n">
        <f aca="false">ABS(DSUM(VARDATA2,T$4-1,$C51:$D52))+ABS(DSUM(VARDATA2,V$4-1,$C51:$D52))</f>
        <v>3171416225.85359</v>
      </c>
      <c r="W52" s="56" t="n">
        <f aca="false">V52*VLOOKUP($A52,'CONVERSION FACTORS'!$A$1:$E$41,5,FALSE())</f>
        <v>3171416225.85359</v>
      </c>
      <c r="X52" s="57" t="n">
        <f aca="false">IF((V52+T52)=0,"",T52/(V52+T52))</f>
        <v>0.301925516543669</v>
      </c>
      <c r="Y52" s="57"/>
      <c r="Z52" s="26" t="n">
        <f aca="false">ABS(DSUM(VARDATA2,AB$4-1,$A51:$B52))+ABS(DSUM(VARDATA2,Z$4-1,$A51:$B52))</f>
        <v>2269685726.86</v>
      </c>
      <c r="AA52" s="56" t="n">
        <f aca="false">Z52*VLOOKUP($A52,'CONVERSION FACTORS'!$A$1:$E$41,5,FALSE())</f>
        <v>2269685726.86</v>
      </c>
      <c r="AB52" s="56" t="n">
        <f aca="false">ABS(DSUM(VARDATA2,Z$4-1,$C51:$D52))+ABS(DSUM(VARDATA2,AB$4-1,$C51:$D52))</f>
        <v>7571007873.2</v>
      </c>
      <c r="AC52" s="56" t="n">
        <f aca="false">AB52*VLOOKUP($A52,'CONVERSION FACTORS'!$A$1:$E$41,5,FALSE())</f>
        <v>7571007873.2</v>
      </c>
      <c r="AD52" s="57" t="n">
        <f aca="false">IF((AB52+Z52)=0,"",Z52/(AB52+Z52))</f>
        <v>0.230642861072939</v>
      </c>
      <c r="AE52" s="57"/>
      <c r="AF52" s="57"/>
      <c r="AG52" s="57"/>
      <c r="AH52" s="57"/>
      <c r="AI52" s="1"/>
    </row>
    <row r="53" customFormat="false" ht="12.75" hidden="true" customHeight="false" outlineLevel="0" collapsed="false">
      <c r="A53" s="1" t="s">
        <v>135</v>
      </c>
      <c r="B53" s="1" t="s">
        <v>136</v>
      </c>
      <c r="C53" s="1" t="s">
        <v>135</v>
      </c>
      <c r="D53" s="1" t="s">
        <v>136</v>
      </c>
      <c r="G53" s="8" t="str">
        <f aca="false">VLOOKUP(A53,'CONVERSION FACTORS'!$A$1:$D$40,4,FALSE())</f>
        <v>UNIT TO</v>
      </c>
      <c r="H53" s="26" t="e">
        <f aca="false">ABS(DSUM(VARDATA2,J$4-1,$A52:$B53))+ABS(DSUM(VARDATA2,H$4-1,$A52:$B53))</f>
        <v>#VALUE!</v>
      </c>
      <c r="I53" s="56" t="e">
        <f aca="false">H53*VLOOKUP($A53,'CONVERSION FACTORS'!$A$1:$E$41,5,FALSE())</f>
        <v>#VALUE!</v>
      </c>
      <c r="J53" s="56" t="e">
        <f aca="false">ABS(DSUM(VARDATA2,H$4-1,$C52:$D53))+ABS(DSUM(VARDATA2,J$4-1,$C52:$D53))</f>
        <v>#VALUE!</v>
      </c>
      <c r="K53" s="56" t="e">
        <f aca="false">J53*VLOOKUP($A53,'CONVERSION FACTORS'!$A$1:$E$41,5,FALSE())</f>
        <v>#VALUE!</v>
      </c>
      <c r="L53" s="57" t="e">
        <f aca="false">IF((J53+H53)=0,"",H53/(J53+H53))</f>
        <v>#VALUE!</v>
      </c>
      <c r="M53" s="7"/>
      <c r="N53" s="26" t="e">
        <f aca="false">ABS(DSUM(VARDATA2,P$4-1,$A52:$B53))+ABS(DSUM(VARDATA2,N$4-1,$A52:$B53))</f>
        <v>#VALUE!</v>
      </c>
      <c r="O53" s="56" t="e">
        <f aca="false">N53*VLOOKUP($A53,'CONVERSION FACTORS'!$A$1:$E$41,5,FALSE())</f>
        <v>#VALUE!</v>
      </c>
      <c r="P53" s="56" t="e">
        <f aca="false">ABS(DSUM(VARDATA2,N$4-1,$C52:$D53))+ABS(DSUM(VARDATA2,P$4-1,$C52:$D53))</f>
        <v>#VALUE!</v>
      </c>
      <c r="Q53" s="56" t="e">
        <f aca="false">P53*VLOOKUP($A53,'CONVERSION FACTORS'!$A$1:$E$41,5,FALSE())</f>
        <v>#VALUE!</v>
      </c>
      <c r="R53" s="57" t="e">
        <f aca="false">IF((P53+N53)=0,"",N53/(P53+N53))</f>
        <v>#VALUE!</v>
      </c>
      <c r="S53" s="7"/>
      <c r="T53" s="26" t="e">
        <f aca="false">ABS(DSUM(VARDATA2,V$4-1,$A52:$B53))+ABS(DSUM(VARDATA2,T$4-1,$A52:$B53))</f>
        <v>#VALUE!</v>
      </c>
      <c r="U53" s="56" t="e">
        <f aca="false">T53*VLOOKUP($A53,'CONVERSION FACTORS'!$A$1:$E$41,5,FALSE())</f>
        <v>#VALUE!</v>
      </c>
      <c r="V53" s="56" t="e">
        <f aca="false">ABS(DSUM(VARDATA2,T$4-1,$C52:$D53))+ABS(DSUM(VARDATA2,V$4-1,$C52:$D53))</f>
        <v>#VALUE!</v>
      </c>
      <c r="W53" s="56" t="e">
        <f aca="false">V53*VLOOKUP($A53,'CONVERSION FACTORS'!$A$1:$E$41,5,FALSE())</f>
        <v>#VALUE!</v>
      </c>
      <c r="X53" s="57" t="e">
        <f aca="false">IF((V53+T53)=0,"",T53/(V53+T53))</f>
        <v>#VALUE!</v>
      </c>
      <c r="Y53" s="7"/>
      <c r="Z53" s="26" t="e">
        <f aca="false">ABS(DSUM(VARDATA2,AB$4-1,$A52:$B53))+ABS(DSUM(VARDATA2,Z$4-1,$A52:$B53))</f>
        <v>#VALUE!</v>
      </c>
      <c r="AA53" s="56" t="e">
        <f aca="false">Z53*VLOOKUP($A53,'CONVERSION FACTORS'!$A$1:$E$41,5,FALSE())</f>
        <v>#VALUE!</v>
      </c>
      <c r="AB53" s="56" t="e">
        <f aca="false">ABS(DSUM(VARDATA2,Z$4-1,$C52:$D53))+ABS(DSUM(VARDATA2,AB$4-1,$C52:$D53))</f>
        <v>#VALUE!</v>
      </c>
      <c r="AC53" s="56" t="e">
        <f aca="false">AB53*VLOOKUP($A53,'CONVERSION FACTORS'!$A$1:$E$41,5,FALSE())</f>
        <v>#VALUE!</v>
      </c>
      <c r="AD53" s="57" t="e">
        <f aca="false">IF((AB53+Z53)=0,"",Z53/(AB53+Z53))</f>
        <v>#VALUE!</v>
      </c>
      <c r="AE53" s="7"/>
      <c r="AF53" s="7"/>
      <c r="AG53" s="7"/>
      <c r="AH53" s="7"/>
      <c r="AI53" s="1"/>
    </row>
    <row r="54" customFormat="false" ht="12.75" hidden="false" customHeight="false" outlineLevel="0" collapsed="false">
      <c r="A54" s="55" t="s">
        <v>142</v>
      </c>
      <c r="B54" s="55" t="s">
        <v>139</v>
      </c>
      <c r="C54" s="55" t="str">
        <f aca="false">A54</f>
        <v>CONTINENTAL GAS</v>
      </c>
      <c r="D54" s="55" t="s">
        <v>140</v>
      </c>
      <c r="E54" s="8"/>
      <c r="F54" s="8" t="s">
        <v>142</v>
      </c>
      <c r="G54" s="8" t="str">
        <f aca="false">VLOOKUP(A54,'CONVERSION FACTORS'!$A$1:$D$40,4,FALSE())</f>
        <v>MMBTU</v>
      </c>
      <c r="H54" s="26" t="n">
        <f aca="false">ABS(DSUM(VARDATA2,J$4-1,$A53:$B54))+ABS(DSUM(VARDATA2,H$4-1,$A53:$B54))</f>
        <v>72500</v>
      </c>
      <c r="I54" s="56" t="n">
        <f aca="false">H54*VLOOKUP($A54,'CONVERSION FACTORS'!$A$1:$E$41,5,FALSE())</f>
        <v>72500</v>
      </c>
      <c r="J54" s="56" t="n">
        <f aca="false">ABS(DSUM(VARDATA2,H$4-1,$C53:$D54))+ABS(DSUM(VARDATA2,J$4-1,$C53:$D54))</f>
        <v>1013457.72</v>
      </c>
      <c r="K54" s="56" t="n">
        <f aca="false">J54*VLOOKUP($A54,'CONVERSION FACTORS'!$A$1:$E$41,5,FALSE())</f>
        <v>1013457.72</v>
      </c>
      <c r="L54" s="57" t="n">
        <f aca="false">IF((J54+H54)=0,"",H54/(J54+H54))</f>
        <v>0.0667613468413853</v>
      </c>
      <c r="M54" s="57"/>
      <c r="N54" s="26" t="n">
        <f aca="false">ABS(DSUM(VARDATA2,P$4-1,$A53:$B54))+ABS(DSUM(VARDATA2,N$4-1,$A53:$B54))</f>
        <v>11152500</v>
      </c>
      <c r="O54" s="56" t="n">
        <f aca="false">N54*VLOOKUP($A54,'CONVERSION FACTORS'!$A$1:$E$41,5,FALSE())</f>
        <v>11152500</v>
      </c>
      <c r="P54" s="56" t="n">
        <f aca="false">ABS(DSUM(VARDATA2,N$4-1,$C53:$D54))+ABS(DSUM(VARDATA2,P$4-1,$C53:$D54))</f>
        <v>31220470.52</v>
      </c>
      <c r="Q54" s="56" t="n">
        <f aca="false">P54*VLOOKUP($A54,'CONVERSION FACTORS'!$A$1:$E$41,5,FALSE())</f>
        <v>31220470.52</v>
      </c>
      <c r="R54" s="57" t="n">
        <f aca="false">IF((P54+N54)=0,"",N54/(P54+N54))</f>
        <v>0.263198446158879</v>
      </c>
      <c r="S54" s="57"/>
      <c r="T54" s="26" t="n">
        <f aca="false">ABS(DSUM(VARDATA2,V$4-1,$A53:$B54))+ABS(DSUM(VARDATA2,T$4-1,$A53:$B54))</f>
        <v>11152500</v>
      </c>
      <c r="U54" s="56" t="n">
        <f aca="false">T54*VLOOKUP($A54,'CONVERSION FACTORS'!$A$1:$E$41,5,FALSE())</f>
        <v>11152500</v>
      </c>
      <c r="V54" s="56" t="n">
        <f aca="false">ABS(DSUM(VARDATA2,T$4-1,$C53:$D54))+ABS(DSUM(VARDATA2,V$4-1,$C53:$D54))</f>
        <v>31220470.51698</v>
      </c>
      <c r="W54" s="56" t="n">
        <f aca="false">V54*VLOOKUP($A54,'CONVERSION FACTORS'!$A$1:$E$41,5,FALSE())</f>
        <v>31220470.51698</v>
      </c>
      <c r="X54" s="57" t="n">
        <f aca="false">IF((V54+T54)=0,"",T54/(V54+T54))</f>
        <v>0.263198446177638</v>
      </c>
      <c r="Y54" s="57"/>
      <c r="Z54" s="26" t="n">
        <f aca="false">ABS(DSUM(VARDATA2,AB$4-1,$A53:$B54))+ABS(DSUM(VARDATA2,Z$4-1,$A53:$B54))</f>
        <v>11152500</v>
      </c>
      <c r="AA54" s="56" t="n">
        <f aca="false">Z54*VLOOKUP($A54,'CONVERSION FACTORS'!$A$1:$E$41,5,FALSE())</f>
        <v>11152500</v>
      </c>
      <c r="AB54" s="56" t="n">
        <f aca="false">ABS(DSUM(VARDATA2,Z$4-1,$C53:$D54))+ABS(DSUM(VARDATA2,AB$4-1,$C53:$D54))</f>
        <v>31220470.52</v>
      </c>
      <c r="AC54" s="56" t="n">
        <f aca="false">AB54*VLOOKUP($A54,'CONVERSION FACTORS'!$A$1:$E$41,5,FALSE())</f>
        <v>31220470.52</v>
      </c>
      <c r="AD54" s="57" t="n">
        <f aca="false">IF((AB54+Z54)=0,"",Z54/(AB54+Z54))</f>
        <v>0.263198446158879</v>
      </c>
      <c r="AE54" s="57"/>
      <c r="AF54" s="57"/>
      <c r="AG54" s="57"/>
      <c r="AH54" s="57"/>
      <c r="AI54" s="1"/>
    </row>
    <row r="55" customFormat="false" ht="12.75" hidden="true" customHeight="false" outlineLevel="0" collapsed="false">
      <c r="A55" s="1" t="s">
        <v>135</v>
      </c>
      <c r="B55" s="1" t="s">
        <v>136</v>
      </c>
      <c r="C55" s="1" t="s">
        <v>135</v>
      </c>
      <c r="D55" s="1" t="s">
        <v>136</v>
      </c>
      <c r="G55" s="8" t="str">
        <f aca="false">VLOOKUP(A55,'CONVERSION FACTORS'!$A$1:$D$40,4,FALSE())</f>
        <v>UNIT TO</v>
      </c>
      <c r="H55" s="26" t="e">
        <f aca="false">ABS(DSUM(VARDATA2,J$4-1,$A54:$B55))+ABS(DSUM(VARDATA2,H$4-1,$A54:$B55))</f>
        <v>#VALUE!</v>
      </c>
      <c r="I55" s="56" t="e">
        <f aca="false">H55*VLOOKUP($A55,'CONVERSION FACTORS'!$A$1:$E$41,5,FALSE())</f>
        <v>#VALUE!</v>
      </c>
      <c r="J55" s="56" t="e">
        <f aca="false">ABS(DSUM(VARDATA2,H$4-1,$C54:$D55))+ABS(DSUM(VARDATA2,J$4-1,$C54:$D55))</f>
        <v>#VALUE!</v>
      </c>
      <c r="K55" s="56" t="e">
        <f aca="false">J55*VLOOKUP($A55,'CONVERSION FACTORS'!$A$1:$E$41,5,FALSE())</f>
        <v>#VALUE!</v>
      </c>
      <c r="L55" s="57" t="e">
        <f aca="false">IF((J55+H55)=0,"",H55/(J55+H55))</f>
        <v>#VALUE!</v>
      </c>
      <c r="M55" s="7"/>
      <c r="N55" s="26" t="e">
        <f aca="false">ABS(DSUM(VARDATA2,P$4-1,$A54:$B55))+ABS(DSUM(VARDATA2,N$4-1,$A54:$B55))</f>
        <v>#VALUE!</v>
      </c>
      <c r="O55" s="56" t="e">
        <f aca="false">N55*VLOOKUP($A55,'CONVERSION FACTORS'!$A$1:$E$41,5,FALSE())</f>
        <v>#VALUE!</v>
      </c>
      <c r="P55" s="56" t="e">
        <f aca="false">ABS(DSUM(VARDATA2,N$4-1,$C54:$D55))+ABS(DSUM(VARDATA2,P$4-1,$C54:$D55))</f>
        <v>#VALUE!</v>
      </c>
      <c r="Q55" s="56" t="e">
        <f aca="false">P55*VLOOKUP($A55,'CONVERSION FACTORS'!$A$1:$E$41,5,FALSE())</f>
        <v>#VALUE!</v>
      </c>
      <c r="R55" s="57" t="e">
        <f aca="false">IF((P55+N55)=0,"",N55/(P55+N55))</f>
        <v>#VALUE!</v>
      </c>
      <c r="S55" s="7"/>
      <c r="T55" s="26" t="e">
        <f aca="false">ABS(DSUM(VARDATA2,V$4-1,$A54:$B55))+ABS(DSUM(VARDATA2,T$4-1,$A54:$B55))</f>
        <v>#VALUE!</v>
      </c>
      <c r="U55" s="56" t="e">
        <f aca="false">T55*VLOOKUP($A55,'CONVERSION FACTORS'!$A$1:$E$41,5,FALSE())</f>
        <v>#VALUE!</v>
      </c>
      <c r="V55" s="56" t="e">
        <f aca="false">ABS(DSUM(VARDATA2,T$4-1,$C54:$D55))+ABS(DSUM(VARDATA2,V$4-1,$C54:$D55))</f>
        <v>#VALUE!</v>
      </c>
      <c r="W55" s="56" t="e">
        <f aca="false">V55*VLOOKUP($A55,'CONVERSION FACTORS'!$A$1:$E$41,5,FALSE())</f>
        <v>#VALUE!</v>
      </c>
      <c r="X55" s="57" t="e">
        <f aca="false">IF((V55+T55)=0,"",T55/(V55+T55))</f>
        <v>#VALUE!</v>
      </c>
      <c r="Y55" s="7"/>
      <c r="Z55" s="26" t="e">
        <f aca="false">ABS(DSUM(VARDATA2,AB$4-1,$A54:$B55))+ABS(DSUM(VARDATA2,Z$4-1,$A54:$B55))</f>
        <v>#VALUE!</v>
      </c>
      <c r="AA55" s="56" t="e">
        <f aca="false">Z55*VLOOKUP($A55,'CONVERSION FACTORS'!$A$1:$E$41,5,FALSE())</f>
        <v>#VALUE!</v>
      </c>
      <c r="AB55" s="56" t="e">
        <f aca="false">ABS(DSUM(VARDATA2,Z$4-1,$C54:$D55))+ABS(DSUM(VARDATA2,AB$4-1,$C54:$D55))</f>
        <v>#VALUE!</v>
      </c>
      <c r="AC55" s="56" t="e">
        <f aca="false">AB55*VLOOKUP($A55,'CONVERSION FACTORS'!$A$1:$E$41,5,FALSE())</f>
        <v>#VALUE!</v>
      </c>
      <c r="AD55" s="57" t="e">
        <f aca="false">IF((AB55+Z55)=0,"",Z55/(AB55+Z55))</f>
        <v>#VALUE!</v>
      </c>
      <c r="AE55" s="7"/>
      <c r="AF55" s="7"/>
      <c r="AG55" s="7"/>
      <c r="AH55" s="7"/>
      <c r="AI55" s="1"/>
    </row>
    <row r="56" customFormat="false" ht="12.75" hidden="false" customHeight="false" outlineLevel="0" collapsed="false">
      <c r="A56" s="55" t="s">
        <v>143</v>
      </c>
      <c r="B56" s="55" t="s">
        <v>139</v>
      </c>
      <c r="C56" s="55" t="str">
        <f aca="false">A56</f>
        <v>UK GAS</v>
      </c>
      <c r="D56" s="55" t="s">
        <v>140</v>
      </c>
      <c r="E56" s="8"/>
      <c r="F56" s="8" t="s">
        <v>143</v>
      </c>
      <c r="G56" s="8" t="str">
        <f aca="false">VLOOKUP(A56,'CONVERSION FACTORS'!$A$1:$D$40,4,FALSE())</f>
        <v>MMBTU</v>
      </c>
      <c r="H56" s="26" t="n">
        <f aca="false">ABS(DSUM(VARDATA2,J$4-1,$A55:$B56))+ABS(DSUM(VARDATA2,H$4-1,$A55:$B56))</f>
        <v>6282500</v>
      </c>
      <c r="I56" s="56" t="n">
        <f aca="false">H56*VLOOKUP($A56,'CONVERSION FACTORS'!$A$1:$E$41,5,FALSE())</f>
        <v>6282500</v>
      </c>
      <c r="J56" s="56" t="n">
        <f aca="false">ABS(DSUM(VARDATA2,H$4-1,$C55:$D56))+ABS(DSUM(VARDATA2,J$4-1,$C55:$D56))</f>
        <v>9017120.28</v>
      </c>
      <c r="K56" s="56" t="n">
        <f aca="false">J56*VLOOKUP($A56,'CONVERSION FACTORS'!$A$1:$E$41,5,FALSE())</f>
        <v>9017120.28</v>
      </c>
      <c r="L56" s="57" t="n">
        <f aca="false">IF((J56+H56)=0,"",H56/(J56+H56))</f>
        <v>0.410631106198931</v>
      </c>
      <c r="M56" s="57"/>
      <c r="N56" s="26" t="n">
        <f aca="false">ABS(DSUM(VARDATA2,P$4-1,$A55:$B56))+ABS(DSUM(VARDATA2,N$4-1,$A55:$B56))</f>
        <v>79194000</v>
      </c>
      <c r="O56" s="56" t="n">
        <f aca="false">N56*VLOOKUP($A56,'CONVERSION FACTORS'!$A$1:$E$41,5,FALSE())</f>
        <v>79194000</v>
      </c>
      <c r="P56" s="56" t="n">
        <f aca="false">ABS(DSUM(VARDATA2,N$4-1,$C55:$D56))+ABS(DSUM(VARDATA2,P$4-1,$C55:$D56))</f>
        <v>242543800.86</v>
      </c>
      <c r="Q56" s="56" t="n">
        <f aca="false">P56*VLOOKUP($A56,'CONVERSION FACTORS'!$A$1:$E$41,5,FALSE())</f>
        <v>242543800.86</v>
      </c>
      <c r="R56" s="57" t="n">
        <f aca="false">IF((P56+N56)=0,"",N56/(P56+N56))</f>
        <v>0.246144530696473</v>
      </c>
      <c r="S56" s="57"/>
      <c r="T56" s="26" t="n">
        <f aca="false">ABS(DSUM(VARDATA2,V$4-1,$A55:$B56))+ABS(DSUM(VARDATA2,T$4-1,$A55:$B56))</f>
        <v>79194000</v>
      </c>
      <c r="U56" s="56" t="n">
        <f aca="false">T56*VLOOKUP($A56,'CONVERSION FACTORS'!$A$1:$E$41,5,FALSE())</f>
        <v>79194000</v>
      </c>
      <c r="V56" s="56" t="n">
        <f aca="false">ABS(DSUM(VARDATA2,T$4-1,$C55:$D56))+ABS(DSUM(VARDATA2,V$4-1,$C55:$D56))</f>
        <v>242543800.85428</v>
      </c>
      <c r="W56" s="56" t="n">
        <f aca="false">V56*VLOOKUP($A56,'CONVERSION FACTORS'!$A$1:$E$41,5,FALSE())</f>
        <v>242543800.85428</v>
      </c>
      <c r="X56" s="57" t="n">
        <f aca="false">IF((V56+T56)=0,"",T56/(V56+T56))</f>
        <v>0.246144530700849</v>
      </c>
      <c r="Y56" s="57"/>
      <c r="Z56" s="26" t="n">
        <f aca="false">ABS(DSUM(VARDATA2,AB$4-1,$A55:$B56))+ABS(DSUM(VARDATA2,Z$4-1,$A55:$B56))</f>
        <v>79194000</v>
      </c>
      <c r="AA56" s="56" t="n">
        <f aca="false">Z56*VLOOKUP($A56,'CONVERSION FACTORS'!$A$1:$E$41,5,FALSE())</f>
        <v>79194000</v>
      </c>
      <c r="AB56" s="56" t="n">
        <f aca="false">ABS(DSUM(VARDATA2,Z$4-1,$C55:$D56))+ABS(DSUM(VARDATA2,AB$4-1,$C55:$D56))</f>
        <v>242543800.86</v>
      </c>
      <c r="AC56" s="56" t="n">
        <f aca="false">AB56*VLOOKUP($A56,'CONVERSION FACTORS'!$A$1:$E$41,5,FALSE())</f>
        <v>242543800.86</v>
      </c>
      <c r="AD56" s="57" t="n">
        <f aca="false">IF((AB56+Z56)=0,"",Z56/(AB56+Z56))</f>
        <v>0.246144530696473</v>
      </c>
      <c r="AE56" s="57"/>
      <c r="AF56" s="57"/>
      <c r="AG56" s="57"/>
      <c r="AH56" s="57"/>
      <c r="AI56" s="1"/>
    </row>
    <row r="57" customFormat="false" ht="12.75" hidden="true" customHeight="false" outlineLevel="0" collapsed="false">
      <c r="A57" s="1" t="s">
        <v>135</v>
      </c>
      <c r="B57" s="1" t="s">
        <v>136</v>
      </c>
      <c r="C57" s="1" t="s">
        <v>135</v>
      </c>
      <c r="D57" s="1" t="s">
        <v>136</v>
      </c>
      <c r="G57" s="8" t="str">
        <f aca="false">VLOOKUP(A57,'CONVERSION FACTORS'!$A$1:$D$40,4,FALSE())</f>
        <v>UNIT TO</v>
      </c>
      <c r="H57" s="26" t="e">
        <f aca="false">ABS(DSUM(VARDATA2,J$4-1,$A56:$B57))+ABS(DSUM(VARDATA2,H$4-1,$A56:$B57))</f>
        <v>#VALUE!</v>
      </c>
      <c r="I57" s="56" t="e">
        <f aca="false">H57*VLOOKUP($A57,'CONVERSION FACTORS'!$A$1:$E$41,5,FALSE())</f>
        <v>#VALUE!</v>
      </c>
      <c r="J57" s="56" t="e">
        <f aca="false">ABS(DSUM(VARDATA2,H$4-1,$C56:$D57))+ABS(DSUM(VARDATA2,J$4-1,$C56:$D57))</f>
        <v>#VALUE!</v>
      </c>
      <c r="K57" s="56" t="e">
        <f aca="false">J57*VLOOKUP($A57,'CONVERSION FACTORS'!$A$1:$E$41,5,FALSE())</f>
        <v>#VALUE!</v>
      </c>
      <c r="L57" s="57" t="e">
        <f aca="false">IF((J57+H57)=0,"",H57/(J57+H57))</f>
        <v>#VALUE!</v>
      </c>
      <c r="M57" s="7"/>
      <c r="N57" s="26" t="e">
        <f aca="false">ABS(DSUM(VARDATA2,P$4-1,$A56:$B57))+ABS(DSUM(VARDATA2,N$4-1,$A56:$B57))</f>
        <v>#VALUE!</v>
      </c>
      <c r="O57" s="56" t="e">
        <f aca="false">N57*VLOOKUP($A57,'CONVERSION FACTORS'!$A$1:$E$41,5,FALSE())</f>
        <v>#VALUE!</v>
      </c>
      <c r="P57" s="56" t="e">
        <f aca="false">ABS(DSUM(VARDATA2,N$4-1,$C56:$D57))+ABS(DSUM(VARDATA2,P$4-1,$C56:$D57))</f>
        <v>#VALUE!</v>
      </c>
      <c r="Q57" s="56" t="e">
        <f aca="false">P57*VLOOKUP($A57,'CONVERSION FACTORS'!$A$1:$E$41,5,FALSE())</f>
        <v>#VALUE!</v>
      </c>
      <c r="R57" s="57" t="e">
        <f aca="false">IF((P57+N57)=0,"",N57/(P57+N57))</f>
        <v>#VALUE!</v>
      </c>
      <c r="S57" s="7"/>
      <c r="T57" s="26" t="e">
        <f aca="false">ABS(DSUM(VARDATA2,V$4-1,$A56:$B57))+ABS(DSUM(VARDATA2,T$4-1,$A56:$B57))</f>
        <v>#VALUE!</v>
      </c>
      <c r="U57" s="56" t="e">
        <f aca="false">T57*VLOOKUP($A57,'CONVERSION FACTORS'!$A$1:$E$41,5,FALSE())</f>
        <v>#VALUE!</v>
      </c>
      <c r="V57" s="56" t="e">
        <f aca="false">ABS(DSUM(VARDATA2,T$4-1,$C56:$D57))+ABS(DSUM(VARDATA2,V$4-1,$C56:$D57))</f>
        <v>#VALUE!</v>
      </c>
      <c r="W57" s="56" t="e">
        <f aca="false">V57*VLOOKUP($A57,'CONVERSION FACTORS'!$A$1:$E$41,5,FALSE())</f>
        <v>#VALUE!</v>
      </c>
      <c r="X57" s="57" t="e">
        <f aca="false">IF((V57+T57)=0,"",T57/(V57+T57))</f>
        <v>#VALUE!</v>
      </c>
      <c r="Y57" s="7"/>
      <c r="Z57" s="26" t="e">
        <f aca="false">ABS(DSUM(VARDATA2,AB$4-1,$A56:$B57))+ABS(DSUM(VARDATA2,Z$4-1,$A56:$B57))</f>
        <v>#VALUE!</v>
      </c>
      <c r="AA57" s="56" t="e">
        <f aca="false">Z57*VLOOKUP($A57,'CONVERSION FACTORS'!$A$1:$E$41,5,FALSE())</f>
        <v>#VALUE!</v>
      </c>
      <c r="AB57" s="56" t="e">
        <f aca="false">ABS(DSUM(VARDATA2,Z$4-1,$C56:$D57))+ABS(DSUM(VARDATA2,AB$4-1,$C56:$D57))</f>
        <v>#VALUE!</v>
      </c>
      <c r="AC57" s="56" t="e">
        <f aca="false">AB57*VLOOKUP($A57,'CONVERSION FACTORS'!$A$1:$E$41,5,FALSE())</f>
        <v>#VALUE!</v>
      </c>
      <c r="AD57" s="57" t="e">
        <f aca="false">IF((AB57+Z57)=0,"",Z57/(AB57+Z57))</f>
        <v>#VALUE!</v>
      </c>
      <c r="AE57" s="7"/>
      <c r="AF57" s="7"/>
      <c r="AG57" s="7"/>
      <c r="AH57" s="7"/>
      <c r="AI57" s="1"/>
    </row>
    <row r="58" customFormat="false" ht="12.75" hidden="false" customHeight="false" outlineLevel="0" collapsed="false">
      <c r="A58" s="55" t="s">
        <v>144</v>
      </c>
      <c r="B58" s="55" t="s">
        <v>139</v>
      </c>
      <c r="C58" s="55" t="str">
        <f aca="false">A58</f>
        <v>POWER</v>
      </c>
      <c r="D58" s="55" t="s">
        <v>140</v>
      </c>
      <c r="E58" s="8"/>
      <c r="F58" s="8" t="s">
        <v>145</v>
      </c>
      <c r="G58" s="8" t="str">
        <f aca="false">VLOOKUP(A58,'CONVERSION FACTORS'!$A$1:$D$40,4,FALSE())</f>
        <v>MWH</v>
      </c>
      <c r="H58" s="26" t="n">
        <f aca="false">ABS(DSUM(VARDATA2,J$4-1,$A57:$B58))+ABS(DSUM(VARDATA2,H$4-1,$A57:$B58))</f>
        <v>776800</v>
      </c>
      <c r="I58" s="56" t="n">
        <f aca="false">H58*VLOOKUP($A58,'CONVERSION FACTORS'!$A$1:$E$41,5,FALSE())</f>
        <v>7768000</v>
      </c>
      <c r="J58" s="56" t="n">
        <f aca="false">ABS(DSUM(VARDATA2,H$4-1,$C57:$D58))+ABS(DSUM(VARDATA2,J$4-1,$C57:$D58))</f>
        <v>8487864.68</v>
      </c>
      <c r="K58" s="56" t="n">
        <f aca="false">J58*VLOOKUP($A58,'CONVERSION FACTORS'!$A$1:$E$41,5,FALSE())</f>
        <v>84878646.8</v>
      </c>
      <c r="L58" s="57" t="n">
        <f aca="false">IF((J58+H58)=0,"",H58/(J58+H58))</f>
        <v>0.0838454522457687</v>
      </c>
      <c r="M58" s="57"/>
      <c r="N58" s="26" t="n">
        <f aca="false">ABS(DSUM(VARDATA2,P$4-1,$A57:$B58))+ABS(DSUM(VARDATA2,N$4-1,$A57:$B58))</f>
        <v>6703500</v>
      </c>
      <c r="O58" s="56" t="n">
        <f aca="false">N58*VLOOKUP($A58,'CONVERSION FACTORS'!$A$1:$E$41,5,FALSE())</f>
        <v>67035000</v>
      </c>
      <c r="P58" s="56" t="n">
        <f aca="false">ABS(DSUM(VARDATA2,N$4-1,$C57:$D58))+ABS(DSUM(VARDATA2,P$4-1,$C57:$D58))</f>
        <v>69273663.99</v>
      </c>
      <c r="Q58" s="56" t="n">
        <f aca="false">P58*VLOOKUP($A58,'CONVERSION FACTORS'!$A$1:$E$41,5,FALSE())</f>
        <v>692736639.9</v>
      </c>
      <c r="R58" s="57" t="n">
        <f aca="false">IF((P58+N58)=0,"",N58/(P58+N58))</f>
        <v>0.0882304583108986</v>
      </c>
      <c r="S58" s="57"/>
      <c r="T58" s="26" t="n">
        <f aca="false">ABS(DSUM(VARDATA2,V$4-1,$A57:$B58))+ABS(DSUM(VARDATA2,T$4-1,$A57:$B58))</f>
        <v>6703500</v>
      </c>
      <c r="U58" s="56" t="n">
        <f aca="false">T58*VLOOKUP($A58,'CONVERSION FACTORS'!$A$1:$E$41,5,FALSE())</f>
        <v>67035000</v>
      </c>
      <c r="V58" s="56" t="n">
        <f aca="false">ABS(DSUM(VARDATA2,T$4-1,$C57:$D58))+ABS(DSUM(VARDATA2,V$4-1,$C57:$D58))</f>
        <v>69273663.99</v>
      </c>
      <c r="W58" s="56" t="n">
        <f aca="false">V58*VLOOKUP($A58,'CONVERSION FACTORS'!$A$1:$E$41,5,FALSE())</f>
        <v>692736639.9</v>
      </c>
      <c r="X58" s="57" t="n">
        <f aca="false">IF((V58+T58)=0,"",T58/(V58+T58))</f>
        <v>0.0882304583108986</v>
      </c>
      <c r="Y58" s="57"/>
      <c r="Z58" s="26" t="n">
        <f aca="false">ABS(DSUM(VARDATA2,AB$4-1,$A57:$B58))+ABS(DSUM(VARDATA2,Z$4-1,$A57:$B58))</f>
        <v>8333100</v>
      </c>
      <c r="AA58" s="56" t="n">
        <f aca="false">Z58*VLOOKUP($A58,'CONVERSION FACTORS'!$A$1:$E$41,5,FALSE())</f>
        <v>83331000</v>
      </c>
      <c r="AB58" s="56" t="n">
        <f aca="false">ABS(DSUM(VARDATA2,Z$4-1,$C57:$D58))+ABS(DSUM(VARDATA2,AB$4-1,$C57:$D58))</f>
        <v>138646023.94</v>
      </c>
      <c r="AC58" s="56" t="n">
        <f aca="false">AB58*VLOOKUP($A58,'CONVERSION FACTORS'!$A$1:$E$41,5,FALSE())</f>
        <v>1386460239.4</v>
      </c>
      <c r="AD58" s="57" t="n">
        <f aca="false">IF((AB58+Z58)=0,"",Z58/(AB58+Z58))</f>
        <v>0.056695806701105</v>
      </c>
      <c r="AE58" s="57"/>
      <c r="AF58" s="57"/>
      <c r="AG58" s="57"/>
      <c r="AH58" s="57"/>
      <c r="AI58" s="1"/>
    </row>
    <row r="59" customFormat="false" ht="12.75" hidden="true" customHeight="false" outlineLevel="0" collapsed="false">
      <c r="A59" s="1" t="s">
        <v>135</v>
      </c>
      <c r="B59" s="1" t="s">
        <v>136</v>
      </c>
      <c r="C59" s="1" t="s">
        <v>135</v>
      </c>
      <c r="D59" s="1" t="s">
        <v>136</v>
      </c>
      <c r="G59" s="8" t="str">
        <f aca="false">VLOOKUP(A59,'CONVERSION FACTORS'!$A$1:$D$40,4,FALSE())</f>
        <v>UNIT TO</v>
      </c>
      <c r="H59" s="26" t="e">
        <f aca="false">ABS(DSUM(VARDATA2,J$4-1,$A58:$B59))+ABS(DSUM(VARDATA2,H$4-1,$A58:$B59))</f>
        <v>#VALUE!</v>
      </c>
      <c r="I59" s="56" t="e">
        <f aca="false">H59*VLOOKUP($A59,'CONVERSION FACTORS'!$A$1:$E$41,5,FALSE())</f>
        <v>#VALUE!</v>
      </c>
      <c r="J59" s="56" t="e">
        <f aca="false">ABS(DSUM(VARDATA2,H$4-1,$C58:$D59))+ABS(DSUM(VARDATA2,J$4-1,$C58:$D59))</f>
        <v>#VALUE!</v>
      </c>
      <c r="K59" s="56" t="e">
        <f aca="false">J59*VLOOKUP($A59,'CONVERSION FACTORS'!$A$1:$E$41,5,FALSE())</f>
        <v>#VALUE!</v>
      </c>
      <c r="L59" s="57" t="e">
        <f aca="false">IF((J59+H59)=0,"",H59/(J59+H59))</f>
        <v>#VALUE!</v>
      </c>
      <c r="M59" s="7"/>
      <c r="N59" s="26" t="e">
        <f aca="false">ABS(DSUM(VARDATA2,P$4-1,$A58:$B59))+ABS(DSUM(VARDATA2,N$4-1,$A58:$B59))</f>
        <v>#VALUE!</v>
      </c>
      <c r="O59" s="56" t="e">
        <f aca="false">N59*VLOOKUP($A59,'CONVERSION FACTORS'!$A$1:$E$41,5,FALSE())</f>
        <v>#VALUE!</v>
      </c>
      <c r="P59" s="56" t="e">
        <f aca="false">ABS(DSUM(VARDATA2,N$4-1,$C58:$D59))+ABS(DSUM(VARDATA2,P$4-1,$C58:$D59))</f>
        <v>#VALUE!</v>
      </c>
      <c r="Q59" s="56" t="e">
        <f aca="false">P59*VLOOKUP($A59,'CONVERSION FACTORS'!$A$1:$E$41,5,FALSE())</f>
        <v>#VALUE!</v>
      </c>
      <c r="R59" s="57" t="e">
        <f aca="false">IF((P59+N59)=0,"",N59/(P59+N59))</f>
        <v>#VALUE!</v>
      </c>
      <c r="S59" s="7"/>
      <c r="T59" s="26" t="e">
        <f aca="false">ABS(DSUM(VARDATA2,V$4-1,$A58:$B59))+ABS(DSUM(VARDATA2,T$4-1,$A58:$B59))</f>
        <v>#VALUE!</v>
      </c>
      <c r="U59" s="56" t="e">
        <f aca="false">T59*VLOOKUP($A59,'CONVERSION FACTORS'!$A$1:$E$41,5,FALSE())</f>
        <v>#VALUE!</v>
      </c>
      <c r="V59" s="56" t="e">
        <f aca="false">ABS(DSUM(VARDATA2,T$4-1,$C58:$D59))+ABS(DSUM(VARDATA2,V$4-1,$C58:$D59))</f>
        <v>#VALUE!</v>
      </c>
      <c r="W59" s="56" t="e">
        <f aca="false">V59*VLOOKUP($A59,'CONVERSION FACTORS'!$A$1:$E$41,5,FALSE())</f>
        <v>#VALUE!</v>
      </c>
      <c r="X59" s="57" t="e">
        <f aca="false">IF((V59+T59)=0,"",T59/(V59+T59))</f>
        <v>#VALUE!</v>
      </c>
      <c r="Y59" s="7"/>
      <c r="Z59" s="26" t="e">
        <f aca="false">ABS(DSUM(VARDATA2,AB$4-1,$A58:$B59))+ABS(DSUM(VARDATA2,Z$4-1,$A58:$B59))</f>
        <v>#VALUE!</v>
      </c>
      <c r="AA59" s="56" t="e">
        <f aca="false">Z59*VLOOKUP($A59,'CONVERSION FACTORS'!$A$1:$E$41,5,FALSE())</f>
        <v>#VALUE!</v>
      </c>
      <c r="AB59" s="56" t="e">
        <f aca="false">ABS(DSUM(VARDATA2,Z$4-1,$C58:$D59))+ABS(DSUM(VARDATA2,AB$4-1,$C58:$D59))</f>
        <v>#VALUE!</v>
      </c>
      <c r="AC59" s="56" t="e">
        <f aca="false">AB59*VLOOKUP($A59,'CONVERSION FACTORS'!$A$1:$E$41,5,FALSE())</f>
        <v>#VALUE!</v>
      </c>
      <c r="AD59" s="57" t="e">
        <f aca="false">IF((AB59+Z59)=0,"",Z59/(AB59+Z59))</f>
        <v>#VALUE!</v>
      </c>
      <c r="AE59" s="7"/>
      <c r="AF59" s="7"/>
      <c r="AG59" s="7"/>
      <c r="AH59" s="7"/>
      <c r="AI59" s="1"/>
    </row>
    <row r="60" customFormat="false" ht="12.75" hidden="false" customHeight="false" outlineLevel="0" collapsed="false">
      <c r="A60" s="55" t="s">
        <v>146</v>
      </c>
      <c r="B60" s="55" t="s">
        <v>139</v>
      </c>
      <c r="C60" s="55" t="str">
        <f aca="false">A60</f>
        <v>CONTINENTAL POWER</v>
      </c>
      <c r="D60" s="55" t="s">
        <v>140</v>
      </c>
      <c r="E60" s="8"/>
      <c r="F60" s="8" t="s">
        <v>146</v>
      </c>
      <c r="G60" s="8" t="str">
        <f aca="false">VLOOKUP(A60,'CONVERSION FACTORS'!$A$1:$D$40,4,FALSE())</f>
        <v>MWH</v>
      </c>
      <c r="H60" s="26" t="n">
        <f aca="false">ABS(DSUM(VARDATA2,J$4-1,$A59:$B60))+ABS(DSUM(VARDATA2,H$4-1,$A59:$B60))</f>
        <v>11220</v>
      </c>
      <c r="I60" s="56" t="n">
        <f aca="false">H60*VLOOKUP($A60,'CONVERSION FACTORS'!$A$1:$E$41,5,FALSE())</f>
        <v>112200</v>
      </c>
      <c r="J60" s="56" t="n">
        <f aca="false">ABS(DSUM(VARDATA2,H$4-1,$C59:$D60))+ABS(DSUM(VARDATA2,J$4-1,$C59:$D60))</f>
        <v>64939.9</v>
      </c>
      <c r="K60" s="56" t="n">
        <f aca="false">J60*VLOOKUP($A60,'CONVERSION FACTORS'!$A$1:$E$41,5,FALSE())</f>
        <v>649399</v>
      </c>
      <c r="L60" s="57" t="n">
        <f aca="false">IF((J60+H60)=0,"",H60/(J60+H60))</f>
        <v>0.147321622008432</v>
      </c>
      <c r="M60" s="57"/>
      <c r="N60" s="26" t="n">
        <f aca="false">ABS(DSUM(VARDATA2,P$4-1,$A59:$B60))+ABS(DSUM(VARDATA2,N$4-1,$A59:$B60))</f>
        <v>97520</v>
      </c>
      <c r="O60" s="56" t="n">
        <f aca="false">N60*VLOOKUP($A60,'CONVERSION FACTORS'!$A$1:$E$41,5,FALSE())</f>
        <v>975200</v>
      </c>
      <c r="P60" s="56" t="n">
        <f aca="false">ABS(DSUM(VARDATA2,N$4-1,$C59:$D60))+ABS(DSUM(VARDATA2,P$4-1,$C59:$D60))</f>
        <v>4168454.8</v>
      </c>
      <c r="Q60" s="56" t="n">
        <f aca="false">P60*VLOOKUP($A60,'CONVERSION FACTORS'!$A$1:$E$41,5,FALSE())</f>
        <v>41684548</v>
      </c>
      <c r="R60" s="57" t="n">
        <f aca="false">IF((P60+N60)=0,"",N60/(P60+N60))</f>
        <v>0.0228599568848836</v>
      </c>
      <c r="S60" s="57"/>
      <c r="T60" s="26" t="n">
        <f aca="false">ABS(DSUM(VARDATA2,V$4-1,$A59:$B60))+ABS(DSUM(VARDATA2,T$4-1,$A59:$B60))</f>
        <v>97520</v>
      </c>
      <c r="U60" s="56" t="n">
        <f aca="false">T60*VLOOKUP($A60,'CONVERSION FACTORS'!$A$1:$E$41,5,FALSE())</f>
        <v>975200</v>
      </c>
      <c r="V60" s="56" t="n">
        <f aca="false">ABS(DSUM(VARDATA2,T$4-1,$C59:$D60))+ABS(DSUM(VARDATA2,V$4-1,$C59:$D60))</f>
        <v>4168454.8</v>
      </c>
      <c r="W60" s="56" t="n">
        <f aca="false">V60*VLOOKUP($A60,'CONVERSION FACTORS'!$A$1:$E$41,5,FALSE())</f>
        <v>41684548</v>
      </c>
      <c r="X60" s="57" t="n">
        <f aca="false">IF((V60+T60)=0,"",T60/(V60+T60))</f>
        <v>0.0228599568848836</v>
      </c>
      <c r="Y60" s="57"/>
      <c r="Z60" s="26" t="n">
        <f aca="false">ABS(DSUM(VARDATA2,AB$4-1,$A59:$B60))+ABS(DSUM(VARDATA2,Z$4-1,$A59:$B60))</f>
        <v>97520</v>
      </c>
      <c r="AA60" s="56" t="n">
        <f aca="false">Z60*VLOOKUP($A60,'CONVERSION FACTORS'!$A$1:$E$41,5,FALSE())</f>
        <v>975200</v>
      </c>
      <c r="AB60" s="56" t="n">
        <f aca="false">ABS(DSUM(VARDATA2,Z$4-1,$C59:$D60))+ABS(DSUM(VARDATA2,AB$4-1,$C59:$D60))</f>
        <v>4168454.8</v>
      </c>
      <c r="AC60" s="56" t="n">
        <f aca="false">AB60*VLOOKUP($A60,'CONVERSION FACTORS'!$A$1:$E$41,5,FALSE())</f>
        <v>41684548</v>
      </c>
      <c r="AD60" s="57" t="n">
        <f aca="false">IF((AB60+Z60)=0,"",Z60/(AB60+Z60))</f>
        <v>0.0228599568848836</v>
      </c>
      <c r="AE60" s="57"/>
      <c r="AF60" s="57"/>
      <c r="AG60" s="57"/>
      <c r="AH60" s="57"/>
      <c r="AI60" s="1"/>
    </row>
    <row r="61" customFormat="false" ht="12.75" hidden="true" customHeight="false" outlineLevel="0" collapsed="false">
      <c r="A61" s="1" t="s">
        <v>135</v>
      </c>
      <c r="B61" s="1" t="s">
        <v>136</v>
      </c>
      <c r="C61" s="1" t="s">
        <v>135</v>
      </c>
      <c r="D61" s="1" t="s">
        <v>136</v>
      </c>
      <c r="G61" s="8" t="str">
        <f aca="false">VLOOKUP(A61,'CONVERSION FACTORS'!$A$1:$D$40,4,FALSE())</f>
        <v>UNIT TO</v>
      </c>
      <c r="H61" s="26" t="e">
        <f aca="false">ABS(DSUM(VARDATA2,J$4-1,$A60:$B61))+ABS(DSUM(VARDATA2,H$4-1,$A60:$B61))</f>
        <v>#VALUE!</v>
      </c>
      <c r="I61" s="56" t="e">
        <f aca="false">H61*VLOOKUP($A61,'CONVERSION FACTORS'!$A$1:$E$41,5,FALSE())</f>
        <v>#VALUE!</v>
      </c>
      <c r="J61" s="56" t="e">
        <f aca="false">ABS(DSUM(VARDATA2,H$4-1,$C60:$D61))+ABS(DSUM(VARDATA2,J$4-1,$C60:$D61))</f>
        <v>#VALUE!</v>
      </c>
      <c r="K61" s="56" t="e">
        <f aca="false">J61*VLOOKUP($A61,'CONVERSION FACTORS'!$A$1:$E$41,5,FALSE())</f>
        <v>#VALUE!</v>
      </c>
      <c r="L61" s="57" t="e">
        <f aca="false">IF((J61+H61)=0,"",H61/(J61+H61))</f>
        <v>#VALUE!</v>
      </c>
      <c r="M61" s="7"/>
      <c r="N61" s="26" t="e">
        <f aca="false">ABS(DSUM(VARDATA2,P$4-1,$A60:$B61))+ABS(DSUM(VARDATA2,N$4-1,$A60:$B61))</f>
        <v>#VALUE!</v>
      </c>
      <c r="O61" s="56" t="e">
        <f aca="false">N61*VLOOKUP($A61,'CONVERSION FACTORS'!$A$1:$E$41,5,FALSE())</f>
        <v>#VALUE!</v>
      </c>
      <c r="P61" s="56" t="e">
        <f aca="false">ABS(DSUM(VARDATA2,N$4-1,$C60:$D61))+ABS(DSUM(VARDATA2,P$4-1,$C60:$D61))</f>
        <v>#VALUE!</v>
      </c>
      <c r="Q61" s="56" t="e">
        <f aca="false">P61*VLOOKUP($A61,'CONVERSION FACTORS'!$A$1:$E$41,5,FALSE())</f>
        <v>#VALUE!</v>
      </c>
      <c r="R61" s="57" t="e">
        <f aca="false">IF((P61+N61)=0,"",N61/(P61+N61))</f>
        <v>#VALUE!</v>
      </c>
      <c r="S61" s="7"/>
      <c r="T61" s="26" t="e">
        <f aca="false">ABS(DSUM(VARDATA2,V$4-1,$A60:$B61))+ABS(DSUM(VARDATA2,T$4-1,$A60:$B61))</f>
        <v>#VALUE!</v>
      </c>
      <c r="U61" s="56" t="e">
        <f aca="false">T61*VLOOKUP($A61,'CONVERSION FACTORS'!$A$1:$E$41,5,FALSE())</f>
        <v>#VALUE!</v>
      </c>
      <c r="V61" s="56" t="e">
        <f aca="false">ABS(DSUM(VARDATA2,T$4-1,$C60:$D61))+ABS(DSUM(VARDATA2,V$4-1,$C60:$D61))</f>
        <v>#VALUE!</v>
      </c>
      <c r="W61" s="56" t="e">
        <f aca="false">V61*VLOOKUP($A61,'CONVERSION FACTORS'!$A$1:$E$41,5,FALSE())</f>
        <v>#VALUE!</v>
      </c>
      <c r="X61" s="57" t="e">
        <f aca="false">IF((V61+T61)=0,"",T61/(V61+T61))</f>
        <v>#VALUE!</v>
      </c>
      <c r="Y61" s="7"/>
      <c r="Z61" s="26" t="e">
        <f aca="false">ABS(DSUM(VARDATA2,AB$4-1,$A60:$B61))+ABS(DSUM(VARDATA2,Z$4-1,$A60:$B61))</f>
        <v>#VALUE!</v>
      </c>
      <c r="AA61" s="56" t="e">
        <f aca="false">Z61*VLOOKUP($A61,'CONVERSION FACTORS'!$A$1:$E$41,5,FALSE())</f>
        <v>#VALUE!</v>
      </c>
      <c r="AB61" s="56" t="e">
        <f aca="false">ABS(DSUM(VARDATA2,Z$4-1,$C60:$D61))+ABS(DSUM(VARDATA2,AB$4-1,$C60:$D61))</f>
        <v>#VALUE!</v>
      </c>
      <c r="AC61" s="56" t="e">
        <f aca="false">AB61*VLOOKUP($A61,'CONVERSION FACTORS'!$A$1:$E$41,5,FALSE())</f>
        <v>#VALUE!</v>
      </c>
      <c r="AD61" s="57" t="e">
        <f aca="false">IF((AB61+Z61)=0,"",Z61/(AB61+Z61))</f>
        <v>#VALUE!</v>
      </c>
      <c r="AE61" s="7"/>
      <c r="AF61" s="7"/>
      <c r="AG61" s="7"/>
      <c r="AH61" s="7"/>
      <c r="AI61" s="1"/>
    </row>
    <row r="62" customFormat="false" ht="12.75" hidden="false" customHeight="false" outlineLevel="0" collapsed="false">
      <c r="A62" s="55" t="s">
        <v>147</v>
      </c>
      <c r="B62" s="55" t="s">
        <v>139</v>
      </c>
      <c r="C62" s="55" t="s">
        <v>147</v>
      </c>
      <c r="D62" s="55" t="s">
        <v>140</v>
      </c>
      <c r="F62" s="8" t="s">
        <v>147</v>
      </c>
      <c r="G62" s="8" t="str">
        <f aca="false">VLOOKUP(A62,'CONVERSION FACTORS'!$A$1:$D$40,4,FALSE())</f>
        <v>MWH</v>
      </c>
      <c r="H62" s="26" t="n">
        <f aca="false">ABS(DSUM(VARDATA2,J$4-1,$A61:$B62))+ABS(DSUM(VARDATA2,H$4-1,$A61:$B62))</f>
        <v>0</v>
      </c>
      <c r="I62" s="56" t="n">
        <f aca="false">H62*VLOOKUP($A62,'CONVERSION FACTORS'!$A$1:$E$41,5,FALSE())</f>
        <v>0</v>
      </c>
      <c r="J62" s="56" t="n">
        <f aca="false">ABS(DSUM(VARDATA2,H$4-1,$C61:$D62))+ABS(DSUM(VARDATA2,J$4-1,$C61:$D62))</f>
        <v>487413</v>
      </c>
      <c r="K62" s="56" t="n">
        <f aca="false">J62*VLOOKUP($A62,'CONVERSION FACTORS'!$A$1:$E$41,5,FALSE())</f>
        <v>4874130</v>
      </c>
      <c r="L62" s="57" t="n">
        <f aca="false">IF((J62+H62)=0,"",H62/(J62+H62))</f>
        <v>0</v>
      </c>
      <c r="M62" s="57"/>
      <c r="N62" s="26" t="n">
        <f aca="false">ABS(DSUM(VARDATA2,P$4-1,$A61:$B62))+ABS(DSUM(VARDATA2,N$4-1,$A61:$B62))</f>
        <v>439845</v>
      </c>
      <c r="O62" s="56" t="n">
        <f aca="false">N62*VLOOKUP($A62,'CONVERSION FACTORS'!$A$1:$E$41,5,FALSE())</f>
        <v>4398450</v>
      </c>
      <c r="P62" s="56" t="n">
        <f aca="false">ABS(DSUM(VARDATA2,N$4-1,$C61:$D62))+ABS(DSUM(VARDATA2,P$4-1,$C61:$D62))</f>
        <v>14845604.63</v>
      </c>
      <c r="Q62" s="56" t="n">
        <f aca="false">P62*VLOOKUP($A62,'CONVERSION FACTORS'!$A$1:$E$41,5,FALSE())</f>
        <v>148456046.3</v>
      </c>
      <c r="R62" s="57" t="n">
        <f aca="false">IF((P62+N62)=0,"",N62/(P62+N62))</f>
        <v>0.0287754047572626</v>
      </c>
      <c r="S62" s="57"/>
      <c r="T62" s="26" t="n">
        <f aca="false">ABS(DSUM(VARDATA2,V$4-1,$A61:$B62))+ABS(DSUM(VARDATA2,T$4-1,$A61:$B62))</f>
        <v>439845</v>
      </c>
      <c r="U62" s="56" t="n">
        <f aca="false">T62*VLOOKUP($A62,'CONVERSION FACTORS'!$A$1:$E$41,5,FALSE())</f>
        <v>4398450</v>
      </c>
      <c r="V62" s="56" t="n">
        <f aca="false">ABS(DSUM(VARDATA2,T$4-1,$C61:$D62))+ABS(DSUM(VARDATA2,V$4-1,$C61:$D62))</f>
        <v>14845604.63</v>
      </c>
      <c r="W62" s="56" t="n">
        <f aca="false">V62*VLOOKUP($A62,'CONVERSION FACTORS'!$A$1:$E$41,5,FALSE())</f>
        <v>148456046.3</v>
      </c>
      <c r="X62" s="57" t="n">
        <f aca="false">IF((V62+T62)=0,"",T62/(V62+T62))</f>
        <v>0.0287754047572626</v>
      </c>
      <c r="Y62" s="57"/>
      <c r="Z62" s="26" t="n">
        <f aca="false">ABS(DSUM(VARDATA2,AB$4-1,$A61:$B62))+ABS(DSUM(VARDATA2,Z$4-1,$A61:$B62))</f>
        <v>502125</v>
      </c>
      <c r="AA62" s="56" t="n">
        <f aca="false">Z62*VLOOKUP($A62,'CONVERSION FACTORS'!$A$1:$E$41,5,FALSE())</f>
        <v>5021250</v>
      </c>
      <c r="AB62" s="56" t="n">
        <f aca="false">ABS(DSUM(VARDATA2,Z$4-1,$C61:$D62))+ABS(DSUM(VARDATA2,AB$4-1,$C61:$D62))</f>
        <v>23094475.35</v>
      </c>
      <c r="AC62" s="56" t="n">
        <f aca="false">AB62*VLOOKUP($A62,'CONVERSION FACTORS'!$A$1:$E$41,5,FALSE())</f>
        <v>230944753.5</v>
      </c>
      <c r="AD62" s="57" t="n">
        <f aca="false">IF((AB62+Z62)=0,"",Z62/(AB62+Z62))</f>
        <v>0.0212795484329165</v>
      </c>
      <c r="AE62" s="57"/>
      <c r="AF62" s="57"/>
      <c r="AG62" s="57"/>
      <c r="AH62" s="57"/>
      <c r="AI62" s="1"/>
    </row>
    <row r="63" customFormat="false" ht="12.75" hidden="true" customHeight="false" outlineLevel="0" collapsed="false">
      <c r="A63" s="1" t="s">
        <v>135</v>
      </c>
      <c r="B63" s="1" t="s">
        <v>136</v>
      </c>
      <c r="C63" s="1" t="s">
        <v>135</v>
      </c>
      <c r="D63" s="1" t="s">
        <v>136</v>
      </c>
      <c r="G63" s="8" t="str">
        <f aca="false">VLOOKUP(A63,'CONVERSION FACTORS'!$A$1:$D$40,4,FALSE())</f>
        <v>UNIT TO</v>
      </c>
      <c r="H63" s="26" t="e">
        <f aca="false">ABS(DSUM(VARDATA2,J$4-1,$A62:$B63))+ABS(DSUM(VARDATA2,H$4-1,$A62:$B63))</f>
        <v>#VALUE!</v>
      </c>
      <c r="I63" s="56" t="e">
        <f aca="false">H63*VLOOKUP($A63,'CONVERSION FACTORS'!$A$1:$E$41,5,FALSE())</f>
        <v>#VALUE!</v>
      </c>
      <c r="J63" s="56" t="e">
        <f aca="false">ABS(DSUM(VARDATA2,H$4-1,$C62:$D63))+ABS(DSUM(VARDATA2,J$4-1,$C62:$D63))</f>
        <v>#VALUE!</v>
      </c>
      <c r="K63" s="56" t="e">
        <f aca="false">J63*VLOOKUP($A63,'CONVERSION FACTORS'!$A$1:$E$41,5,FALSE())</f>
        <v>#VALUE!</v>
      </c>
      <c r="L63" s="57" t="e">
        <f aca="false">IF((J63+H63)=0,"",H63/(J63+H63))</f>
        <v>#VALUE!</v>
      </c>
      <c r="M63" s="7"/>
      <c r="N63" s="26" t="e">
        <f aca="false">ABS(DSUM(VARDATA2,P$4-1,$A62:$B63))+ABS(DSUM(VARDATA2,N$4-1,$A62:$B63))</f>
        <v>#VALUE!</v>
      </c>
      <c r="O63" s="56" t="e">
        <f aca="false">N63*VLOOKUP($A63,'CONVERSION FACTORS'!$A$1:$E$41,5,FALSE())</f>
        <v>#VALUE!</v>
      </c>
      <c r="P63" s="56" t="e">
        <f aca="false">ABS(DSUM(VARDATA2,N$4-1,$C62:$D63))+ABS(DSUM(VARDATA2,P$4-1,$C62:$D63))</f>
        <v>#VALUE!</v>
      </c>
      <c r="Q63" s="56" t="e">
        <f aca="false">P63*VLOOKUP($A63,'CONVERSION FACTORS'!$A$1:$E$41,5,FALSE())</f>
        <v>#VALUE!</v>
      </c>
      <c r="R63" s="57" t="e">
        <f aca="false">IF((P63+N63)=0,"",N63/(P63+N63))</f>
        <v>#VALUE!</v>
      </c>
      <c r="S63" s="7"/>
      <c r="T63" s="26" t="e">
        <f aca="false">ABS(DSUM(VARDATA2,V$4-1,$A62:$B63))+ABS(DSUM(VARDATA2,T$4-1,$A62:$B63))</f>
        <v>#VALUE!</v>
      </c>
      <c r="U63" s="56" t="e">
        <f aca="false">T63*VLOOKUP($A63,'CONVERSION FACTORS'!$A$1:$E$41,5,FALSE())</f>
        <v>#VALUE!</v>
      </c>
      <c r="V63" s="56" t="e">
        <f aca="false">ABS(DSUM(VARDATA2,T$4-1,$C62:$D63))+ABS(DSUM(VARDATA2,V$4-1,$C62:$D63))</f>
        <v>#VALUE!</v>
      </c>
      <c r="W63" s="56" t="e">
        <f aca="false">V63*VLOOKUP($A63,'CONVERSION FACTORS'!$A$1:$E$41,5,FALSE())</f>
        <v>#VALUE!</v>
      </c>
      <c r="X63" s="57" t="e">
        <f aca="false">IF((V63+T63)=0,"",T63/(V63+T63))</f>
        <v>#VALUE!</v>
      </c>
      <c r="Y63" s="7"/>
      <c r="Z63" s="26" t="e">
        <f aca="false">ABS(DSUM(VARDATA2,AB$4-1,$A62:$B63))+ABS(DSUM(VARDATA2,Z$4-1,$A62:$B63))</f>
        <v>#VALUE!</v>
      </c>
      <c r="AA63" s="56" t="e">
        <f aca="false">Z63*VLOOKUP($A63,'CONVERSION FACTORS'!$A$1:$E$41,5,FALSE())</f>
        <v>#VALUE!</v>
      </c>
      <c r="AB63" s="56" t="e">
        <f aca="false">ABS(DSUM(VARDATA2,Z$4-1,$C62:$D63))+ABS(DSUM(VARDATA2,AB$4-1,$C62:$D63))</f>
        <v>#VALUE!</v>
      </c>
      <c r="AC63" s="56" t="e">
        <f aca="false">AB63*VLOOKUP($A63,'CONVERSION FACTORS'!$A$1:$E$41,5,FALSE())</f>
        <v>#VALUE!</v>
      </c>
      <c r="AD63" s="57" t="e">
        <f aca="false">IF((AB63+Z63)=0,"",Z63/(AB63+Z63))</f>
        <v>#VALUE!</v>
      </c>
      <c r="AE63" s="7"/>
      <c r="AF63" s="7"/>
      <c r="AG63" s="7"/>
      <c r="AH63" s="7"/>
      <c r="AI63" s="1"/>
    </row>
    <row r="64" customFormat="false" ht="12.75" hidden="false" customHeight="false" outlineLevel="0" collapsed="false">
      <c r="A64" s="55" t="s">
        <v>148</v>
      </c>
      <c r="B64" s="55" t="s">
        <v>139</v>
      </c>
      <c r="C64" s="55" t="str">
        <f aca="false">A64</f>
        <v>UK POWER</v>
      </c>
      <c r="D64" s="55" t="s">
        <v>140</v>
      </c>
      <c r="E64" s="8"/>
      <c r="F64" s="8" t="s">
        <v>148</v>
      </c>
      <c r="G64" s="8" t="str">
        <f aca="false">VLOOKUP(A64,'CONVERSION FACTORS'!$A$1:$D$40,4,FALSE())</f>
        <v>MWH</v>
      </c>
      <c r="H64" s="26" t="n">
        <f aca="false">ABS(DSUM(VARDATA2,J$4-1,$A63:$B64))+ABS(DSUM(VARDATA2,H$4-1,$A63:$B64))</f>
        <v>43660</v>
      </c>
      <c r="I64" s="56" t="n">
        <f aca="false">H64*VLOOKUP($A64,'CONVERSION FACTORS'!$A$1:$E$41,5,FALSE())</f>
        <v>436600</v>
      </c>
      <c r="J64" s="56" t="n">
        <f aca="false">ABS(DSUM(VARDATA2,H$4-1,$C63:$D64))+ABS(DSUM(VARDATA2,J$4-1,$C63:$D64))</f>
        <v>308940</v>
      </c>
      <c r="K64" s="56" t="n">
        <f aca="false">J64*VLOOKUP($A64,'CONVERSION FACTORS'!$A$1:$E$41,5,FALSE())</f>
        <v>3089400</v>
      </c>
      <c r="L64" s="57" t="n">
        <f aca="false">IF((J64+H64)=0,"",H64/(J64+H64))</f>
        <v>0.123823028927964</v>
      </c>
      <c r="M64" s="57"/>
      <c r="N64" s="26" t="n">
        <f aca="false">ABS(DSUM(VARDATA2,P$4-1,$A63:$B64))+ABS(DSUM(VARDATA2,N$4-1,$A63:$B64))</f>
        <v>2164300</v>
      </c>
      <c r="O64" s="56" t="n">
        <f aca="false">N64*VLOOKUP($A64,'CONVERSION FACTORS'!$A$1:$E$41,5,FALSE())</f>
        <v>21643000</v>
      </c>
      <c r="P64" s="56" t="n">
        <f aca="false">ABS(DSUM(VARDATA2,N$4-1,$C63:$D64))+ABS(DSUM(VARDATA2,P$4-1,$C63:$D64))</f>
        <v>14421742.7</v>
      </c>
      <c r="Q64" s="56" t="n">
        <f aca="false">P64*VLOOKUP($A64,'CONVERSION FACTORS'!$A$1:$E$41,5,FALSE())</f>
        <v>144217427</v>
      </c>
      <c r="R64" s="57" t="n">
        <f aca="false">IF((P64+N64)=0,"",N64/(P64+N64))</f>
        <v>0.130489233577097</v>
      </c>
      <c r="S64" s="57"/>
      <c r="T64" s="26" t="n">
        <f aca="false">ABS(DSUM(VARDATA2,V$4-1,$A63:$B64))+ABS(DSUM(VARDATA2,T$4-1,$A63:$B64))</f>
        <v>2164300</v>
      </c>
      <c r="U64" s="56" t="n">
        <f aca="false">T64*VLOOKUP($A64,'CONVERSION FACTORS'!$A$1:$E$41,5,FALSE())</f>
        <v>21643000</v>
      </c>
      <c r="V64" s="56" t="n">
        <f aca="false">ABS(DSUM(VARDATA2,T$4-1,$C63:$D64))+ABS(DSUM(VARDATA2,V$4-1,$C63:$D64))</f>
        <v>14421742.6992824</v>
      </c>
      <c r="W64" s="56" t="n">
        <f aca="false">V64*VLOOKUP($A64,'CONVERSION FACTORS'!$A$1:$E$41,5,FALSE())</f>
        <v>144217426.992824</v>
      </c>
      <c r="X64" s="57" t="n">
        <f aca="false">IF((V64+T64)=0,"",T64/(V64+T64))</f>
        <v>0.130489233582742</v>
      </c>
      <c r="Y64" s="57"/>
      <c r="Z64" s="26" t="n">
        <f aca="false">ABS(DSUM(VARDATA2,AB$4-1,$A63:$B64))+ABS(DSUM(VARDATA2,Z$4-1,$A63:$B64))</f>
        <v>2164300</v>
      </c>
      <c r="AA64" s="56" t="n">
        <f aca="false">Z64*VLOOKUP($A64,'CONVERSION FACTORS'!$A$1:$E$41,5,FALSE())</f>
        <v>21643000</v>
      </c>
      <c r="AB64" s="56" t="n">
        <f aca="false">ABS(DSUM(VARDATA2,Z$4-1,$C63:$D64))+ABS(DSUM(VARDATA2,AB$4-1,$C63:$D64))</f>
        <v>14421742.7</v>
      </c>
      <c r="AC64" s="56" t="n">
        <f aca="false">AB64*VLOOKUP($A64,'CONVERSION FACTORS'!$A$1:$E$41,5,FALSE())</f>
        <v>144217427</v>
      </c>
      <c r="AD64" s="57" t="n">
        <f aca="false">IF((AB64+Z64)=0,"",Z64/(AB64+Z64))</f>
        <v>0.130489233577097</v>
      </c>
      <c r="AE64" s="57"/>
      <c r="AF64" s="57"/>
      <c r="AG64" s="57"/>
      <c r="AH64" s="57"/>
      <c r="AI64" s="1"/>
    </row>
    <row r="65" customFormat="false" ht="12.75" hidden="true" customHeight="false" outlineLevel="0" collapsed="false">
      <c r="A65" s="1" t="s">
        <v>135</v>
      </c>
      <c r="B65" s="1" t="s">
        <v>136</v>
      </c>
      <c r="C65" s="1" t="s">
        <v>135</v>
      </c>
      <c r="D65" s="1" t="s">
        <v>136</v>
      </c>
      <c r="G65" s="8" t="str">
        <f aca="false">VLOOKUP(A65,'CONVERSION FACTORS'!$A$1:$D$40,4,FALSE())</f>
        <v>UNIT TO</v>
      </c>
      <c r="H65" s="26" t="e">
        <f aca="false">ABS(DSUM(VARDATA2,J$4-1,$A64:$B65))+ABS(DSUM(VARDATA2,H$4-1,$A64:$B65))</f>
        <v>#VALUE!</v>
      </c>
      <c r="I65" s="56" t="e">
        <f aca="false">H65*VLOOKUP($A65,'CONVERSION FACTORS'!$A$1:$E$41,5,FALSE())</f>
        <v>#VALUE!</v>
      </c>
      <c r="J65" s="56" t="e">
        <f aca="false">ABS(DSUM(VARDATA2,H$4-1,$C64:$D65))+ABS(DSUM(VARDATA2,J$4-1,$C64:$D65))</f>
        <v>#VALUE!</v>
      </c>
      <c r="K65" s="56" t="e">
        <f aca="false">J65*VLOOKUP($A65,'CONVERSION FACTORS'!$A$1:$E$41,5,FALSE())</f>
        <v>#VALUE!</v>
      </c>
      <c r="L65" s="57" t="e">
        <f aca="false">IF((J65+H65)=0,"",H65/(J65+H65))</f>
        <v>#VALUE!</v>
      </c>
      <c r="M65" s="7"/>
      <c r="N65" s="26" t="e">
        <f aca="false">ABS(DSUM(VARDATA2,P$4-1,$A64:$B65))+ABS(DSUM(VARDATA2,N$4-1,$A64:$B65))</f>
        <v>#VALUE!</v>
      </c>
      <c r="O65" s="56" t="e">
        <f aca="false">N65*VLOOKUP($A65,'CONVERSION FACTORS'!$A$1:$E$41,5,FALSE())</f>
        <v>#VALUE!</v>
      </c>
      <c r="P65" s="56" t="e">
        <f aca="false">ABS(DSUM(VARDATA2,N$4-1,$C64:$D65))+ABS(DSUM(VARDATA2,P$4-1,$C64:$D65))</f>
        <v>#VALUE!</v>
      </c>
      <c r="Q65" s="56" t="e">
        <f aca="false">P65*VLOOKUP($A65,'CONVERSION FACTORS'!$A$1:$E$41,5,FALSE())</f>
        <v>#VALUE!</v>
      </c>
      <c r="R65" s="57" t="e">
        <f aca="false">IF((P65+N65)=0,"",N65/(P65+N65))</f>
        <v>#VALUE!</v>
      </c>
      <c r="S65" s="7"/>
      <c r="T65" s="26" t="e">
        <f aca="false">ABS(DSUM(VARDATA2,V$4-1,$A64:$B65))+ABS(DSUM(VARDATA2,T$4-1,$A64:$B65))</f>
        <v>#VALUE!</v>
      </c>
      <c r="U65" s="56" t="e">
        <f aca="false">T65*VLOOKUP($A65,'CONVERSION FACTORS'!$A$1:$E$41,5,FALSE())</f>
        <v>#VALUE!</v>
      </c>
      <c r="V65" s="56" t="e">
        <f aca="false">ABS(DSUM(VARDATA2,T$4-1,$C64:$D65))+ABS(DSUM(VARDATA2,V$4-1,$C64:$D65))</f>
        <v>#VALUE!</v>
      </c>
      <c r="W65" s="56" t="e">
        <f aca="false">V65*VLOOKUP($A65,'CONVERSION FACTORS'!$A$1:$E$41,5,FALSE())</f>
        <v>#VALUE!</v>
      </c>
      <c r="X65" s="57" t="e">
        <f aca="false">IF((V65+T65)=0,"",T65/(V65+T65))</f>
        <v>#VALUE!</v>
      </c>
      <c r="Y65" s="7"/>
      <c r="Z65" s="26" t="e">
        <f aca="false">ABS(DSUM(VARDATA2,AB$4-1,$A64:$B65))+ABS(DSUM(VARDATA2,Z$4-1,$A64:$B65))</f>
        <v>#VALUE!</v>
      </c>
      <c r="AA65" s="56" t="e">
        <f aca="false">Z65*VLOOKUP($A65,'CONVERSION FACTORS'!$A$1:$E$41,5,FALSE())</f>
        <v>#VALUE!</v>
      </c>
      <c r="AB65" s="56" t="e">
        <f aca="false">ABS(DSUM(VARDATA2,Z$4-1,$C64:$D65))+ABS(DSUM(VARDATA2,AB$4-1,$C64:$D65))</f>
        <v>#VALUE!</v>
      </c>
      <c r="AC65" s="56" t="e">
        <f aca="false">AB65*VLOOKUP($A65,'CONVERSION FACTORS'!$A$1:$E$41,5,FALSE())</f>
        <v>#VALUE!</v>
      </c>
      <c r="AD65" s="57" t="e">
        <f aca="false">IF((AB65+Z65)=0,"",Z65/(AB65+Z65))</f>
        <v>#VALUE!</v>
      </c>
      <c r="AE65" s="7"/>
      <c r="AF65" s="7"/>
      <c r="AG65" s="7"/>
      <c r="AH65" s="7"/>
      <c r="AI65" s="1"/>
    </row>
    <row r="66" customFormat="false" ht="12.75" hidden="false" customHeight="false" outlineLevel="0" collapsed="false">
      <c r="A66" s="55" t="s">
        <v>149</v>
      </c>
      <c r="B66" s="55" t="s">
        <v>139</v>
      </c>
      <c r="C66" s="55" t="s">
        <v>149</v>
      </c>
      <c r="D66" s="55" t="s">
        <v>140</v>
      </c>
      <c r="E66" s="8"/>
      <c r="F66" s="8" t="s">
        <v>149</v>
      </c>
      <c r="G66" s="8" t="str">
        <f aca="false">VLOOKUP(A66,'CONVERSION FACTORS'!$A$1:$D$40,4,FALSE())</f>
        <v>BBL</v>
      </c>
      <c r="H66" s="26" t="n">
        <f aca="false">ABS(DSUM(VARDATA2,J$4-1,$A65:$B66))+ABS(DSUM(VARDATA2,H$4-1,$A65:$B66))</f>
        <v>602000</v>
      </c>
      <c r="I66" s="56" t="n">
        <f aca="false">H66*VLOOKUP($A66,'CONVERSION FACTORS'!$A$1:$E$41,5,FALSE())</f>
        <v>3507252</v>
      </c>
      <c r="J66" s="56" t="n">
        <f aca="false">ABS(DSUM(VARDATA2,H$4-1,$C65:$D66))+ABS(DSUM(VARDATA2,J$4-1,$C65:$D66))</f>
        <v>6966071.99</v>
      </c>
      <c r="K66" s="56" t="n">
        <f aca="false">J66*VLOOKUP($A66,'CONVERSION FACTORS'!$A$1:$E$41,5,FALSE())</f>
        <v>40584335.41374</v>
      </c>
      <c r="L66" s="57" t="n">
        <f aca="false">IF((J66+H66)=0,"",H66/(J66+H66))</f>
        <v>0.0795446978828223</v>
      </c>
      <c r="M66" s="57"/>
      <c r="N66" s="26" t="n">
        <f aca="false">ABS(DSUM(VARDATA2,P$4-1,$A65:$B66))+ABS(DSUM(VARDATA2,N$4-1,$A65:$B66))</f>
        <v>12482999.96</v>
      </c>
      <c r="O66" s="56" t="n">
        <f aca="false">N66*VLOOKUP($A66,'CONVERSION FACTORS'!$A$1:$E$41,5,FALSE())</f>
        <v>72725957.76696</v>
      </c>
      <c r="P66" s="56" t="n">
        <f aca="false">ABS(DSUM(VARDATA2,N$4-1,$C65:$D66))+ABS(DSUM(VARDATA2,P$4-1,$C65:$D66))</f>
        <v>95843672.23</v>
      </c>
      <c r="Q66" s="56" t="n">
        <f aca="false">P66*VLOOKUP($A66,'CONVERSION FACTORS'!$A$1:$E$41,5,FALSE())</f>
        <v>558385234.41198</v>
      </c>
      <c r="R66" s="57" t="n">
        <f aca="false">IF((P66+N66)=0,"",N66/(P66+N66))</f>
        <v>0.11523477743418</v>
      </c>
      <c r="S66" s="57"/>
      <c r="T66" s="26" t="n">
        <f aca="false">ABS(DSUM(VARDATA2,V$4-1,$A65:$B66))+ABS(DSUM(VARDATA2,T$4-1,$A65:$B66))</f>
        <v>12482999.9619</v>
      </c>
      <c r="U66" s="56" t="n">
        <f aca="false">T66*VLOOKUP($A66,'CONVERSION FACTORS'!$A$1:$E$41,5,FALSE())</f>
        <v>72725957.7780294</v>
      </c>
      <c r="V66" s="56" t="n">
        <f aca="false">ABS(DSUM(VARDATA2,T$4-1,$C65:$D66))+ABS(DSUM(VARDATA2,V$4-1,$C65:$D66))</f>
        <v>95843672.2269</v>
      </c>
      <c r="W66" s="56" t="n">
        <f aca="false">V66*VLOOKUP($A66,'CONVERSION FACTORS'!$A$1:$E$41,5,FALSE())</f>
        <v>558385234.393919</v>
      </c>
      <c r="X66" s="57" t="n">
        <f aca="false">IF((V66+T66)=0,"",T66/(V66+T66))</f>
        <v>0.115234777452996</v>
      </c>
      <c r="Y66" s="57"/>
      <c r="Z66" s="26" t="n">
        <f aca="false">ABS(DSUM(VARDATA2,AB$4-1,$A65:$B66))+ABS(DSUM(VARDATA2,Z$4-1,$A65:$B66))</f>
        <v>12482999.96</v>
      </c>
      <c r="AA66" s="56" t="n">
        <f aca="false">Z66*VLOOKUP($A66,'CONVERSION FACTORS'!$A$1:$E$41,5,FALSE())</f>
        <v>72725957.76696</v>
      </c>
      <c r="AB66" s="56" t="n">
        <f aca="false">ABS(DSUM(VARDATA2,Z$4-1,$C65:$D66))+ABS(DSUM(VARDATA2,AB$4-1,$C65:$D66))</f>
        <v>95843672.23</v>
      </c>
      <c r="AC66" s="56" t="n">
        <f aca="false">AB66*VLOOKUP($A66,'CONVERSION FACTORS'!$A$1:$E$41,5,FALSE())</f>
        <v>558385234.41198</v>
      </c>
      <c r="AD66" s="57" t="n">
        <f aca="false">IF((AB66+Z66)=0,"",Z66/(AB66+Z66))</f>
        <v>0.11523477743418</v>
      </c>
      <c r="AE66" s="57"/>
      <c r="AF66" s="57"/>
      <c r="AG66" s="57"/>
      <c r="AH66" s="57"/>
      <c r="AI66" s="1"/>
    </row>
    <row r="67" customFormat="false" ht="12.75" hidden="true" customHeight="false" outlineLevel="0" collapsed="false">
      <c r="A67" s="1" t="s">
        <v>135</v>
      </c>
      <c r="B67" s="1" t="s">
        <v>136</v>
      </c>
      <c r="C67" s="1" t="s">
        <v>135</v>
      </c>
      <c r="D67" s="1" t="s">
        <v>136</v>
      </c>
      <c r="G67" s="8" t="str">
        <f aca="false">VLOOKUP(A67,'CONVERSION FACTORS'!$A$1:$D$40,4,FALSE())</f>
        <v>UNIT TO</v>
      </c>
      <c r="H67" s="26" t="e">
        <f aca="false">ABS(DSUM(VARDATA2,J$4-1,$A66:$B67))+ABS(DSUM(VARDATA2,H$4-1,$A66:$B67))</f>
        <v>#VALUE!</v>
      </c>
      <c r="I67" s="56" t="e">
        <f aca="false">H67*VLOOKUP($A67,'CONVERSION FACTORS'!$A$1:$E$41,5,FALSE())</f>
        <v>#VALUE!</v>
      </c>
      <c r="J67" s="56" t="e">
        <f aca="false">ABS(DSUM(VARDATA2,H$4-1,$C66:$D67))+ABS(DSUM(VARDATA2,J$4-1,$C66:$D67))</f>
        <v>#VALUE!</v>
      </c>
      <c r="K67" s="56" t="e">
        <f aca="false">J67*VLOOKUP($A67,'CONVERSION FACTORS'!$A$1:$E$41,5,FALSE())</f>
        <v>#VALUE!</v>
      </c>
      <c r="L67" s="57" t="e">
        <f aca="false">IF((J67+H67)=0,"",H67/(J67+H67))</f>
        <v>#VALUE!</v>
      </c>
      <c r="M67" s="7"/>
      <c r="N67" s="26" t="e">
        <f aca="false">ABS(DSUM(VARDATA2,P$4-1,$A66:$B67))+ABS(DSUM(VARDATA2,N$4-1,$A66:$B67))</f>
        <v>#VALUE!</v>
      </c>
      <c r="O67" s="56" t="e">
        <f aca="false">N67*VLOOKUP($A67,'CONVERSION FACTORS'!$A$1:$E$41,5,FALSE())</f>
        <v>#VALUE!</v>
      </c>
      <c r="P67" s="56" t="e">
        <f aca="false">ABS(DSUM(VARDATA2,N$4-1,$C66:$D67))+ABS(DSUM(VARDATA2,P$4-1,$C66:$D67))</f>
        <v>#VALUE!</v>
      </c>
      <c r="Q67" s="56" t="e">
        <f aca="false">P67*VLOOKUP($A67,'CONVERSION FACTORS'!$A$1:$E$41,5,FALSE())</f>
        <v>#VALUE!</v>
      </c>
      <c r="R67" s="57" t="e">
        <f aca="false">IF((P67+N67)=0,"",N67/(P67+N67))</f>
        <v>#VALUE!</v>
      </c>
      <c r="S67" s="7"/>
      <c r="T67" s="26" t="e">
        <f aca="false">ABS(DSUM(VARDATA2,V$4-1,$A66:$B67))+ABS(DSUM(VARDATA2,T$4-1,$A66:$B67))</f>
        <v>#VALUE!</v>
      </c>
      <c r="U67" s="56" t="e">
        <f aca="false">T67*VLOOKUP($A67,'CONVERSION FACTORS'!$A$1:$E$41,5,FALSE())</f>
        <v>#VALUE!</v>
      </c>
      <c r="V67" s="56" t="e">
        <f aca="false">ABS(DSUM(VARDATA2,T$4-1,$C66:$D67))+ABS(DSUM(VARDATA2,V$4-1,$C66:$D67))</f>
        <v>#VALUE!</v>
      </c>
      <c r="W67" s="56" t="e">
        <f aca="false">V67*VLOOKUP($A67,'CONVERSION FACTORS'!$A$1:$E$41,5,FALSE())</f>
        <v>#VALUE!</v>
      </c>
      <c r="X67" s="57" t="e">
        <f aca="false">IF((V67+T67)=0,"",T67/(V67+T67))</f>
        <v>#VALUE!</v>
      </c>
      <c r="Y67" s="7"/>
      <c r="Z67" s="26" t="e">
        <f aca="false">ABS(DSUM(VARDATA2,AB$4-1,$A66:$B67))+ABS(DSUM(VARDATA2,Z$4-1,$A66:$B67))</f>
        <v>#VALUE!</v>
      </c>
      <c r="AA67" s="56" t="e">
        <f aca="false">Z67*VLOOKUP($A67,'CONVERSION FACTORS'!$A$1:$E$41,5,FALSE())</f>
        <v>#VALUE!</v>
      </c>
      <c r="AB67" s="56" t="e">
        <f aca="false">ABS(DSUM(VARDATA2,Z$4-1,$C66:$D67))+ABS(DSUM(VARDATA2,AB$4-1,$C66:$D67))</f>
        <v>#VALUE!</v>
      </c>
      <c r="AC67" s="56" t="e">
        <f aca="false">AB67*VLOOKUP($A67,'CONVERSION FACTORS'!$A$1:$E$41,5,FALSE())</f>
        <v>#VALUE!</v>
      </c>
      <c r="AD67" s="57" t="e">
        <f aca="false">IF((AB67+Z67)=0,"",Z67/(AB67+Z67))</f>
        <v>#VALUE!</v>
      </c>
      <c r="AE67" s="7"/>
      <c r="AF67" s="7"/>
      <c r="AG67" s="7"/>
      <c r="AH67" s="7"/>
      <c r="AI67" s="1"/>
    </row>
    <row r="68" customFormat="false" ht="12.75" hidden="false" customHeight="false" outlineLevel="0" collapsed="false">
      <c r="A68" s="55" t="s">
        <v>150</v>
      </c>
      <c r="B68" s="55" t="s">
        <v>139</v>
      </c>
      <c r="C68" s="55" t="s">
        <v>150</v>
      </c>
      <c r="D68" s="55" t="s">
        <v>140</v>
      </c>
      <c r="E68" s="8"/>
      <c r="F68" s="8" t="s">
        <v>150</v>
      </c>
      <c r="G68" s="8" t="str">
        <f aca="false">VLOOKUP(A68,'CONVERSION FACTORS'!$A$1:$D$40,4,FALSE())</f>
        <v>BBL</v>
      </c>
      <c r="H68" s="26" t="n">
        <f aca="false">ABS(DSUM(VARDATA2,J$4-1,$A67:$B68))+ABS(DSUM(VARDATA2,H$4-1,$A67:$B68))</f>
        <v>56000</v>
      </c>
      <c r="I68" s="56" t="n">
        <f aca="false">H68*VLOOKUP($A68,'CONVERSION FACTORS'!$A$1:$E$41,5,FALSE())</f>
        <v>226800</v>
      </c>
      <c r="J68" s="56" t="n">
        <f aca="false">ABS(DSUM(VARDATA2,H$4-1,$C67:$D68))+ABS(DSUM(VARDATA2,J$4-1,$C67:$D68))</f>
        <v>189383</v>
      </c>
      <c r="K68" s="56" t="n">
        <f aca="false">J68*VLOOKUP($A68,'CONVERSION FACTORS'!$A$1:$E$41,5,FALSE())</f>
        <v>767001.15</v>
      </c>
      <c r="L68" s="57" t="n">
        <f aca="false">IF((J68+H68)=0,"",H68/(J68+H68))</f>
        <v>0.228214668497818</v>
      </c>
      <c r="M68" s="57"/>
      <c r="N68" s="26" t="n">
        <f aca="false">ABS(DSUM(VARDATA2,P$4-1,$A67:$B68))+ABS(DSUM(VARDATA2,N$4-1,$A67:$B68))</f>
        <v>216000</v>
      </c>
      <c r="O68" s="56" t="n">
        <f aca="false">N68*VLOOKUP($A68,'CONVERSION FACTORS'!$A$1:$E$41,5,FALSE())</f>
        <v>874800</v>
      </c>
      <c r="P68" s="56" t="n">
        <f aca="false">ABS(DSUM(VARDATA2,N$4-1,$C67:$D68))+ABS(DSUM(VARDATA2,P$4-1,$C67:$D68))</f>
        <v>5858352.37</v>
      </c>
      <c r="Q68" s="56" t="n">
        <f aca="false">P68*VLOOKUP($A68,'CONVERSION FACTORS'!$A$1:$E$41,5,FALSE())</f>
        <v>23726327.0985</v>
      </c>
      <c r="R68" s="57" t="n">
        <f aca="false">IF((P68+N68)=0,"",N68/(P68+N68))</f>
        <v>0.0355593463867491</v>
      </c>
      <c r="S68" s="57"/>
      <c r="T68" s="26" t="n">
        <f aca="false">ABS(DSUM(VARDATA2,V$4-1,$A67:$B68))+ABS(DSUM(VARDATA2,T$4-1,$A67:$B68))</f>
        <v>216000</v>
      </c>
      <c r="U68" s="56" t="n">
        <f aca="false">T68*VLOOKUP($A68,'CONVERSION FACTORS'!$A$1:$E$41,5,FALSE())</f>
        <v>874800</v>
      </c>
      <c r="V68" s="56" t="n">
        <f aca="false">ABS(DSUM(VARDATA2,T$4-1,$C67:$D68))+ABS(DSUM(VARDATA2,V$4-1,$C67:$D68))</f>
        <v>5858352.3734</v>
      </c>
      <c r="W68" s="56" t="n">
        <f aca="false">V68*VLOOKUP($A68,'CONVERSION FACTORS'!$A$1:$E$41,5,FALSE())</f>
        <v>23726327.11227</v>
      </c>
      <c r="X68" s="57" t="n">
        <f aca="false">IF((V68+T68)=0,"",T68/(V68+T68))</f>
        <v>0.0355593463668454</v>
      </c>
      <c r="Y68" s="57"/>
      <c r="Z68" s="26" t="n">
        <f aca="false">ABS(DSUM(VARDATA2,AB$4-1,$A67:$B68))+ABS(DSUM(VARDATA2,Z$4-1,$A67:$B68))</f>
        <v>216000</v>
      </c>
      <c r="AA68" s="56" t="n">
        <f aca="false">Z68*VLOOKUP($A68,'CONVERSION FACTORS'!$A$1:$E$41,5,FALSE())</f>
        <v>874800</v>
      </c>
      <c r="AB68" s="56" t="n">
        <f aca="false">ABS(DSUM(VARDATA2,Z$4-1,$C67:$D68))+ABS(DSUM(VARDATA2,AB$4-1,$C67:$D68))</f>
        <v>5858352.37</v>
      </c>
      <c r="AC68" s="56" t="n">
        <f aca="false">AB68*VLOOKUP($A68,'CONVERSION FACTORS'!$A$1:$E$41,5,FALSE())</f>
        <v>23726327.0985</v>
      </c>
      <c r="AD68" s="57" t="n">
        <f aca="false">IF((AB68+Z68)=0,"",Z68/(AB68+Z68))</f>
        <v>0.0355593463867491</v>
      </c>
      <c r="AE68" s="57"/>
      <c r="AF68" s="57"/>
      <c r="AG68" s="57"/>
      <c r="AH68" s="57"/>
      <c r="AI68" s="1"/>
    </row>
    <row r="69" customFormat="false" ht="12.75" hidden="true" customHeight="false" outlineLevel="0" collapsed="false">
      <c r="A69" s="1" t="s">
        <v>135</v>
      </c>
      <c r="B69" s="1" t="s">
        <v>136</v>
      </c>
      <c r="C69" s="1" t="s">
        <v>135</v>
      </c>
      <c r="D69" s="1" t="s">
        <v>136</v>
      </c>
      <c r="G69" s="8" t="str">
        <f aca="false">VLOOKUP(A69,'CONVERSION FACTORS'!$A$1:$D$40,4,FALSE())</f>
        <v>UNIT TO</v>
      </c>
      <c r="H69" s="26" t="e">
        <f aca="false">ABS(DSUM(VARDATA2,J$4-1,$A68:$B69))+ABS(DSUM(VARDATA2,H$4-1,$A68:$B69))</f>
        <v>#VALUE!</v>
      </c>
      <c r="I69" s="56" t="e">
        <f aca="false">H69*VLOOKUP($A69,'CONVERSION FACTORS'!$A$1:$E$41,5,FALSE())</f>
        <v>#VALUE!</v>
      </c>
      <c r="J69" s="56" t="e">
        <f aca="false">ABS(DSUM(VARDATA2,H$4-1,$C68:$D69))+ABS(DSUM(VARDATA2,J$4-1,$C68:$D69))</f>
        <v>#VALUE!</v>
      </c>
      <c r="K69" s="56" t="e">
        <f aca="false">J69*VLOOKUP($A69,'CONVERSION FACTORS'!$A$1:$E$41,5,FALSE())</f>
        <v>#VALUE!</v>
      </c>
      <c r="L69" s="57" t="e">
        <f aca="false">IF((J69+H69)=0,"",H69/(J69+H69))</f>
        <v>#VALUE!</v>
      </c>
      <c r="M69" s="7"/>
      <c r="N69" s="26" t="e">
        <f aca="false">ABS(DSUM(VARDATA2,P$4-1,$A68:$B69))+ABS(DSUM(VARDATA2,N$4-1,$A68:$B69))</f>
        <v>#VALUE!</v>
      </c>
      <c r="O69" s="56" t="e">
        <f aca="false">N69*VLOOKUP($A69,'CONVERSION FACTORS'!$A$1:$E$41,5,FALSE())</f>
        <v>#VALUE!</v>
      </c>
      <c r="P69" s="56" t="e">
        <f aca="false">ABS(DSUM(VARDATA2,N$4-1,$C68:$D69))+ABS(DSUM(VARDATA2,P$4-1,$C68:$D69))</f>
        <v>#VALUE!</v>
      </c>
      <c r="Q69" s="56" t="e">
        <f aca="false">P69*VLOOKUP($A69,'CONVERSION FACTORS'!$A$1:$E$41,5,FALSE())</f>
        <v>#VALUE!</v>
      </c>
      <c r="R69" s="57" t="e">
        <f aca="false">IF((P69+N69)=0,"",N69/(P69+N69))</f>
        <v>#VALUE!</v>
      </c>
      <c r="S69" s="7"/>
      <c r="T69" s="26" t="e">
        <f aca="false">ABS(DSUM(VARDATA2,V$4-1,$A68:$B69))+ABS(DSUM(VARDATA2,T$4-1,$A68:$B69))</f>
        <v>#VALUE!</v>
      </c>
      <c r="U69" s="56" t="e">
        <f aca="false">T69*VLOOKUP($A69,'CONVERSION FACTORS'!$A$1:$E$41,5,FALSE())</f>
        <v>#VALUE!</v>
      </c>
      <c r="V69" s="56" t="e">
        <f aca="false">ABS(DSUM(VARDATA2,T$4-1,$C68:$D69))+ABS(DSUM(VARDATA2,V$4-1,$C68:$D69))</f>
        <v>#VALUE!</v>
      </c>
      <c r="W69" s="56" t="e">
        <f aca="false">V69*VLOOKUP($A69,'CONVERSION FACTORS'!$A$1:$E$41,5,FALSE())</f>
        <v>#VALUE!</v>
      </c>
      <c r="X69" s="57" t="e">
        <f aca="false">IF((V69+T69)=0,"",T69/(V69+T69))</f>
        <v>#VALUE!</v>
      </c>
      <c r="Y69" s="7"/>
      <c r="Z69" s="26" t="e">
        <f aca="false">ABS(DSUM(VARDATA2,AB$4-1,$A68:$B69))+ABS(DSUM(VARDATA2,Z$4-1,$A68:$B69))</f>
        <v>#VALUE!</v>
      </c>
      <c r="AA69" s="56" t="e">
        <f aca="false">Z69*VLOOKUP($A69,'CONVERSION FACTORS'!$A$1:$E$41,5,FALSE())</f>
        <v>#VALUE!</v>
      </c>
      <c r="AB69" s="56" t="e">
        <f aca="false">ABS(DSUM(VARDATA2,Z$4-1,$C68:$D69))+ABS(DSUM(VARDATA2,AB$4-1,$C68:$D69))</f>
        <v>#VALUE!</v>
      </c>
      <c r="AC69" s="56" t="e">
        <f aca="false">AB69*VLOOKUP($A69,'CONVERSION FACTORS'!$A$1:$E$41,5,FALSE())</f>
        <v>#VALUE!</v>
      </c>
      <c r="AD69" s="57" t="e">
        <f aca="false">IF((AB69+Z69)=0,"",Z69/(AB69+Z69))</f>
        <v>#VALUE!</v>
      </c>
      <c r="AE69" s="7"/>
      <c r="AF69" s="7"/>
      <c r="AG69" s="7"/>
      <c r="AH69" s="7"/>
      <c r="AI69" s="1"/>
    </row>
    <row r="70" customFormat="false" ht="12.75" hidden="false" customHeight="false" outlineLevel="0" collapsed="false">
      <c r="A70" s="55" t="s">
        <v>151</v>
      </c>
      <c r="B70" s="55" t="s">
        <v>139</v>
      </c>
      <c r="C70" s="55" t="str">
        <f aca="false">A70</f>
        <v>PLASTICS</v>
      </c>
      <c r="D70" s="55" t="s">
        <v>140</v>
      </c>
      <c r="E70" s="8"/>
      <c r="F70" s="8" t="s">
        <v>151</v>
      </c>
      <c r="G70" s="8" t="str">
        <f aca="false">VLOOKUP(A70,'CONVERSION FACTORS'!$A$1:$D$40,4,FALSE())</f>
        <v>LB</v>
      </c>
      <c r="H70" s="26" t="n">
        <f aca="false">ABS(DSUM(VARDATA2,J$4-1,$A69:$B70))+ABS(DSUM(VARDATA2,H$4-1,$A69:$B70))</f>
        <v>0</v>
      </c>
      <c r="I70" s="56" t="n">
        <f aca="false">H70*VLOOKUP($A70,'CONVERSION FACTORS'!$A$1:$E$41,5,FALSE())</f>
        <v>0</v>
      </c>
      <c r="J70" s="56" t="n">
        <f aca="false">ABS(DSUM(VARDATA2,H$4-1,$C69:$D70))+ABS(DSUM(VARDATA2,J$4-1,$C69:$D70))</f>
        <v>0</v>
      </c>
      <c r="K70" s="56" t="n">
        <f aca="false">J70*VLOOKUP($A70,'CONVERSION FACTORS'!$A$1:$E$41,5,FALSE())</f>
        <v>0</v>
      </c>
      <c r="L70" s="57" t="str">
        <f aca="false">IF((J70+H70)=0,"",H70/(J70+H70))</f>
        <v/>
      </c>
      <c r="M70" s="57"/>
      <c r="N70" s="26" t="n">
        <f aca="false">ABS(DSUM(VARDATA2,P$4-1,$A69:$B70))+ABS(DSUM(VARDATA2,N$4-1,$A69:$B70))</f>
        <v>0</v>
      </c>
      <c r="O70" s="56" t="n">
        <f aca="false">N70*VLOOKUP($A70,'CONVERSION FACTORS'!$A$1:$E$41,5,FALSE())</f>
        <v>0</v>
      </c>
      <c r="P70" s="56" t="n">
        <f aca="false">ABS(DSUM(VARDATA2,N$4-1,$C69:$D70))+ABS(DSUM(VARDATA2,P$4-1,$C69:$D70))</f>
        <v>0</v>
      </c>
      <c r="Q70" s="56" t="n">
        <f aca="false">P70*VLOOKUP($A70,'CONVERSION FACTORS'!$A$1:$E$41,5,FALSE())</f>
        <v>0</v>
      </c>
      <c r="R70" s="57" t="str">
        <f aca="false">IF((P70+N70)=0,"",N70/(P70+N70))</f>
        <v/>
      </c>
      <c r="S70" s="57"/>
      <c r="T70" s="26" t="n">
        <f aca="false">ABS(DSUM(VARDATA2,V$4-1,$A69:$B70))+ABS(DSUM(VARDATA2,T$4-1,$A69:$B70))</f>
        <v>0</v>
      </c>
      <c r="U70" s="56" t="n">
        <f aca="false">T70*VLOOKUP($A70,'CONVERSION FACTORS'!$A$1:$E$41,5,FALSE())</f>
        <v>0</v>
      </c>
      <c r="V70" s="56" t="n">
        <f aca="false">ABS(DSUM(VARDATA2,T$4-1,$C69:$D70))+ABS(DSUM(VARDATA2,V$4-1,$C69:$D70))</f>
        <v>0</v>
      </c>
      <c r="W70" s="56" t="n">
        <f aca="false">V70*VLOOKUP($A70,'CONVERSION FACTORS'!$A$1:$E$41,5,FALSE())</f>
        <v>0</v>
      </c>
      <c r="X70" s="57" t="str">
        <f aca="false">IF((V70+T70)=0,"",T70/(V70+T70))</f>
        <v/>
      </c>
      <c r="Y70" s="57"/>
      <c r="Z70" s="26" t="n">
        <f aca="false">ABS(DSUM(VARDATA2,AB$4-1,$A69:$B70))+ABS(DSUM(VARDATA2,Z$4-1,$A69:$B70))</f>
        <v>0</v>
      </c>
      <c r="AA70" s="56" t="n">
        <f aca="false">Z70*VLOOKUP($A70,'CONVERSION FACTORS'!$A$1:$E$41,5,FALSE())</f>
        <v>0</v>
      </c>
      <c r="AB70" s="56" t="n">
        <f aca="false">ABS(DSUM(VARDATA2,Z$4-1,$C69:$D70))+ABS(DSUM(VARDATA2,AB$4-1,$C69:$D70))</f>
        <v>17118012</v>
      </c>
      <c r="AC70" s="56" t="n">
        <f aca="false">AB70*VLOOKUP($A70,'CONVERSION FACTORS'!$A$1:$E$41,5,FALSE())</f>
        <v>0</v>
      </c>
      <c r="AD70" s="57" t="n">
        <f aca="false">IF((AB70+Z70)=0,"",Z70/(AB70+Z70))</f>
        <v>0</v>
      </c>
      <c r="AE70" s="57"/>
      <c r="AF70" s="57"/>
      <c r="AG70" s="57"/>
      <c r="AH70" s="57"/>
      <c r="AI70" s="1"/>
    </row>
    <row r="71" customFormat="false" ht="12.75" hidden="true" customHeight="false" outlineLevel="0" collapsed="false">
      <c r="A71" s="1" t="s">
        <v>135</v>
      </c>
      <c r="B71" s="1" t="s">
        <v>136</v>
      </c>
      <c r="C71" s="1" t="s">
        <v>135</v>
      </c>
      <c r="D71" s="1" t="s">
        <v>136</v>
      </c>
      <c r="G71" s="8" t="str">
        <f aca="false">VLOOKUP(A71,'CONVERSION FACTORS'!$A$1:$D$40,4,FALSE())</f>
        <v>UNIT TO</v>
      </c>
      <c r="H71" s="26" t="e">
        <f aca="false">ABS(DSUM(VARDATA2,J$4-1,$A70:$B71))+ABS(DSUM(VARDATA2,H$4-1,$A70:$B71))</f>
        <v>#VALUE!</v>
      </c>
      <c r="I71" s="56" t="e">
        <f aca="false">H71*VLOOKUP($A71,'CONVERSION FACTORS'!$A$1:$E$41,5,FALSE())</f>
        <v>#VALUE!</v>
      </c>
      <c r="J71" s="56" t="e">
        <f aca="false">ABS(DSUM(VARDATA2,H$4-1,$C70:$D71))+ABS(DSUM(VARDATA2,J$4-1,$C70:$D71))</f>
        <v>#VALUE!</v>
      </c>
      <c r="K71" s="56" t="e">
        <f aca="false">J71*VLOOKUP($A71,'CONVERSION FACTORS'!$A$1:$E$41,5,FALSE())</f>
        <v>#VALUE!</v>
      </c>
      <c r="L71" s="57" t="e">
        <f aca="false">IF((J71+H71)=0,"",H71/(J71+H71))</f>
        <v>#VALUE!</v>
      </c>
      <c r="M71" s="7"/>
      <c r="N71" s="26" t="e">
        <f aca="false">ABS(DSUM(VARDATA2,P$4-1,$A70:$B71))+ABS(DSUM(VARDATA2,N$4-1,$A70:$B71))</f>
        <v>#VALUE!</v>
      </c>
      <c r="O71" s="56" t="e">
        <f aca="false">N71*VLOOKUP($A71,'CONVERSION FACTORS'!$A$1:$E$41,5,FALSE())</f>
        <v>#VALUE!</v>
      </c>
      <c r="P71" s="56" t="e">
        <f aca="false">ABS(DSUM(VARDATA2,N$4-1,$C70:$D71))+ABS(DSUM(VARDATA2,P$4-1,$C70:$D71))</f>
        <v>#VALUE!</v>
      </c>
      <c r="Q71" s="56" t="e">
        <f aca="false">P71*VLOOKUP($A71,'CONVERSION FACTORS'!$A$1:$E$41,5,FALSE())</f>
        <v>#VALUE!</v>
      </c>
      <c r="R71" s="57" t="e">
        <f aca="false">IF((P71+N71)=0,"",N71/(P71+N71))</f>
        <v>#VALUE!</v>
      </c>
      <c r="S71" s="7"/>
      <c r="T71" s="26" t="e">
        <f aca="false">ABS(DSUM(VARDATA2,V$4-1,$A70:$B71))+ABS(DSUM(VARDATA2,T$4-1,$A70:$B71))</f>
        <v>#VALUE!</v>
      </c>
      <c r="U71" s="56" t="e">
        <f aca="false">T71*VLOOKUP($A71,'CONVERSION FACTORS'!$A$1:$E$41,5,FALSE())</f>
        <v>#VALUE!</v>
      </c>
      <c r="V71" s="56" t="e">
        <f aca="false">ABS(DSUM(VARDATA2,T$4-1,$C70:$D71))+ABS(DSUM(VARDATA2,V$4-1,$C70:$D71))</f>
        <v>#VALUE!</v>
      </c>
      <c r="W71" s="56" t="e">
        <f aca="false">V71*VLOOKUP($A71,'CONVERSION FACTORS'!$A$1:$E$41,5,FALSE())</f>
        <v>#VALUE!</v>
      </c>
      <c r="X71" s="57" t="e">
        <f aca="false">IF((V71+T71)=0,"",T71/(V71+T71))</f>
        <v>#VALUE!</v>
      </c>
      <c r="Y71" s="7"/>
      <c r="Z71" s="26" t="e">
        <f aca="false">ABS(DSUM(VARDATA2,AB$4-1,$A70:$B71))+ABS(DSUM(VARDATA2,Z$4-1,$A70:$B71))</f>
        <v>#VALUE!</v>
      </c>
      <c r="AA71" s="56" t="e">
        <f aca="false">Z71*VLOOKUP($A71,'CONVERSION FACTORS'!$A$1:$E$41,5,FALSE())</f>
        <v>#VALUE!</v>
      </c>
      <c r="AB71" s="56" t="e">
        <f aca="false">ABS(DSUM(VARDATA2,Z$4-1,$C70:$D71))+ABS(DSUM(VARDATA2,AB$4-1,$C70:$D71))</f>
        <v>#VALUE!</v>
      </c>
      <c r="AC71" s="56" t="e">
        <f aca="false">AB71*VLOOKUP($A71,'CONVERSION FACTORS'!$A$1:$E$41,5,FALSE())</f>
        <v>#VALUE!</v>
      </c>
      <c r="AD71" s="57" t="e">
        <f aca="false">IF((AB71+Z71)=0,"",Z71/(AB71+Z71))</f>
        <v>#VALUE!</v>
      </c>
      <c r="AE71" s="7"/>
      <c r="AF71" s="7"/>
      <c r="AG71" s="7"/>
      <c r="AH71" s="7"/>
      <c r="AI71" s="1"/>
    </row>
    <row r="72" customFormat="false" ht="12.75" hidden="false" customHeight="false" outlineLevel="0" collapsed="false">
      <c r="A72" s="55" t="s">
        <v>152</v>
      </c>
      <c r="B72" s="55" t="s">
        <v>139</v>
      </c>
      <c r="C72" s="55" t="s">
        <v>152</v>
      </c>
      <c r="D72" s="55" t="s">
        <v>140</v>
      </c>
      <c r="E72" s="8"/>
      <c r="F72" s="8" t="s">
        <v>152</v>
      </c>
      <c r="G72" s="8" t="str">
        <f aca="false">VLOOKUP(A72,'CONVERSION FACTORS'!$A$1:$D$40,4,FALSE())</f>
        <v>BBL</v>
      </c>
      <c r="H72" s="26" t="n">
        <f aca="false">ABS(DSUM(VARDATA2,J$4-1,$A71:$B72))+ABS(DSUM(VARDATA2,H$4-1,$A71:$B72))</f>
        <v>0</v>
      </c>
      <c r="I72" s="56" t="n">
        <f aca="false">H72*VLOOKUP($A72,'CONVERSION FACTORS'!$A$1:$E$41,5,FALSE())</f>
        <v>0</v>
      </c>
      <c r="J72" s="56" t="n">
        <f aca="false">ABS(DSUM(VARDATA2,H$4-1,$C71:$D72))+ABS(DSUM(VARDATA2,J$4-1,$C71:$D72))</f>
        <v>81200</v>
      </c>
      <c r="K72" s="56" t="n">
        <f aca="false">J72*VLOOKUP($A72,'CONVERSION FACTORS'!$A$1:$E$41,5,FALSE())</f>
        <v>365400</v>
      </c>
      <c r="L72" s="57" t="n">
        <f aca="false">IF((J72+H72)=0,"",H72/(J72+H72))</f>
        <v>0</v>
      </c>
      <c r="M72" s="57"/>
      <c r="N72" s="26" t="n">
        <f aca="false">ABS(DSUM(VARDATA2,P$4-1,$A71:$B72))+ABS(DSUM(VARDATA2,N$4-1,$A71:$B72))</f>
        <v>64000</v>
      </c>
      <c r="O72" s="56" t="n">
        <f aca="false">N72*VLOOKUP($A72,'CONVERSION FACTORS'!$A$1:$E$41,5,FALSE())</f>
        <v>288000</v>
      </c>
      <c r="P72" s="56" t="n">
        <f aca="false">ABS(DSUM(VARDATA2,N$4-1,$C71:$D72))+ABS(DSUM(VARDATA2,P$4-1,$C71:$D72))</f>
        <v>1219986.24</v>
      </c>
      <c r="Q72" s="56" t="n">
        <f aca="false">P72*VLOOKUP($A72,'CONVERSION FACTORS'!$A$1:$E$41,5,FALSE())</f>
        <v>5489938.08</v>
      </c>
      <c r="R72" s="57" t="n">
        <f aca="false">IF((P72+N72)=0,"",N72/(P72+N72))</f>
        <v>0.0498447709221557</v>
      </c>
      <c r="S72" s="57"/>
      <c r="T72" s="26" t="n">
        <f aca="false">ABS(DSUM(VARDATA2,V$4-1,$A71:$B72))+ABS(DSUM(VARDATA2,T$4-1,$A71:$B72))</f>
        <v>64000</v>
      </c>
      <c r="U72" s="56" t="n">
        <f aca="false">T72*VLOOKUP($A72,'CONVERSION FACTORS'!$A$1:$E$41,5,FALSE())</f>
        <v>288000</v>
      </c>
      <c r="V72" s="56" t="n">
        <f aca="false">ABS(DSUM(VARDATA2,T$4-1,$C71:$D72))+ABS(DSUM(VARDATA2,V$4-1,$C71:$D72))</f>
        <v>1219986.24</v>
      </c>
      <c r="W72" s="56" t="n">
        <f aca="false">V72*VLOOKUP($A72,'CONVERSION FACTORS'!$A$1:$E$41,5,FALSE())</f>
        <v>5489938.08</v>
      </c>
      <c r="X72" s="57" t="n">
        <f aca="false">IF((V72+T72)=0,"",T72/(V72+T72))</f>
        <v>0.0498447709221557</v>
      </c>
      <c r="Y72" s="57"/>
      <c r="Z72" s="26" t="n">
        <f aca="false">ABS(DSUM(VARDATA2,AB$4-1,$A71:$B72))+ABS(DSUM(VARDATA2,Z$4-1,$A71:$B72))</f>
        <v>64000</v>
      </c>
      <c r="AA72" s="56" t="n">
        <f aca="false">Z72*VLOOKUP($A72,'CONVERSION FACTORS'!$A$1:$E$41,5,FALSE())</f>
        <v>288000</v>
      </c>
      <c r="AB72" s="56" t="n">
        <f aca="false">ABS(DSUM(VARDATA2,Z$4-1,$C71:$D72))+ABS(DSUM(VARDATA2,AB$4-1,$C71:$D72))</f>
        <v>1219986.24</v>
      </c>
      <c r="AC72" s="56" t="n">
        <f aca="false">AB72*VLOOKUP($A72,'CONVERSION FACTORS'!$A$1:$E$41,5,FALSE())</f>
        <v>5489938.08</v>
      </c>
      <c r="AD72" s="57" t="n">
        <f aca="false">IF((AB72+Z72)=0,"",Z72/(AB72+Z72))</f>
        <v>0.0498447709221557</v>
      </c>
      <c r="AE72" s="57"/>
      <c r="AF72" s="57"/>
      <c r="AG72" s="57"/>
      <c r="AH72" s="57"/>
      <c r="AI72" s="1"/>
    </row>
    <row r="73" customFormat="false" ht="12.75" hidden="true" customHeight="false" outlineLevel="0" collapsed="false">
      <c r="A73" s="1" t="s">
        <v>135</v>
      </c>
      <c r="B73" s="1" t="s">
        <v>136</v>
      </c>
      <c r="C73" s="1" t="s">
        <v>135</v>
      </c>
      <c r="D73" s="1" t="s">
        <v>136</v>
      </c>
      <c r="G73" s="8" t="str">
        <f aca="false">VLOOKUP(A73,'CONVERSION FACTORS'!$A$1:$D$40,4,FALSE())</f>
        <v>UNIT TO</v>
      </c>
      <c r="H73" s="26" t="e">
        <f aca="false">ABS(DSUM(VARDATA2,J$4-1,$A72:$B73))+ABS(DSUM(VARDATA2,H$4-1,$A72:$B73))</f>
        <v>#VALUE!</v>
      </c>
      <c r="I73" s="56" t="e">
        <f aca="false">H73*VLOOKUP($A73,'CONVERSION FACTORS'!$A$1:$E$41,5,FALSE())</f>
        <v>#VALUE!</v>
      </c>
      <c r="J73" s="56" t="e">
        <f aca="false">ABS(DSUM(VARDATA2,H$4-1,$C72:$D73))+ABS(DSUM(VARDATA2,J$4-1,$C72:$D73))</f>
        <v>#VALUE!</v>
      </c>
      <c r="K73" s="56" t="e">
        <f aca="false">J73*VLOOKUP($A73,'CONVERSION FACTORS'!$A$1:$E$41,5,FALSE())</f>
        <v>#VALUE!</v>
      </c>
      <c r="L73" s="57" t="e">
        <f aca="false">IF((J73+H73)=0,"",H73/(J73+H73))</f>
        <v>#VALUE!</v>
      </c>
      <c r="M73" s="7"/>
      <c r="N73" s="26" t="e">
        <f aca="false">ABS(DSUM(VARDATA2,P$4-1,$A72:$B73))+ABS(DSUM(VARDATA2,N$4-1,$A72:$B73))</f>
        <v>#VALUE!</v>
      </c>
      <c r="O73" s="56" t="e">
        <f aca="false">N73*VLOOKUP($A73,'CONVERSION FACTORS'!$A$1:$E$41,5,FALSE())</f>
        <v>#VALUE!</v>
      </c>
      <c r="P73" s="56" t="e">
        <f aca="false">ABS(DSUM(VARDATA2,N$4-1,$C72:$D73))+ABS(DSUM(VARDATA2,P$4-1,$C72:$D73))</f>
        <v>#VALUE!</v>
      </c>
      <c r="Q73" s="56" t="e">
        <f aca="false">P73*VLOOKUP($A73,'CONVERSION FACTORS'!$A$1:$E$41,5,FALSE())</f>
        <v>#VALUE!</v>
      </c>
      <c r="R73" s="57" t="e">
        <f aca="false">IF((P73+N73)=0,"",N73/(P73+N73))</f>
        <v>#VALUE!</v>
      </c>
      <c r="S73" s="7"/>
      <c r="T73" s="26" t="e">
        <f aca="false">ABS(DSUM(VARDATA2,V$4-1,$A72:$B73))+ABS(DSUM(VARDATA2,T$4-1,$A72:$B73))</f>
        <v>#VALUE!</v>
      </c>
      <c r="U73" s="56" t="e">
        <f aca="false">T73*VLOOKUP($A73,'CONVERSION FACTORS'!$A$1:$E$41,5,FALSE())</f>
        <v>#VALUE!</v>
      </c>
      <c r="V73" s="56" t="e">
        <f aca="false">ABS(DSUM(VARDATA2,T$4-1,$C72:$D73))+ABS(DSUM(VARDATA2,V$4-1,$C72:$D73))</f>
        <v>#VALUE!</v>
      </c>
      <c r="W73" s="56" t="e">
        <f aca="false">V73*VLOOKUP($A73,'CONVERSION FACTORS'!$A$1:$E$41,5,FALSE())</f>
        <v>#VALUE!</v>
      </c>
      <c r="X73" s="57" t="e">
        <f aca="false">IF((V73+T73)=0,"",T73/(V73+T73))</f>
        <v>#VALUE!</v>
      </c>
      <c r="Y73" s="7"/>
      <c r="Z73" s="26" t="e">
        <f aca="false">ABS(DSUM(VARDATA2,AB$4-1,$A72:$B73))+ABS(DSUM(VARDATA2,Z$4-1,$A72:$B73))</f>
        <v>#VALUE!</v>
      </c>
      <c r="AA73" s="56" t="e">
        <f aca="false">Z73*VLOOKUP($A73,'CONVERSION FACTORS'!$A$1:$E$41,5,FALSE())</f>
        <v>#VALUE!</v>
      </c>
      <c r="AB73" s="56" t="e">
        <f aca="false">ABS(DSUM(VARDATA2,Z$4-1,$C72:$D73))+ABS(DSUM(VARDATA2,AB$4-1,$C72:$D73))</f>
        <v>#VALUE!</v>
      </c>
      <c r="AC73" s="56" t="e">
        <f aca="false">AB73*VLOOKUP($A73,'CONVERSION FACTORS'!$A$1:$E$41,5,FALSE())</f>
        <v>#VALUE!</v>
      </c>
      <c r="AD73" s="57" t="e">
        <f aca="false">IF((AB73+Z73)=0,"",Z73/(AB73+Z73))</f>
        <v>#VALUE!</v>
      </c>
      <c r="AE73" s="7"/>
      <c r="AF73" s="7"/>
      <c r="AG73" s="7"/>
      <c r="AH73" s="7"/>
      <c r="AI73" s="1"/>
    </row>
    <row r="74" customFormat="false" ht="12.75" hidden="false" customHeight="false" outlineLevel="0" collapsed="false">
      <c r="A74" s="55" t="s">
        <v>153</v>
      </c>
      <c r="B74" s="55" t="s">
        <v>139</v>
      </c>
      <c r="C74" s="55" t="s">
        <v>153</v>
      </c>
      <c r="D74" s="55" t="s">
        <v>140</v>
      </c>
      <c r="E74" s="8"/>
      <c r="F74" s="8" t="s">
        <v>153</v>
      </c>
      <c r="G74" s="8" t="str">
        <f aca="false">VLOOKUP(A74,'CONVERSION FACTORS'!$A$1:$D$40,4,FALSE())</f>
        <v>TONNE</v>
      </c>
      <c r="H74" s="26" t="n">
        <f aca="false">ABS(DSUM(VARDATA2,J$4-1,$A73:$B74))+ABS(DSUM(VARDATA2,H$4-1,$A73:$B74))</f>
        <v>0</v>
      </c>
      <c r="I74" s="56" t="n">
        <f aca="false">H74*VLOOKUP($A74,'CONVERSION FACTORS'!$A$1:$E$41,5,FALSE())</f>
        <v>0</v>
      </c>
      <c r="J74" s="56" t="n">
        <f aca="false">ABS(DSUM(VARDATA2,H$4-1,$C73:$D74))+ABS(DSUM(VARDATA2,J$4-1,$C73:$D74))</f>
        <v>23250</v>
      </c>
      <c r="K74" s="56" t="n">
        <f aca="false">J74*VLOOKUP($A74,'CONVERSION FACTORS'!$A$1:$E$41,5,FALSE())</f>
        <v>452600</v>
      </c>
      <c r="L74" s="57" t="n">
        <f aca="false">IF((J74+H74)=0,"",H74/(J74+H74))</f>
        <v>0</v>
      </c>
      <c r="M74" s="57"/>
      <c r="N74" s="26" t="n">
        <f aca="false">ABS(DSUM(VARDATA2,P$4-1,$A73:$B74))+ABS(DSUM(VARDATA2,N$4-1,$A73:$B74))</f>
        <v>882750</v>
      </c>
      <c r="O74" s="56" t="n">
        <f aca="false">N74*VLOOKUP($A74,'CONVERSION FACTORS'!$A$1:$E$41,5,FALSE())</f>
        <v>17184200</v>
      </c>
      <c r="P74" s="56" t="n">
        <f aca="false">ABS(DSUM(VARDATA2,N$4-1,$C73:$D74))+ABS(DSUM(VARDATA2,P$4-1,$C73:$D74))</f>
        <v>2437592</v>
      </c>
      <c r="Q74" s="56" t="n">
        <f aca="false">P74*VLOOKUP($A74,'CONVERSION FACTORS'!$A$1:$E$41,5,FALSE())</f>
        <v>47451790.9333333</v>
      </c>
      <c r="R74" s="57" t="n">
        <f aca="false">IF((P74+N74)=0,"",N74/(P74+N74))</f>
        <v>0.265861167313488</v>
      </c>
      <c r="S74" s="57"/>
      <c r="T74" s="26" t="n">
        <f aca="false">ABS(DSUM(VARDATA2,V$4-1,$A73:$B74))+ABS(DSUM(VARDATA2,T$4-1,$A73:$B74))</f>
        <v>882750</v>
      </c>
      <c r="U74" s="56" t="n">
        <f aca="false">T74*VLOOKUP($A74,'CONVERSION FACTORS'!$A$1:$E$41,5,FALSE())</f>
        <v>17184200</v>
      </c>
      <c r="V74" s="56" t="n">
        <f aca="false">ABS(DSUM(VARDATA2,T$4-1,$C73:$D74))+ABS(DSUM(VARDATA2,V$4-1,$C73:$D74))</f>
        <v>2437592</v>
      </c>
      <c r="W74" s="56" t="n">
        <f aca="false">V74*VLOOKUP($A74,'CONVERSION FACTORS'!$A$1:$E$41,5,FALSE())</f>
        <v>47451790.9333333</v>
      </c>
      <c r="X74" s="57" t="n">
        <f aca="false">IF((V74+T74)=0,"",T74/(V74+T74))</f>
        <v>0.265861167313488</v>
      </c>
      <c r="Y74" s="57"/>
      <c r="Z74" s="26" t="n">
        <f aca="false">ABS(DSUM(VARDATA2,AB$4-1,$A73:$B74))+ABS(DSUM(VARDATA2,Z$4-1,$A73:$B74))</f>
        <v>1513500</v>
      </c>
      <c r="AA74" s="56" t="n">
        <f aca="false">Z74*VLOOKUP($A74,'CONVERSION FACTORS'!$A$1:$E$41,5,FALSE())</f>
        <v>29462800</v>
      </c>
      <c r="AB74" s="56" t="n">
        <f aca="false">ABS(DSUM(VARDATA2,Z$4-1,$C73:$D74))+ABS(DSUM(VARDATA2,AB$4-1,$C73:$D74))</f>
        <v>8422542.1</v>
      </c>
      <c r="AC74" s="56" t="n">
        <f aca="false">AB74*VLOOKUP($A74,'CONVERSION FACTORS'!$A$1:$E$41,5,FALSE())</f>
        <v>163958819.546667</v>
      </c>
      <c r="AD74" s="57" t="n">
        <f aca="false">IF((AB74+Z74)=0,"",Z74/(AB74+Z74))</f>
        <v>0.152324233811368</v>
      </c>
      <c r="AE74" s="57"/>
      <c r="AF74" s="57"/>
      <c r="AG74" s="57"/>
      <c r="AH74" s="57"/>
      <c r="AI74" s="1"/>
    </row>
    <row r="75" customFormat="false" ht="12.75" hidden="true" customHeight="false" outlineLevel="0" collapsed="false">
      <c r="A75" s="1" t="s">
        <v>135</v>
      </c>
      <c r="B75" s="1" t="s">
        <v>136</v>
      </c>
      <c r="C75" s="1" t="s">
        <v>135</v>
      </c>
      <c r="D75" s="1" t="s">
        <v>136</v>
      </c>
      <c r="G75" s="8" t="str">
        <f aca="false">VLOOKUP(A75,'CONVERSION FACTORS'!$A$1:$D$40,4,FALSE())</f>
        <v>UNIT TO</v>
      </c>
      <c r="H75" s="26" t="e">
        <f aca="false">ABS(DSUM(VARDATA2,J$4-1,$A74:$B75))+ABS(DSUM(VARDATA2,H$4-1,$A74:$B75))</f>
        <v>#VALUE!</v>
      </c>
      <c r="I75" s="56" t="e">
        <f aca="false">H75*VLOOKUP($A75,'CONVERSION FACTORS'!$A$1:$E$41,5,FALSE())</f>
        <v>#VALUE!</v>
      </c>
      <c r="J75" s="56" t="e">
        <f aca="false">ABS(DSUM(VARDATA2,H$4-1,$C74:$D75))+ABS(DSUM(VARDATA2,J$4-1,$C74:$D75))</f>
        <v>#VALUE!</v>
      </c>
      <c r="K75" s="56" t="e">
        <f aca="false">J75*VLOOKUP($A75,'CONVERSION FACTORS'!$A$1:$E$41,5,FALSE())</f>
        <v>#VALUE!</v>
      </c>
      <c r="L75" s="57" t="e">
        <f aca="false">IF((J75+H75)=0,"",H75/(J75+H75))</f>
        <v>#VALUE!</v>
      </c>
      <c r="M75" s="57"/>
      <c r="N75" s="26" t="e">
        <f aca="false">ABS(DSUM(VARDATA2,P$4-1,$A74:$B75))+ABS(DSUM(VARDATA2,N$4-1,$A74:$B75))</f>
        <v>#VALUE!</v>
      </c>
      <c r="O75" s="56" t="e">
        <f aca="false">N75*VLOOKUP($A75,'CONVERSION FACTORS'!$A$1:$E$41,5,FALSE())</f>
        <v>#VALUE!</v>
      </c>
      <c r="P75" s="56" t="e">
        <f aca="false">ABS(DSUM(VARDATA2,N$4-1,$C74:$D75))+ABS(DSUM(VARDATA2,P$4-1,$C74:$D75))</f>
        <v>#VALUE!</v>
      </c>
      <c r="Q75" s="56" t="e">
        <f aca="false">P75*VLOOKUP($A75,'CONVERSION FACTORS'!$A$1:$E$41,5,FALSE())</f>
        <v>#VALUE!</v>
      </c>
      <c r="R75" s="57" t="e">
        <f aca="false">IF((P75+N75)=0,"",N75/(P75+N75))</f>
        <v>#VALUE!</v>
      </c>
      <c r="S75" s="57"/>
      <c r="T75" s="26" t="e">
        <f aca="false">ABS(DSUM(VARDATA2,V$4-1,$A74:$B75))+ABS(DSUM(VARDATA2,T$4-1,$A74:$B75))</f>
        <v>#VALUE!</v>
      </c>
      <c r="U75" s="56" t="e">
        <f aca="false">T75*VLOOKUP($A75,'CONVERSION FACTORS'!$A$1:$E$41,5,FALSE())</f>
        <v>#VALUE!</v>
      </c>
      <c r="V75" s="56" t="e">
        <f aca="false">ABS(DSUM(VARDATA2,T$4-1,$C74:$D75))+ABS(DSUM(VARDATA2,V$4-1,$C74:$D75))</f>
        <v>#VALUE!</v>
      </c>
      <c r="W75" s="56" t="e">
        <f aca="false">V75*VLOOKUP($A75,'CONVERSION FACTORS'!$A$1:$E$41,5,FALSE())</f>
        <v>#VALUE!</v>
      </c>
      <c r="X75" s="57" t="e">
        <f aca="false">IF((V75+T75)=0,"",T75/(V75+T75))</f>
        <v>#VALUE!</v>
      </c>
      <c r="Y75" s="57"/>
      <c r="Z75" s="26" t="e">
        <f aca="false">ABS(DSUM(VARDATA2,AB$4-1,$A74:$B75))+ABS(DSUM(VARDATA2,Z$4-1,$A74:$B75))</f>
        <v>#VALUE!</v>
      </c>
      <c r="AA75" s="56" t="e">
        <f aca="false">Z75*VLOOKUP($A75,'CONVERSION FACTORS'!$A$1:$E$41,5,FALSE())</f>
        <v>#VALUE!</v>
      </c>
      <c r="AB75" s="56" t="e">
        <f aca="false">ABS(DSUM(VARDATA2,Z$4-1,$C74:$D75))+ABS(DSUM(VARDATA2,AB$4-1,$C74:$D75))</f>
        <v>#VALUE!</v>
      </c>
      <c r="AC75" s="56" t="e">
        <f aca="false">AB75*VLOOKUP($A75,'CONVERSION FACTORS'!$A$1:$E$41,5,FALSE())</f>
        <v>#VALUE!</v>
      </c>
      <c r="AD75" s="57" t="e">
        <f aca="false">IF((AB75+Z75)=0,"",Z75/(AB75+Z75))</f>
        <v>#VALUE!</v>
      </c>
      <c r="AE75" s="57"/>
      <c r="AF75" s="57"/>
      <c r="AG75" s="57"/>
      <c r="AH75" s="57"/>
      <c r="AI75" s="1"/>
    </row>
    <row r="76" customFormat="false" ht="12.75" hidden="false" customHeight="false" outlineLevel="0" collapsed="false">
      <c r="A76" s="55" t="s">
        <v>82</v>
      </c>
      <c r="B76" s="55" t="s">
        <v>139</v>
      </c>
      <c r="C76" s="55" t="s">
        <v>82</v>
      </c>
      <c r="D76" s="55" t="s">
        <v>140</v>
      </c>
      <c r="E76" s="8"/>
      <c r="F76" s="8" t="s">
        <v>82</v>
      </c>
      <c r="G76" s="8" t="str">
        <f aca="false">VLOOKUP(A76,'CONVERSION FACTORS'!$A$1:$D$40,4,FALSE())</f>
        <v>CONTRACTS</v>
      </c>
      <c r="H76" s="26" t="n">
        <f aca="false">ABS(DSUM(VARDATA2,J$4-1,$A75:$B76))+ABS(DSUM(VARDATA2,H$4-1,$A75:$B76))</f>
        <v>12500</v>
      </c>
      <c r="I76" s="56" t="n">
        <f aca="false">H76*VLOOKUP($A76,'CONVERSION FACTORS'!$A$1:$E$41,5,FALSE())</f>
        <v>0</v>
      </c>
      <c r="J76" s="56" t="n">
        <f aca="false">ABS(DSUM(VARDATA2,H$4-1,$C75:$D76))+ABS(DSUM(VARDATA2,J$4-1,$C75:$D76))</f>
        <v>102500</v>
      </c>
      <c r="K76" s="56" t="n">
        <f aca="false">J76*VLOOKUP($A76,'CONVERSION FACTORS'!$A$1:$E$41,5,FALSE())</f>
        <v>0</v>
      </c>
      <c r="L76" s="57" t="n">
        <f aca="false">IF((J76+H76)=0,"",H76/(J76+H76))</f>
        <v>0.108695652173913</v>
      </c>
      <c r="M76" s="57"/>
      <c r="N76" s="26" t="n">
        <f aca="false">ABS(DSUM(VARDATA2,P$4-1,$A75:$B76))+ABS(DSUM(VARDATA2,N$4-1,$A75:$B76))</f>
        <v>80000</v>
      </c>
      <c r="O76" s="56" t="n">
        <f aca="false">N76*VLOOKUP($A76,'CONVERSION FACTORS'!$A$1:$E$41,5,FALSE())</f>
        <v>0</v>
      </c>
      <c r="P76" s="56" t="n">
        <f aca="false">ABS(DSUM(VARDATA2,N$4-1,$C75:$D76))+ABS(DSUM(VARDATA2,P$4-1,$C75:$D76))</f>
        <v>681424</v>
      </c>
      <c r="Q76" s="56" t="n">
        <f aca="false">P76*VLOOKUP($A76,'CONVERSION FACTORS'!$A$1:$E$41,5,FALSE())</f>
        <v>0</v>
      </c>
      <c r="R76" s="57" t="n">
        <f aca="false">IF((P76+N76)=0,"",N76/(P76+N76))</f>
        <v>0.105066296833302</v>
      </c>
      <c r="S76" s="57"/>
      <c r="T76" s="26" t="n">
        <f aca="false">ABS(DSUM(VARDATA2,V$4-1,$A75:$B76))+ABS(DSUM(VARDATA2,T$4-1,$A75:$B76))</f>
        <v>80000</v>
      </c>
      <c r="U76" s="56" t="n">
        <f aca="false">T76*VLOOKUP($A76,'CONVERSION FACTORS'!$A$1:$E$41,5,FALSE())</f>
        <v>0</v>
      </c>
      <c r="V76" s="56" t="n">
        <f aca="false">ABS(DSUM(VARDATA2,T$4-1,$C75:$D76))+ABS(DSUM(VARDATA2,V$4-1,$C75:$D76))</f>
        <v>681424</v>
      </c>
      <c r="W76" s="56" t="n">
        <f aca="false">V76*VLOOKUP($A76,'CONVERSION FACTORS'!$A$1:$E$41,5,FALSE())</f>
        <v>0</v>
      </c>
      <c r="X76" s="57" t="n">
        <f aca="false">IF((V76+T76)=0,"",T76/(V76+T76))</f>
        <v>0.105066296833302</v>
      </c>
      <c r="Y76" s="57"/>
      <c r="Z76" s="26" t="n">
        <f aca="false">ABS(DSUM(VARDATA2,AB$4-1,$A75:$B76))+ABS(DSUM(VARDATA2,Z$4-1,$A75:$B76))</f>
        <v>80000</v>
      </c>
      <c r="AA76" s="56" t="n">
        <f aca="false">Z76*VLOOKUP($A76,'CONVERSION FACTORS'!$A$1:$E$41,5,FALSE())</f>
        <v>0</v>
      </c>
      <c r="AB76" s="56" t="n">
        <f aca="false">ABS(DSUM(VARDATA2,Z$4-1,$C75:$D76))+ABS(DSUM(VARDATA2,AB$4-1,$C75:$D76))</f>
        <v>681424</v>
      </c>
      <c r="AC76" s="56" t="n">
        <f aca="false">AB76*VLOOKUP($A76,'CONVERSION FACTORS'!$A$1:$E$41,5,FALSE())</f>
        <v>0</v>
      </c>
      <c r="AD76" s="57" t="n">
        <f aca="false">IF((AB76+Z76)=0,"",Z76/(AB76+Z76))</f>
        <v>0.105066296833302</v>
      </c>
      <c r="AE76" s="57"/>
      <c r="AF76" s="57"/>
      <c r="AG76" s="57"/>
      <c r="AH76" s="57"/>
      <c r="AI76" s="1"/>
    </row>
    <row r="77" customFormat="false" ht="12.75" hidden="true" customHeight="false" outlineLevel="0" collapsed="false">
      <c r="A77" s="1" t="s">
        <v>135</v>
      </c>
      <c r="B77" s="1" t="s">
        <v>136</v>
      </c>
      <c r="C77" s="1" t="s">
        <v>135</v>
      </c>
      <c r="D77" s="1" t="s">
        <v>136</v>
      </c>
      <c r="G77" s="8" t="str">
        <f aca="false">VLOOKUP(A77,'CONVERSION FACTORS'!$A$1:$D$40,4,FALSE())</f>
        <v>UNIT TO</v>
      </c>
      <c r="H77" s="26" t="e">
        <f aca="false">ABS(DSUM(VARDATA2,J$4-1,$A76:$B77))+ABS(DSUM(VARDATA2,H$4-1,$A76:$B77))</f>
        <v>#VALUE!</v>
      </c>
      <c r="I77" s="56" t="e">
        <f aca="false">H77*VLOOKUP($A77,'CONVERSION FACTORS'!$A$1:$E$41,5,FALSE())</f>
        <v>#VALUE!</v>
      </c>
      <c r="J77" s="56" t="e">
        <f aca="false">ABS(DSUM(VARDATA2,H$4-1,$C76:$D77))+ABS(DSUM(VARDATA2,J$4-1,$C76:$D77))</f>
        <v>#VALUE!</v>
      </c>
      <c r="K77" s="56" t="e">
        <f aca="false">J77*VLOOKUP($A77,'CONVERSION FACTORS'!$A$1:$E$41,5,FALSE())</f>
        <v>#VALUE!</v>
      </c>
      <c r="L77" s="57" t="e">
        <f aca="false">IF((J77+H77)=0,"",H77/(J77+H77))</f>
        <v>#VALUE!</v>
      </c>
      <c r="M77" s="57"/>
      <c r="N77" s="26" t="e">
        <f aca="false">ABS(DSUM(VARDATA2,P$4-1,$A76:$B77))+ABS(DSUM(VARDATA2,N$4-1,$A76:$B77))</f>
        <v>#VALUE!</v>
      </c>
      <c r="O77" s="56" t="e">
        <f aca="false">N77*VLOOKUP($A77,'CONVERSION FACTORS'!$A$1:$E$41,5,FALSE())</f>
        <v>#VALUE!</v>
      </c>
      <c r="P77" s="56" t="e">
        <f aca="false">ABS(DSUM(VARDATA2,N$4-1,$C76:$D77))+ABS(DSUM(VARDATA2,P$4-1,$C76:$D77))</f>
        <v>#VALUE!</v>
      </c>
      <c r="Q77" s="56" t="e">
        <f aca="false">P77*VLOOKUP($A77,'CONVERSION FACTORS'!$A$1:$E$41,5,FALSE())</f>
        <v>#VALUE!</v>
      </c>
      <c r="R77" s="57" t="e">
        <f aca="false">IF((P77+N77)=0,"",N77/(P77+N77))</f>
        <v>#VALUE!</v>
      </c>
      <c r="S77" s="57"/>
      <c r="T77" s="26" t="e">
        <f aca="false">ABS(DSUM(VARDATA2,V$4-1,$A76:$B77))+ABS(DSUM(VARDATA2,T$4-1,$A76:$B77))</f>
        <v>#VALUE!</v>
      </c>
      <c r="U77" s="56" t="e">
        <f aca="false">T77*VLOOKUP($A77,'CONVERSION FACTORS'!$A$1:$E$41,5,FALSE())</f>
        <v>#VALUE!</v>
      </c>
      <c r="V77" s="56" t="e">
        <f aca="false">ABS(DSUM(VARDATA2,T$4-1,$C76:$D77))+ABS(DSUM(VARDATA2,V$4-1,$C76:$D77))</f>
        <v>#VALUE!</v>
      </c>
      <c r="W77" s="56" t="e">
        <f aca="false">V77*VLOOKUP($A77,'CONVERSION FACTORS'!$A$1:$E$41,5,FALSE())</f>
        <v>#VALUE!</v>
      </c>
      <c r="X77" s="57" t="e">
        <f aca="false">IF((V77+T77)=0,"",T77/(V77+T77))</f>
        <v>#VALUE!</v>
      </c>
      <c r="Y77" s="57"/>
      <c r="Z77" s="26" t="e">
        <f aca="false">ABS(DSUM(VARDATA2,AB$4-1,$A76:$B77))+ABS(DSUM(VARDATA2,Z$4-1,$A76:$B77))</f>
        <v>#VALUE!</v>
      </c>
      <c r="AA77" s="56" t="e">
        <f aca="false">Z77*VLOOKUP($A77,'CONVERSION FACTORS'!$A$1:$E$41,5,FALSE())</f>
        <v>#VALUE!</v>
      </c>
      <c r="AB77" s="56" t="e">
        <f aca="false">ABS(DSUM(VARDATA2,Z$4-1,$C76:$D77))+ABS(DSUM(VARDATA2,AB$4-1,$C76:$D77))</f>
        <v>#VALUE!</v>
      </c>
      <c r="AC77" s="56" t="e">
        <f aca="false">AB77*VLOOKUP($A77,'CONVERSION FACTORS'!$A$1:$E$41,5,FALSE())</f>
        <v>#VALUE!</v>
      </c>
      <c r="AD77" s="57" t="e">
        <f aca="false">IF((AB77+Z77)=0,"",Z77/(AB77+Z77))</f>
        <v>#VALUE!</v>
      </c>
      <c r="AE77" s="57"/>
      <c r="AF77" s="57"/>
      <c r="AG77" s="57"/>
      <c r="AH77" s="57"/>
      <c r="AI77" s="1"/>
    </row>
    <row r="78" customFormat="false" ht="12.75" hidden="false" customHeight="false" outlineLevel="0" collapsed="false">
      <c r="A78" s="55" t="s">
        <v>154</v>
      </c>
      <c r="B78" s="55" t="s">
        <v>139</v>
      </c>
      <c r="C78" s="55" t="s">
        <v>154</v>
      </c>
      <c r="D78" s="55" t="s">
        <v>140</v>
      </c>
      <c r="E78" s="8"/>
      <c r="F78" s="8" t="s">
        <v>154</v>
      </c>
      <c r="G78" s="8" t="str">
        <f aca="false">VLOOKUP(A78,'CONVERSION FACTORS'!$A$1:$D$40,4,FALSE())</f>
        <v>TONNE</v>
      </c>
      <c r="H78" s="26" t="n">
        <f aca="false">ABS(DSUM(VARDATA2,J$4-1,$A77:$B78))+ABS(DSUM(VARDATA2,H$4-1,$A77:$B78))</f>
        <v>0</v>
      </c>
      <c r="I78" s="56" t="n">
        <f aca="false">H78*VLOOKUP($A78,'CONVERSION FACTORS'!$A$1:$E$41,5,FALSE())</f>
        <v>0</v>
      </c>
      <c r="J78" s="56" t="n">
        <f aca="false">ABS(DSUM(VARDATA2,H$4-1,$C77:$D78))+ABS(DSUM(VARDATA2,J$4-1,$C77:$D78))</f>
        <v>0</v>
      </c>
      <c r="K78" s="56" t="n">
        <f aca="false">J78*VLOOKUP($A78,'CONVERSION FACTORS'!$A$1:$E$41,5,FALSE())</f>
        <v>0</v>
      </c>
      <c r="L78" s="57" t="str">
        <f aca="false">IF((J78+H78)=0,"",H78/(J78+H78))</f>
        <v/>
      </c>
      <c r="M78" s="57"/>
      <c r="N78" s="26" t="n">
        <f aca="false">ABS(DSUM(VARDATA2,P$4-1,$A77:$B78))+ABS(DSUM(VARDATA2,N$4-1,$A77:$B78))</f>
        <v>750</v>
      </c>
      <c r="O78" s="56" t="n">
        <f aca="false">N78*VLOOKUP($A78,'CONVERSION FACTORS'!$A$1:$E$41,5,FALSE())</f>
        <v>0</v>
      </c>
      <c r="P78" s="56" t="n">
        <f aca="false">ABS(DSUM(VARDATA2,N$4-1,$C77:$D78))+ABS(DSUM(VARDATA2,P$4-1,$C77:$D78))</f>
        <v>308227</v>
      </c>
      <c r="Q78" s="56" t="n">
        <f aca="false">P78*VLOOKUP($A78,'CONVERSION FACTORS'!$A$1:$E$41,5,FALSE())</f>
        <v>0</v>
      </c>
      <c r="R78" s="57" t="n">
        <f aca="false">IF((P78+N78)=0,"",N78/(P78+N78))</f>
        <v>0.00242736514368383</v>
      </c>
      <c r="S78" s="57"/>
      <c r="T78" s="26" t="n">
        <f aca="false">ABS(DSUM(VARDATA2,V$4-1,$A77:$B78))+ABS(DSUM(VARDATA2,T$4-1,$A77:$B78))</f>
        <v>750</v>
      </c>
      <c r="U78" s="56" t="n">
        <f aca="false">T78*VLOOKUP($A78,'CONVERSION FACTORS'!$A$1:$E$41,5,FALSE())</f>
        <v>0</v>
      </c>
      <c r="V78" s="56" t="n">
        <f aca="false">ABS(DSUM(VARDATA2,T$4-1,$C77:$D78))+ABS(DSUM(VARDATA2,V$4-1,$C77:$D78))</f>
        <v>308227</v>
      </c>
      <c r="W78" s="56" t="n">
        <f aca="false">V78*VLOOKUP($A78,'CONVERSION FACTORS'!$A$1:$E$41,5,FALSE())</f>
        <v>0</v>
      </c>
      <c r="X78" s="57" t="n">
        <f aca="false">IF((V78+T78)=0,"",T78/(V78+T78))</f>
        <v>0.00242736514368383</v>
      </c>
      <c r="Y78" s="57"/>
      <c r="Z78" s="26" t="n">
        <f aca="false">ABS(DSUM(VARDATA2,AB$4-1,$A77:$B78))+ABS(DSUM(VARDATA2,Z$4-1,$A77:$B78))</f>
        <v>2550</v>
      </c>
      <c r="AA78" s="56" t="n">
        <f aca="false">Z78*VLOOKUP($A78,'CONVERSION FACTORS'!$A$1:$E$41,5,FALSE())</f>
        <v>0</v>
      </c>
      <c r="AB78" s="56" t="n">
        <f aca="false">ABS(DSUM(VARDATA2,Z$4-1,$C77:$D78))+ABS(DSUM(VARDATA2,AB$4-1,$C77:$D78))</f>
        <v>535141.04</v>
      </c>
      <c r="AC78" s="56" t="n">
        <f aca="false">AB78*VLOOKUP($A78,'CONVERSION FACTORS'!$A$1:$E$41,5,FALSE())</f>
        <v>0</v>
      </c>
      <c r="AD78" s="57" t="n">
        <f aca="false">IF((AB78+Z78)=0,"",Z78/(AB78+Z78))</f>
        <v>0.00474250045156044</v>
      </c>
      <c r="AE78" s="57"/>
      <c r="AF78" s="57"/>
      <c r="AG78" s="57"/>
      <c r="AH78" s="57"/>
      <c r="AI78" s="1"/>
    </row>
    <row r="79" customFormat="false" ht="12.75" hidden="true" customHeight="false" outlineLevel="0" collapsed="false">
      <c r="A79" s="1" t="s">
        <v>135</v>
      </c>
      <c r="B79" s="1" t="s">
        <v>136</v>
      </c>
      <c r="C79" s="1" t="s">
        <v>135</v>
      </c>
      <c r="D79" s="1" t="s">
        <v>136</v>
      </c>
      <c r="G79" s="8" t="str">
        <f aca="false">VLOOKUP(A79,'CONVERSION FACTORS'!$A$1:$D$40,4,FALSE())</f>
        <v>UNIT TO</v>
      </c>
      <c r="H79" s="26" t="e">
        <f aca="false">ABS(DSUM(VARDATA2,J$4-1,$A78:$B79))+ABS(DSUM(VARDATA2,H$4-1,$A78:$B79))</f>
        <v>#VALUE!</v>
      </c>
      <c r="I79" s="56" t="e">
        <f aca="false">H79*VLOOKUP($A79,'CONVERSION FACTORS'!$A$1:$E$41,5,FALSE())</f>
        <v>#VALUE!</v>
      </c>
      <c r="J79" s="56" t="e">
        <f aca="false">ABS(DSUM(VARDATA2,H$4-1,$C78:$D79))+ABS(DSUM(VARDATA2,J$4-1,$C78:$D79))</f>
        <v>#VALUE!</v>
      </c>
      <c r="K79" s="56" t="e">
        <f aca="false">J79*VLOOKUP($A79,'CONVERSION FACTORS'!$A$1:$E$41,5,FALSE())</f>
        <v>#VALUE!</v>
      </c>
      <c r="L79" s="57" t="e">
        <f aca="false">IF((J79+H79)=0,"",H79/(J79+H79))</f>
        <v>#VALUE!</v>
      </c>
      <c r="M79" s="7"/>
      <c r="N79" s="26" t="e">
        <f aca="false">ABS(DSUM(VARDATA2,P$4-1,$A78:$B79))+ABS(DSUM(VARDATA2,N$4-1,$A78:$B79))</f>
        <v>#VALUE!</v>
      </c>
      <c r="O79" s="56" t="e">
        <f aca="false">N79*VLOOKUP($A79,'CONVERSION FACTORS'!$A$1:$E$41,5,FALSE())</f>
        <v>#VALUE!</v>
      </c>
      <c r="P79" s="56" t="e">
        <f aca="false">ABS(DSUM(VARDATA2,N$4-1,$C78:$D79))+ABS(DSUM(VARDATA2,P$4-1,$C78:$D79))</f>
        <v>#VALUE!</v>
      </c>
      <c r="Q79" s="56" t="e">
        <f aca="false">P79*VLOOKUP($A79,'CONVERSION FACTORS'!$A$1:$E$41,5,FALSE())</f>
        <v>#VALUE!</v>
      </c>
      <c r="R79" s="57" t="e">
        <f aca="false">IF((P79+N79)=0,"",N79/(P79+N79))</f>
        <v>#VALUE!</v>
      </c>
      <c r="S79" s="7"/>
      <c r="T79" s="26" t="e">
        <f aca="false">ABS(DSUM(VARDATA2,V$4-1,$A78:$B79))+ABS(DSUM(VARDATA2,T$4-1,$A78:$B79))</f>
        <v>#VALUE!</v>
      </c>
      <c r="U79" s="56" t="e">
        <f aca="false">T79*VLOOKUP($A79,'CONVERSION FACTORS'!$A$1:$E$41,5,FALSE())</f>
        <v>#VALUE!</v>
      </c>
      <c r="V79" s="56" t="e">
        <f aca="false">ABS(DSUM(VARDATA2,T$4-1,$C78:$D79))+ABS(DSUM(VARDATA2,V$4-1,$C78:$D79))</f>
        <v>#VALUE!</v>
      </c>
      <c r="W79" s="56" t="e">
        <f aca="false">V79*VLOOKUP($A79,'CONVERSION FACTORS'!$A$1:$E$41,5,FALSE())</f>
        <v>#VALUE!</v>
      </c>
      <c r="X79" s="57" t="e">
        <f aca="false">IF((V79+T79)=0,"",T79/(V79+T79))</f>
        <v>#VALUE!</v>
      </c>
      <c r="Y79" s="7"/>
      <c r="Z79" s="26" t="e">
        <f aca="false">ABS(DSUM(VARDATA2,AB$4-1,$A78:$B79))+ABS(DSUM(VARDATA2,Z$4-1,$A78:$B79))</f>
        <v>#VALUE!</v>
      </c>
      <c r="AA79" s="56" t="e">
        <f aca="false">Z79*VLOOKUP($A79,'CONVERSION FACTORS'!$A$1:$E$41,5,FALSE())</f>
        <v>#VALUE!</v>
      </c>
      <c r="AB79" s="56" t="e">
        <f aca="false">ABS(DSUM(VARDATA2,Z$4-1,$C78:$D79))+ABS(DSUM(VARDATA2,AB$4-1,$C78:$D79))</f>
        <v>#VALUE!</v>
      </c>
      <c r="AC79" s="56" t="e">
        <f aca="false">AB79*VLOOKUP($A79,'CONVERSION FACTORS'!$A$1:$E$41,5,FALSE())</f>
        <v>#VALUE!</v>
      </c>
      <c r="AD79" s="57" t="e">
        <f aca="false">IF((AB79+Z79)=0,"",Z79/(AB79+Z79))</f>
        <v>#VALUE!</v>
      </c>
      <c r="AE79" s="7"/>
      <c r="AF79" s="7"/>
      <c r="AG79" s="7"/>
      <c r="AH79" s="7"/>
      <c r="AI79" s="1"/>
    </row>
    <row r="80" customFormat="false" ht="12.75" hidden="false" customHeight="false" outlineLevel="0" collapsed="false">
      <c r="A80" s="55" t="s">
        <v>121</v>
      </c>
      <c r="B80" s="55" t="s">
        <v>139</v>
      </c>
      <c r="C80" s="55" t="s">
        <v>121</v>
      </c>
      <c r="D80" s="55" t="s">
        <v>140</v>
      </c>
      <c r="E80" s="8"/>
      <c r="F80" s="8" t="s">
        <v>121</v>
      </c>
      <c r="G80" s="8" t="str">
        <f aca="false">VLOOKUP(A80,'CONVERSION FACTORS'!$A$1:$D$40,4,FALSE())</f>
        <v>CONTRACTS</v>
      </c>
      <c r="H80" s="26" t="n">
        <f aca="false">ABS(DSUM(VARDATA2,J$4-1,$A79:$B80))+ABS(DSUM(VARDATA2,H$4-1,$A79:$B80))</f>
        <v>1</v>
      </c>
      <c r="I80" s="56" t="n">
        <f aca="false">H80*VLOOKUP($A80,'CONVERSION FACTORS'!$A$1:$E$41,5,FALSE())</f>
        <v>0</v>
      </c>
      <c r="J80" s="56" t="n">
        <f aca="false">ABS(DSUM(VARDATA2,H$4-1,$C79:$D80))+ABS(DSUM(VARDATA2,J$4-1,$C79:$D80))</f>
        <v>2</v>
      </c>
      <c r="K80" s="56" t="n">
        <f aca="false">J80*VLOOKUP($A80,'CONVERSION FACTORS'!$A$1:$E$41,5,FALSE())</f>
        <v>0</v>
      </c>
      <c r="L80" s="57" t="n">
        <f aca="false">IF((J80+H80)=0,"",H80/(J80+H80))</f>
        <v>0.333333333333333</v>
      </c>
      <c r="M80" s="57"/>
      <c r="N80" s="26" t="n">
        <f aca="false">ABS(DSUM(VARDATA2,P$4-1,$A79:$B80))+ABS(DSUM(VARDATA2,N$4-1,$A79:$B80))</f>
        <v>29</v>
      </c>
      <c r="O80" s="56" t="n">
        <f aca="false">N80*VLOOKUP($A80,'CONVERSION FACTORS'!$A$1:$E$41,5,FALSE())</f>
        <v>0</v>
      </c>
      <c r="P80" s="56" t="n">
        <f aca="false">ABS(DSUM(VARDATA2,N$4-1,$C79:$D80))+ABS(DSUM(VARDATA2,P$4-1,$C79:$D80))</f>
        <v>12</v>
      </c>
      <c r="Q80" s="56" t="n">
        <f aca="false">P80*VLOOKUP($A80,'CONVERSION FACTORS'!$A$1:$E$41,5,FALSE())</f>
        <v>0</v>
      </c>
      <c r="R80" s="57" t="n">
        <f aca="false">IF((P80+N80)=0,"",N80/(P80+N80))</f>
        <v>0.707317073170732</v>
      </c>
      <c r="S80" s="57"/>
      <c r="T80" s="26" t="n">
        <f aca="false">ABS(DSUM(VARDATA2,V$4-1,$A79:$B80))+ABS(DSUM(VARDATA2,T$4-1,$A79:$B80))</f>
        <v>29</v>
      </c>
      <c r="U80" s="56" t="n">
        <f aca="false">T80*VLOOKUP($A80,'CONVERSION FACTORS'!$A$1:$E$41,5,FALSE())</f>
        <v>0</v>
      </c>
      <c r="V80" s="56" t="n">
        <f aca="false">ABS(DSUM(VARDATA2,T$4-1,$C79:$D80))+ABS(DSUM(VARDATA2,V$4-1,$C79:$D80))</f>
        <v>12</v>
      </c>
      <c r="W80" s="56" t="n">
        <f aca="false">V80*VLOOKUP($A80,'CONVERSION FACTORS'!$A$1:$E$41,5,FALSE())</f>
        <v>0</v>
      </c>
      <c r="X80" s="57" t="n">
        <f aca="false">IF((V80+T80)=0,"",T80/(V80+T80))</f>
        <v>0.707317073170732</v>
      </c>
      <c r="Y80" s="57"/>
      <c r="Z80" s="26" t="n">
        <f aca="false">ABS(DSUM(VARDATA2,AB$4-1,$A79:$B80))+ABS(DSUM(VARDATA2,Z$4-1,$A79:$B80))</f>
        <v>29</v>
      </c>
      <c r="AA80" s="56" t="n">
        <f aca="false">Z80*VLOOKUP($A80,'CONVERSION FACTORS'!$A$1:$E$41,5,FALSE())</f>
        <v>0</v>
      </c>
      <c r="AB80" s="56" t="n">
        <f aca="false">ABS(DSUM(VARDATA2,Z$4-1,$C79:$D80))+ABS(DSUM(VARDATA2,AB$4-1,$C79:$D80))</f>
        <v>12</v>
      </c>
      <c r="AC80" s="56" t="n">
        <f aca="false">AB80*VLOOKUP($A80,'CONVERSION FACTORS'!$A$1:$E$41,5,FALSE())</f>
        <v>0</v>
      </c>
      <c r="AD80" s="57" t="n">
        <f aca="false">IF((AB80+Z80)=0,"",Z80/(AB80+Z80))</f>
        <v>0.707317073170732</v>
      </c>
      <c r="AE80" s="57"/>
      <c r="AF80" s="57"/>
      <c r="AG80" s="57"/>
      <c r="AH80" s="57"/>
      <c r="AI80" s="1"/>
    </row>
    <row r="81" customFormat="false" ht="12.75" hidden="false" customHeight="false" outlineLevel="0" collapsed="false">
      <c r="A81" s="58"/>
      <c r="B81" s="58"/>
      <c r="C81" s="58"/>
      <c r="D81" s="58"/>
      <c r="E81" s="8" t="s">
        <v>157</v>
      </c>
      <c r="F81" s="8"/>
      <c r="G81" s="8"/>
      <c r="H81" s="59" t="e">
        <f aca="false">SUM(I52:I80)</f>
        <v>#VALUE!</v>
      </c>
      <c r="I81" s="60"/>
      <c r="J81" s="60"/>
      <c r="K81" s="60" t="e">
        <f aca="false">SUM(K52:K80)</f>
        <v>#VALUE!</v>
      </c>
      <c r="L81" s="61" t="e">
        <f aca="false">IF((K81+H81)=0,"",H81/(K81+H81))</f>
        <v>#VALUE!</v>
      </c>
      <c r="M81" s="62"/>
      <c r="N81" s="59" t="e">
        <f aca="false">SUM(O52:O80)</f>
        <v>#VALUE!</v>
      </c>
      <c r="O81" s="60"/>
      <c r="P81" s="60"/>
      <c r="Q81" s="60" t="e">
        <f aca="false">SUM(Q52:Q80)</f>
        <v>#VALUE!</v>
      </c>
      <c r="R81" s="61" t="e">
        <f aca="false">IF((Q81+N81)=0,"",N81/(Q81+N81))</f>
        <v>#VALUE!</v>
      </c>
      <c r="S81" s="62"/>
      <c r="T81" s="59" t="e">
        <f aca="false">SUM(U52:U80)</f>
        <v>#VALUE!</v>
      </c>
      <c r="U81" s="60"/>
      <c r="V81" s="60"/>
      <c r="W81" s="60" t="e">
        <f aca="false">SUM(W52:W80)</f>
        <v>#VALUE!</v>
      </c>
      <c r="X81" s="61" t="e">
        <f aca="false">IF((W81+T81)=0,"",T81/(W81+T81))</f>
        <v>#VALUE!</v>
      </c>
      <c r="Y81" s="62"/>
      <c r="Z81" s="59" t="e">
        <f aca="false">SUM(AA52:AA80)</f>
        <v>#VALUE!</v>
      </c>
      <c r="AA81" s="60"/>
      <c r="AB81" s="60"/>
      <c r="AC81" s="60" t="e">
        <f aca="false">SUM(AC52:AC80)</f>
        <v>#VALUE!</v>
      </c>
      <c r="AD81" s="61" t="e">
        <f aca="false">IF((AC81+Z81)=0,"",Z81/(AC81+Z81))</f>
        <v>#VALUE!</v>
      </c>
      <c r="AE81" s="62"/>
      <c r="AF81" s="62"/>
      <c r="AG81" s="62"/>
      <c r="AH81" s="62"/>
      <c r="AI81" s="58"/>
    </row>
    <row r="82" customFormat="false" ht="12.75" hidden="false" customHeight="false" outlineLevel="0" collapsed="false">
      <c r="AI82" s="1"/>
    </row>
    <row r="83" customFormat="false" ht="12.75" hidden="false" customHeight="false" outlineLevel="0" collapsed="false">
      <c r="A83" s="63" t="s">
        <v>135</v>
      </c>
      <c r="B83" s="63" t="s">
        <v>136</v>
      </c>
      <c r="C83" s="63" t="s">
        <v>135</v>
      </c>
      <c r="D83" s="63" t="s">
        <v>136</v>
      </c>
      <c r="E83" s="8" t="s">
        <v>158</v>
      </c>
      <c r="H83" s="64"/>
      <c r="I83" s="54"/>
      <c r="J83" s="54"/>
      <c r="K83" s="54"/>
      <c r="L83" s="64"/>
      <c r="M83" s="64"/>
      <c r="N83" s="64"/>
      <c r="O83" s="54"/>
      <c r="P83" s="54"/>
      <c r="Q83" s="54"/>
      <c r="R83" s="64"/>
      <c r="S83" s="64"/>
      <c r="T83" s="64"/>
      <c r="U83" s="54"/>
      <c r="V83" s="54"/>
      <c r="W83" s="54"/>
      <c r="X83" s="64"/>
      <c r="Y83" s="64"/>
      <c r="Z83" s="64"/>
      <c r="AA83" s="54"/>
      <c r="AB83" s="54"/>
      <c r="AC83" s="54"/>
      <c r="AD83" s="64"/>
      <c r="AE83" s="64"/>
      <c r="AF83" s="64"/>
      <c r="AG83" s="64"/>
      <c r="AH83" s="64"/>
      <c r="AI83" s="1"/>
    </row>
    <row r="84" customFormat="false" ht="12.75" hidden="true" customHeight="false" outlineLevel="0" collapsed="false">
      <c r="A84" s="65" t="s">
        <v>138</v>
      </c>
      <c r="B84" s="65" t="s">
        <v>139</v>
      </c>
      <c r="C84" s="65" t="str">
        <f aca="false">A84</f>
        <v>GAS</v>
      </c>
      <c r="D84" s="65" t="s">
        <v>140</v>
      </c>
      <c r="E84" s="66"/>
      <c r="F84" s="66" t="s">
        <v>159</v>
      </c>
      <c r="G84" s="66"/>
      <c r="H84" s="56" t="n">
        <f aca="false">ABS(DSUM(VARDATA2,J$6-1,$A83:$B84))+ABS(DSUM(VARDATA2,H$6-1,$A83:$B84))</f>
        <v>242965601.9</v>
      </c>
      <c r="I84" s="56"/>
      <c r="J84" s="56" t="n">
        <f aca="false">ABS(DSUM(VARDATA2,H$6-1,$C83:$D84))+ABS(DSUM(VARDATA2,J$6-1,$C83:$D84))</f>
        <v>451628602.84</v>
      </c>
      <c r="K84" s="56"/>
      <c r="L84" s="67" t="n">
        <f aca="false">IF((J84+H84)=0,"",H84/(J84+H84))</f>
        <v>0.349795031749432</v>
      </c>
      <c r="M84" s="67"/>
      <c r="N84" s="56" t="n">
        <f aca="false">ABS(DSUM(VARDATA2,P$6-1,$A83:$B84))+ABS(DSUM(VARDATA2,N$6-1,$A83:$B84))</f>
        <v>2204172115.59</v>
      </c>
      <c r="O84" s="56"/>
      <c r="P84" s="56" t="n">
        <f aca="false">ABS(DSUM(VARDATA2,N$6-1,$C83:$D84))+ABS(DSUM(VARDATA2,P$6-1,$C83:$D84))</f>
        <v>5648258055.94</v>
      </c>
      <c r="Q84" s="56"/>
      <c r="R84" s="67" t="n">
        <f aca="false">IF((P84+N84)=0,"",N84/(P84+N84))</f>
        <v>0.280699358980805</v>
      </c>
      <c r="S84" s="67"/>
      <c r="T84" s="56" t="n">
        <f aca="false">ABS(DSUM(VARDATA2,V$6-1,$A83:$B84))+ABS(DSUM(VARDATA2,T$6-1,$A83:$B84))</f>
        <v>2204172115.58171</v>
      </c>
      <c r="U84" s="56"/>
      <c r="V84" s="56" t="n">
        <f aca="false">ABS(DSUM(VARDATA2,T$6-1,$C83:$D84))+ABS(DSUM(VARDATA2,V$6-1,$C83:$D84))</f>
        <v>5648258055.92674</v>
      </c>
      <c r="W84" s="56"/>
      <c r="X84" s="67" t="n">
        <f aca="false">IF((V84+T84)=0,"",T84/(V84+T84))</f>
        <v>0.280699358980519</v>
      </c>
      <c r="Y84" s="67"/>
      <c r="Z84" s="56" t="n">
        <f aca="false">ABS(DSUM(VARDATA2,AB$6-1,$A83:$B84))+ABS(DSUM(VARDATA2,Z$6-1,$A83:$B84))</f>
        <v>3340474562.87</v>
      </c>
      <c r="AA84" s="56"/>
      <c r="AB84" s="56" t="n">
        <f aca="false">ABS(DSUM(VARDATA2,Z$6-1,$C83:$D84))+ABS(DSUM(VARDATA2,AB$6-1,$C83:$D84))</f>
        <v>12553933586.15</v>
      </c>
      <c r="AC84" s="56"/>
      <c r="AD84" s="67" t="n">
        <f aca="false">IF((AB84+Z84)=0,"",Z84/(AB84+Z84))</f>
        <v>0.21016665304873</v>
      </c>
      <c r="AE84" s="67"/>
      <c r="AF84" s="67"/>
      <c r="AG84" s="67"/>
      <c r="AH84" s="67"/>
      <c r="AI84" s="68"/>
    </row>
    <row r="85" customFormat="false" ht="12.75" hidden="true" customHeight="false" outlineLevel="0" collapsed="false">
      <c r="A85" s="63" t="s">
        <v>160</v>
      </c>
      <c r="B85" s="63" t="s">
        <v>136</v>
      </c>
      <c r="C85" s="63" t="s">
        <v>160</v>
      </c>
      <c r="D85" s="63" t="s">
        <v>136</v>
      </c>
      <c r="E85" s="63"/>
      <c r="F85" s="63"/>
      <c r="G85" s="63"/>
      <c r="H85" s="69"/>
      <c r="I85" s="69"/>
      <c r="J85" s="70"/>
      <c r="K85" s="70"/>
      <c r="L85" s="69"/>
      <c r="M85" s="69"/>
      <c r="N85" s="69"/>
      <c r="O85" s="69"/>
      <c r="P85" s="70"/>
      <c r="Q85" s="70"/>
      <c r="R85" s="69"/>
      <c r="S85" s="69"/>
      <c r="T85" s="69"/>
      <c r="U85" s="69"/>
      <c r="V85" s="70"/>
      <c r="W85" s="70"/>
      <c r="X85" s="69"/>
      <c r="Y85" s="69"/>
      <c r="Z85" s="69"/>
      <c r="AA85" s="69"/>
      <c r="AB85" s="70"/>
      <c r="AC85" s="70"/>
      <c r="AD85" s="69"/>
      <c r="AE85" s="69"/>
      <c r="AF85" s="69"/>
      <c r="AG85" s="69"/>
      <c r="AH85" s="69"/>
    </row>
    <row r="86" customFormat="false" ht="12.75" hidden="true" customHeight="false" outlineLevel="0" collapsed="false">
      <c r="A86" s="65" t="s">
        <v>161</v>
      </c>
      <c r="B86" s="65" t="s">
        <v>139</v>
      </c>
      <c r="C86" s="65" t="s">
        <v>161</v>
      </c>
      <c r="D86" s="65" t="s">
        <v>140</v>
      </c>
      <c r="E86" s="66"/>
      <c r="F86" s="66" t="s">
        <v>162</v>
      </c>
      <c r="G86" s="66"/>
      <c r="H86" s="56" t="n">
        <f aca="false">ABS(DSUM(VARDATA2,J$6-1,$A85:$B86))+ABS(DSUM(VARDATA2,H$6-1,$A85:$B86))</f>
        <v>5056675.02</v>
      </c>
      <c r="I86" s="56"/>
      <c r="J86" s="56" t="n">
        <f aca="false">ABS(DSUM(VARDATA2,H$6-1,$C85:$D86))+ABS(DSUM(VARDATA2,J$6-1,$C85:$D86))</f>
        <v>8949650.31</v>
      </c>
      <c r="K86" s="56"/>
      <c r="L86" s="67" t="n">
        <f aca="false">IF((J86+H86)=0,"",H86/(J86+H86))</f>
        <v>0.361027957073735</v>
      </c>
      <c r="M86" s="67"/>
      <c r="N86" s="56" t="n">
        <f aca="false">ABS(DSUM(VARDATA2,P$6-1,$A85:$B86))+ABS(DSUM(VARDATA2,N$6-1,$A85:$B86))</f>
        <v>48252512.52</v>
      </c>
      <c r="O86" s="56"/>
      <c r="P86" s="56" t="n">
        <f aca="false">ABS(DSUM(VARDATA2,N$6-1,$C85:$D86))+ABS(DSUM(VARDATA2,P$6-1,$C85:$D86))</f>
        <v>169664139.33</v>
      </c>
      <c r="Q86" s="56"/>
      <c r="R86" s="67" t="n">
        <f aca="false">IF((P86+N86)=0,"",N86/(P86+N86))</f>
        <v>0.22142645874173</v>
      </c>
      <c r="S86" s="67"/>
      <c r="T86" s="56" t="n">
        <f aca="false">ABS(DSUM(VARDATA2,V$6-1,$A85:$B86))+ABS(DSUM(VARDATA2,T$6-1,$A85:$B86))</f>
        <v>48252512.5155</v>
      </c>
      <c r="U86" s="56"/>
      <c r="V86" s="56" t="n">
        <f aca="false">ABS(DSUM(VARDATA2,T$6-1,$C85:$D86))+ABS(DSUM(VARDATA2,V$6-1,$C85:$D86))</f>
        <v>169664139.330169</v>
      </c>
      <c r="W86" s="56"/>
      <c r="X86" s="67" t="n">
        <f aca="false">IF((V86+T86)=0,"",T86/(V86+T86))</f>
        <v>0.221426458725481</v>
      </c>
      <c r="Y86" s="67"/>
      <c r="Z86" s="56" t="n">
        <f aca="false">ABS(DSUM(VARDATA2,AB$6-1,$A85:$B86))+ABS(DSUM(VARDATA2,Z$6-1,$A85:$B86))</f>
        <v>48252512.52</v>
      </c>
      <c r="AA86" s="56"/>
      <c r="AB86" s="56" t="n">
        <f aca="false">ABS(DSUM(VARDATA2,Z$6-1,$C85:$D86))+ABS(DSUM(VARDATA2,AB$6-1,$C85:$D86))</f>
        <v>169664139.33</v>
      </c>
      <c r="AC86" s="56"/>
      <c r="AD86" s="67" t="n">
        <f aca="false">IF((AB86+Z86)=0,"",Z86/(AB86+Z86))</f>
        <v>0.22142645874173</v>
      </c>
      <c r="AE86" s="67"/>
      <c r="AF86" s="67"/>
      <c r="AG86" s="67"/>
      <c r="AH86" s="67"/>
      <c r="AI86" s="68"/>
    </row>
    <row r="87" customFormat="false" ht="12.75" hidden="false" customHeight="false" outlineLevel="0" collapsed="false">
      <c r="A87" s="55"/>
      <c r="B87" s="55"/>
      <c r="C87" s="55"/>
      <c r="D87" s="55"/>
      <c r="E87" s="8"/>
      <c r="F87" s="8" t="s">
        <v>163</v>
      </c>
      <c r="G87" s="8"/>
      <c r="H87" s="35" t="n">
        <f aca="false">H84-H86</f>
        <v>237908926.88</v>
      </c>
      <c r="I87" s="70"/>
      <c r="J87" s="70" t="n">
        <f aca="false">J84-J86</f>
        <v>442678952.53</v>
      </c>
      <c r="K87" s="70"/>
      <c r="L87" s="71" t="n">
        <f aca="false">IF((J87+H87)=0,"",H87/(J87+H87))</f>
        <v>0.349563861005345</v>
      </c>
      <c r="M87" s="71"/>
      <c r="N87" s="35" t="n">
        <f aca="false">N84-N86</f>
        <v>2155919603.07</v>
      </c>
      <c r="O87" s="70"/>
      <c r="P87" s="70" t="n">
        <f aca="false">P84-P86</f>
        <v>5478593916.61</v>
      </c>
      <c r="Q87" s="70"/>
      <c r="R87" s="71" t="n">
        <f aca="false">IF((P87+N87)=0,"",N87/(P87+N87))</f>
        <v>0.282391222114224</v>
      </c>
      <c r="S87" s="71"/>
      <c r="T87" s="35" t="n">
        <f aca="false">T84-T86</f>
        <v>2155919603.06621</v>
      </c>
      <c r="U87" s="70"/>
      <c r="V87" s="70" t="n">
        <f aca="false">V84-V86</f>
        <v>5478593916.59658</v>
      </c>
      <c r="W87" s="70"/>
      <c r="X87" s="71" t="n">
        <f aca="false">IF((V87+T87)=0,"",T87/(V87+T87))</f>
        <v>0.282391222114364</v>
      </c>
      <c r="Y87" s="71"/>
      <c r="Z87" s="35" t="n">
        <f aca="false">Z84-Z86</f>
        <v>3292222050.35</v>
      </c>
      <c r="AA87" s="70"/>
      <c r="AB87" s="70" t="n">
        <f aca="false">AB84-AB86</f>
        <v>12384269446.82</v>
      </c>
      <c r="AC87" s="70"/>
      <c r="AD87" s="71" t="n">
        <f aca="false">IF((AB87+Z87)=0,"",Z87/(AB87+Z87))</f>
        <v>0.210010132110513</v>
      </c>
      <c r="AE87" s="57"/>
      <c r="AF87" s="57"/>
      <c r="AG87" s="57"/>
      <c r="AH87" s="57"/>
      <c r="AI87" s="1"/>
    </row>
    <row r="88" customFormat="false" ht="12.75" hidden="true" customHeight="false" outlineLevel="0" collapsed="false">
      <c r="A88" s="1" t="s">
        <v>135</v>
      </c>
      <c r="B88" s="1" t="s">
        <v>136</v>
      </c>
      <c r="C88" s="1" t="s">
        <v>135</v>
      </c>
      <c r="D88" s="1" t="s">
        <v>136</v>
      </c>
      <c r="H88" s="7"/>
      <c r="I88" s="54"/>
      <c r="J88" s="56"/>
      <c r="K88" s="56"/>
      <c r="L88" s="7"/>
      <c r="M88" s="7"/>
      <c r="N88" s="7"/>
      <c r="O88" s="54"/>
      <c r="P88" s="56"/>
      <c r="Q88" s="56"/>
      <c r="R88" s="7"/>
      <c r="S88" s="7"/>
      <c r="T88" s="7"/>
      <c r="U88" s="54"/>
      <c r="V88" s="56"/>
      <c r="W88" s="56"/>
      <c r="X88" s="7"/>
      <c r="Y88" s="7"/>
      <c r="Z88" s="7"/>
      <c r="AA88" s="54"/>
      <c r="AB88" s="56"/>
      <c r="AC88" s="56"/>
      <c r="AD88" s="7"/>
      <c r="AE88" s="7"/>
      <c r="AF88" s="7"/>
      <c r="AG88" s="7"/>
      <c r="AH88" s="7"/>
      <c r="AI88" s="1"/>
    </row>
    <row r="89" customFormat="false" ht="12.75" hidden="false" customHeight="false" outlineLevel="0" collapsed="false">
      <c r="A89" s="55" t="s">
        <v>142</v>
      </c>
      <c r="B89" s="55" t="s">
        <v>139</v>
      </c>
      <c r="C89" s="55" t="str">
        <f aca="false">A89</f>
        <v>CONTINENTAL GAS</v>
      </c>
      <c r="D89" s="55" t="s">
        <v>140</v>
      </c>
      <c r="E89" s="8"/>
      <c r="F89" s="8" t="s">
        <v>142</v>
      </c>
      <c r="G89" s="8"/>
      <c r="H89" s="26" t="n">
        <f aca="false">ABS(DSUM(VARDATA2,J$6-1,$A88:$B89))+ABS(DSUM(VARDATA2,H$6-1,$A88:$B89))</f>
        <v>165150.77</v>
      </c>
      <c r="I89" s="56"/>
      <c r="J89" s="56" t="n">
        <f aca="false">ABS(DSUM(VARDATA2,H$6-1,$C88:$D89))+ABS(DSUM(VARDATA2,J$6-1,$C88:$D89))</f>
        <v>1782469.72</v>
      </c>
      <c r="K89" s="56"/>
      <c r="L89" s="57" t="n">
        <f aca="false">IF((J89+H89)=0,"",H89/(J89+H89))</f>
        <v>0.0847961760763772</v>
      </c>
      <c r="M89" s="57"/>
      <c r="N89" s="26" t="n">
        <f aca="false">ABS(DSUM(VARDATA2,P$6-1,$A88:$B89))+ABS(DSUM(VARDATA2,N$6-1,$A88:$B89))</f>
        <v>21270544.88</v>
      </c>
      <c r="O89" s="56"/>
      <c r="P89" s="56" t="n">
        <f aca="false">ABS(DSUM(VARDATA2,N$6-1,$C88:$D89))+ABS(DSUM(VARDATA2,P$6-1,$C88:$D89))</f>
        <v>56768809.15</v>
      </c>
      <c r="Q89" s="56"/>
      <c r="R89" s="57" t="n">
        <f aca="false">IF((P89+N89)=0,"",N89/(P89+N89))</f>
        <v>0.272561775329703</v>
      </c>
      <c r="S89" s="57"/>
      <c r="T89" s="26" t="n">
        <f aca="false">ABS(DSUM(VARDATA2,V$6-1,$A88:$B89))+ABS(DSUM(VARDATA2,T$6-1,$A88:$B89))</f>
        <v>21270544.8823173</v>
      </c>
      <c r="U89" s="56"/>
      <c r="V89" s="56" t="n">
        <f aca="false">ABS(DSUM(VARDATA2,T$6-1,$C88:$D89))+ABS(DSUM(VARDATA2,V$6-1,$C88:$D89))</f>
        <v>56768809.151211</v>
      </c>
      <c r="W89" s="56"/>
      <c r="X89" s="57" t="n">
        <f aca="false">IF((V89+T89)=0,"",T89/(V89+T89))</f>
        <v>0.272561775347074</v>
      </c>
      <c r="Y89" s="57"/>
      <c r="Z89" s="26" t="n">
        <f aca="false">ABS(DSUM(VARDATA2,AB$6-1,$A88:$B89))+ABS(DSUM(VARDATA2,Z$6-1,$A88:$B89))</f>
        <v>21270544.88</v>
      </c>
      <c r="AA89" s="56"/>
      <c r="AB89" s="56" t="n">
        <f aca="false">ABS(DSUM(VARDATA2,Z$6-1,$C88:$D89))+ABS(DSUM(VARDATA2,AB$6-1,$C88:$D89))</f>
        <v>56768809.15</v>
      </c>
      <c r="AC89" s="56"/>
      <c r="AD89" s="57" t="n">
        <f aca="false">IF((AB89+Z89)=0,"",Z89/(AB89+Z89))</f>
        <v>0.272561775329703</v>
      </c>
      <c r="AE89" s="57"/>
      <c r="AF89" s="57"/>
      <c r="AG89" s="57"/>
      <c r="AH89" s="57"/>
      <c r="AI89" s="1"/>
    </row>
    <row r="90" customFormat="false" ht="12.75" hidden="true" customHeight="false" outlineLevel="0" collapsed="false">
      <c r="A90" s="1" t="s">
        <v>135</v>
      </c>
      <c r="B90" s="1" t="s">
        <v>136</v>
      </c>
      <c r="C90" s="1" t="s">
        <v>135</v>
      </c>
      <c r="D90" s="1" t="s">
        <v>136</v>
      </c>
      <c r="H90" s="7"/>
      <c r="I90" s="54"/>
      <c r="J90" s="56"/>
      <c r="K90" s="56"/>
      <c r="L90" s="7"/>
      <c r="M90" s="7"/>
      <c r="N90" s="7"/>
      <c r="O90" s="54"/>
      <c r="P90" s="56"/>
      <c r="Q90" s="56"/>
      <c r="R90" s="7"/>
      <c r="S90" s="7"/>
      <c r="T90" s="7"/>
      <c r="U90" s="54"/>
      <c r="V90" s="56"/>
      <c r="W90" s="56"/>
      <c r="X90" s="7"/>
      <c r="Y90" s="7"/>
      <c r="Z90" s="7"/>
      <c r="AA90" s="54"/>
      <c r="AB90" s="56"/>
      <c r="AC90" s="56"/>
      <c r="AD90" s="7"/>
      <c r="AE90" s="7"/>
      <c r="AF90" s="7"/>
      <c r="AG90" s="7"/>
      <c r="AH90" s="7"/>
      <c r="AI90" s="1"/>
    </row>
    <row r="91" customFormat="false" ht="12.75" hidden="false" customHeight="false" outlineLevel="0" collapsed="false">
      <c r="A91" s="55" t="s">
        <v>143</v>
      </c>
      <c r="B91" s="55" t="s">
        <v>139</v>
      </c>
      <c r="C91" s="55" t="str">
        <f aca="false">A91</f>
        <v>UK GAS</v>
      </c>
      <c r="D91" s="55" t="s">
        <v>140</v>
      </c>
      <c r="E91" s="8"/>
      <c r="F91" s="8" t="s">
        <v>143</v>
      </c>
      <c r="G91" s="8"/>
      <c r="H91" s="26" t="n">
        <f aca="false">ABS(DSUM(VARDATA2,J$6-1,$A90:$B91))+ABS(DSUM(VARDATA2,H$6-1,$A90:$B91))</f>
        <v>12048877.42</v>
      </c>
      <c r="I91" s="56"/>
      <c r="J91" s="56" t="n">
        <f aca="false">ABS(DSUM(VARDATA2,H$6-1,$C90:$D91))+ABS(DSUM(VARDATA2,J$6-1,$C90:$D91))</f>
        <v>17827882.47</v>
      </c>
      <c r="K91" s="56"/>
      <c r="L91" s="57" t="n">
        <f aca="false">IF((J91+H91)=0,"",H91/(J91+H91))</f>
        <v>0.403285947484314</v>
      </c>
      <c r="M91" s="57"/>
      <c r="N91" s="26" t="n">
        <f aca="false">ABS(DSUM(VARDATA2,P$6-1,$A90:$B91))+ABS(DSUM(VARDATA2,N$6-1,$A90:$B91))</f>
        <v>153274571.73</v>
      </c>
      <c r="O91" s="56"/>
      <c r="P91" s="56" t="n">
        <f aca="false">ABS(DSUM(VARDATA2,N$6-1,$C90:$D91))+ABS(DSUM(VARDATA2,P$6-1,$C90:$D91))</f>
        <v>407204092.75</v>
      </c>
      <c r="Q91" s="56"/>
      <c r="R91" s="57" t="n">
        <f aca="false">IF((P91+N91)=0,"",N91/(P91+N91))</f>
        <v>0.273470840985901</v>
      </c>
      <c r="S91" s="57"/>
      <c r="T91" s="26" t="n">
        <f aca="false">ABS(DSUM(VARDATA2,V$6-1,$A90:$B91))+ABS(DSUM(VARDATA2,T$6-1,$A90:$B91))</f>
        <v>153274571.727081</v>
      </c>
      <c r="U91" s="56"/>
      <c r="V91" s="56" t="n">
        <f aca="false">ABS(DSUM(VARDATA2,T$6-1,$C90:$D91))+ABS(DSUM(VARDATA2,V$6-1,$C90:$D91))</f>
        <v>407204092.749749</v>
      </c>
      <c r="W91" s="56"/>
      <c r="X91" s="57" t="n">
        <f aca="false">IF((V91+T91)=0,"",T91/(V91+T91))</f>
        <v>0.27347084098224</v>
      </c>
      <c r="Y91" s="57"/>
      <c r="Z91" s="26" t="n">
        <f aca="false">ABS(DSUM(VARDATA2,AB$6-1,$A90:$B91))+ABS(DSUM(VARDATA2,Z$6-1,$A90:$B91))</f>
        <v>153274571.73</v>
      </c>
      <c r="AA91" s="56"/>
      <c r="AB91" s="56" t="n">
        <f aca="false">ABS(DSUM(VARDATA2,Z$6-1,$C90:$D91))+ABS(DSUM(VARDATA2,AB$6-1,$C90:$D91))</f>
        <v>407204092.75</v>
      </c>
      <c r="AC91" s="56"/>
      <c r="AD91" s="57" t="n">
        <f aca="false">IF((AB91+Z91)=0,"",Z91/(AB91+Z91))</f>
        <v>0.273470840985901</v>
      </c>
      <c r="AE91" s="57"/>
      <c r="AF91" s="57"/>
      <c r="AG91" s="57"/>
      <c r="AH91" s="57"/>
      <c r="AI91" s="1"/>
    </row>
    <row r="92" customFormat="false" ht="12.75" hidden="true" customHeight="false" outlineLevel="0" collapsed="false">
      <c r="A92" s="1" t="s">
        <v>135</v>
      </c>
      <c r="B92" s="1" t="s">
        <v>136</v>
      </c>
      <c r="C92" s="1" t="s">
        <v>135</v>
      </c>
      <c r="D92" s="1" t="s">
        <v>136</v>
      </c>
      <c r="H92" s="7"/>
      <c r="I92" s="54"/>
      <c r="J92" s="56"/>
      <c r="K92" s="56"/>
      <c r="L92" s="7"/>
      <c r="M92" s="7"/>
      <c r="N92" s="7"/>
      <c r="O92" s="54"/>
      <c r="P92" s="56"/>
      <c r="Q92" s="56"/>
      <c r="R92" s="7"/>
      <c r="S92" s="7"/>
      <c r="T92" s="7"/>
      <c r="U92" s="54"/>
      <c r="V92" s="56"/>
      <c r="W92" s="56"/>
      <c r="X92" s="7"/>
      <c r="Y92" s="7"/>
      <c r="Z92" s="7"/>
      <c r="AA92" s="54"/>
      <c r="AB92" s="56"/>
      <c r="AC92" s="56"/>
      <c r="AD92" s="7"/>
      <c r="AE92" s="7"/>
      <c r="AF92" s="7"/>
      <c r="AG92" s="7"/>
      <c r="AH92" s="7"/>
      <c r="AI92" s="1"/>
    </row>
    <row r="93" customFormat="false" ht="12.75" hidden="false" customHeight="false" outlineLevel="0" collapsed="false">
      <c r="A93" s="55" t="s">
        <v>144</v>
      </c>
      <c r="B93" s="55" t="s">
        <v>139</v>
      </c>
      <c r="C93" s="55" t="str">
        <f aca="false">A93</f>
        <v>POWER</v>
      </c>
      <c r="D93" s="55" t="s">
        <v>140</v>
      </c>
      <c r="E93" s="8"/>
      <c r="F93" s="8" t="s">
        <v>145</v>
      </c>
      <c r="G93" s="8"/>
      <c r="H93" s="26" t="n">
        <f aca="false">ABS(DSUM(VARDATA2,J$6-1,$A92:$B93))+ABS(DSUM(VARDATA2,H$6-1,$A92:$B93))</f>
        <v>28878800</v>
      </c>
      <c r="I93" s="56"/>
      <c r="J93" s="56" t="n">
        <f aca="false">ABS(DSUM(VARDATA2,H$6-1,$C92:$D93))+ABS(DSUM(VARDATA2,J$6-1,$C92:$D93))</f>
        <v>265680896.35</v>
      </c>
      <c r="K93" s="56"/>
      <c r="L93" s="57" t="n">
        <f aca="false">IF((J93+H93)=0,"",H93/(J93+H93))</f>
        <v>0.098040568203485</v>
      </c>
      <c r="M93" s="57"/>
      <c r="N93" s="26" t="n">
        <f aca="false">ABS(DSUM(VARDATA2,P$6-1,$A92:$B93))+ABS(DSUM(VARDATA2,N$6-1,$A92:$B93))</f>
        <v>216583528</v>
      </c>
      <c r="O93" s="56"/>
      <c r="P93" s="56" t="n">
        <f aca="false">ABS(DSUM(VARDATA2,N$6-1,$C92:$D93))+ABS(DSUM(VARDATA2,P$6-1,$C92:$D93))</f>
        <v>2165490926.47</v>
      </c>
      <c r="Q93" s="56"/>
      <c r="R93" s="57" t="n">
        <f aca="false">IF((P93+N93)=0,"",N93/(P93+N93))</f>
        <v>0.0909222327595922</v>
      </c>
      <c r="S93" s="57"/>
      <c r="T93" s="26" t="n">
        <f aca="false">ABS(DSUM(VARDATA2,V$6-1,$A92:$B93))+ABS(DSUM(VARDATA2,T$6-1,$A92:$B93))</f>
        <v>216583528</v>
      </c>
      <c r="U93" s="56"/>
      <c r="V93" s="56" t="n">
        <f aca="false">ABS(DSUM(VARDATA2,T$6-1,$C92:$D93))+ABS(DSUM(VARDATA2,V$6-1,$C92:$D93))</f>
        <v>2165490926.47</v>
      </c>
      <c r="W93" s="56"/>
      <c r="X93" s="57" t="n">
        <f aca="false">IF((V93+T93)=0,"",T93/(V93+T93))</f>
        <v>0.0909222327595922</v>
      </c>
      <c r="Y93" s="57"/>
      <c r="Z93" s="26" t="n">
        <f aca="false">ABS(DSUM(VARDATA2,AB$6-1,$A92:$B93))+ABS(DSUM(VARDATA2,Z$6-1,$A92:$B93))</f>
        <v>264475404</v>
      </c>
      <c r="AA93" s="56"/>
      <c r="AB93" s="56" t="n">
        <f aca="false">ABS(DSUM(VARDATA2,Z$6-1,$C92:$D93))+ABS(DSUM(VARDATA2,AB$6-1,$C92:$D93))</f>
        <v>4073929420.98</v>
      </c>
      <c r="AC93" s="56"/>
      <c r="AD93" s="57" t="n">
        <f aca="false">IF((AB93+Z93)=0,"",Z93/(AB93+Z93))</f>
        <v>0.0609614396695263</v>
      </c>
      <c r="AE93" s="57"/>
      <c r="AF93" s="57"/>
      <c r="AG93" s="57"/>
      <c r="AH93" s="57"/>
      <c r="AI93" s="1"/>
    </row>
    <row r="94" customFormat="false" ht="12.75" hidden="true" customHeight="false" outlineLevel="0" collapsed="false">
      <c r="A94" s="1" t="s">
        <v>135</v>
      </c>
      <c r="B94" s="1" t="s">
        <v>136</v>
      </c>
      <c r="C94" s="1" t="s">
        <v>135</v>
      </c>
      <c r="D94" s="1" t="s">
        <v>136</v>
      </c>
      <c r="H94" s="7"/>
      <c r="I94" s="54"/>
      <c r="J94" s="56"/>
      <c r="K94" s="56"/>
      <c r="L94" s="7"/>
      <c r="M94" s="7"/>
      <c r="N94" s="7"/>
      <c r="O94" s="54"/>
      <c r="P94" s="56"/>
      <c r="Q94" s="56"/>
      <c r="R94" s="7"/>
      <c r="S94" s="7"/>
      <c r="T94" s="7"/>
      <c r="U94" s="54"/>
      <c r="V94" s="56"/>
      <c r="W94" s="56"/>
      <c r="X94" s="7"/>
      <c r="Y94" s="7"/>
      <c r="Z94" s="7"/>
      <c r="AA94" s="54"/>
      <c r="AB94" s="56"/>
      <c r="AC94" s="56"/>
      <c r="AD94" s="7"/>
      <c r="AE94" s="7"/>
      <c r="AF94" s="7"/>
      <c r="AG94" s="7"/>
      <c r="AH94" s="7"/>
      <c r="AI94" s="1"/>
    </row>
    <row r="95" customFormat="false" ht="12.75" hidden="false" customHeight="false" outlineLevel="0" collapsed="false">
      <c r="A95" s="55" t="s">
        <v>146</v>
      </c>
      <c r="B95" s="55" t="s">
        <v>139</v>
      </c>
      <c r="C95" s="55" t="str">
        <f aca="false">A95</f>
        <v>CONTINENTAL POWER</v>
      </c>
      <c r="D95" s="55" t="s">
        <v>140</v>
      </c>
      <c r="E95" s="8"/>
      <c r="F95" s="8" t="s">
        <v>146</v>
      </c>
      <c r="G95" s="8"/>
      <c r="H95" s="26" t="n">
        <f aca="false">ABS(DSUM(VARDATA2,J$6-1,$A94:$B95))+ABS(DSUM(VARDATA2,H$6-1,$A94:$B95))</f>
        <v>231659.39</v>
      </c>
      <c r="I95" s="56"/>
      <c r="J95" s="56" t="n">
        <f aca="false">ABS(DSUM(VARDATA2,H$6-1,$C94:$D95))+ABS(DSUM(VARDATA2,J$6-1,$C94:$D95))</f>
        <v>1646798.34</v>
      </c>
      <c r="K95" s="56"/>
      <c r="L95" s="57" t="n">
        <f aca="false">IF((J95+H95)=0,"",H95/(J95+H95))</f>
        <v>0.123324249622588</v>
      </c>
      <c r="M95" s="57"/>
      <c r="N95" s="26" t="n">
        <f aca="false">ABS(DSUM(VARDATA2,P$6-1,$A94:$B95))+ABS(DSUM(VARDATA2,N$6-1,$A94:$B95))</f>
        <v>2284753.03</v>
      </c>
      <c r="O95" s="56"/>
      <c r="P95" s="56" t="n">
        <f aca="false">ABS(DSUM(VARDATA2,N$6-1,$C94:$D95))+ABS(DSUM(VARDATA2,P$6-1,$C94:$D95))</f>
        <v>138490354.22</v>
      </c>
      <c r="Q95" s="56"/>
      <c r="R95" s="57" t="n">
        <f aca="false">IF((P95+N95)=0,"",N95/(P95+N95))</f>
        <v>0.0162298084841274</v>
      </c>
      <c r="S95" s="57"/>
      <c r="T95" s="26" t="n">
        <f aca="false">ABS(DSUM(VARDATA2,V$6-1,$A94:$B95))+ABS(DSUM(VARDATA2,T$6-1,$A94:$B95))</f>
        <v>2284753.03641836</v>
      </c>
      <c r="U95" s="56"/>
      <c r="V95" s="56" t="n">
        <f aca="false">ABS(DSUM(VARDATA2,T$6-1,$C94:$D95))+ABS(DSUM(VARDATA2,V$6-1,$C94:$D95))</f>
        <v>138490354.214176</v>
      </c>
      <c r="W95" s="56"/>
      <c r="X95" s="57" t="n">
        <f aca="false">IF((V95+T95)=0,"",T95/(V95+T95))</f>
        <v>0.0162298085296519</v>
      </c>
      <c r="Y95" s="57"/>
      <c r="Z95" s="26" t="n">
        <f aca="false">ABS(DSUM(VARDATA2,AB$6-1,$A94:$B95))+ABS(DSUM(VARDATA2,Z$6-1,$A94:$B95))</f>
        <v>2284753.03</v>
      </c>
      <c r="AA95" s="56"/>
      <c r="AB95" s="56" t="n">
        <f aca="false">ABS(DSUM(VARDATA2,Z$6-1,$C94:$D95))+ABS(DSUM(VARDATA2,AB$6-1,$C94:$D95))</f>
        <v>138490354.22</v>
      </c>
      <c r="AC95" s="56"/>
      <c r="AD95" s="57" t="n">
        <f aca="false">IF((AB95+Z95)=0,"",Z95/(AB95+Z95))</f>
        <v>0.0162298084841274</v>
      </c>
      <c r="AE95" s="57"/>
      <c r="AF95" s="57"/>
      <c r="AG95" s="57"/>
      <c r="AH95" s="57"/>
      <c r="AI95" s="1"/>
    </row>
    <row r="96" customFormat="false" ht="12.75" hidden="true" customHeight="false" outlineLevel="0" collapsed="false">
      <c r="A96" s="1" t="s">
        <v>135</v>
      </c>
      <c r="B96" s="1" t="s">
        <v>136</v>
      </c>
      <c r="C96" s="1" t="s">
        <v>135</v>
      </c>
      <c r="D96" s="1" t="s">
        <v>136</v>
      </c>
      <c r="H96" s="7"/>
      <c r="I96" s="54"/>
      <c r="J96" s="56"/>
      <c r="K96" s="56"/>
      <c r="L96" s="7"/>
      <c r="M96" s="7"/>
      <c r="N96" s="7"/>
      <c r="O96" s="54"/>
      <c r="P96" s="56"/>
      <c r="Q96" s="56"/>
      <c r="R96" s="7"/>
      <c r="S96" s="7"/>
      <c r="T96" s="7"/>
      <c r="U96" s="54"/>
      <c r="V96" s="56"/>
      <c r="W96" s="56"/>
      <c r="X96" s="7"/>
      <c r="Y96" s="7"/>
      <c r="Z96" s="7"/>
      <c r="AA96" s="54"/>
      <c r="AB96" s="56"/>
      <c r="AC96" s="56"/>
      <c r="AD96" s="7"/>
      <c r="AE96" s="7"/>
      <c r="AF96" s="7"/>
      <c r="AG96" s="7"/>
      <c r="AH96" s="7"/>
      <c r="AI96" s="1"/>
    </row>
    <row r="97" customFormat="false" ht="12.75" hidden="false" customHeight="false" outlineLevel="0" collapsed="false">
      <c r="A97" s="55" t="s">
        <v>147</v>
      </c>
      <c r="B97" s="55" t="s">
        <v>139</v>
      </c>
      <c r="C97" s="55" t="s">
        <v>147</v>
      </c>
      <c r="D97" s="55" t="s">
        <v>140</v>
      </c>
      <c r="F97" s="8" t="s">
        <v>147</v>
      </c>
      <c r="G97" s="8"/>
      <c r="H97" s="26" t="n">
        <f aca="false">ABS(DSUM(VARDATA2,J$6-1,$A96:$B97))+ABS(DSUM(VARDATA2,H$6-1,$A96:$B97))</f>
        <v>0</v>
      </c>
      <c r="I97" s="56"/>
      <c r="J97" s="56" t="n">
        <f aca="false">ABS(DSUM(VARDATA2,H$6-1,$C96:$D97))+ABS(DSUM(VARDATA2,J$6-1,$C96:$D97))</f>
        <v>6516558.44</v>
      </c>
      <c r="K97" s="56"/>
      <c r="L97" s="57" t="n">
        <f aca="false">IF((J97+H97)=0,"",H97/(J97+H97))</f>
        <v>0</v>
      </c>
      <c r="M97" s="57"/>
      <c r="N97" s="26" t="n">
        <f aca="false">ABS(DSUM(VARDATA2,P$6-1,$A96:$B97))+ABS(DSUM(VARDATA2,N$6-1,$A96:$B97))</f>
        <v>6770163.63</v>
      </c>
      <c r="O97" s="56"/>
      <c r="P97" s="56" t="n">
        <f aca="false">ABS(DSUM(VARDATA2,N$6-1,$C96:$D97))+ABS(DSUM(VARDATA2,P$6-1,$C96:$D97))</f>
        <v>221086797.68</v>
      </c>
      <c r="Q97" s="56"/>
      <c r="R97" s="57" t="n">
        <f aca="false">IF((P97+N97)=0,"",N97/(P97+N97))</f>
        <v>0.0297123405450368</v>
      </c>
      <c r="S97" s="57"/>
      <c r="T97" s="26" t="n">
        <f aca="false">ABS(DSUM(VARDATA2,V$6-1,$A96:$B97))+ABS(DSUM(VARDATA2,T$6-1,$A96:$B97))</f>
        <v>6770163.62750697</v>
      </c>
      <c r="U97" s="56"/>
      <c r="V97" s="56" t="n">
        <f aca="false">ABS(DSUM(VARDATA2,T$6-1,$C96:$D97))+ABS(DSUM(VARDATA2,V$6-1,$C96:$D97))</f>
        <v>221086797.683575</v>
      </c>
      <c r="W97" s="56"/>
      <c r="X97" s="57" t="n">
        <f aca="false">IF((V97+T97)=0,"",T97/(V97+T97))</f>
        <v>0.0297123405339546</v>
      </c>
      <c r="Y97" s="57"/>
      <c r="Z97" s="26" t="n">
        <f aca="false">ABS(DSUM(VARDATA2,AB$6-1,$A96:$B97))+ABS(DSUM(VARDATA2,Z$6-1,$A96:$B97))</f>
        <v>7722373.83</v>
      </c>
      <c r="AA97" s="56"/>
      <c r="AB97" s="56" t="n">
        <f aca="false">ABS(DSUM(VARDATA2,Z$6-1,$C96:$D97))+ABS(DSUM(VARDATA2,AB$6-1,$C96:$D97))</f>
        <v>357421321.56</v>
      </c>
      <c r="AC97" s="56"/>
      <c r="AD97" s="57" t="n">
        <f aca="false">IF((AB97+Z97)=0,"",Z97/(AB97+Z97))</f>
        <v>0.021148862564235</v>
      </c>
      <c r="AE97" s="57"/>
      <c r="AF97" s="57"/>
      <c r="AG97" s="57"/>
      <c r="AH97" s="57"/>
      <c r="AI97" s="1"/>
    </row>
    <row r="98" customFormat="false" ht="12.75" hidden="true" customHeight="false" outlineLevel="0" collapsed="false">
      <c r="A98" s="1" t="s">
        <v>135</v>
      </c>
      <c r="B98" s="1" t="s">
        <v>136</v>
      </c>
      <c r="C98" s="1" t="s">
        <v>135</v>
      </c>
      <c r="D98" s="1" t="s">
        <v>136</v>
      </c>
      <c r="H98" s="7"/>
      <c r="I98" s="54"/>
      <c r="J98" s="56"/>
      <c r="K98" s="56"/>
      <c r="L98" s="7"/>
      <c r="M98" s="7"/>
      <c r="N98" s="7"/>
      <c r="O98" s="54"/>
      <c r="P98" s="56"/>
      <c r="Q98" s="56"/>
      <c r="R98" s="7"/>
      <c r="S98" s="7"/>
      <c r="T98" s="7"/>
      <c r="U98" s="54"/>
      <c r="V98" s="56"/>
      <c r="W98" s="56"/>
      <c r="X98" s="7"/>
      <c r="Y98" s="7"/>
      <c r="Z98" s="7"/>
      <c r="AA98" s="54"/>
      <c r="AB98" s="56"/>
      <c r="AC98" s="56"/>
      <c r="AD98" s="7"/>
      <c r="AE98" s="7"/>
      <c r="AF98" s="7"/>
      <c r="AG98" s="7"/>
      <c r="AH98" s="7"/>
      <c r="AI98" s="1"/>
    </row>
    <row r="99" customFormat="false" ht="12.75" hidden="false" customHeight="false" outlineLevel="0" collapsed="false">
      <c r="A99" s="55" t="s">
        <v>148</v>
      </c>
      <c r="B99" s="55" t="s">
        <v>139</v>
      </c>
      <c r="C99" s="55" t="str">
        <f aca="false">A99</f>
        <v>UK POWER</v>
      </c>
      <c r="D99" s="55" t="s">
        <v>140</v>
      </c>
      <c r="E99" s="8"/>
      <c r="F99" s="8" t="s">
        <v>148</v>
      </c>
      <c r="G99" s="8"/>
      <c r="H99" s="26" t="n">
        <f aca="false">ABS(DSUM(VARDATA2,J$6-1,$A98:$B99))+ABS(DSUM(VARDATA2,H$6-1,$A98:$B99))</f>
        <v>1723313.67</v>
      </c>
      <c r="I99" s="56"/>
      <c r="J99" s="56" t="n">
        <f aca="false">ABS(DSUM(VARDATA2,H$6-1,$C98:$D99))+ABS(DSUM(VARDATA2,J$6-1,$C98:$D99))</f>
        <v>10319791.87</v>
      </c>
      <c r="K99" s="56"/>
      <c r="L99" s="57" t="n">
        <f aca="false">IF((J99+H99)=0,"",H99/(J99+H99))</f>
        <v>0.143095455260787</v>
      </c>
      <c r="M99" s="57"/>
      <c r="N99" s="26" t="n">
        <f aca="false">ABS(DSUM(VARDATA2,P$6-1,$A98:$B99))+ABS(DSUM(VARDATA2,N$6-1,$A98:$B99))</f>
        <v>88656079.73</v>
      </c>
      <c r="O99" s="56"/>
      <c r="P99" s="56" t="n">
        <f aca="false">ABS(DSUM(VARDATA2,N$6-1,$C98:$D99))+ABS(DSUM(VARDATA2,P$6-1,$C98:$D99))</f>
        <v>556159285.4</v>
      </c>
      <c r="Q99" s="56"/>
      <c r="R99" s="57" t="n">
        <f aca="false">IF((P99+N99)=0,"",N99/(P99+N99))</f>
        <v>0.137490643871562</v>
      </c>
      <c r="S99" s="57"/>
      <c r="T99" s="26" t="n">
        <f aca="false">ABS(DSUM(VARDATA2,V$6-1,$A98:$B99))+ABS(DSUM(VARDATA2,T$6-1,$A98:$B99))</f>
        <v>88656079.7316226</v>
      </c>
      <c r="U99" s="56"/>
      <c r="V99" s="56" t="n">
        <f aca="false">ABS(DSUM(VARDATA2,T$6-1,$C98:$D99))+ABS(DSUM(VARDATA2,V$6-1,$C98:$D99))</f>
        <v>556159285.402109</v>
      </c>
      <c r="W99" s="56"/>
      <c r="X99" s="57" t="n">
        <f aca="false">IF((V99+T99)=0,"",T99/(V99+T99))</f>
        <v>0.137490643873283</v>
      </c>
      <c r="Y99" s="57"/>
      <c r="Z99" s="26" t="n">
        <f aca="false">ABS(DSUM(VARDATA2,AB$6-1,$A98:$B99))+ABS(DSUM(VARDATA2,Z$6-1,$A98:$B99))</f>
        <v>88656079.73</v>
      </c>
      <c r="AA99" s="56"/>
      <c r="AB99" s="56" t="n">
        <f aca="false">ABS(DSUM(VARDATA2,Z$6-1,$C98:$D99))+ABS(DSUM(VARDATA2,AB$6-1,$C98:$D99))</f>
        <v>556159285.4</v>
      </c>
      <c r="AC99" s="56"/>
      <c r="AD99" s="57" t="n">
        <f aca="false">IF((AB99+Z99)=0,"",Z99/(AB99+Z99))</f>
        <v>0.137490643871562</v>
      </c>
      <c r="AE99" s="57"/>
      <c r="AF99" s="57"/>
      <c r="AG99" s="57"/>
      <c r="AH99" s="57"/>
      <c r="AI99" s="1"/>
    </row>
    <row r="100" customFormat="false" ht="12.75" hidden="true" customHeight="false" outlineLevel="0" collapsed="false">
      <c r="A100" s="1" t="s">
        <v>135</v>
      </c>
      <c r="B100" s="1" t="s">
        <v>136</v>
      </c>
      <c r="C100" s="1" t="s">
        <v>135</v>
      </c>
      <c r="D100" s="1" t="s">
        <v>136</v>
      </c>
      <c r="H100" s="7"/>
      <c r="I100" s="54"/>
      <c r="J100" s="56"/>
      <c r="K100" s="56"/>
      <c r="L100" s="7"/>
      <c r="M100" s="7"/>
      <c r="N100" s="7"/>
      <c r="O100" s="54"/>
      <c r="P100" s="56"/>
      <c r="Q100" s="56"/>
      <c r="R100" s="7"/>
      <c r="S100" s="7"/>
      <c r="T100" s="7"/>
      <c r="U100" s="54"/>
      <c r="V100" s="56"/>
      <c r="W100" s="56"/>
      <c r="X100" s="7"/>
      <c r="Y100" s="7"/>
      <c r="Z100" s="7"/>
      <c r="AA100" s="54"/>
      <c r="AB100" s="56"/>
      <c r="AC100" s="56"/>
      <c r="AD100" s="7"/>
      <c r="AE100" s="7"/>
      <c r="AF100" s="7"/>
      <c r="AG100" s="7"/>
      <c r="AH100" s="7"/>
      <c r="AI100" s="1"/>
    </row>
    <row r="101" customFormat="false" ht="12.75" hidden="false" customHeight="false" outlineLevel="0" collapsed="false">
      <c r="A101" s="55" t="s">
        <v>149</v>
      </c>
      <c r="B101" s="55" t="s">
        <v>139</v>
      </c>
      <c r="C101" s="55" t="s">
        <v>149</v>
      </c>
      <c r="D101" s="55" t="s">
        <v>140</v>
      </c>
      <c r="E101" s="8"/>
      <c r="F101" s="8" t="s">
        <v>149</v>
      </c>
      <c r="G101" s="8"/>
      <c r="H101" s="26" t="n">
        <f aca="false">ABS(DSUM(VARDATA2,J$6-1,$A100:$B101))+ABS(DSUM(VARDATA2,H$6-1,$A100:$B101))</f>
        <v>9793070.09</v>
      </c>
      <c r="I101" s="56"/>
      <c r="J101" s="56" t="n">
        <f aca="false">ABS(DSUM(VARDATA2,H$6-1,$C100:$D101))+ABS(DSUM(VARDATA2,J$6-1,$C100:$D101))</f>
        <v>404558349.54</v>
      </c>
      <c r="K101" s="56"/>
      <c r="L101" s="57" t="n">
        <f aca="false">IF((J101+H101)=0,"",H101/(J101+H101))</f>
        <v>0.0236346966030546</v>
      </c>
      <c r="M101" s="57"/>
      <c r="N101" s="26" t="n">
        <f aca="false">ABS(DSUM(VARDATA2,P$6-1,$A100:$B101))+ABS(DSUM(VARDATA2,N$6-1,$A100:$B101))</f>
        <v>246350301.56</v>
      </c>
      <c r="O101" s="56"/>
      <c r="P101" s="56" t="n">
        <f aca="false">ABS(DSUM(VARDATA2,N$6-1,$C100:$D101))+ABS(DSUM(VARDATA2,P$6-1,$C100:$D101))</f>
        <v>4549739986.84</v>
      </c>
      <c r="Q101" s="56"/>
      <c r="R101" s="57" t="n">
        <f aca="false">IF((P101+N101)=0,"",N101/(P101+N101))</f>
        <v>0.0513648173296136</v>
      </c>
      <c r="S101" s="57"/>
      <c r="T101" s="26" t="n">
        <f aca="false">ABS(DSUM(VARDATA2,V$6-1,$A100:$B101))+ABS(DSUM(VARDATA2,T$6-1,$A100:$B101))</f>
        <v>246350301.559738</v>
      </c>
      <c r="U101" s="56"/>
      <c r="V101" s="56" t="n">
        <f aca="false">ABS(DSUM(VARDATA2,T$6-1,$C100:$D101))+ABS(DSUM(VARDATA2,V$6-1,$C100:$D101))</f>
        <v>4549739986.84649</v>
      </c>
      <c r="W101" s="56"/>
      <c r="X101" s="57" t="n">
        <f aca="false">IF((V101+T101)=0,"",T101/(V101+T101))</f>
        <v>0.0513648173294923</v>
      </c>
      <c r="Y101" s="57"/>
      <c r="Z101" s="26" t="n">
        <f aca="false">ABS(DSUM(VARDATA2,AB$6-1,$A100:$B101))+ABS(DSUM(VARDATA2,Z$6-1,$A100:$B101))</f>
        <v>246350301.56</v>
      </c>
      <c r="AA101" s="56"/>
      <c r="AB101" s="56" t="n">
        <f aca="false">ABS(DSUM(VARDATA2,Z$6-1,$C100:$D101))+ABS(DSUM(VARDATA2,AB$6-1,$C100:$D101))</f>
        <v>4549739986.84</v>
      </c>
      <c r="AC101" s="56"/>
      <c r="AD101" s="57" t="n">
        <f aca="false">IF((AB101+Z101)=0,"",Z101/(AB101+Z101))</f>
        <v>0.0513648173296136</v>
      </c>
      <c r="AE101" s="57"/>
      <c r="AF101" s="57"/>
      <c r="AG101" s="57"/>
      <c r="AH101" s="57"/>
      <c r="AI101" s="1"/>
    </row>
    <row r="102" customFormat="false" ht="12.75" hidden="true" customHeight="false" outlineLevel="0" collapsed="false">
      <c r="A102" s="1" t="s">
        <v>135</v>
      </c>
      <c r="B102" s="1" t="s">
        <v>136</v>
      </c>
      <c r="C102" s="1" t="s">
        <v>135</v>
      </c>
      <c r="D102" s="1" t="s">
        <v>136</v>
      </c>
      <c r="H102" s="7"/>
      <c r="I102" s="54"/>
      <c r="J102" s="56"/>
      <c r="K102" s="56"/>
      <c r="L102" s="7"/>
      <c r="M102" s="7"/>
      <c r="N102" s="7"/>
      <c r="O102" s="54"/>
      <c r="P102" s="56"/>
      <c r="Q102" s="56"/>
      <c r="R102" s="7"/>
      <c r="S102" s="7"/>
      <c r="T102" s="7"/>
      <c r="U102" s="54"/>
      <c r="V102" s="56"/>
      <c r="W102" s="56"/>
      <c r="X102" s="7"/>
      <c r="Y102" s="7"/>
      <c r="Z102" s="7"/>
      <c r="AA102" s="54"/>
      <c r="AB102" s="56"/>
      <c r="AC102" s="56"/>
      <c r="AD102" s="7"/>
      <c r="AE102" s="7"/>
      <c r="AF102" s="7"/>
      <c r="AG102" s="7"/>
      <c r="AH102" s="7"/>
      <c r="AI102" s="1"/>
    </row>
    <row r="103" customFormat="false" ht="12.75" hidden="false" customHeight="false" outlineLevel="0" collapsed="false">
      <c r="A103" s="55" t="s">
        <v>150</v>
      </c>
      <c r="B103" s="55" t="s">
        <v>139</v>
      </c>
      <c r="C103" s="55" t="s">
        <v>150</v>
      </c>
      <c r="D103" s="55" t="s">
        <v>140</v>
      </c>
      <c r="E103" s="8"/>
      <c r="F103" s="8" t="s">
        <v>150</v>
      </c>
      <c r="G103" s="8"/>
      <c r="H103" s="26" t="n">
        <f aca="false">ABS(DSUM(VARDATA2,J$6-1,$A102:$B103))+ABS(DSUM(VARDATA2,H$6-1,$A102:$B103))</f>
        <v>16280000</v>
      </c>
      <c r="I103" s="56"/>
      <c r="J103" s="56" t="n">
        <f aca="false">ABS(DSUM(VARDATA2,H$6-1,$C102:$D103))+ABS(DSUM(VARDATA2,J$6-1,$C102:$D103))</f>
        <v>22356396.32</v>
      </c>
      <c r="K103" s="56"/>
      <c r="L103" s="57" t="n">
        <f aca="false">IF((J103+H103)=0,"",H103/(J103+H103))</f>
        <v>0.421364349437857</v>
      </c>
      <c r="M103" s="57"/>
      <c r="N103" s="26" t="n">
        <f aca="false">ABS(DSUM(VARDATA2,P$6-1,$A102:$B103))+ABS(DSUM(VARDATA2,N$6-1,$A102:$B103))</f>
        <v>55700000</v>
      </c>
      <c r="O103" s="56"/>
      <c r="P103" s="56" t="n">
        <f aca="false">ABS(DSUM(VARDATA2,N$6-1,$C102:$D103))+ABS(DSUM(VARDATA2,P$6-1,$C102:$D103))</f>
        <v>691346737.55</v>
      </c>
      <c r="Q103" s="56"/>
      <c r="R103" s="57" t="n">
        <f aca="false">IF((P103+N103)=0,"",N103/(P103+N103))</f>
        <v>0.074560261360183</v>
      </c>
      <c r="S103" s="57"/>
      <c r="T103" s="26" t="n">
        <f aca="false">ABS(DSUM(VARDATA2,V$6-1,$A102:$B103))+ABS(DSUM(VARDATA2,T$6-1,$A102:$B103))</f>
        <v>55700000</v>
      </c>
      <c r="U103" s="56"/>
      <c r="V103" s="56" t="n">
        <f aca="false">ABS(DSUM(VARDATA2,T$6-1,$C102:$D103))+ABS(DSUM(VARDATA2,V$6-1,$C102:$D103))</f>
        <v>691346737.548008</v>
      </c>
      <c r="W103" s="56"/>
      <c r="X103" s="57" t="n">
        <f aca="false">IF((V103+T103)=0,"",T103/(V103+T103))</f>
        <v>0.0745602613603818</v>
      </c>
      <c r="Y103" s="57"/>
      <c r="Z103" s="26" t="n">
        <f aca="false">ABS(DSUM(VARDATA2,AB$6-1,$A102:$B103))+ABS(DSUM(VARDATA2,Z$6-1,$A102:$B103))</f>
        <v>55700000</v>
      </c>
      <c r="AA103" s="56"/>
      <c r="AB103" s="56" t="n">
        <f aca="false">ABS(DSUM(VARDATA2,Z$6-1,$C102:$D103))+ABS(DSUM(VARDATA2,AB$6-1,$C102:$D103))</f>
        <v>691346737.55</v>
      </c>
      <c r="AC103" s="56"/>
      <c r="AD103" s="57" t="n">
        <f aca="false">IF((AB103+Z103)=0,"",Z103/(AB103+Z103))</f>
        <v>0.074560261360183</v>
      </c>
      <c r="AE103" s="57"/>
      <c r="AF103" s="57"/>
      <c r="AG103" s="57"/>
      <c r="AH103" s="57"/>
      <c r="AI103" s="1"/>
    </row>
    <row r="104" customFormat="false" ht="12.75" hidden="true" customHeight="false" outlineLevel="0" collapsed="false">
      <c r="A104" s="1" t="s">
        <v>135</v>
      </c>
      <c r="B104" s="1" t="s">
        <v>136</v>
      </c>
      <c r="C104" s="1" t="s">
        <v>135</v>
      </c>
      <c r="D104" s="1" t="s">
        <v>136</v>
      </c>
      <c r="H104" s="7"/>
      <c r="I104" s="54"/>
      <c r="J104" s="56"/>
      <c r="K104" s="56"/>
      <c r="L104" s="7"/>
      <c r="M104" s="7"/>
      <c r="N104" s="7"/>
      <c r="O104" s="54"/>
      <c r="P104" s="56"/>
      <c r="Q104" s="56"/>
      <c r="R104" s="7"/>
      <c r="S104" s="7"/>
      <c r="T104" s="7"/>
      <c r="U104" s="54"/>
      <c r="V104" s="56"/>
      <c r="W104" s="56"/>
      <c r="X104" s="7"/>
      <c r="Y104" s="7"/>
      <c r="Z104" s="7"/>
      <c r="AA104" s="54"/>
      <c r="AB104" s="56"/>
      <c r="AC104" s="56"/>
      <c r="AD104" s="7"/>
      <c r="AE104" s="7"/>
      <c r="AF104" s="7"/>
      <c r="AG104" s="7"/>
      <c r="AH104" s="7"/>
      <c r="AI104" s="1"/>
    </row>
    <row r="105" customFormat="false" ht="12.75" hidden="false" customHeight="false" outlineLevel="0" collapsed="false">
      <c r="A105" s="55" t="s">
        <v>151</v>
      </c>
      <c r="B105" s="55" t="s">
        <v>139</v>
      </c>
      <c r="C105" s="55" t="str">
        <f aca="false">A105</f>
        <v>PLASTICS</v>
      </c>
      <c r="D105" s="55" t="s">
        <v>140</v>
      </c>
      <c r="E105" s="8"/>
      <c r="F105" s="8" t="s">
        <v>151</v>
      </c>
      <c r="G105" s="8"/>
      <c r="H105" s="26" t="n">
        <f aca="false">ABS(DSUM(VARDATA2,J$6-1,$A104:$B105))+ABS(DSUM(VARDATA2,H$6-1,$A104:$B105))</f>
        <v>0</v>
      </c>
      <c r="I105" s="56"/>
      <c r="J105" s="56" t="n">
        <f aca="false">ABS(DSUM(VARDATA2,H$6-1,$C104:$D105))+ABS(DSUM(VARDATA2,J$6-1,$C104:$D105))</f>
        <v>0</v>
      </c>
      <c r="K105" s="56"/>
      <c r="L105" s="57" t="str">
        <f aca="false">IF((J105+H105)=0,"",H105/(J105+H105))</f>
        <v/>
      </c>
      <c r="M105" s="57"/>
      <c r="N105" s="26" t="n">
        <f aca="false">ABS(DSUM(VARDATA2,P$6-1,$A104:$B105))+ABS(DSUM(VARDATA2,N$6-1,$A104:$B105))</f>
        <v>0</v>
      </c>
      <c r="O105" s="56"/>
      <c r="P105" s="56" t="n">
        <f aca="false">ABS(DSUM(VARDATA2,N$6-1,$C104:$D105))+ABS(DSUM(VARDATA2,P$6-1,$C104:$D105))</f>
        <v>0</v>
      </c>
      <c r="Q105" s="56"/>
      <c r="R105" s="57" t="str">
        <f aca="false">IF((P105+N105)=0,"",N105/(P105+N105))</f>
        <v/>
      </c>
      <c r="S105" s="57"/>
      <c r="T105" s="26" t="n">
        <f aca="false">ABS(DSUM(VARDATA2,V$6-1,$A104:$B105))+ABS(DSUM(VARDATA2,T$6-1,$A104:$B105))</f>
        <v>0</v>
      </c>
      <c r="U105" s="56"/>
      <c r="V105" s="56" t="n">
        <f aca="false">ABS(DSUM(VARDATA2,T$6-1,$C104:$D105))+ABS(DSUM(VARDATA2,V$6-1,$C104:$D105))</f>
        <v>0</v>
      </c>
      <c r="W105" s="56"/>
      <c r="X105" s="57" t="str">
        <f aca="false">IF((V105+T105)=0,"",T105/(V105+T105))</f>
        <v/>
      </c>
      <c r="Y105" s="57"/>
      <c r="Z105" s="26" t="n">
        <f aca="false">ABS(DSUM(VARDATA2,AB$6-1,$A104:$B105))+ABS(DSUM(VARDATA2,Z$6-1,$A104:$B105))</f>
        <v>0</v>
      </c>
      <c r="AA105" s="56"/>
      <c r="AB105" s="56" t="n">
        <f aca="false">ABS(DSUM(VARDATA2,Z$6-1,$C104:$D105))+ABS(DSUM(VARDATA2,AB$6-1,$C104:$D105))</f>
        <v>71389757.76</v>
      </c>
      <c r="AC105" s="56"/>
      <c r="AD105" s="57" t="n">
        <f aca="false">IF((AB105+Z105)=0,"",Z105/(AB105+Z105))</f>
        <v>0</v>
      </c>
      <c r="AE105" s="57"/>
      <c r="AF105" s="57"/>
      <c r="AG105" s="57"/>
      <c r="AH105" s="57"/>
      <c r="AI105" s="1"/>
    </row>
    <row r="106" customFormat="false" ht="12.75" hidden="true" customHeight="false" outlineLevel="0" collapsed="false">
      <c r="A106" s="1" t="s">
        <v>135</v>
      </c>
      <c r="B106" s="1" t="s">
        <v>136</v>
      </c>
      <c r="C106" s="1" t="s">
        <v>135</v>
      </c>
      <c r="D106" s="1" t="s">
        <v>136</v>
      </c>
      <c r="H106" s="7"/>
      <c r="I106" s="54"/>
      <c r="J106" s="56"/>
      <c r="K106" s="56"/>
      <c r="L106" s="7"/>
      <c r="M106" s="7"/>
      <c r="N106" s="7"/>
      <c r="O106" s="54"/>
      <c r="P106" s="56"/>
      <c r="Q106" s="56"/>
      <c r="R106" s="7"/>
      <c r="S106" s="7"/>
      <c r="T106" s="7"/>
      <c r="U106" s="54"/>
      <c r="V106" s="56"/>
      <c r="W106" s="56"/>
      <c r="X106" s="7"/>
      <c r="Y106" s="7"/>
      <c r="Z106" s="7"/>
      <c r="AA106" s="54"/>
      <c r="AB106" s="56"/>
      <c r="AC106" s="56"/>
      <c r="AD106" s="7"/>
      <c r="AE106" s="7"/>
      <c r="AF106" s="7"/>
      <c r="AG106" s="7"/>
      <c r="AH106" s="7"/>
      <c r="AI106" s="1"/>
    </row>
    <row r="107" customFormat="false" ht="12.75" hidden="false" customHeight="false" outlineLevel="0" collapsed="false">
      <c r="A107" s="55" t="s">
        <v>152</v>
      </c>
      <c r="B107" s="55" t="s">
        <v>139</v>
      </c>
      <c r="C107" s="55" t="s">
        <v>152</v>
      </c>
      <c r="D107" s="55" t="s">
        <v>140</v>
      </c>
      <c r="E107" s="8"/>
      <c r="F107" s="8" t="s">
        <v>152</v>
      </c>
      <c r="G107" s="8"/>
      <c r="H107" s="26" t="n">
        <f aca="false">ABS(DSUM(VARDATA2,J$6-1,$A106:$B107))+ABS(DSUM(VARDATA2,H$6-1,$A106:$B107))</f>
        <v>0</v>
      </c>
      <c r="I107" s="56"/>
      <c r="J107" s="56" t="n">
        <f aca="false">ABS(DSUM(VARDATA2,H$6-1,$C106:$D107))+ABS(DSUM(VARDATA2,J$6-1,$C106:$D107))</f>
        <v>61857795.1</v>
      </c>
      <c r="K107" s="56"/>
      <c r="L107" s="57" t="n">
        <f aca="false">IF((J107+H107)=0,"",H107/(J107+H107))</f>
        <v>0</v>
      </c>
      <c r="M107" s="57"/>
      <c r="N107" s="26" t="n">
        <f aca="false">ABS(DSUM(VARDATA2,P$6-1,$A106:$B107))+ABS(DSUM(VARDATA2,N$6-1,$A106:$B107))</f>
        <v>26114850.75</v>
      </c>
      <c r="O107" s="56"/>
      <c r="P107" s="56" t="n">
        <f aca="false">ABS(DSUM(VARDATA2,N$6-1,$C106:$D107))+ABS(DSUM(VARDATA2,P$6-1,$C106:$D107))</f>
        <v>411757502.81</v>
      </c>
      <c r="Q107" s="56"/>
      <c r="R107" s="57" t="n">
        <f aca="false">IF((P107+N107)=0,"",N107/(P107+N107))</f>
        <v>0.0596403279121882</v>
      </c>
      <c r="S107" s="57"/>
      <c r="T107" s="26" t="n">
        <f aca="false">ABS(DSUM(VARDATA2,V$6-1,$A106:$B107))+ABS(DSUM(VARDATA2,T$6-1,$A106:$B107))</f>
        <v>26114850.74968</v>
      </c>
      <c r="U107" s="56"/>
      <c r="V107" s="56" t="n">
        <f aca="false">ABS(DSUM(VARDATA2,T$6-1,$C106:$D107))+ABS(DSUM(VARDATA2,V$6-1,$C106:$D107))</f>
        <v>411757502.81931</v>
      </c>
      <c r="W107" s="56"/>
      <c r="X107" s="57" t="n">
        <f aca="false">IF((V107+T107)=0,"",T107/(V107+T107))</f>
        <v>0.0596403279102329</v>
      </c>
      <c r="Y107" s="57"/>
      <c r="Z107" s="26" t="n">
        <f aca="false">ABS(DSUM(VARDATA2,AB$6-1,$A106:$B107))+ABS(DSUM(VARDATA2,Z$6-1,$A106:$B107))</f>
        <v>26114850.75</v>
      </c>
      <c r="AA107" s="56"/>
      <c r="AB107" s="56" t="n">
        <f aca="false">ABS(DSUM(VARDATA2,Z$6-1,$C106:$D107))+ABS(DSUM(VARDATA2,AB$6-1,$C106:$D107))</f>
        <v>411757502.81</v>
      </c>
      <c r="AC107" s="56"/>
      <c r="AD107" s="57" t="n">
        <f aca="false">IF((AB107+Z107)=0,"",Z107/(AB107+Z107))</f>
        <v>0.0596403279121882</v>
      </c>
      <c r="AE107" s="57"/>
      <c r="AF107" s="57"/>
      <c r="AG107" s="57"/>
      <c r="AH107" s="57"/>
      <c r="AI107" s="1"/>
    </row>
    <row r="108" customFormat="false" ht="12.75" hidden="true" customHeight="false" outlineLevel="0" collapsed="false">
      <c r="A108" s="1" t="s">
        <v>135</v>
      </c>
      <c r="B108" s="1" t="s">
        <v>136</v>
      </c>
      <c r="C108" s="1" t="s">
        <v>135</v>
      </c>
      <c r="D108" s="1" t="s">
        <v>136</v>
      </c>
      <c r="H108" s="7"/>
      <c r="I108" s="54"/>
      <c r="J108" s="56"/>
      <c r="K108" s="56"/>
      <c r="L108" s="7"/>
      <c r="M108" s="7"/>
      <c r="N108" s="7"/>
      <c r="O108" s="54"/>
      <c r="P108" s="56"/>
      <c r="Q108" s="56"/>
      <c r="R108" s="7"/>
      <c r="S108" s="7"/>
      <c r="T108" s="7"/>
      <c r="U108" s="54"/>
      <c r="V108" s="56"/>
      <c r="W108" s="56"/>
      <c r="X108" s="7"/>
      <c r="Y108" s="7"/>
      <c r="Z108" s="7"/>
      <c r="AA108" s="54"/>
      <c r="AB108" s="56"/>
      <c r="AC108" s="56"/>
      <c r="AD108" s="7"/>
      <c r="AE108" s="7"/>
      <c r="AF108" s="7"/>
      <c r="AG108" s="7"/>
      <c r="AH108" s="7"/>
      <c r="AI108" s="1"/>
    </row>
    <row r="109" customFormat="false" ht="12.75" hidden="false" customHeight="false" outlineLevel="0" collapsed="false">
      <c r="A109" s="55" t="s">
        <v>153</v>
      </c>
      <c r="B109" s="55" t="s">
        <v>139</v>
      </c>
      <c r="C109" s="55" t="s">
        <v>153</v>
      </c>
      <c r="D109" s="55" t="s">
        <v>140</v>
      </c>
      <c r="E109" s="8"/>
      <c r="F109" s="8" t="s">
        <v>153</v>
      </c>
      <c r="G109" s="8"/>
      <c r="H109" s="26" t="n">
        <f aca="false">ABS(DSUM(VARDATA2,J$6-1,$A108:$B109))+ABS(DSUM(VARDATA2,H$6-1,$A108:$B109))</f>
        <v>0</v>
      </c>
      <c r="I109" s="56"/>
      <c r="J109" s="56" t="n">
        <f aca="false">ABS(DSUM(VARDATA2,H$6-1,$C108:$D109))+ABS(DSUM(VARDATA2,J$6-1,$C108:$D109))</f>
        <v>556837.5</v>
      </c>
      <c r="K109" s="56"/>
      <c r="L109" s="57" t="n">
        <f aca="false">IF((J109+H109)=0,"",H109/(J109+H109))</f>
        <v>0</v>
      </c>
      <c r="M109" s="57"/>
      <c r="N109" s="26" t="n">
        <f aca="false">ABS(DSUM(VARDATA2,P$6-1,$A108:$B109))+ABS(DSUM(VARDATA2,N$6-1,$A108:$B109))</f>
        <v>11360913.75</v>
      </c>
      <c r="O109" s="56"/>
      <c r="P109" s="56" t="n">
        <f aca="false">ABS(DSUM(VARDATA2,N$6-1,$C108:$D109))+ABS(DSUM(VARDATA2,P$6-1,$C108:$D109))</f>
        <v>41116930.88</v>
      </c>
      <c r="Q109" s="56"/>
      <c r="R109" s="57" t="n">
        <f aca="false">IF((P109+N109)=0,"",N109/(P109+N109))</f>
        <v>0.216489717329307</v>
      </c>
      <c r="S109" s="57"/>
      <c r="T109" s="26" t="n">
        <f aca="false">ABS(DSUM(VARDATA2,V$6-1,$A108:$B109))+ABS(DSUM(VARDATA2,T$6-1,$A108:$B109))</f>
        <v>11360913.75</v>
      </c>
      <c r="U109" s="56"/>
      <c r="V109" s="56" t="n">
        <f aca="false">ABS(DSUM(VARDATA2,T$6-1,$C108:$D109))+ABS(DSUM(VARDATA2,V$6-1,$C108:$D109))</f>
        <v>41116930.88</v>
      </c>
      <c r="W109" s="56"/>
      <c r="X109" s="57" t="n">
        <f aca="false">IF((V109+T109)=0,"",T109/(V109+T109))</f>
        <v>0.216489717329307</v>
      </c>
      <c r="Y109" s="57"/>
      <c r="Z109" s="26" t="n">
        <f aca="false">ABS(DSUM(VARDATA2,AB$6-1,$A108:$B109))+ABS(DSUM(VARDATA2,Z$6-1,$A108:$B109))</f>
        <v>18897288.75</v>
      </c>
      <c r="AA109" s="56"/>
      <c r="AB109" s="56" t="n">
        <f aca="false">ABS(DSUM(VARDATA2,Z$6-1,$C108:$D109))+ABS(DSUM(VARDATA2,AB$6-1,$C108:$D109))</f>
        <v>80524150.79</v>
      </c>
      <c r="AC109" s="56"/>
      <c r="AD109" s="57" t="n">
        <f aca="false">IF((AB109+Z109)=0,"",Z109/(AB109+Z109))</f>
        <v>0.190072572248334</v>
      </c>
      <c r="AE109" s="57"/>
      <c r="AF109" s="57"/>
      <c r="AG109" s="57"/>
      <c r="AH109" s="57"/>
      <c r="AI109" s="1"/>
    </row>
    <row r="110" customFormat="false" ht="12.75" hidden="true" customHeight="false" outlineLevel="0" collapsed="false">
      <c r="A110" s="1" t="s">
        <v>135</v>
      </c>
      <c r="B110" s="1" t="s">
        <v>136</v>
      </c>
      <c r="C110" s="1" t="s">
        <v>135</v>
      </c>
      <c r="D110" s="1" t="s">
        <v>136</v>
      </c>
      <c r="H110" s="26"/>
      <c r="I110" s="56"/>
      <c r="J110" s="56"/>
      <c r="K110" s="56"/>
      <c r="L110" s="57"/>
      <c r="M110" s="57"/>
      <c r="N110" s="26"/>
      <c r="O110" s="56"/>
      <c r="P110" s="56"/>
      <c r="Q110" s="56"/>
      <c r="R110" s="57"/>
      <c r="S110" s="57"/>
      <c r="T110" s="26"/>
      <c r="U110" s="56"/>
      <c r="V110" s="56"/>
      <c r="W110" s="56"/>
      <c r="X110" s="57"/>
      <c r="Y110" s="57"/>
      <c r="Z110" s="26"/>
      <c r="AA110" s="56"/>
      <c r="AB110" s="56"/>
      <c r="AC110" s="56"/>
      <c r="AD110" s="57"/>
      <c r="AE110" s="57"/>
      <c r="AF110" s="57"/>
      <c r="AG110" s="57"/>
      <c r="AH110" s="57"/>
      <c r="AI110" s="1"/>
    </row>
    <row r="111" customFormat="false" ht="12.75" hidden="false" customHeight="false" outlineLevel="0" collapsed="false">
      <c r="A111" s="55" t="s">
        <v>82</v>
      </c>
      <c r="B111" s="55" t="s">
        <v>139</v>
      </c>
      <c r="C111" s="55" t="s">
        <v>82</v>
      </c>
      <c r="D111" s="55" t="s">
        <v>140</v>
      </c>
      <c r="E111" s="8"/>
      <c r="F111" s="8" t="s">
        <v>82</v>
      </c>
      <c r="G111" s="8"/>
      <c r="H111" s="26" t="n">
        <f aca="false">ABS(DSUM(VARDATA2,J$6-1,$A110:$B111))+ABS(DSUM(VARDATA2,H$6-1,$A110:$B111))</f>
        <v>1496875</v>
      </c>
      <c r="I111" s="56"/>
      <c r="J111" s="56" t="n">
        <f aca="false">ABS(DSUM(VARDATA2,H$6-1,$C110:$D111))+ABS(DSUM(VARDATA2,J$6-1,$C110:$D111))</f>
        <v>12250650</v>
      </c>
      <c r="K111" s="56"/>
      <c r="L111" s="57" t="n">
        <f aca="false">IF((J111+H111)=0,"",H111/(J111+H111))</f>
        <v>0.108883235345999</v>
      </c>
      <c r="M111" s="57"/>
      <c r="N111" s="26" t="n">
        <f aca="false">ABS(DSUM(VARDATA2,P$6-1,$A110:$B111))+ABS(DSUM(VARDATA2,N$6-1,$A110:$B111))</f>
        <v>10379925</v>
      </c>
      <c r="O111" s="56"/>
      <c r="P111" s="56" t="n">
        <f aca="false">ABS(DSUM(VARDATA2,N$6-1,$C110:$D111))+ABS(DSUM(VARDATA2,P$6-1,$C110:$D111))</f>
        <v>88718697.5</v>
      </c>
      <c r="Q111" s="56"/>
      <c r="R111" s="57" t="n">
        <f aca="false">IF((P111+N111)=0,"",N111/(P111+N111))</f>
        <v>0.104743383289712</v>
      </c>
      <c r="S111" s="57"/>
      <c r="T111" s="26" t="n">
        <f aca="false">ABS(DSUM(VARDATA2,V$6-1,$A110:$B111))+ABS(DSUM(VARDATA2,T$6-1,$A110:$B111))</f>
        <v>10379925</v>
      </c>
      <c r="U111" s="56"/>
      <c r="V111" s="56" t="n">
        <f aca="false">ABS(DSUM(VARDATA2,T$6-1,$C110:$D111))+ABS(DSUM(VARDATA2,V$6-1,$C110:$D111))</f>
        <v>88718697.5</v>
      </c>
      <c r="W111" s="56"/>
      <c r="X111" s="57" t="n">
        <f aca="false">IF((V111+T111)=0,"",T111/(V111+T111))</f>
        <v>0.104743383289712</v>
      </c>
      <c r="Y111" s="57"/>
      <c r="Z111" s="26" t="n">
        <f aca="false">ABS(DSUM(VARDATA2,AB$6-1,$A110:$B111))+ABS(DSUM(VARDATA2,Z$6-1,$A110:$B111))</f>
        <v>10379925</v>
      </c>
      <c r="AA111" s="56"/>
      <c r="AB111" s="56" t="n">
        <f aca="false">ABS(DSUM(VARDATA2,Z$6-1,$C110:$D111))+ABS(DSUM(VARDATA2,AB$6-1,$C110:$D111))</f>
        <v>88718697.5</v>
      </c>
      <c r="AC111" s="56"/>
      <c r="AD111" s="57" t="n">
        <f aca="false">IF((AB111+Z111)=0,"",Z111/(AB111+Z111))</f>
        <v>0.104743383289712</v>
      </c>
      <c r="AE111" s="57"/>
      <c r="AF111" s="57"/>
      <c r="AG111" s="57"/>
      <c r="AH111" s="57"/>
      <c r="AI111" s="1"/>
    </row>
    <row r="112" customFormat="false" ht="12.75" hidden="true" customHeight="false" outlineLevel="0" collapsed="false">
      <c r="A112" s="1" t="s">
        <v>135</v>
      </c>
      <c r="B112" s="1" t="s">
        <v>136</v>
      </c>
      <c r="C112" s="1" t="s">
        <v>135</v>
      </c>
      <c r="D112" s="1" t="s">
        <v>136</v>
      </c>
      <c r="H112" s="26"/>
      <c r="I112" s="56"/>
      <c r="J112" s="56"/>
      <c r="K112" s="56"/>
      <c r="L112" s="57"/>
      <c r="M112" s="57"/>
      <c r="N112" s="26"/>
      <c r="O112" s="56"/>
      <c r="P112" s="56"/>
      <c r="Q112" s="56"/>
      <c r="R112" s="57"/>
      <c r="S112" s="57"/>
      <c r="T112" s="26"/>
      <c r="U112" s="56"/>
      <c r="V112" s="56"/>
      <c r="W112" s="56"/>
      <c r="X112" s="57"/>
      <c r="Y112" s="57"/>
      <c r="Z112" s="26"/>
      <c r="AA112" s="56"/>
      <c r="AB112" s="56"/>
      <c r="AC112" s="56"/>
      <c r="AD112" s="57"/>
      <c r="AE112" s="57"/>
      <c r="AF112" s="57"/>
      <c r="AG112" s="57"/>
      <c r="AH112" s="57"/>
      <c r="AI112" s="1"/>
    </row>
    <row r="113" customFormat="false" ht="12.75" hidden="false" customHeight="false" outlineLevel="0" collapsed="false">
      <c r="A113" s="55" t="s">
        <v>154</v>
      </c>
      <c r="B113" s="55" t="s">
        <v>139</v>
      </c>
      <c r="C113" s="55" t="s">
        <v>154</v>
      </c>
      <c r="D113" s="55" t="s">
        <v>140</v>
      </c>
      <c r="E113" s="8"/>
      <c r="F113" s="8" t="s">
        <v>154</v>
      </c>
      <c r="G113" s="8"/>
      <c r="H113" s="26" t="n">
        <f aca="false">ABS(DSUM(VARDATA2,J$6-1,$A112:$B113))+ABS(DSUM(VARDATA2,H$6-1,$A112:$B113))</f>
        <v>0</v>
      </c>
      <c r="I113" s="56"/>
      <c r="J113" s="56" t="n">
        <f aca="false">ABS(DSUM(VARDATA2,H$6-1,$C112:$D113))+ABS(DSUM(VARDATA2,J$6-1,$C112:$D113))</f>
        <v>0</v>
      </c>
      <c r="K113" s="56"/>
      <c r="L113" s="57" t="str">
        <f aca="false">IF((J113+H113)=0,"",H113/(J113+H113))</f>
        <v/>
      </c>
      <c r="M113" s="57"/>
      <c r="N113" s="26" t="n">
        <f aca="false">ABS(DSUM(VARDATA2,P$6-1,$A112:$B113))+ABS(DSUM(VARDATA2,N$6-1,$A112:$B113))</f>
        <v>393750</v>
      </c>
      <c r="O113" s="56"/>
      <c r="P113" s="56" t="n">
        <f aca="false">ABS(DSUM(VARDATA2,N$6-1,$C112:$D113))+ABS(DSUM(VARDATA2,P$6-1,$C112:$D113))</f>
        <v>111148789</v>
      </c>
      <c r="Q113" s="56"/>
      <c r="R113" s="57" t="n">
        <f aca="false">IF((P113+N113)=0,"",N113/(P113+N113))</f>
        <v>0.00353004336758015</v>
      </c>
      <c r="S113" s="57"/>
      <c r="T113" s="26" t="n">
        <f aca="false">ABS(DSUM(VARDATA2,V$6-1,$A112:$B113))+ABS(DSUM(VARDATA2,T$6-1,$A112:$B113))</f>
        <v>393750</v>
      </c>
      <c r="U113" s="56"/>
      <c r="V113" s="56" t="n">
        <f aca="false">ABS(DSUM(VARDATA2,T$6-1,$C112:$D113))+ABS(DSUM(VARDATA2,V$6-1,$C112:$D113))</f>
        <v>111148789.000064</v>
      </c>
      <c r="W113" s="56"/>
      <c r="X113" s="57" t="n">
        <f aca="false">IF((V113+T113)=0,"",T113/(V113+T113))</f>
        <v>0.00353004336757812</v>
      </c>
      <c r="Y113" s="57"/>
      <c r="Z113" s="26" t="n">
        <f aca="false">ABS(DSUM(VARDATA2,AB$6-1,$A112:$B113))+ABS(DSUM(VARDATA2,Z$6-1,$A112:$B113))</f>
        <v>1500750</v>
      </c>
      <c r="AA113" s="56"/>
      <c r="AB113" s="56" t="n">
        <f aca="false">ABS(DSUM(VARDATA2,Z$6-1,$C112:$D113))+ABS(DSUM(VARDATA2,AB$6-1,$C112:$D113))</f>
        <v>165611796.83</v>
      </c>
      <c r="AC113" s="56"/>
      <c r="AD113" s="57" t="n">
        <f aca="false">IF((AB113+Z113)=0,"",Z113/(AB113+Z113))</f>
        <v>0.00898047470682546</v>
      </c>
      <c r="AE113" s="57"/>
      <c r="AF113" s="57"/>
      <c r="AG113" s="57"/>
      <c r="AH113" s="57"/>
      <c r="AI113" s="1"/>
    </row>
    <row r="114" customFormat="false" ht="12.75" hidden="true" customHeight="false" outlineLevel="0" collapsed="false">
      <c r="A114" s="1" t="s">
        <v>135</v>
      </c>
      <c r="B114" s="1" t="s">
        <v>136</v>
      </c>
      <c r="C114" s="1" t="s">
        <v>135</v>
      </c>
      <c r="D114" s="1" t="s">
        <v>136</v>
      </c>
      <c r="H114" s="7"/>
      <c r="I114" s="54"/>
      <c r="J114" s="56"/>
      <c r="K114" s="56"/>
      <c r="L114" s="7"/>
      <c r="M114" s="7"/>
      <c r="N114" s="7"/>
      <c r="O114" s="54"/>
      <c r="P114" s="56"/>
      <c r="Q114" s="56"/>
      <c r="R114" s="7"/>
      <c r="S114" s="7"/>
      <c r="T114" s="7"/>
      <c r="U114" s="54"/>
      <c r="V114" s="56"/>
      <c r="W114" s="56"/>
      <c r="X114" s="7"/>
      <c r="Y114" s="7"/>
      <c r="Z114" s="7"/>
      <c r="AA114" s="54"/>
      <c r="AB114" s="56"/>
      <c r="AC114" s="56"/>
      <c r="AD114" s="7"/>
      <c r="AE114" s="7"/>
      <c r="AF114" s="7"/>
      <c r="AG114" s="7"/>
      <c r="AH114" s="7"/>
      <c r="AI114" s="1"/>
    </row>
    <row r="115" customFormat="false" ht="12.75" hidden="false" customHeight="false" outlineLevel="0" collapsed="false">
      <c r="A115" s="55" t="s">
        <v>121</v>
      </c>
      <c r="B115" s="55" t="s">
        <v>139</v>
      </c>
      <c r="C115" s="55" t="s">
        <v>121</v>
      </c>
      <c r="D115" s="55" t="s">
        <v>140</v>
      </c>
      <c r="E115" s="8"/>
      <c r="F115" s="8" t="s">
        <v>121</v>
      </c>
      <c r="G115" s="8"/>
      <c r="H115" s="26" t="n">
        <f aca="false">ABS(DSUM(VARDATA2,J$6-1,$A114:$B115))+ABS(DSUM(VARDATA2,H$6-1,$A114:$B115))</f>
        <v>0</v>
      </c>
      <c r="I115" s="56"/>
      <c r="J115" s="56" t="n">
        <f aca="false">ABS(DSUM(VARDATA2,H$6-1,$C114:$D115))+ABS(DSUM(VARDATA2,J$6-1,$C114:$D115))</f>
        <v>0</v>
      </c>
      <c r="K115" s="56"/>
      <c r="L115" s="57" t="str">
        <f aca="false">IF((J115+H115)=0,"",H115/(J115+H115))</f>
        <v/>
      </c>
      <c r="M115" s="57"/>
      <c r="N115" s="26" t="n">
        <f aca="false">ABS(DSUM(VARDATA2,P$6-1,$A114:$B115))+ABS(DSUM(VARDATA2,N$6-1,$A114:$B115))</f>
        <v>0</v>
      </c>
      <c r="O115" s="56"/>
      <c r="P115" s="56" t="n">
        <f aca="false">ABS(DSUM(VARDATA2,N$6-1,$C114:$D115))+ABS(DSUM(VARDATA2,P$6-1,$C114:$D115))</f>
        <v>0</v>
      </c>
      <c r="Q115" s="56"/>
      <c r="R115" s="57" t="str">
        <f aca="false">IF((P115+N115)=0,"",N115/(P115+N115))</f>
        <v/>
      </c>
      <c r="S115" s="57"/>
      <c r="T115" s="26" t="n">
        <f aca="false">ABS(DSUM(VARDATA2,V$6-1,$A114:$B115))+ABS(DSUM(VARDATA2,T$6-1,$A114:$B115))</f>
        <v>0</v>
      </c>
      <c r="U115" s="56"/>
      <c r="V115" s="56" t="n">
        <f aca="false">ABS(DSUM(VARDATA2,T$6-1,$C114:$D115))+ABS(DSUM(VARDATA2,V$6-1,$C114:$D115))</f>
        <v>0</v>
      </c>
      <c r="W115" s="56"/>
      <c r="X115" s="57" t="str">
        <f aca="false">IF((V115+T115)=0,"",T115/(V115+T115))</f>
        <v/>
      </c>
      <c r="Y115" s="57"/>
      <c r="Z115" s="26" t="n">
        <f aca="false">ABS(DSUM(VARDATA2,AB$6-1,$A114:$B115))+ABS(DSUM(VARDATA2,Z$6-1,$A114:$B115))</f>
        <v>0</v>
      </c>
      <c r="AA115" s="56"/>
      <c r="AB115" s="56" t="n">
        <f aca="false">ABS(DSUM(VARDATA2,Z$6-1,$C114:$D115))+ABS(DSUM(VARDATA2,AB$6-1,$C114:$D115))</f>
        <v>0</v>
      </c>
      <c r="AC115" s="56"/>
      <c r="AD115" s="57" t="str">
        <f aca="false">IF((AB115+Z115)=0,"",Z115/(AB115+Z115))</f>
        <v/>
      </c>
      <c r="AE115" s="57"/>
      <c r="AF115" s="57"/>
      <c r="AG115" s="57"/>
      <c r="AH115" s="57"/>
      <c r="AI115" s="1"/>
    </row>
    <row r="116" customFormat="false" ht="12.75" hidden="false" customHeight="false" outlineLevel="0" collapsed="false">
      <c r="A116" s="58"/>
      <c r="B116" s="58"/>
      <c r="C116" s="58"/>
      <c r="D116" s="58"/>
      <c r="E116" s="8" t="s">
        <v>35</v>
      </c>
      <c r="F116" s="8"/>
      <c r="G116" s="8"/>
      <c r="H116" s="59" t="n">
        <f aca="false">SUM(H87:H115)</f>
        <v>308526673.22</v>
      </c>
      <c r="I116" s="60"/>
      <c r="J116" s="60" t="n">
        <f aca="false">SUM(J87:J115)</f>
        <v>1248033378.18</v>
      </c>
      <c r="K116" s="60"/>
      <c r="L116" s="61" t="n">
        <f aca="false">IF((J116+H116)=0,"",H116/(J116+H116))</f>
        <v>0.198210581687809</v>
      </c>
      <c r="M116" s="62"/>
      <c r="N116" s="59" t="n">
        <f aca="false">SUM(N87:N115)</f>
        <v>2995058985.13</v>
      </c>
      <c r="O116" s="60"/>
      <c r="P116" s="60" t="n">
        <f aca="false">SUM(P87:P115)</f>
        <v>14917622826.86</v>
      </c>
      <c r="Q116" s="60"/>
      <c r="R116" s="61" t="n">
        <f aca="false">IF((P116+N116)=0,"",N116/(P116+N116))</f>
        <v>0.167203270652931</v>
      </c>
      <c r="S116" s="62"/>
      <c r="T116" s="59" t="n">
        <f aca="false">SUM(T87:T115)</f>
        <v>2995058985.13057</v>
      </c>
      <c r="U116" s="60"/>
      <c r="V116" s="60" t="n">
        <f aca="false">SUM(V87:V115)</f>
        <v>14917622826.8613</v>
      </c>
      <c r="W116" s="60"/>
      <c r="X116" s="61" t="n">
        <f aca="false">IF((V116+T116)=0,"",T116/(V116+T116))</f>
        <v>0.167203270652946</v>
      </c>
      <c r="Y116" s="62"/>
      <c r="Z116" s="59" t="n">
        <f aca="false">SUM(Z87:Z115)</f>
        <v>4188848893.61</v>
      </c>
      <c r="AA116" s="60"/>
      <c r="AB116" s="60" t="n">
        <f aca="false">SUM(AB87:AB115)</f>
        <v>24033331360.96</v>
      </c>
      <c r="AC116" s="60"/>
      <c r="AD116" s="61" t="n">
        <f aca="false">IF((AB116+Z116)=0,"",Z116/(AB116+Z116))</f>
        <v>0.148424000407683</v>
      </c>
      <c r="AE116" s="62"/>
      <c r="AF116" s="62"/>
      <c r="AG116" s="62"/>
      <c r="AH116" s="62"/>
      <c r="AI116" s="58"/>
    </row>
    <row r="117" customFormat="false" ht="12.75" hidden="false" customHeight="false" outlineLevel="0" collapsed="false">
      <c r="E117" s="8"/>
      <c r="F117" s="8"/>
      <c r="G117" s="8"/>
      <c r="AI117" s="1"/>
    </row>
    <row r="118" customFormat="false" ht="12.75" hidden="false" customHeight="false" outlineLevel="0" collapsed="false">
      <c r="E118" s="2" t="str">
        <f aca="true">"RUN ON "&amp;TEXT(NOW(),"M/D/YYYY HH:MM")</f>
        <v>RUN ON 9/26/2025 21:09</v>
      </c>
      <c r="F118" s="8"/>
      <c r="G118" s="8"/>
      <c r="AI118" s="1"/>
    </row>
    <row r="119" customFormat="false" ht="12.75" hidden="false" customHeight="false" outlineLevel="0" collapsed="false">
      <c r="A119" s="44"/>
      <c r="D119" s="45"/>
      <c r="E119" s="46"/>
      <c r="F119" s="46"/>
      <c r="G119" s="46"/>
      <c r="H119" s="46"/>
      <c r="I119" s="72"/>
      <c r="J119" s="73"/>
      <c r="K119" s="73"/>
      <c r="L119" s="46"/>
      <c r="M119" s="47"/>
      <c r="N119" s="46"/>
      <c r="O119" s="72"/>
      <c r="P119" s="68"/>
      <c r="Q119" s="68"/>
      <c r="R119" s="46"/>
      <c r="S119" s="46"/>
      <c r="T119" s="46"/>
      <c r="U119" s="72"/>
      <c r="V119" s="73"/>
      <c r="W119" s="73"/>
      <c r="X119" s="46"/>
      <c r="Y119" s="47"/>
      <c r="Z119" s="46"/>
      <c r="AA119" s="72"/>
      <c r="AB119" s="68"/>
      <c r="AC119" s="68"/>
      <c r="AD119" s="46"/>
      <c r="AE119" s="46"/>
      <c r="AF119" s="46"/>
      <c r="AG119" s="47"/>
      <c r="AH119" s="46"/>
      <c r="AI119" s="47"/>
      <c r="AJ119" s="46"/>
      <c r="AK119" s="1"/>
    </row>
    <row r="120" customFormat="false" ht="12.75" hidden="false" customHeight="false" outlineLevel="0" collapsed="false">
      <c r="E120" s="1"/>
      <c r="F120" s="1"/>
      <c r="G120" s="1"/>
      <c r="H120" s="1"/>
      <c r="I120" s="68"/>
      <c r="J120" s="68"/>
      <c r="K120" s="68"/>
      <c r="L120" s="1"/>
      <c r="M120" s="1"/>
      <c r="N120" s="1"/>
      <c r="O120" s="68"/>
      <c r="P120" s="68"/>
      <c r="Q120" s="68"/>
      <c r="R120" s="1"/>
      <c r="S120" s="1"/>
      <c r="T120" s="1"/>
      <c r="U120" s="68"/>
      <c r="V120" s="68"/>
      <c r="W120" s="68"/>
      <c r="X120" s="1"/>
      <c r="Y120" s="1"/>
      <c r="Z120" s="1"/>
      <c r="AA120" s="68"/>
      <c r="AB120" s="68"/>
      <c r="AC120" s="68"/>
      <c r="AD120" s="1"/>
      <c r="AE120" s="1"/>
      <c r="AF120" s="1"/>
      <c r="AG120" s="1"/>
      <c r="AH120" s="1"/>
      <c r="AI120" s="1"/>
    </row>
    <row r="121" customFormat="false" ht="12.75" hidden="false" customHeight="false" outlineLevel="0" collapsed="false">
      <c r="E121" s="8"/>
      <c r="F121" s="8"/>
      <c r="G121" s="8"/>
    </row>
    <row r="122" customFormat="false" ht="12.75" hidden="false" customHeight="false" outlineLevel="0" collapsed="false">
      <c r="E122" s="8"/>
      <c r="F122" s="8"/>
      <c r="G122" s="8"/>
    </row>
    <row r="123" customFormat="false" ht="12.75" hidden="false" customHeight="false" outlineLevel="0" collapsed="false">
      <c r="E123" s="8"/>
      <c r="F123" s="8"/>
      <c r="G123" s="8"/>
    </row>
    <row r="124" customFormat="false" ht="12.75" hidden="false" customHeight="false" outlineLevel="0" collapsed="false">
      <c r="E124" s="8"/>
      <c r="F124" s="8"/>
      <c r="G124" s="8"/>
    </row>
    <row r="125" customFormat="false" ht="12.75" hidden="false" customHeight="false" outlineLevel="0" collapsed="false">
      <c r="E125" s="8"/>
      <c r="F125" s="8"/>
      <c r="G125" s="8"/>
    </row>
    <row r="126" customFormat="false" ht="12.75" hidden="false" customHeight="false" outlineLevel="0" collapsed="false">
      <c r="E126" s="8"/>
      <c r="F126" s="8"/>
      <c r="G126" s="8"/>
    </row>
    <row r="127" customFormat="false" ht="12.75" hidden="false" customHeight="false" outlineLevel="0" collapsed="false">
      <c r="E127" s="8"/>
      <c r="F127" s="8"/>
      <c r="G127" s="8"/>
    </row>
    <row r="128" customFormat="false" ht="12.75" hidden="false" customHeight="false" outlineLevel="0" collapsed="false">
      <c r="E128" s="8"/>
      <c r="F128" s="8"/>
      <c r="G128" s="8"/>
    </row>
    <row r="129" customFormat="false" ht="12.75" hidden="false" customHeight="false" outlineLevel="0" collapsed="false">
      <c r="E129" s="8"/>
      <c r="F129" s="8"/>
      <c r="G129" s="8"/>
    </row>
    <row r="130" customFormat="false" ht="12.75" hidden="false" customHeight="false" outlineLevel="0" collapsed="false">
      <c r="E130" s="8"/>
      <c r="F130" s="8"/>
      <c r="G130" s="8"/>
    </row>
    <row r="131" customFormat="false" ht="12.75" hidden="false" customHeight="false" outlineLevel="0" collapsed="false">
      <c r="E131" s="8"/>
      <c r="F131" s="8"/>
      <c r="G131" s="8"/>
    </row>
    <row r="132" customFormat="false" ht="12.75" hidden="false" customHeight="false" outlineLevel="0" collapsed="false">
      <c r="E132" s="8"/>
      <c r="F132" s="8"/>
      <c r="G132" s="8"/>
    </row>
    <row r="133" customFormat="false" ht="12.75" hidden="false" customHeight="false" outlineLevel="0" collapsed="false">
      <c r="E133" s="8"/>
      <c r="F133" s="8"/>
      <c r="G133" s="8"/>
    </row>
    <row r="134" customFormat="false" ht="12.75" hidden="false" customHeight="false" outlineLevel="0" collapsed="false">
      <c r="E134" s="8"/>
      <c r="F134" s="8"/>
      <c r="G134" s="8"/>
    </row>
    <row r="135" customFormat="false" ht="12.75" hidden="false" customHeight="false" outlineLevel="0" collapsed="false">
      <c r="E135" s="8"/>
      <c r="F135" s="8"/>
      <c r="G135" s="8"/>
    </row>
    <row r="136" customFormat="false" ht="12.75" hidden="false" customHeight="false" outlineLevel="0" collapsed="false">
      <c r="E136" s="8"/>
      <c r="F136" s="8"/>
      <c r="G136" s="8"/>
    </row>
    <row r="137" customFormat="false" ht="12.75" hidden="false" customHeight="false" outlineLevel="0" collapsed="false">
      <c r="E137" s="8"/>
      <c r="F137" s="8"/>
      <c r="G137" s="8"/>
    </row>
    <row r="138" customFormat="false" ht="12.75" hidden="false" customHeight="false" outlineLevel="0" collapsed="false">
      <c r="E138" s="8"/>
      <c r="F138" s="8"/>
      <c r="G138" s="8"/>
    </row>
    <row r="139" customFormat="false" ht="12.75" hidden="false" customHeight="false" outlineLevel="0" collapsed="false">
      <c r="E139" s="8"/>
      <c r="F139" s="8"/>
      <c r="G139" s="8"/>
    </row>
    <row r="140" customFormat="false" ht="12.75" hidden="false" customHeight="false" outlineLevel="0" collapsed="false">
      <c r="E140" s="8"/>
      <c r="F140" s="8"/>
      <c r="G140" s="8"/>
    </row>
    <row r="141" customFormat="false" ht="12.75" hidden="false" customHeight="false" outlineLevel="0" collapsed="false">
      <c r="E141" s="8"/>
      <c r="F141" s="8"/>
      <c r="G141" s="8"/>
    </row>
    <row r="142" customFormat="false" ht="12.75" hidden="false" customHeight="false" outlineLevel="0" collapsed="false">
      <c r="E142" s="8"/>
      <c r="F142" s="8"/>
      <c r="G142" s="8"/>
    </row>
    <row r="143" customFormat="false" ht="12.75" hidden="false" customHeight="false" outlineLevel="0" collapsed="false">
      <c r="E143" s="8"/>
      <c r="F143" s="8"/>
      <c r="G143" s="8"/>
    </row>
    <row r="144" customFormat="false" ht="12.75" hidden="false" customHeight="false" outlineLevel="0" collapsed="false">
      <c r="E144" s="8"/>
      <c r="F144" s="8"/>
      <c r="G144" s="8"/>
    </row>
    <row r="145" customFormat="false" ht="12.75" hidden="false" customHeight="false" outlineLevel="0" collapsed="false">
      <c r="E145" s="8"/>
      <c r="F145" s="8"/>
      <c r="G145" s="8"/>
    </row>
    <row r="146" customFormat="false" ht="12.75" hidden="false" customHeight="false" outlineLevel="0" collapsed="false">
      <c r="E146" s="8"/>
      <c r="F146" s="8"/>
      <c r="G146" s="8"/>
    </row>
    <row r="147" customFormat="false" ht="12.75" hidden="false" customHeight="false" outlineLevel="0" collapsed="false">
      <c r="E147" s="8"/>
      <c r="F147" s="8"/>
      <c r="G147" s="8"/>
    </row>
    <row r="148" customFormat="false" ht="12.75" hidden="false" customHeight="false" outlineLevel="0" collapsed="false">
      <c r="E148" s="8"/>
      <c r="F148" s="8"/>
      <c r="G148" s="8"/>
    </row>
    <row r="149" customFormat="false" ht="12.75" hidden="false" customHeight="false" outlineLevel="0" collapsed="false">
      <c r="E149" s="8"/>
      <c r="F149" s="8"/>
      <c r="G149" s="8"/>
    </row>
    <row r="150" customFormat="false" ht="12.75" hidden="false" customHeight="false" outlineLevel="0" collapsed="false">
      <c r="E150" s="8"/>
      <c r="F150" s="8"/>
      <c r="G150" s="8"/>
    </row>
    <row r="151" customFormat="false" ht="12.75" hidden="false" customHeight="false" outlineLevel="0" collapsed="false">
      <c r="E151" s="8"/>
      <c r="F151" s="8"/>
      <c r="G151" s="8"/>
    </row>
    <row r="152" customFormat="false" ht="12.75" hidden="false" customHeight="false" outlineLevel="0" collapsed="false">
      <c r="E152" s="8"/>
      <c r="F152" s="8"/>
      <c r="G152" s="8"/>
    </row>
    <row r="153" customFormat="false" ht="12.75" hidden="false" customHeight="false" outlineLevel="0" collapsed="false">
      <c r="E153" s="8"/>
      <c r="F153" s="8"/>
      <c r="G153" s="8"/>
    </row>
    <row r="154" customFormat="false" ht="12.75" hidden="false" customHeight="false" outlineLevel="0" collapsed="false">
      <c r="E154" s="8"/>
      <c r="F154" s="8"/>
      <c r="G154" s="8"/>
    </row>
    <row r="155" customFormat="false" ht="12.75" hidden="false" customHeight="false" outlineLevel="0" collapsed="false">
      <c r="E155" s="8"/>
      <c r="F155" s="8"/>
      <c r="G155" s="8"/>
    </row>
    <row r="156" customFormat="false" ht="12.75" hidden="false" customHeight="false" outlineLevel="0" collapsed="false">
      <c r="E156" s="8"/>
      <c r="F156" s="8"/>
      <c r="G156" s="8"/>
    </row>
    <row r="157" customFormat="false" ht="12.75" hidden="false" customHeight="false" outlineLevel="0" collapsed="false">
      <c r="E157" s="8"/>
      <c r="F157" s="8"/>
      <c r="G157" s="8"/>
    </row>
    <row r="158" customFormat="false" ht="12.75" hidden="false" customHeight="false" outlineLevel="0" collapsed="false">
      <c r="E158" s="8"/>
      <c r="F158" s="8"/>
      <c r="G158" s="8"/>
    </row>
    <row r="159" customFormat="false" ht="12.75" hidden="false" customHeight="false" outlineLevel="0" collapsed="false">
      <c r="E159" s="8"/>
      <c r="F159" s="8"/>
      <c r="G159" s="8"/>
    </row>
    <row r="160" customFormat="false" ht="12.75" hidden="false" customHeight="false" outlineLevel="0" collapsed="false">
      <c r="E160" s="8"/>
      <c r="F160" s="8"/>
      <c r="G160" s="8"/>
    </row>
    <row r="161" customFormat="false" ht="12.75" hidden="false" customHeight="false" outlineLevel="0" collapsed="false">
      <c r="E161" s="8"/>
      <c r="F161" s="8"/>
      <c r="G161" s="8"/>
    </row>
    <row r="162" customFormat="false" ht="12.75" hidden="false" customHeight="false" outlineLevel="0" collapsed="false">
      <c r="E162" s="8"/>
      <c r="F162" s="8"/>
      <c r="G162" s="8"/>
    </row>
    <row r="163" customFormat="false" ht="12.75" hidden="false" customHeight="false" outlineLevel="0" collapsed="false">
      <c r="E163" s="8"/>
      <c r="F163" s="8"/>
      <c r="G163" s="8"/>
    </row>
    <row r="164" customFormat="false" ht="12.75" hidden="false" customHeight="false" outlineLevel="0" collapsed="false">
      <c r="E164" s="8"/>
      <c r="F164" s="8"/>
      <c r="G164" s="8"/>
    </row>
    <row r="165" customFormat="false" ht="12.75" hidden="false" customHeight="false" outlineLevel="0" collapsed="false">
      <c r="E165" s="8"/>
      <c r="F165" s="8"/>
      <c r="G165" s="8"/>
    </row>
    <row r="166" customFormat="false" ht="12.75" hidden="false" customHeight="false" outlineLevel="0" collapsed="false">
      <c r="E166" s="8"/>
      <c r="F166" s="8"/>
      <c r="G166" s="8"/>
    </row>
    <row r="167" customFormat="false" ht="12.75" hidden="false" customHeight="false" outlineLevel="0" collapsed="false">
      <c r="E167" s="8"/>
      <c r="F167" s="8"/>
      <c r="G167" s="8"/>
    </row>
    <row r="168" customFormat="false" ht="12.75" hidden="false" customHeight="false" outlineLevel="0" collapsed="false">
      <c r="E168" s="8"/>
      <c r="F168" s="8"/>
      <c r="G168" s="8"/>
    </row>
    <row r="169" customFormat="false" ht="12.75" hidden="false" customHeight="false" outlineLevel="0" collapsed="false">
      <c r="E169" s="8"/>
      <c r="F169" s="8"/>
      <c r="G169" s="8"/>
    </row>
    <row r="170" customFormat="false" ht="12.75" hidden="false" customHeight="false" outlineLevel="0" collapsed="false">
      <c r="E170" s="8"/>
      <c r="F170" s="8"/>
      <c r="G170" s="8"/>
    </row>
    <row r="171" customFormat="false" ht="12.75" hidden="false" customHeight="false" outlineLevel="0" collapsed="false">
      <c r="E171" s="8"/>
      <c r="F171" s="8"/>
      <c r="G171" s="8"/>
    </row>
    <row r="172" customFormat="false" ht="12.75" hidden="false" customHeight="false" outlineLevel="0" collapsed="false">
      <c r="E172" s="8"/>
      <c r="F172" s="8"/>
      <c r="G172" s="8"/>
    </row>
    <row r="173" customFormat="false" ht="12.75" hidden="false" customHeight="false" outlineLevel="0" collapsed="false">
      <c r="E173" s="8"/>
      <c r="F173" s="8"/>
      <c r="G173" s="8"/>
    </row>
    <row r="174" customFormat="false" ht="12.75" hidden="false" customHeight="false" outlineLevel="0" collapsed="false">
      <c r="E174" s="8"/>
      <c r="F174" s="8"/>
      <c r="G174" s="8"/>
    </row>
    <row r="175" customFormat="false" ht="12.75" hidden="false" customHeight="false" outlineLevel="0" collapsed="false">
      <c r="E175" s="8"/>
      <c r="F175" s="8"/>
      <c r="G175" s="8"/>
    </row>
    <row r="176" customFormat="false" ht="12.75" hidden="false" customHeight="false" outlineLevel="0" collapsed="false">
      <c r="E176" s="8"/>
      <c r="F176" s="8"/>
      <c r="G176" s="8"/>
    </row>
    <row r="177" customFormat="false" ht="12.75" hidden="false" customHeight="false" outlineLevel="0" collapsed="false">
      <c r="E177" s="8"/>
      <c r="F177" s="8"/>
      <c r="G177" s="8"/>
    </row>
    <row r="178" customFormat="false" ht="12.75" hidden="false" customHeight="false" outlineLevel="0" collapsed="false">
      <c r="E178" s="8"/>
      <c r="F178" s="8"/>
      <c r="G178" s="8"/>
    </row>
    <row r="179" customFormat="false" ht="12.75" hidden="false" customHeight="false" outlineLevel="0" collapsed="false">
      <c r="E179" s="8"/>
      <c r="F179" s="8"/>
      <c r="G179" s="8"/>
    </row>
    <row r="180" customFormat="false" ht="12.75" hidden="false" customHeight="false" outlineLevel="0" collapsed="false">
      <c r="E180" s="8"/>
      <c r="F180" s="8"/>
      <c r="G180" s="8"/>
    </row>
    <row r="181" customFormat="false" ht="12.75" hidden="false" customHeight="false" outlineLevel="0" collapsed="false">
      <c r="E181" s="8"/>
      <c r="F181" s="8"/>
      <c r="G181" s="8"/>
    </row>
    <row r="182" customFormat="false" ht="12.75" hidden="false" customHeight="false" outlineLevel="0" collapsed="false">
      <c r="E182" s="8"/>
      <c r="F182" s="8"/>
      <c r="G182" s="8"/>
    </row>
    <row r="183" customFormat="false" ht="12.75" hidden="false" customHeight="false" outlineLevel="0" collapsed="false">
      <c r="E183" s="8"/>
      <c r="F183" s="8"/>
      <c r="G183" s="8"/>
    </row>
    <row r="184" customFormat="false" ht="12.75" hidden="false" customHeight="false" outlineLevel="0" collapsed="false">
      <c r="E184" s="8"/>
      <c r="F184" s="8"/>
      <c r="G184" s="8"/>
    </row>
    <row r="185" customFormat="false" ht="12.75" hidden="false" customHeight="false" outlineLevel="0" collapsed="false">
      <c r="E185" s="8"/>
      <c r="F185" s="8"/>
      <c r="G185" s="8"/>
    </row>
    <row r="186" customFormat="false" ht="12.75" hidden="false" customHeight="false" outlineLevel="0" collapsed="false">
      <c r="E186" s="8"/>
      <c r="F186" s="8"/>
      <c r="G186" s="8"/>
    </row>
    <row r="187" customFormat="false" ht="12.75" hidden="false" customHeight="false" outlineLevel="0" collapsed="false">
      <c r="E187" s="8"/>
      <c r="F187" s="8"/>
      <c r="G187" s="8"/>
    </row>
    <row r="188" customFormat="false" ht="12.75" hidden="false" customHeight="false" outlineLevel="0" collapsed="false">
      <c r="E188" s="8"/>
      <c r="F188" s="8"/>
      <c r="G188" s="8"/>
    </row>
    <row r="189" customFormat="false" ht="12.75" hidden="false" customHeight="false" outlineLevel="0" collapsed="false">
      <c r="E189" s="8"/>
      <c r="F189" s="8"/>
      <c r="G189" s="8"/>
    </row>
    <row r="190" customFormat="false" ht="12.75" hidden="false" customHeight="false" outlineLevel="0" collapsed="false">
      <c r="E190" s="8"/>
      <c r="F190" s="8"/>
      <c r="G190" s="8"/>
    </row>
    <row r="191" customFormat="false" ht="12.75" hidden="false" customHeight="false" outlineLevel="0" collapsed="false">
      <c r="E191" s="8"/>
      <c r="F191" s="8"/>
      <c r="G191" s="8"/>
    </row>
    <row r="192" customFormat="false" ht="12.75" hidden="false" customHeight="false" outlineLevel="0" collapsed="false">
      <c r="E192" s="8"/>
      <c r="F192" s="8"/>
      <c r="G192" s="8"/>
    </row>
    <row r="193" customFormat="false" ht="12.75" hidden="false" customHeight="false" outlineLevel="0" collapsed="false">
      <c r="E193" s="8"/>
      <c r="F193" s="8"/>
      <c r="G193" s="8"/>
    </row>
    <row r="194" customFormat="false" ht="12.75" hidden="false" customHeight="false" outlineLevel="0" collapsed="false">
      <c r="E194" s="8"/>
      <c r="F194" s="8"/>
      <c r="G194" s="8"/>
    </row>
    <row r="195" customFormat="false" ht="12.75" hidden="false" customHeight="false" outlineLevel="0" collapsed="false">
      <c r="E195" s="8"/>
      <c r="F195" s="8"/>
      <c r="G195" s="8"/>
    </row>
    <row r="196" customFormat="false" ht="12.75" hidden="false" customHeight="false" outlineLevel="0" collapsed="false">
      <c r="E196" s="8"/>
      <c r="F196" s="8"/>
      <c r="G196" s="8"/>
    </row>
    <row r="197" customFormat="false" ht="12.75" hidden="false" customHeight="false" outlineLevel="0" collapsed="false">
      <c r="E197" s="8"/>
      <c r="F197" s="8"/>
      <c r="G197" s="8"/>
    </row>
    <row r="198" customFormat="false" ht="12.75" hidden="false" customHeight="false" outlineLevel="0" collapsed="false">
      <c r="E198" s="8"/>
      <c r="F198" s="8"/>
      <c r="G198" s="8"/>
    </row>
    <row r="199" customFormat="false" ht="12.75" hidden="false" customHeight="false" outlineLevel="0" collapsed="false">
      <c r="E199" s="8"/>
      <c r="F199" s="8"/>
      <c r="G199" s="8"/>
    </row>
    <row r="200" customFormat="false" ht="12.75" hidden="false" customHeight="false" outlineLevel="0" collapsed="false">
      <c r="E200" s="8"/>
      <c r="F200" s="8"/>
      <c r="G200" s="8"/>
    </row>
    <row r="201" customFormat="false" ht="12.75" hidden="false" customHeight="false" outlineLevel="0" collapsed="false">
      <c r="E201" s="8"/>
      <c r="F201" s="8"/>
      <c r="G201" s="8"/>
    </row>
    <row r="202" customFormat="false" ht="12.75" hidden="false" customHeight="false" outlineLevel="0" collapsed="false">
      <c r="E202" s="8"/>
      <c r="F202" s="8"/>
      <c r="G202" s="8"/>
    </row>
    <row r="203" customFormat="false" ht="12.75" hidden="false" customHeight="false" outlineLevel="0" collapsed="false">
      <c r="E203" s="8"/>
      <c r="F203" s="8"/>
      <c r="G203" s="8"/>
    </row>
    <row r="204" customFormat="false" ht="12.75" hidden="false" customHeight="false" outlineLevel="0" collapsed="false">
      <c r="E204" s="8"/>
      <c r="F204" s="8"/>
      <c r="G204" s="8"/>
    </row>
    <row r="205" customFormat="false" ht="12.75" hidden="false" customHeight="false" outlineLevel="0" collapsed="false">
      <c r="E205" s="8"/>
      <c r="F205" s="8"/>
      <c r="G205" s="8"/>
    </row>
    <row r="206" customFormat="false" ht="12.75" hidden="false" customHeight="false" outlineLevel="0" collapsed="false">
      <c r="E206" s="8"/>
      <c r="F206" s="8"/>
      <c r="G206" s="8"/>
    </row>
    <row r="207" customFormat="false" ht="12.75" hidden="false" customHeight="false" outlineLevel="0" collapsed="false">
      <c r="E207" s="8"/>
      <c r="F207" s="8"/>
      <c r="G207" s="8"/>
    </row>
    <row r="208" customFormat="false" ht="12.75" hidden="false" customHeight="false" outlineLevel="0" collapsed="false">
      <c r="E208" s="8"/>
      <c r="F208" s="8"/>
      <c r="G208" s="8"/>
    </row>
    <row r="209" customFormat="false" ht="12.75" hidden="false" customHeight="false" outlineLevel="0" collapsed="false">
      <c r="E209" s="8"/>
      <c r="F209" s="8"/>
      <c r="G209" s="8"/>
    </row>
    <row r="210" customFormat="false" ht="12.75" hidden="false" customHeight="false" outlineLevel="0" collapsed="false">
      <c r="E210" s="8"/>
      <c r="F210" s="8"/>
      <c r="G210" s="8"/>
    </row>
    <row r="211" customFormat="false" ht="12.75" hidden="false" customHeight="false" outlineLevel="0" collapsed="false">
      <c r="E211" s="8"/>
      <c r="F211" s="8"/>
      <c r="G211" s="8"/>
    </row>
    <row r="212" customFormat="false" ht="12.75" hidden="false" customHeight="false" outlineLevel="0" collapsed="false">
      <c r="E212" s="8"/>
      <c r="F212" s="8"/>
      <c r="G212" s="8"/>
    </row>
    <row r="213" customFormat="false" ht="12.75" hidden="false" customHeight="false" outlineLevel="0" collapsed="false">
      <c r="E213" s="8"/>
      <c r="F213" s="8"/>
      <c r="G213" s="8"/>
    </row>
    <row r="214" customFormat="false" ht="12.75" hidden="false" customHeight="false" outlineLevel="0" collapsed="false">
      <c r="E214" s="8"/>
      <c r="F214" s="8"/>
      <c r="G214" s="8"/>
    </row>
    <row r="215" customFormat="false" ht="12.75" hidden="false" customHeight="false" outlineLevel="0" collapsed="false">
      <c r="E215" s="8"/>
      <c r="F215" s="8"/>
      <c r="G215" s="8"/>
    </row>
    <row r="216" customFormat="false" ht="12.75" hidden="false" customHeight="false" outlineLevel="0" collapsed="false">
      <c r="E216" s="8"/>
      <c r="F216" s="8"/>
      <c r="G216" s="8"/>
    </row>
    <row r="217" customFormat="false" ht="12.75" hidden="false" customHeight="false" outlineLevel="0" collapsed="false">
      <c r="E217" s="8"/>
      <c r="F217" s="8"/>
      <c r="G217" s="8"/>
    </row>
    <row r="218" customFormat="false" ht="12.75" hidden="false" customHeight="false" outlineLevel="0" collapsed="false">
      <c r="E218" s="8"/>
      <c r="F218" s="8"/>
      <c r="G218" s="8"/>
    </row>
    <row r="219" customFormat="false" ht="12.75" hidden="false" customHeight="false" outlineLevel="0" collapsed="false">
      <c r="E219" s="8"/>
      <c r="F219" s="8"/>
      <c r="G219" s="8"/>
    </row>
    <row r="220" customFormat="false" ht="12.75" hidden="false" customHeight="false" outlineLevel="0" collapsed="false">
      <c r="E220" s="8"/>
      <c r="F220" s="8"/>
      <c r="G220" s="8"/>
    </row>
    <row r="221" customFormat="false" ht="12.75" hidden="false" customHeight="false" outlineLevel="0" collapsed="false">
      <c r="E221" s="8"/>
      <c r="F221" s="8"/>
      <c r="G221" s="8"/>
    </row>
    <row r="222" customFormat="false" ht="12.75" hidden="false" customHeight="false" outlineLevel="0" collapsed="false">
      <c r="E222" s="8"/>
      <c r="F222" s="8"/>
      <c r="G222" s="8"/>
    </row>
    <row r="223" customFormat="false" ht="12.75" hidden="false" customHeight="false" outlineLevel="0" collapsed="false">
      <c r="E223" s="8"/>
      <c r="F223" s="8"/>
      <c r="G223" s="8"/>
    </row>
    <row r="224" customFormat="false" ht="12.75" hidden="false" customHeight="false" outlineLevel="0" collapsed="false">
      <c r="E224" s="8"/>
      <c r="F224" s="8"/>
      <c r="G224" s="8"/>
    </row>
    <row r="225" customFormat="false" ht="12.75" hidden="false" customHeight="false" outlineLevel="0" collapsed="false">
      <c r="E225" s="8"/>
      <c r="F225" s="8"/>
      <c r="G225" s="8"/>
    </row>
    <row r="226" customFormat="false" ht="12.75" hidden="false" customHeight="false" outlineLevel="0" collapsed="false">
      <c r="E226" s="8"/>
      <c r="F226" s="8"/>
      <c r="G226" s="8"/>
    </row>
    <row r="227" customFormat="false" ht="12.75" hidden="false" customHeight="false" outlineLevel="0" collapsed="false">
      <c r="E227" s="8"/>
      <c r="F227" s="8"/>
      <c r="G227" s="8"/>
    </row>
    <row r="228" customFormat="false" ht="12.75" hidden="false" customHeight="false" outlineLevel="0" collapsed="false">
      <c r="E228" s="8"/>
      <c r="F228" s="8"/>
      <c r="G228" s="8"/>
    </row>
    <row r="229" customFormat="false" ht="12.75" hidden="false" customHeight="false" outlineLevel="0" collapsed="false">
      <c r="E229" s="8"/>
      <c r="F229" s="8"/>
      <c r="G229" s="8"/>
    </row>
    <row r="230" customFormat="false" ht="12.75" hidden="false" customHeight="false" outlineLevel="0" collapsed="false">
      <c r="E230" s="8"/>
      <c r="F230" s="8"/>
      <c r="G230" s="8"/>
    </row>
    <row r="231" customFormat="false" ht="12.75" hidden="false" customHeight="false" outlineLevel="0" collapsed="false">
      <c r="E231" s="8"/>
      <c r="F231" s="8"/>
      <c r="G231" s="8"/>
    </row>
    <row r="232" customFormat="false" ht="12.75" hidden="false" customHeight="false" outlineLevel="0" collapsed="false">
      <c r="E232" s="8"/>
      <c r="F232" s="8"/>
      <c r="G232" s="8"/>
    </row>
    <row r="233" customFormat="false" ht="12.75" hidden="false" customHeight="false" outlineLevel="0" collapsed="false">
      <c r="E233" s="8"/>
      <c r="F233" s="8"/>
      <c r="G233" s="8"/>
    </row>
    <row r="234" customFormat="false" ht="12.75" hidden="false" customHeight="false" outlineLevel="0" collapsed="false">
      <c r="E234" s="8"/>
      <c r="F234" s="8"/>
      <c r="G234" s="8"/>
    </row>
    <row r="235" customFormat="false" ht="12.75" hidden="false" customHeight="false" outlineLevel="0" collapsed="false">
      <c r="E235" s="8"/>
      <c r="F235" s="8"/>
      <c r="G235" s="8"/>
    </row>
    <row r="236" customFormat="false" ht="12.75" hidden="false" customHeight="false" outlineLevel="0" collapsed="false">
      <c r="E236" s="8"/>
      <c r="F236" s="8"/>
      <c r="G236" s="8"/>
    </row>
    <row r="237" customFormat="false" ht="12.75" hidden="false" customHeight="false" outlineLevel="0" collapsed="false">
      <c r="E237" s="8"/>
      <c r="F237" s="8"/>
      <c r="G237" s="8"/>
    </row>
    <row r="238" customFormat="false" ht="12.75" hidden="false" customHeight="false" outlineLevel="0" collapsed="false">
      <c r="E238" s="8"/>
      <c r="F238" s="8"/>
      <c r="G238" s="8"/>
    </row>
    <row r="239" customFormat="false" ht="12.75" hidden="false" customHeight="false" outlineLevel="0" collapsed="false">
      <c r="E239" s="8"/>
      <c r="F239" s="8"/>
      <c r="G239" s="8"/>
    </row>
    <row r="240" customFormat="false" ht="12.75" hidden="false" customHeight="false" outlineLevel="0" collapsed="false">
      <c r="E240" s="8"/>
      <c r="F240" s="8"/>
      <c r="G240" s="8"/>
    </row>
    <row r="241" customFormat="false" ht="12.75" hidden="false" customHeight="false" outlineLevel="0" collapsed="false">
      <c r="E241" s="8"/>
      <c r="F241" s="8"/>
      <c r="G241" s="8"/>
    </row>
    <row r="242" customFormat="false" ht="12.75" hidden="false" customHeight="false" outlineLevel="0" collapsed="false">
      <c r="E242" s="8"/>
      <c r="F242" s="8"/>
      <c r="G242" s="8"/>
    </row>
    <row r="243" customFormat="false" ht="12.75" hidden="false" customHeight="false" outlineLevel="0" collapsed="false">
      <c r="E243" s="8"/>
      <c r="F243" s="8"/>
      <c r="G243" s="8"/>
    </row>
    <row r="244" customFormat="false" ht="12.75" hidden="false" customHeight="false" outlineLevel="0" collapsed="false">
      <c r="E244" s="8"/>
      <c r="F244" s="8"/>
      <c r="G244" s="8"/>
    </row>
    <row r="245" customFormat="false" ht="12.75" hidden="false" customHeight="false" outlineLevel="0" collapsed="false">
      <c r="E245" s="8"/>
      <c r="F245" s="8"/>
      <c r="G245" s="8"/>
    </row>
    <row r="246" customFormat="false" ht="12.75" hidden="false" customHeight="false" outlineLevel="0" collapsed="false">
      <c r="E246" s="8"/>
      <c r="F246" s="8"/>
      <c r="G246" s="8"/>
    </row>
    <row r="247" customFormat="false" ht="12.75" hidden="false" customHeight="false" outlineLevel="0" collapsed="false">
      <c r="E247" s="8"/>
      <c r="F247" s="8"/>
      <c r="G247" s="8"/>
    </row>
    <row r="248" customFormat="false" ht="12.75" hidden="false" customHeight="false" outlineLevel="0" collapsed="false">
      <c r="E248" s="8"/>
      <c r="F248" s="8"/>
      <c r="G248" s="8"/>
    </row>
    <row r="249" customFormat="false" ht="12.75" hidden="false" customHeight="false" outlineLevel="0" collapsed="false">
      <c r="E249" s="8"/>
      <c r="F249" s="8"/>
      <c r="G249" s="8"/>
    </row>
    <row r="250" customFormat="false" ht="12.75" hidden="false" customHeight="false" outlineLevel="0" collapsed="false">
      <c r="E250" s="8"/>
      <c r="F250" s="8"/>
      <c r="G250" s="8"/>
    </row>
    <row r="251" customFormat="false" ht="12.75" hidden="false" customHeight="false" outlineLevel="0" collapsed="false">
      <c r="E251" s="8"/>
      <c r="F251" s="8"/>
      <c r="G251" s="8"/>
    </row>
    <row r="252" customFormat="false" ht="12.75" hidden="false" customHeight="false" outlineLevel="0" collapsed="false">
      <c r="E252" s="8"/>
      <c r="F252" s="8"/>
      <c r="G252" s="8"/>
    </row>
    <row r="253" customFormat="false" ht="12.75" hidden="false" customHeight="false" outlineLevel="0" collapsed="false">
      <c r="E253" s="8"/>
      <c r="F253" s="8"/>
      <c r="G253" s="8"/>
    </row>
    <row r="254" customFormat="false" ht="12.75" hidden="false" customHeight="false" outlineLevel="0" collapsed="false">
      <c r="E254" s="8"/>
      <c r="F254" s="8"/>
      <c r="G254" s="8"/>
    </row>
    <row r="255" customFormat="false" ht="12.75" hidden="false" customHeight="false" outlineLevel="0" collapsed="false">
      <c r="E255" s="8"/>
      <c r="F255" s="8"/>
      <c r="G255" s="8"/>
    </row>
    <row r="256" customFormat="false" ht="12.75" hidden="false" customHeight="false" outlineLevel="0" collapsed="false">
      <c r="E256" s="8"/>
      <c r="F256" s="8"/>
      <c r="G256" s="8"/>
    </row>
    <row r="257" customFormat="false" ht="12.75" hidden="false" customHeight="false" outlineLevel="0" collapsed="false">
      <c r="E257" s="8"/>
      <c r="F257" s="8"/>
      <c r="G257" s="8"/>
    </row>
    <row r="258" customFormat="false" ht="12.75" hidden="false" customHeight="false" outlineLevel="0" collapsed="false">
      <c r="E258" s="8"/>
      <c r="F258" s="8"/>
      <c r="G258" s="8"/>
    </row>
    <row r="259" customFormat="false" ht="12.75" hidden="false" customHeight="false" outlineLevel="0" collapsed="false">
      <c r="E259" s="8"/>
      <c r="F259" s="8"/>
      <c r="G259" s="8"/>
    </row>
    <row r="260" customFormat="false" ht="12.75" hidden="false" customHeight="false" outlineLevel="0" collapsed="false">
      <c r="E260" s="8"/>
      <c r="F260" s="8"/>
      <c r="G260" s="8"/>
    </row>
    <row r="261" customFormat="false" ht="12.75" hidden="false" customHeight="false" outlineLevel="0" collapsed="false">
      <c r="E261" s="8"/>
      <c r="F261" s="8"/>
      <c r="G261" s="8"/>
    </row>
    <row r="262" customFormat="false" ht="12.75" hidden="false" customHeight="false" outlineLevel="0" collapsed="false">
      <c r="E262" s="8"/>
      <c r="F262" s="8"/>
      <c r="G262" s="8"/>
    </row>
    <row r="263" customFormat="false" ht="12.75" hidden="false" customHeight="false" outlineLevel="0" collapsed="false">
      <c r="E263" s="8"/>
      <c r="F263" s="8"/>
      <c r="G263" s="8"/>
    </row>
    <row r="264" customFormat="false" ht="12.75" hidden="false" customHeight="false" outlineLevel="0" collapsed="false">
      <c r="E264" s="8"/>
      <c r="F264" s="8"/>
      <c r="G264" s="8"/>
    </row>
    <row r="265" customFormat="false" ht="12.75" hidden="false" customHeight="false" outlineLevel="0" collapsed="false">
      <c r="E265" s="8"/>
      <c r="F265" s="8"/>
      <c r="G265" s="8"/>
    </row>
    <row r="266" customFormat="false" ht="12.75" hidden="false" customHeight="false" outlineLevel="0" collapsed="false">
      <c r="E266" s="8"/>
      <c r="F266" s="8"/>
      <c r="G266" s="8"/>
    </row>
    <row r="267" customFormat="false" ht="12.75" hidden="false" customHeight="false" outlineLevel="0" collapsed="false">
      <c r="E267" s="8"/>
      <c r="F267" s="8"/>
      <c r="G267" s="8"/>
    </row>
    <row r="268" customFormat="false" ht="12.75" hidden="false" customHeight="false" outlineLevel="0" collapsed="false">
      <c r="E268" s="8"/>
      <c r="F268" s="8"/>
      <c r="G268" s="8"/>
    </row>
    <row r="269" customFormat="false" ht="12.75" hidden="false" customHeight="false" outlineLevel="0" collapsed="false">
      <c r="E269" s="8"/>
      <c r="F269" s="8"/>
      <c r="G269" s="8"/>
    </row>
    <row r="270" customFormat="false" ht="12.75" hidden="false" customHeight="false" outlineLevel="0" collapsed="false">
      <c r="E270" s="8"/>
      <c r="F270" s="8"/>
      <c r="G270" s="8"/>
    </row>
    <row r="271" customFormat="false" ht="12.75" hidden="false" customHeight="false" outlineLevel="0" collapsed="false">
      <c r="E271" s="8"/>
      <c r="F271" s="8"/>
      <c r="G271" s="8"/>
    </row>
    <row r="272" customFormat="false" ht="12.75" hidden="false" customHeight="false" outlineLevel="0" collapsed="false">
      <c r="E272" s="8"/>
      <c r="F272" s="8"/>
      <c r="G272" s="8"/>
    </row>
    <row r="273" customFormat="false" ht="12.75" hidden="false" customHeight="false" outlineLevel="0" collapsed="false">
      <c r="E273" s="8"/>
      <c r="F273" s="8"/>
      <c r="G273" s="8"/>
    </row>
    <row r="274" customFormat="false" ht="12.75" hidden="false" customHeight="false" outlineLevel="0" collapsed="false">
      <c r="E274" s="8"/>
      <c r="F274" s="8"/>
      <c r="G274" s="8"/>
    </row>
    <row r="275" customFormat="false" ht="12.75" hidden="false" customHeight="false" outlineLevel="0" collapsed="false">
      <c r="E275" s="8"/>
      <c r="F275" s="8"/>
      <c r="G275" s="8"/>
    </row>
    <row r="276" customFormat="false" ht="12.75" hidden="false" customHeight="false" outlineLevel="0" collapsed="false">
      <c r="E276" s="8"/>
      <c r="F276" s="8"/>
      <c r="G276" s="8"/>
    </row>
    <row r="277" customFormat="false" ht="12.75" hidden="false" customHeight="false" outlineLevel="0" collapsed="false">
      <c r="E277" s="8"/>
      <c r="F277" s="8"/>
      <c r="G277" s="8"/>
    </row>
    <row r="278" customFormat="false" ht="12.75" hidden="false" customHeight="false" outlineLevel="0" collapsed="false">
      <c r="E278" s="8"/>
      <c r="F278" s="8"/>
      <c r="G278" s="8"/>
    </row>
    <row r="279" customFormat="false" ht="12.75" hidden="false" customHeight="false" outlineLevel="0" collapsed="false">
      <c r="E279" s="8"/>
      <c r="F279" s="8"/>
      <c r="G279" s="8"/>
    </row>
    <row r="280" customFormat="false" ht="12.75" hidden="false" customHeight="false" outlineLevel="0" collapsed="false">
      <c r="E280" s="8"/>
      <c r="F280" s="8"/>
      <c r="G280" s="8"/>
    </row>
    <row r="281" customFormat="false" ht="12.75" hidden="false" customHeight="false" outlineLevel="0" collapsed="false">
      <c r="E281" s="8"/>
      <c r="F281" s="8"/>
      <c r="G281" s="8"/>
    </row>
    <row r="282" customFormat="false" ht="12.75" hidden="false" customHeight="false" outlineLevel="0" collapsed="false">
      <c r="E282" s="8"/>
      <c r="F282" s="8"/>
      <c r="G282" s="8"/>
    </row>
    <row r="283" customFormat="false" ht="12.75" hidden="false" customHeight="false" outlineLevel="0" collapsed="false">
      <c r="E283" s="8"/>
      <c r="F283" s="8"/>
      <c r="G283" s="8"/>
    </row>
    <row r="284" customFormat="false" ht="12.75" hidden="false" customHeight="false" outlineLevel="0" collapsed="false">
      <c r="E284" s="8"/>
      <c r="F284" s="8"/>
      <c r="G284" s="8"/>
    </row>
    <row r="285" customFormat="false" ht="12.75" hidden="false" customHeight="false" outlineLevel="0" collapsed="false">
      <c r="E285" s="8"/>
      <c r="F285" s="8"/>
      <c r="G285" s="8"/>
    </row>
    <row r="286" customFormat="false" ht="12.75" hidden="false" customHeight="false" outlineLevel="0" collapsed="false">
      <c r="E286" s="8"/>
      <c r="F286" s="8"/>
      <c r="G286" s="8"/>
    </row>
    <row r="287" customFormat="false" ht="12.75" hidden="false" customHeight="false" outlineLevel="0" collapsed="false">
      <c r="E287" s="8"/>
      <c r="F287" s="8"/>
      <c r="G287" s="8"/>
    </row>
    <row r="288" customFormat="false" ht="12.75" hidden="false" customHeight="false" outlineLevel="0" collapsed="false">
      <c r="E288" s="8"/>
      <c r="F288" s="8"/>
      <c r="G288" s="8"/>
    </row>
    <row r="289" customFormat="false" ht="12.75" hidden="false" customHeight="false" outlineLevel="0" collapsed="false">
      <c r="E289" s="8"/>
      <c r="F289" s="8"/>
      <c r="G289" s="8"/>
    </row>
    <row r="290" customFormat="false" ht="12.75" hidden="false" customHeight="false" outlineLevel="0" collapsed="false">
      <c r="E290" s="8"/>
      <c r="F290" s="8"/>
      <c r="G290" s="8"/>
    </row>
    <row r="291" customFormat="false" ht="12.75" hidden="false" customHeight="false" outlineLevel="0" collapsed="false">
      <c r="E291" s="8"/>
      <c r="F291" s="8"/>
      <c r="G291" s="8"/>
    </row>
    <row r="292" customFormat="false" ht="12.75" hidden="false" customHeight="false" outlineLevel="0" collapsed="false">
      <c r="E292" s="8"/>
      <c r="F292" s="8"/>
      <c r="G292" s="8"/>
    </row>
    <row r="293" customFormat="false" ht="12.75" hidden="false" customHeight="false" outlineLevel="0" collapsed="false">
      <c r="E293" s="8"/>
      <c r="F293" s="8"/>
      <c r="G293" s="8"/>
    </row>
    <row r="294" customFormat="false" ht="12.75" hidden="false" customHeight="false" outlineLevel="0" collapsed="false">
      <c r="E294" s="8"/>
      <c r="F294" s="8"/>
      <c r="G294" s="8"/>
    </row>
    <row r="295" customFormat="false" ht="12.75" hidden="false" customHeight="false" outlineLevel="0" collapsed="false">
      <c r="E295" s="8"/>
      <c r="F295" s="8"/>
      <c r="G295" s="8"/>
    </row>
    <row r="296" customFormat="false" ht="12.75" hidden="false" customHeight="false" outlineLevel="0" collapsed="false">
      <c r="E296" s="8"/>
      <c r="F296" s="8"/>
      <c r="G296" s="8"/>
    </row>
    <row r="297" customFormat="false" ht="12.75" hidden="false" customHeight="false" outlineLevel="0" collapsed="false">
      <c r="E297" s="8"/>
      <c r="F297" s="8"/>
      <c r="G297" s="8"/>
    </row>
    <row r="298" customFormat="false" ht="12.75" hidden="false" customHeight="false" outlineLevel="0" collapsed="false">
      <c r="E298" s="8"/>
      <c r="F298" s="8"/>
      <c r="G298" s="8"/>
    </row>
    <row r="299" customFormat="false" ht="12.75" hidden="false" customHeight="false" outlineLevel="0" collapsed="false">
      <c r="E299" s="8"/>
      <c r="F299" s="8"/>
      <c r="G299" s="8"/>
    </row>
    <row r="300" customFormat="false" ht="12.75" hidden="false" customHeight="false" outlineLevel="0" collapsed="false">
      <c r="E300" s="8"/>
      <c r="F300" s="8"/>
      <c r="G300" s="8"/>
    </row>
    <row r="301" customFormat="false" ht="12.75" hidden="false" customHeight="false" outlineLevel="0" collapsed="false">
      <c r="E301" s="8"/>
      <c r="F301" s="8"/>
      <c r="G301" s="8"/>
    </row>
    <row r="302" customFormat="false" ht="12.75" hidden="false" customHeight="false" outlineLevel="0" collapsed="false">
      <c r="E302" s="8"/>
      <c r="F302" s="8"/>
      <c r="G302" s="8"/>
    </row>
    <row r="303" customFormat="false" ht="12.75" hidden="false" customHeight="false" outlineLevel="0" collapsed="false">
      <c r="E303" s="8"/>
      <c r="F303" s="8"/>
      <c r="G303" s="8"/>
    </row>
    <row r="304" customFormat="false" ht="12.75" hidden="false" customHeight="false" outlineLevel="0" collapsed="false">
      <c r="E304" s="8"/>
      <c r="F304" s="8"/>
      <c r="G304" s="8"/>
    </row>
    <row r="305" customFormat="false" ht="12.75" hidden="false" customHeight="false" outlineLevel="0" collapsed="false">
      <c r="E305" s="8"/>
      <c r="F305" s="8"/>
      <c r="G305" s="8"/>
    </row>
    <row r="306" customFormat="false" ht="12.75" hidden="false" customHeight="false" outlineLevel="0" collapsed="false">
      <c r="E306" s="8"/>
      <c r="F306" s="8"/>
      <c r="G306" s="8"/>
    </row>
    <row r="307" customFormat="false" ht="12.75" hidden="false" customHeight="false" outlineLevel="0" collapsed="false">
      <c r="E307" s="8"/>
      <c r="F307" s="8"/>
      <c r="G307" s="8"/>
    </row>
    <row r="308" customFormat="false" ht="12.75" hidden="false" customHeight="false" outlineLevel="0" collapsed="false">
      <c r="E308" s="8"/>
      <c r="F308" s="8"/>
      <c r="G308" s="8"/>
    </row>
    <row r="309" customFormat="false" ht="12.75" hidden="false" customHeight="false" outlineLevel="0" collapsed="false">
      <c r="E309" s="8"/>
      <c r="F309" s="8"/>
      <c r="G309" s="8"/>
    </row>
    <row r="310" customFormat="false" ht="12.75" hidden="false" customHeight="false" outlineLevel="0" collapsed="false">
      <c r="E310" s="8"/>
      <c r="F310" s="8"/>
      <c r="G310" s="8"/>
    </row>
    <row r="311" customFormat="false" ht="12.75" hidden="false" customHeight="false" outlineLevel="0" collapsed="false">
      <c r="E311" s="8"/>
      <c r="F311" s="8"/>
      <c r="G311" s="8"/>
    </row>
    <row r="312" customFormat="false" ht="12.75" hidden="false" customHeight="false" outlineLevel="0" collapsed="false">
      <c r="E312" s="8"/>
      <c r="F312" s="8"/>
      <c r="G312" s="8"/>
    </row>
    <row r="313" customFormat="false" ht="12.75" hidden="false" customHeight="false" outlineLevel="0" collapsed="false">
      <c r="E313" s="8"/>
      <c r="F313" s="8"/>
      <c r="G313" s="8"/>
    </row>
    <row r="314" customFormat="false" ht="12.75" hidden="false" customHeight="false" outlineLevel="0" collapsed="false">
      <c r="E314" s="8"/>
      <c r="F314" s="8"/>
      <c r="G314" s="8"/>
    </row>
    <row r="315" customFormat="false" ht="12.75" hidden="false" customHeight="false" outlineLevel="0" collapsed="false">
      <c r="E315" s="8"/>
      <c r="F315" s="8"/>
      <c r="G315" s="8"/>
    </row>
    <row r="316" customFormat="false" ht="12.75" hidden="false" customHeight="false" outlineLevel="0" collapsed="false">
      <c r="E316" s="8"/>
      <c r="F316" s="8"/>
      <c r="G316" s="8"/>
    </row>
    <row r="317" customFormat="false" ht="12.75" hidden="false" customHeight="false" outlineLevel="0" collapsed="false">
      <c r="E317" s="8"/>
      <c r="F317" s="8"/>
      <c r="G317" s="8"/>
    </row>
    <row r="318" customFormat="false" ht="12.75" hidden="false" customHeight="false" outlineLevel="0" collapsed="false">
      <c r="E318" s="8"/>
      <c r="F318" s="8"/>
      <c r="G318" s="8"/>
    </row>
    <row r="319" customFormat="false" ht="12.75" hidden="false" customHeight="false" outlineLevel="0" collapsed="false">
      <c r="E319" s="8"/>
      <c r="F319" s="8"/>
      <c r="G319" s="8"/>
    </row>
    <row r="320" customFormat="false" ht="12.75" hidden="false" customHeight="false" outlineLevel="0" collapsed="false">
      <c r="E320" s="8"/>
      <c r="F320" s="8"/>
      <c r="G320" s="8"/>
    </row>
    <row r="321" customFormat="false" ht="12.75" hidden="false" customHeight="false" outlineLevel="0" collapsed="false">
      <c r="E321" s="8"/>
      <c r="F321" s="8"/>
      <c r="G321" s="8"/>
    </row>
    <row r="322" customFormat="false" ht="12.75" hidden="false" customHeight="false" outlineLevel="0" collapsed="false">
      <c r="E322" s="8"/>
      <c r="F322" s="8"/>
      <c r="G322" s="8"/>
    </row>
    <row r="323" customFormat="false" ht="12.75" hidden="false" customHeight="false" outlineLevel="0" collapsed="false">
      <c r="E323" s="8"/>
      <c r="F323" s="8"/>
      <c r="G323" s="8"/>
    </row>
    <row r="324" customFormat="false" ht="12.75" hidden="false" customHeight="false" outlineLevel="0" collapsed="false">
      <c r="E324" s="8"/>
      <c r="F324" s="8"/>
      <c r="G324" s="8"/>
    </row>
    <row r="325" customFormat="false" ht="12.75" hidden="false" customHeight="false" outlineLevel="0" collapsed="false">
      <c r="E325" s="8"/>
      <c r="F325" s="8"/>
      <c r="G325" s="8"/>
    </row>
    <row r="326" customFormat="false" ht="12.75" hidden="false" customHeight="false" outlineLevel="0" collapsed="false">
      <c r="E326" s="8"/>
      <c r="F326" s="8"/>
      <c r="G326" s="8"/>
    </row>
    <row r="327" customFormat="false" ht="12.75" hidden="false" customHeight="false" outlineLevel="0" collapsed="false">
      <c r="E327" s="8"/>
      <c r="F327" s="8"/>
      <c r="G327" s="8"/>
    </row>
    <row r="328" customFormat="false" ht="12.75" hidden="false" customHeight="false" outlineLevel="0" collapsed="false">
      <c r="E328" s="8"/>
      <c r="F328" s="8"/>
      <c r="G328" s="8"/>
    </row>
    <row r="329" customFormat="false" ht="12.75" hidden="false" customHeight="false" outlineLevel="0" collapsed="false">
      <c r="E329" s="8"/>
      <c r="F329" s="8"/>
      <c r="G329" s="8"/>
    </row>
    <row r="330" customFormat="false" ht="12.75" hidden="false" customHeight="false" outlineLevel="0" collapsed="false">
      <c r="E330" s="8"/>
      <c r="F330" s="8"/>
      <c r="G330" s="8"/>
    </row>
    <row r="331" customFormat="false" ht="12.75" hidden="false" customHeight="false" outlineLevel="0" collapsed="false">
      <c r="E331" s="8"/>
      <c r="F331" s="8"/>
      <c r="G331" s="8"/>
    </row>
    <row r="332" customFormat="false" ht="12.75" hidden="false" customHeight="false" outlineLevel="0" collapsed="false">
      <c r="E332" s="8"/>
      <c r="F332" s="8"/>
      <c r="G332" s="8"/>
    </row>
    <row r="333" customFormat="false" ht="12.75" hidden="false" customHeight="false" outlineLevel="0" collapsed="false">
      <c r="E333" s="8"/>
      <c r="F333" s="8"/>
      <c r="G333" s="8"/>
    </row>
    <row r="334" customFormat="false" ht="12.75" hidden="false" customHeight="false" outlineLevel="0" collapsed="false">
      <c r="E334" s="8"/>
      <c r="F334" s="8"/>
      <c r="G334" s="8"/>
    </row>
    <row r="335" customFormat="false" ht="12.75" hidden="false" customHeight="false" outlineLevel="0" collapsed="false">
      <c r="E335" s="8"/>
      <c r="F335" s="8"/>
      <c r="G335" s="8"/>
    </row>
    <row r="336" customFormat="false" ht="12.75" hidden="false" customHeight="false" outlineLevel="0" collapsed="false">
      <c r="E336" s="8"/>
      <c r="F336" s="8"/>
      <c r="G336" s="8"/>
    </row>
    <row r="337" customFormat="false" ht="12.75" hidden="false" customHeight="false" outlineLevel="0" collapsed="false">
      <c r="E337" s="8"/>
      <c r="F337" s="8"/>
      <c r="G337" s="8"/>
    </row>
    <row r="338" customFormat="false" ht="12.75" hidden="false" customHeight="false" outlineLevel="0" collapsed="false">
      <c r="E338" s="8"/>
      <c r="F338" s="8"/>
      <c r="G338" s="8"/>
    </row>
  </sheetData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K10" activeCellId="0" sqref="K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4.56"/>
    <col collapsed="false" customWidth="true" hidden="false" outlineLevel="0" max="3" min="3" style="0" width="7.99"/>
    <col collapsed="false" customWidth="true" hidden="false" outlineLevel="0" max="4" min="4" style="0" width="13.28"/>
    <col collapsed="false" customWidth="true" hidden="false" outlineLevel="0" max="5" min="5" style="0" width="5.71"/>
    <col collapsed="false" customWidth="true" hidden="false" outlineLevel="0" max="6" min="6" style="0" width="19.85"/>
  </cols>
  <sheetData>
    <row r="1" customFormat="false" ht="12.75" hidden="false" customHeight="false" outlineLevel="0" collapsed="false">
      <c r="A1" s="74" t="s">
        <v>142</v>
      </c>
      <c r="B1" s="75"/>
      <c r="C1" s="75"/>
      <c r="D1" s="76" t="s">
        <v>164</v>
      </c>
      <c r="E1" s="77" t="n">
        <v>1</v>
      </c>
      <c r="F1" s="78"/>
    </row>
    <row r="2" customFormat="false" ht="12.75" hidden="false" customHeight="false" outlineLevel="0" collapsed="false">
      <c r="A2" s="79" t="s">
        <v>143</v>
      </c>
      <c r="B2" s="80"/>
      <c r="C2" s="80"/>
      <c r="D2" s="81" t="s">
        <v>164</v>
      </c>
      <c r="E2" s="77" t="n">
        <v>1</v>
      </c>
      <c r="F2" s="78"/>
    </row>
    <row r="3" customFormat="false" ht="12.75" hidden="false" customHeight="false" outlineLevel="0" collapsed="false">
      <c r="A3" s="79" t="s">
        <v>144</v>
      </c>
      <c r="B3" s="80"/>
      <c r="C3" s="80"/>
      <c r="D3" s="81" t="s">
        <v>165</v>
      </c>
      <c r="E3" s="77" t="n">
        <v>10</v>
      </c>
      <c r="F3" s="78"/>
    </row>
    <row r="4" customFormat="false" ht="12.75" hidden="false" customHeight="false" outlineLevel="0" collapsed="false">
      <c r="A4" s="79" t="s">
        <v>146</v>
      </c>
      <c r="B4" s="80"/>
      <c r="C4" s="80"/>
      <c r="D4" s="81" t="s">
        <v>165</v>
      </c>
      <c r="E4" s="77" t="n">
        <v>10</v>
      </c>
      <c r="F4" s="78"/>
    </row>
    <row r="5" customFormat="false" ht="12.75" hidden="false" customHeight="false" outlineLevel="0" collapsed="false">
      <c r="A5" s="79" t="s">
        <v>147</v>
      </c>
      <c r="B5" s="80"/>
      <c r="C5" s="80"/>
      <c r="D5" s="81" t="s">
        <v>165</v>
      </c>
      <c r="E5" s="77" t="n">
        <v>10</v>
      </c>
      <c r="F5" s="78"/>
    </row>
    <row r="6" customFormat="false" ht="12.75" hidden="false" customHeight="false" outlineLevel="0" collapsed="false">
      <c r="A6" s="79" t="s">
        <v>148</v>
      </c>
      <c r="B6" s="80"/>
      <c r="C6" s="80"/>
      <c r="D6" s="81" t="s">
        <v>165</v>
      </c>
      <c r="E6" s="77" t="n">
        <v>10</v>
      </c>
      <c r="F6" s="78"/>
    </row>
    <row r="7" customFormat="false" ht="12.75" hidden="false" customHeight="false" outlineLevel="0" collapsed="false">
      <c r="A7" s="79" t="s">
        <v>82</v>
      </c>
      <c r="B7" s="80"/>
      <c r="C7" s="80"/>
      <c r="D7" s="81" t="s">
        <v>166</v>
      </c>
      <c r="E7" s="77" t="n">
        <v>0</v>
      </c>
      <c r="F7" s="78"/>
    </row>
    <row r="8" customFormat="false" ht="12.75" hidden="false" customHeight="false" outlineLevel="0" collapsed="false">
      <c r="A8" s="79" t="s">
        <v>121</v>
      </c>
      <c r="B8" s="80"/>
      <c r="C8" s="80"/>
      <c r="D8" s="81" t="s">
        <v>166</v>
      </c>
      <c r="E8" s="77" t="n">
        <v>0</v>
      </c>
      <c r="F8" s="78"/>
    </row>
    <row r="9" customFormat="false" ht="12.75" hidden="false" customHeight="false" outlineLevel="0" collapsed="false">
      <c r="A9" s="82"/>
      <c r="B9" s="83"/>
      <c r="C9" s="83"/>
      <c r="D9" s="84"/>
      <c r="E9" s="85"/>
      <c r="F9" s="78"/>
    </row>
    <row r="10" customFormat="false" ht="12.75" hidden="false" customHeight="false" outlineLevel="0" collapsed="false">
      <c r="A10" s="86" t="s">
        <v>135</v>
      </c>
      <c r="B10" s="83" t="s">
        <v>167</v>
      </c>
      <c r="C10" s="83" t="s">
        <v>168</v>
      </c>
      <c r="D10" s="84" t="s">
        <v>169</v>
      </c>
      <c r="E10" s="85"/>
      <c r="F10" s="78"/>
    </row>
    <row r="11" customFormat="false" ht="12.75" hidden="false" customHeight="false" outlineLevel="0" collapsed="false">
      <c r="A11" s="87" t="s">
        <v>153</v>
      </c>
      <c r="B11" s="88" t="s">
        <v>170</v>
      </c>
      <c r="C11" s="88" t="s">
        <v>171</v>
      </c>
      <c r="D11" s="89" t="s">
        <v>172</v>
      </c>
      <c r="E11" s="77" t="n">
        <v>19.4666666666667</v>
      </c>
      <c r="F11" s="78"/>
    </row>
    <row r="12" customFormat="false" ht="12.75" hidden="false" customHeight="false" outlineLevel="0" collapsed="false">
      <c r="A12" s="87" t="s">
        <v>153</v>
      </c>
      <c r="B12" s="88" t="s">
        <v>173</v>
      </c>
      <c r="C12" s="88" t="s">
        <v>171</v>
      </c>
      <c r="D12" s="89" t="s">
        <v>172</v>
      </c>
      <c r="E12" s="77" t="n">
        <v>19.4666666666667</v>
      </c>
      <c r="F12" s="78"/>
    </row>
    <row r="13" customFormat="false" ht="12.75" hidden="false" customHeight="false" outlineLevel="0" collapsed="false">
      <c r="A13" s="87" t="s">
        <v>149</v>
      </c>
      <c r="B13" s="88" t="s">
        <v>174</v>
      </c>
      <c r="C13" s="88" t="s">
        <v>171</v>
      </c>
      <c r="D13" s="89" t="s">
        <v>175</v>
      </c>
      <c r="E13" s="77" t="n">
        <v>5.826</v>
      </c>
      <c r="F13" s="78"/>
    </row>
    <row r="14" customFormat="false" ht="12.75" hidden="false" customHeight="false" outlineLevel="0" collapsed="false">
      <c r="A14" s="87" t="s">
        <v>149</v>
      </c>
      <c r="B14" s="88" t="s">
        <v>170</v>
      </c>
      <c r="C14" s="88" t="s">
        <v>171</v>
      </c>
      <c r="D14" s="89" t="s">
        <v>175</v>
      </c>
      <c r="E14" s="77" t="n">
        <v>5.826</v>
      </c>
      <c r="F14" s="78"/>
    </row>
    <row r="15" customFormat="false" ht="12.75" hidden="false" customHeight="false" outlineLevel="0" collapsed="false">
      <c r="A15" s="87" t="s">
        <v>149</v>
      </c>
      <c r="B15" s="88" t="s">
        <v>173</v>
      </c>
      <c r="C15" s="88" t="s">
        <v>171</v>
      </c>
      <c r="D15" s="89" t="s">
        <v>175</v>
      </c>
      <c r="E15" s="77" t="n">
        <v>5.826</v>
      </c>
      <c r="F15" s="78"/>
    </row>
    <row r="16" customFormat="false" ht="12.75" hidden="false" customHeight="false" outlineLevel="0" collapsed="false">
      <c r="A16" s="87" t="s">
        <v>138</v>
      </c>
      <c r="B16" s="88" t="s">
        <v>174</v>
      </c>
      <c r="C16" s="88" t="s">
        <v>171</v>
      </c>
      <c r="D16" s="89" t="s">
        <v>164</v>
      </c>
      <c r="E16" s="77" t="n">
        <v>1</v>
      </c>
      <c r="F16" s="78"/>
    </row>
    <row r="17" customFormat="false" ht="12.75" hidden="false" customHeight="false" outlineLevel="0" collapsed="false">
      <c r="A17" s="87" t="s">
        <v>138</v>
      </c>
      <c r="B17" s="88" t="s">
        <v>176</v>
      </c>
      <c r="C17" s="88" t="s">
        <v>171</v>
      </c>
      <c r="D17" s="89" t="s">
        <v>164</v>
      </c>
      <c r="E17" s="77" t="n">
        <v>1</v>
      </c>
      <c r="F17" s="78"/>
    </row>
    <row r="18" customFormat="false" ht="12.75" hidden="false" customHeight="false" outlineLevel="0" collapsed="false">
      <c r="A18" s="87" t="s">
        <v>138</v>
      </c>
      <c r="B18" s="88" t="s">
        <v>170</v>
      </c>
      <c r="C18" s="88" t="s">
        <v>177</v>
      </c>
      <c r="D18" s="89" t="s">
        <v>164</v>
      </c>
      <c r="E18" s="77" t="n">
        <v>1</v>
      </c>
      <c r="F18" s="78"/>
    </row>
    <row r="19" customFormat="false" ht="12.75" hidden="false" customHeight="false" outlineLevel="0" collapsed="false">
      <c r="A19" s="87" t="s">
        <v>138</v>
      </c>
      <c r="B19" s="88" t="s">
        <v>173</v>
      </c>
      <c r="C19" s="88" t="s">
        <v>171</v>
      </c>
      <c r="D19" s="89" t="s">
        <v>164</v>
      </c>
      <c r="E19" s="77" t="n">
        <v>1</v>
      </c>
      <c r="F19" s="78"/>
    </row>
    <row r="20" customFormat="false" ht="12.75" hidden="false" customHeight="false" outlineLevel="0" collapsed="false">
      <c r="A20" s="87" t="s">
        <v>150</v>
      </c>
      <c r="B20" s="88" t="s">
        <v>174</v>
      </c>
      <c r="C20" s="88" t="s">
        <v>171</v>
      </c>
      <c r="D20" s="89" t="s">
        <v>175</v>
      </c>
      <c r="E20" s="77" t="n">
        <v>4.05</v>
      </c>
      <c r="F20" s="78"/>
    </row>
    <row r="21" customFormat="false" ht="12.75" hidden="false" customHeight="false" outlineLevel="0" collapsed="false">
      <c r="A21" s="87" t="s">
        <v>150</v>
      </c>
      <c r="B21" s="88" t="s">
        <v>170</v>
      </c>
      <c r="C21" s="88" t="s">
        <v>171</v>
      </c>
      <c r="D21" s="89" t="s">
        <v>175</v>
      </c>
      <c r="E21" s="77" t="n">
        <v>4.05</v>
      </c>
      <c r="F21" s="78"/>
    </row>
    <row r="22" customFormat="false" ht="12.75" hidden="false" customHeight="false" outlineLevel="0" collapsed="false">
      <c r="A22" s="87" t="s">
        <v>150</v>
      </c>
      <c r="B22" s="88" t="s">
        <v>173</v>
      </c>
      <c r="C22" s="88" t="s">
        <v>171</v>
      </c>
      <c r="D22" s="89" t="s">
        <v>175</v>
      </c>
      <c r="E22" s="77" t="n">
        <v>4.05</v>
      </c>
      <c r="F22" s="78"/>
    </row>
    <row r="23" customFormat="false" ht="12.75" hidden="false" customHeight="false" outlineLevel="0" collapsed="false">
      <c r="A23" s="87" t="s">
        <v>178</v>
      </c>
      <c r="B23" s="88" t="s">
        <v>170</v>
      </c>
      <c r="C23" s="88" t="s">
        <v>171</v>
      </c>
      <c r="D23" s="89" t="s">
        <v>179</v>
      </c>
      <c r="E23" s="77" t="n">
        <v>0</v>
      </c>
      <c r="F23" s="78"/>
    </row>
    <row r="24" customFormat="false" ht="12.75" hidden="false" customHeight="false" outlineLevel="0" collapsed="false">
      <c r="A24" s="87" t="s">
        <v>178</v>
      </c>
      <c r="B24" s="88" t="s">
        <v>173</v>
      </c>
      <c r="C24" s="88" t="s">
        <v>171</v>
      </c>
      <c r="D24" s="89" t="s">
        <v>179</v>
      </c>
      <c r="E24" s="77" t="n">
        <v>0</v>
      </c>
      <c r="F24" s="78"/>
    </row>
    <row r="25" customFormat="false" ht="12.75" hidden="false" customHeight="false" outlineLevel="0" collapsed="false">
      <c r="A25" s="87" t="s">
        <v>154</v>
      </c>
      <c r="B25" s="88" t="s">
        <v>174</v>
      </c>
      <c r="C25" s="88" t="s">
        <v>171</v>
      </c>
      <c r="D25" s="89" t="s">
        <v>172</v>
      </c>
      <c r="E25" s="77" t="n">
        <v>0</v>
      </c>
      <c r="F25" s="78"/>
    </row>
    <row r="26" customFormat="false" ht="12.75" hidden="false" customHeight="false" outlineLevel="0" collapsed="false">
      <c r="A26" s="87" t="s">
        <v>154</v>
      </c>
      <c r="B26" s="88" t="s">
        <v>170</v>
      </c>
      <c r="C26" s="88" t="s">
        <v>171</v>
      </c>
      <c r="D26" s="89" t="s">
        <v>172</v>
      </c>
      <c r="E26" s="77" t="n">
        <v>0</v>
      </c>
      <c r="F26" s="78"/>
    </row>
    <row r="27" customFormat="false" ht="12.75" hidden="false" customHeight="false" outlineLevel="0" collapsed="false">
      <c r="A27" s="87" t="s">
        <v>154</v>
      </c>
      <c r="B27" s="88" t="s">
        <v>173</v>
      </c>
      <c r="C27" s="88" t="s">
        <v>171</v>
      </c>
      <c r="D27" s="89" t="s">
        <v>172</v>
      </c>
      <c r="E27" s="77" t="n">
        <v>0</v>
      </c>
      <c r="F27" s="78"/>
    </row>
    <row r="28" customFormat="false" ht="12.75" hidden="false" customHeight="false" outlineLevel="0" collapsed="false">
      <c r="A28" s="87" t="s">
        <v>152</v>
      </c>
      <c r="B28" s="88" t="s">
        <v>174</v>
      </c>
      <c r="C28" s="88" t="s">
        <v>171</v>
      </c>
      <c r="D28" s="89" t="s">
        <v>175</v>
      </c>
      <c r="E28" s="77" t="n">
        <f aca="false">36/8</f>
        <v>4.5</v>
      </c>
      <c r="F28" s="78"/>
    </row>
    <row r="29" customFormat="false" ht="12.75" hidden="false" customHeight="false" outlineLevel="0" collapsed="false">
      <c r="A29" s="87" t="s">
        <v>152</v>
      </c>
      <c r="B29" s="88" t="s">
        <v>170</v>
      </c>
      <c r="C29" s="88" t="s">
        <v>171</v>
      </c>
      <c r="D29" s="89" t="s">
        <v>175</v>
      </c>
      <c r="E29" s="77" t="n">
        <f aca="false">36/8</f>
        <v>4.5</v>
      </c>
      <c r="F29" s="78"/>
    </row>
    <row r="30" customFormat="false" ht="12.75" hidden="false" customHeight="false" outlineLevel="0" collapsed="false">
      <c r="A30" s="87" t="s">
        <v>152</v>
      </c>
      <c r="B30" s="88" t="s">
        <v>173</v>
      </c>
      <c r="C30" s="88" t="s">
        <v>171</v>
      </c>
      <c r="D30" s="89" t="s">
        <v>175</v>
      </c>
      <c r="E30" s="77" t="n">
        <f aca="false">36/8</f>
        <v>4.5</v>
      </c>
      <c r="F30" s="78"/>
    </row>
    <row r="31" customFormat="false" ht="12.75" hidden="false" customHeight="false" outlineLevel="0" collapsed="false">
      <c r="A31" s="87" t="s">
        <v>151</v>
      </c>
      <c r="B31" s="88" t="s">
        <v>170</v>
      </c>
      <c r="C31" s="88" t="s">
        <v>171</v>
      </c>
      <c r="D31" s="89" t="s">
        <v>180</v>
      </c>
      <c r="E31" s="77" t="n">
        <v>0</v>
      </c>
      <c r="F31" s="78"/>
    </row>
    <row r="32" customFormat="false" ht="12.75" hidden="false" customHeight="false" outlineLevel="0" collapsed="false">
      <c r="A32" s="87" t="s">
        <v>151</v>
      </c>
      <c r="B32" s="88" t="s">
        <v>173</v>
      </c>
      <c r="C32" s="88" t="s">
        <v>171</v>
      </c>
      <c r="D32" s="89" t="s">
        <v>180</v>
      </c>
      <c r="E32" s="77" t="n">
        <v>0</v>
      </c>
      <c r="F32" s="78"/>
    </row>
    <row r="33" customFormat="false" ht="12.75" hidden="false" customHeight="false" outlineLevel="0" collapsed="false">
      <c r="A33" s="90"/>
      <c r="B33" s="91"/>
      <c r="C33" s="91"/>
      <c r="D33" s="92"/>
      <c r="F33" s="78"/>
    </row>
    <row r="34" customFormat="false" ht="12.75" hidden="false" customHeight="false" outlineLevel="0" collapsed="false">
      <c r="A34" s="90"/>
      <c r="B34" s="91"/>
      <c r="C34" s="91"/>
      <c r="D34" s="92"/>
      <c r="F34" s="78"/>
    </row>
    <row r="35" customFormat="false" ht="12.75" hidden="false" customHeight="false" outlineLevel="0" collapsed="false">
      <c r="A35" s="90"/>
      <c r="B35" s="91"/>
      <c r="C35" s="91"/>
      <c r="D35" s="92"/>
      <c r="F35" s="78"/>
    </row>
    <row r="36" customFormat="false" ht="12.75" hidden="false" customHeight="false" outlineLevel="0" collapsed="false">
      <c r="A36" s="90"/>
      <c r="B36" s="91"/>
      <c r="C36" s="91"/>
      <c r="D36" s="92"/>
      <c r="F36" s="78"/>
    </row>
    <row r="37" customFormat="false" ht="12.75" hidden="false" customHeight="false" outlineLevel="0" collapsed="false">
      <c r="A37" s="90"/>
      <c r="B37" s="91"/>
      <c r="C37" s="91"/>
      <c r="D37" s="92"/>
      <c r="F37" s="78"/>
    </row>
    <row r="38" customFormat="false" ht="12.75" hidden="false" customHeight="false" outlineLevel="0" collapsed="false">
      <c r="A38" s="90"/>
      <c r="B38" s="91"/>
      <c r="C38" s="91"/>
      <c r="D38" s="92"/>
      <c r="F38" s="78"/>
    </row>
    <row r="39" customFormat="false" ht="12.75" hidden="false" customHeight="false" outlineLevel="0" collapsed="false">
      <c r="A39" s="90"/>
      <c r="B39" s="91"/>
      <c r="C39" s="91"/>
      <c r="D39" s="92"/>
      <c r="F39" s="78"/>
    </row>
    <row r="40" customFormat="false" ht="13.5" hidden="false" customHeight="false" outlineLevel="0" collapsed="false">
      <c r="A40" s="93"/>
      <c r="B40" s="94"/>
      <c r="C40" s="94"/>
      <c r="D40" s="95"/>
      <c r="F40" s="78"/>
    </row>
    <row r="41" customFormat="false" ht="45" hidden="false" customHeight="true" outlineLevel="0" collapsed="false">
      <c r="A41" s="78"/>
      <c r="B41" s="78"/>
      <c r="C41" s="78"/>
      <c r="D41" s="78"/>
      <c r="E41" s="78"/>
      <c r="F41" s="7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29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pane xSplit="5" ySplit="7" topLeftCell="F8" activePane="bottomRight" state="frozen"/>
      <selection pane="topLeft" activeCell="A1" activeCellId="0" sqref="A1"/>
      <selection pane="topRight" activeCell="F1" activeCellId="0" sqref="F1"/>
      <selection pane="bottomLeft" activeCell="A8" activeCellId="0" sqref="A8"/>
      <selection pane="bottomRight" activeCell="G19" activeCellId="0" sqref="G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1.42"/>
    <col collapsed="false" customWidth="true" hidden="false" outlineLevel="0" max="4" min="2" style="1" width="8.7"/>
    <col collapsed="false" customWidth="true" hidden="false" outlineLevel="0" max="5" min="5" style="3" width="25.41"/>
    <col collapsed="false" customWidth="true" hidden="false" outlineLevel="0" max="25" min="6" style="3" width="16.84"/>
    <col collapsed="false" customWidth="true" hidden="false" outlineLevel="0" max="27" min="26" style="3" width="16.13"/>
    <col collapsed="false" customWidth="true" hidden="false" outlineLevel="0" max="29" min="28" style="3" width="10.28"/>
    <col collapsed="false" customWidth="false" hidden="false" outlineLevel="0" max="257" min="30" style="3" width="9.14"/>
  </cols>
  <sheetData>
    <row r="1" customFormat="false" ht="12.75" hidden="false" customHeight="false" outlineLevel="0" collapsed="false">
      <c r="F1" s="4" t="s">
        <v>4</v>
      </c>
      <c r="G1" s="4"/>
      <c r="H1" s="4"/>
      <c r="I1" s="4"/>
      <c r="J1" s="4"/>
      <c r="K1" s="4" t="s">
        <v>8</v>
      </c>
      <c r="L1" s="4"/>
      <c r="M1" s="4"/>
      <c r="N1" s="4"/>
      <c r="O1" s="4"/>
      <c r="P1" s="4" t="s">
        <v>127</v>
      </c>
      <c r="Q1" s="4"/>
      <c r="R1" s="4"/>
      <c r="S1" s="4"/>
      <c r="T1" s="4"/>
      <c r="U1" s="4" t="s">
        <v>12</v>
      </c>
      <c r="V1" s="4"/>
      <c r="W1" s="4"/>
      <c r="X1" s="4"/>
      <c r="Y1" s="4"/>
      <c r="Z1" s="4"/>
      <c r="AA1" s="4"/>
      <c r="AB1" s="4"/>
      <c r="AC1" s="4"/>
      <c r="AD1" s="1"/>
    </row>
    <row r="2" customFormat="false" ht="12.75" hidden="false" customHeight="false" outlineLevel="0" collapsed="false">
      <c r="F2" s="3" t="n">
        <f aca="false">MATCH(F1,VARFINDCOLUMN,0)</f>
        <v>15</v>
      </c>
      <c r="K2" s="3" t="n">
        <f aca="false">MATCH(K1,VARFINDCOLUMN,0)</f>
        <v>10</v>
      </c>
      <c r="P2" s="3" t="n">
        <f aca="false">MATCH(P1,VARFINDCOLUMN,0)</f>
        <v>20</v>
      </c>
      <c r="U2" s="3" t="n">
        <f aca="false">MATCH(U1,VARFINDCOLUMN,0)</f>
        <v>5</v>
      </c>
      <c r="AD2" s="1"/>
    </row>
    <row r="3" customFormat="false" ht="12.75" hidden="false" customHeight="false" outlineLevel="0" collapsed="false">
      <c r="F3" s="4" t="s">
        <v>0</v>
      </c>
      <c r="G3" s="4"/>
      <c r="H3" s="4" t="s">
        <v>1</v>
      </c>
      <c r="I3" s="4"/>
      <c r="J3" s="4"/>
      <c r="K3" s="4" t="s">
        <v>5</v>
      </c>
      <c r="L3" s="4"/>
      <c r="M3" s="4" t="s">
        <v>6</v>
      </c>
      <c r="N3" s="4"/>
      <c r="O3" s="4"/>
      <c r="P3" s="4" t="s">
        <v>128</v>
      </c>
      <c r="Q3" s="4"/>
      <c r="R3" s="4" t="s">
        <v>129</v>
      </c>
      <c r="S3" s="4"/>
      <c r="T3" s="4"/>
      <c r="U3" s="4" t="s">
        <v>9</v>
      </c>
      <c r="V3" s="4"/>
      <c r="W3" s="4" t="s">
        <v>10</v>
      </c>
      <c r="X3" s="4"/>
      <c r="Y3" s="4"/>
      <c r="Z3" s="4"/>
      <c r="AA3" s="4"/>
      <c r="AB3" s="4"/>
      <c r="AC3" s="4"/>
      <c r="AD3" s="1"/>
    </row>
    <row r="4" customFormat="false" ht="12.75" hidden="false" customHeight="false" outlineLevel="0" collapsed="false">
      <c r="F4" s="3" t="n">
        <f aca="false">MATCH(F3,VARFINDCOLUMN,0)</f>
        <v>16</v>
      </c>
      <c r="H4" s="3" t="n">
        <f aca="false">MATCH(H3,VARFINDCOLUMN,0)</f>
        <v>17</v>
      </c>
      <c r="K4" s="3" t="n">
        <f aca="false">MATCH(K3,VARFINDCOLUMN,0)</f>
        <v>11</v>
      </c>
      <c r="M4" s="3" t="n">
        <f aca="false">MATCH(M3,VARFINDCOLUMN,0)</f>
        <v>12</v>
      </c>
      <c r="P4" s="3" t="n">
        <f aca="false">MATCH(P3,VARFINDCOLUMN,0)</f>
        <v>21</v>
      </c>
      <c r="R4" s="3" t="n">
        <f aca="false">MATCH(R3,VARFINDCOLUMN,0)</f>
        <v>22</v>
      </c>
      <c r="U4" s="3" t="n">
        <f aca="false">MATCH(U3,VARFINDCOLUMN,0)</f>
        <v>6</v>
      </c>
      <c r="W4" s="3" t="n">
        <f aca="false">MATCH(W3,VARFINDCOLUMN,0)</f>
        <v>7</v>
      </c>
      <c r="AD4" s="1"/>
    </row>
    <row r="5" customFormat="false" ht="12.75" hidden="false" customHeight="false" outlineLevel="0" collapsed="false">
      <c r="F5" s="4" t="s">
        <v>3</v>
      </c>
      <c r="G5" s="4"/>
      <c r="H5" s="4" t="s">
        <v>13</v>
      </c>
      <c r="I5" s="4"/>
      <c r="J5" s="4"/>
      <c r="K5" s="4" t="s">
        <v>7</v>
      </c>
      <c r="L5" s="4"/>
      <c r="M5" s="4" t="s">
        <v>14</v>
      </c>
      <c r="N5" s="4"/>
      <c r="O5" s="4"/>
      <c r="P5" s="4" t="s">
        <v>130</v>
      </c>
      <c r="Q5" s="4"/>
      <c r="R5" s="4" t="s">
        <v>131</v>
      </c>
      <c r="S5" s="4"/>
      <c r="T5" s="4"/>
      <c r="U5" s="4" t="s">
        <v>11</v>
      </c>
      <c r="V5" s="4"/>
      <c r="W5" s="4" t="s">
        <v>15</v>
      </c>
      <c r="X5" s="4"/>
      <c r="Y5" s="4"/>
      <c r="Z5" s="4"/>
      <c r="AA5" s="4"/>
      <c r="AB5" s="4"/>
      <c r="AC5" s="4"/>
      <c r="AD5" s="1"/>
    </row>
    <row r="6" customFormat="false" ht="12.75" hidden="false" customHeight="false" outlineLevel="0" collapsed="false">
      <c r="F6" s="3" t="n">
        <f aca="false">MATCH(F5,VARFINDCOLUMN,0)</f>
        <v>18</v>
      </c>
      <c r="H6" s="3" t="n">
        <f aca="false">MATCH(H5,VARFINDCOLUMN,0)</f>
        <v>19</v>
      </c>
      <c r="K6" s="3" t="n">
        <f aca="false">MATCH(K5,VARFINDCOLUMN,0)</f>
        <v>13</v>
      </c>
      <c r="M6" s="3" t="n">
        <f aca="false">MATCH(M5,VARFINDCOLUMN,0)</f>
        <v>14</v>
      </c>
      <c r="P6" s="3" t="n">
        <f aca="false">MATCH(P5,VARFINDCOLUMN,0)</f>
        <v>23</v>
      </c>
      <c r="R6" s="3" t="n">
        <f aca="false">MATCH(R5,VARFINDCOLUMN,0)</f>
        <v>24</v>
      </c>
      <c r="U6" s="3" t="n">
        <f aca="false">MATCH(U5,VARFINDCOLUMN,0)</f>
        <v>8</v>
      </c>
      <c r="W6" s="3" t="n">
        <f aca="false">MATCH(W5,VARFINDCOLUMN,0)</f>
        <v>9</v>
      </c>
      <c r="AD6" s="1"/>
    </row>
    <row r="7" customFormat="false" ht="12.75" hidden="false" customHeight="false" outlineLevel="0" collapsed="false">
      <c r="A7" s="96"/>
      <c r="B7" s="96"/>
      <c r="C7" s="96"/>
      <c r="D7" s="96"/>
      <c r="E7" s="97"/>
      <c r="F7" s="98" t="s">
        <v>181</v>
      </c>
      <c r="G7" s="98" t="s">
        <v>182</v>
      </c>
      <c r="H7" s="98" t="s">
        <v>183</v>
      </c>
      <c r="I7" s="98" t="s">
        <v>184</v>
      </c>
      <c r="J7" s="98" t="s">
        <v>185</v>
      </c>
      <c r="K7" s="98" t="s">
        <v>186</v>
      </c>
      <c r="L7" s="98" t="s">
        <v>187</v>
      </c>
      <c r="M7" s="98" t="s">
        <v>188</v>
      </c>
      <c r="N7" s="98" t="s">
        <v>189</v>
      </c>
      <c r="O7" s="98" t="s">
        <v>190</v>
      </c>
      <c r="P7" s="98" t="s">
        <v>191</v>
      </c>
      <c r="Q7" s="98" t="s">
        <v>192</v>
      </c>
      <c r="R7" s="98" t="s">
        <v>193</v>
      </c>
      <c r="S7" s="98" t="s">
        <v>194</v>
      </c>
      <c r="T7" s="98" t="s">
        <v>191</v>
      </c>
      <c r="U7" s="98" t="s">
        <v>195</v>
      </c>
      <c r="V7" s="98" t="s">
        <v>196</v>
      </c>
      <c r="W7" s="98" t="s">
        <v>197</v>
      </c>
      <c r="X7" s="98" t="s">
        <v>198</v>
      </c>
      <c r="Y7" s="99" t="s">
        <v>133</v>
      </c>
      <c r="Z7" s="99"/>
      <c r="AA7" s="99"/>
      <c r="AB7" s="99"/>
      <c r="AC7" s="99"/>
      <c r="AD7" s="96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97"/>
      <c r="CG7" s="97"/>
      <c r="CH7" s="97"/>
      <c r="CI7" s="97"/>
      <c r="CJ7" s="97"/>
      <c r="CK7" s="97"/>
      <c r="CL7" s="97"/>
      <c r="CM7" s="97"/>
      <c r="CN7" s="97"/>
      <c r="CO7" s="97"/>
      <c r="CP7" s="97"/>
      <c r="CQ7" s="97"/>
      <c r="CR7" s="97"/>
      <c r="CS7" s="97"/>
      <c r="CT7" s="97"/>
      <c r="CU7" s="97"/>
      <c r="CV7" s="97"/>
      <c r="CW7" s="97"/>
      <c r="CX7" s="97"/>
      <c r="CY7" s="97"/>
      <c r="CZ7" s="97"/>
      <c r="DA7" s="97"/>
      <c r="DB7" s="97"/>
      <c r="DC7" s="97"/>
      <c r="DD7" s="97"/>
      <c r="DE7" s="97"/>
      <c r="DF7" s="97"/>
      <c r="DG7" s="97"/>
      <c r="DH7" s="97"/>
      <c r="DI7" s="97"/>
      <c r="DJ7" s="97"/>
      <c r="DK7" s="97"/>
      <c r="DL7" s="97"/>
      <c r="DM7" s="97"/>
      <c r="DN7" s="97"/>
      <c r="DO7" s="97"/>
      <c r="DP7" s="97"/>
      <c r="DQ7" s="97"/>
      <c r="DR7" s="97"/>
      <c r="DS7" s="97"/>
      <c r="DT7" s="97"/>
      <c r="DU7" s="97"/>
      <c r="DV7" s="97"/>
      <c r="DW7" s="97"/>
      <c r="DX7" s="97"/>
      <c r="DY7" s="97"/>
      <c r="DZ7" s="97"/>
      <c r="EA7" s="97"/>
      <c r="EB7" s="97"/>
      <c r="EC7" s="97"/>
      <c r="ED7" s="97"/>
      <c r="EE7" s="97"/>
      <c r="EF7" s="97"/>
      <c r="EG7" s="97"/>
      <c r="EH7" s="97"/>
      <c r="EI7" s="97"/>
      <c r="EJ7" s="97"/>
      <c r="EK7" s="97"/>
      <c r="EL7" s="97"/>
      <c r="EM7" s="97"/>
      <c r="EN7" s="97"/>
      <c r="EO7" s="97"/>
      <c r="EP7" s="97"/>
      <c r="EQ7" s="97"/>
      <c r="ER7" s="97"/>
      <c r="ES7" s="97"/>
      <c r="ET7" s="97"/>
      <c r="EU7" s="97"/>
      <c r="EV7" s="97"/>
      <c r="EW7" s="97"/>
      <c r="EX7" s="97"/>
      <c r="EY7" s="97"/>
      <c r="EZ7" s="97"/>
      <c r="FA7" s="97"/>
      <c r="FB7" s="97"/>
      <c r="FC7" s="97"/>
      <c r="FD7" s="97"/>
      <c r="FE7" s="97"/>
      <c r="FF7" s="97"/>
      <c r="FG7" s="97"/>
      <c r="FH7" s="97"/>
      <c r="FI7" s="97"/>
      <c r="FJ7" s="97"/>
      <c r="FK7" s="97"/>
      <c r="FL7" s="97"/>
      <c r="FM7" s="97"/>
      <c r="FN7" s="97"/>
      <c r="FO7" s="97"/>
      <c r="FP7" s="97"/>
      <c r="FQ7" s="97"/>
      <c r="FR7" s="97"/>
      <c r="FS7" s="97"/>
      <c r="FT7" s="97"/>
      <c r="FU7" s="97"/>
      <c r="FV7" s="97"/>
      <c r="FW7" s="97"/>
      <c r="FX7" s="97"/>
      <c r="FY7" s="97"/>
      <c r="FZ7" s="97"/>
      <c r="GA7" s="97"/>
      <c r="GB7" s="97"/>
      <c r="GC7" s="97"/>
      <c r="GD7" s="97"/>
      <c r="GE7" s="97"/>
      <c r="GF7" s="97"/>
      <c r="GG7" s="97"/>
      <c r="GH7" s="97"/>
      <c r="GI7" s="97"/>
      <c r="GJ7" s="97"/>
      <c r="GK7" s="97"/>
      <c r="GL7" s="97"/>
      <c r="GM7" s="97"/>
      <c r="GN7" s="97"/>
      <c r="GO7" s="97"/>
      <c r="GP7" s="97"/>
      <c r="GQ7" s="97"/>
      <c r="GR7" s="97"/>
      <c r="GS7" s="97"/>
      <c r="GT7" s="97"/>
      <c r="GU7" s="97"/>
      <c r="GV7" s="97"/>
      <c r="GW7" s="97"/>
      <c r="GX7" s="97"/>
      <c r="GY7" s="97"/>
      <c r="GZ7" s="97"/>
      <c r="HA7" s="97"/>
      <c r="HB7" s="97"/>
      <c r="HC7" s="97"/>
      <c r="HD7" s="97"/>
      <c r="HE7" s="97"/>
      <c r="HF7" s="97"/>
      <c r="HG7" s="97"/>
      <c r="HH7" s="97"/>
      <c r="HI7" s="97"/>
      <c r="HJ7" s="97"/>
      <c r="HK7" s="97"/>
      <c r="HL7" s="97"/>
      <c r="HM7" s="97"/>
      <c r="HN7" s="97"/>
      <c r="HO7" s="97"/>
      <c r="HP7" s="97"/>
      <c r="HQ7" s="97"/>
      <c r="HR7" s="97"/>
      <c r="HS7" s="97"/>
      <c r="HT7" s="97"/>
      <c r="HU7" s="97"/>
      <c r="HV7" s="97"/>
      <c r="HW7" s="97"/>
      <c r="HX7" s="97"/>
      <c r="HY7" s="97"/>
      <c r="HZ7" s="97"/>
      <c r="IA7" s="97"/>
      <c r="IB7" s="97"/>
      <c r="IC7" s="97"/>
      <c r="ID7" s="97"/>
      <c r="IE7" s="97"/>
      <c r="IF7" s="97"/>
      <c r="IG7" s="97"/>
      <c r="IH7" s="97"/>
      <c r="II7" s="97"/>
      <c r="IJ7" s="97"/>
      <c r="IK7" s="97"/>
      <c r="IL7" s="97"/>
      <c r="IM7" s="97"/>
      <c r="IN7" s="97"/>
      <c r="IO7" s="97"/>
      <c r="IP7" s="97"/>
      <c r="IQ7" s="97"/>
      <c r="IR7" s="97"/>
      <c r="IS7" s="97"/>
      <c r="IT7" s="97"/>
      <c r="IU7" s="97"/>
      <c r="IV7" s="97"/>
      <c r="IW7" s="97"/>
    </row>
    <row r="8" customFormat="false" ht="12.75" hidden="false" customHeight="false" outlineLevel="0" collapsed="false">
      <c r="AD8" s="1"/>
    </row>
    <row r="9" customFormat="false" ht="12.75" hidden="false" customHeight="false" outlineLevel="0" collapsed="false">
      <c r="A9" s="1" t="s">
        <v>135</v>
      </c>
      <c r="B9" s="1" t="s">
        <v>136</v>
      </c>
      <c r="C9" s="1" t="s">
        <v>135</v>
      </c>
      <c r="D9" s="1" t="s">
        <v>136</v>
      </c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"/>
    </row>
    <row r="10" customFormat="false" ht="12.75" hidden="false" customHeight="false" outlineLevel="0" collapsed="false">
      <c r="A10" s="55" t="s">
        <v>138</v>
      </c>
      <c r="B10" s="55" t="s">
        <v>139</v>
      </c>
      <c r="C10" s="55" t="str">
        <f aca="false">A10</f>
        <v>GAS</v>
      </c>
      <c r="D10" s="55" t="s">
        <v>140</v>
      </c>
      <c r="E10" s="101" t="str">
        <f aca="false">"DEALS="&amp;A10</f>
        <v>DEALS=GAS</v>
      </c>
      <c r="F10" s="102" t="n">
        <f aca="false">DSUM(VARDATA2,F$2-1,$A9:$B10)</f>
        <v>724</v>
      </c>
      <c r="G10" s="102"/>
      <c r="H10" s="102" t="n">
        <f aca="false">DSUM(VARDATA2,F$2-1,$C9:$D10)</f>
        <v>841</v>
      </c>
      <c r="I10" s="102"/>
      <c r="J10" s="103" t="n">
        <f aca="false">IF((H10+F10)=0,"",F10/(H10+F10))</f>
        <v>0.462619808306709</v>
      </c>
      <c r="K10" s="102" t="n">
        <f aca="false">DSUM(VARDATA2,K$2-1,$A9:$B10)</f>
        <v>7756</v>
      </c>
      <c r="L10" s="102"/>
      <c r="M10" s="102" t="n">
        <f aca="false">DSUM(VARDATA2,K$2-1,$C9:$D10)</f>
        <v>8599</v>
      </c>
      <c r="N10" s="102"/>
      <c r="O10" s="103" t="n">
        <f aca="false">IF((M10+K10)=0,"",K10/(M10+K10))</f>
        <v>0.474228064811984</v>
      </c>
      <c r="P10" s="102" t="n">
        <f aca="false">DSUM(VARDATA2,P$2-1,$A9:$B10)</f>
        <v>7756</v>
      </c>
      <c r="Q10" s="102"/>
      <c r="R10" s="102" t="n">
        <f aca="false">DSUM(VARDATA2,P$2-1,$C9:$D10)</f>
        <v>8599</v>
      </c>
      <c r="S10" s="102"/>
      <c r="T10" s="103" t="n">
        <f aca="false">IF((R10+P10)=0,"",P10/(R10+P10))</f>
        <v>0.474228064811984</v>
      </c>
      <c r="U10" s="102" t="n">
        <f aca="false">DSUM(VARDATA2,U$2-1,$A9:$B10)</f>
        <v>12581</v>
      </c>
      <c r="V10" s="102"/>
      <c r="W10" s="102" t="n">
        <f aca="false">DSUM(VARDATA2,U$2-1,$C9:$D10)</f>
        <v>20117</v>
      </c>
      <c r="X10" s="102"/>
      <c r="Y10" s="103" t="n">
        <f aca="false">IF((W10+U10)=0,"",U10/(W10+U10))</f>
        <v>0.384763594103615</v>
      </c>
      <c r="Z10" s="103"/>
      <c r="AA10" s="103"/>
      <c r="AB10" s="103"/>
      <c r="AC10" s="103"/>
      <c r="AD10" s="1"/>
    </row>
    <row r="11" customFormat="false" ht="12.75" hidden="false" customHeight="false" outlineLevel="0" collapsed="false">
      <c r="A11" s="1" t="s">
        <v>135</v>
      </c>
      <c r="B11" s="1" t="s">
        <v>136</v>
      </c>
      <c r="C11" s="1" t="s">
        <v>135</v>
      </c>
      <c r="D11" s="1" t="s">
        <v>136</v>
      </c>
      <c r="F11" s="100"/>
      <c r="G11" s="100"/>
      <c r="H11" s="102"/>
      <c r="I11" s="102"/>
      <c r="J11" s="100"/>
      <c r="K11" s="100"/>
      <c r="L11" s="100"/>
      <c r="M11" s="102"/>
      <c r="N11" s="102"/>
      <c r="O11" s="100"/>
      <c r="P11" s="100"/>
      <c r="Q11" s="100"/>
      <c r="R11" s="102"/>
      <c r="S11" s="102"/>
      <c r="T11" s="100"/>
      <c r="U11" s="100"/>
      <c r="V11" s="100"/>
      <c r="W11" s="102"/>
      <c r="X11" s="102"/>
      <c r="Y11" s="100"/>
      <c r="Z11" s="100"/>
      <c r="AA11" s="100"/>
      <c r="AB11" s="100"/>
      <c r="AC11" s="100"/>
      <c r="AD11" s="1"/>
    </row>
    <row r="12" customFormat="false" ht="12.75" hidden="false" customHeight="false" outlineLevel="0" collapsed="false">
      <c r="A12" s="55" t="s">
        <v>142</v>
      </c>
      <c r="B12" s="55" t="s">
        <v>139</v>
      </c>
      <c r="C12" s="55" t="str">
        <f aca="false">A12</f>
        <v>CONTINENTAL GAS</v>
      </c>
      <c r="D12" s="55" t="s">
        <v>140</v>
      </c>
      <c r="E12" s="101" t="str">
        <f aca="false">"DEALS="&amp;A12</f>
        <v>DEALS=CONTINENTAL GAS</v>
      </c>
      <c r="F12" s="102" t="n">
        <f aca="false">DSUM(VARDATA2,F$2-1,$A11:$B12)</f>
        <v>1</v>
      </c>
      <c r="G12" s="102"/>
      <c r="H12" s="102" t="n">
        <f aca="false">DSUM(VARDATA2,F$2-1,$C11:$D12)</f>
        <v>13</v>
      </c>
      <c r="I12" s="102"/>
      <c r="J12" s="103" t="n">
        <f aca="false">IF((H12+F12)=0,"",F12/(H12+F12))</f>
        <v>0.0714285714285714</v>
      </c>
      <c r="K12" s="102" t="n">
        <f aca="false">DSUM(VARDATA2,K$2-1,$A11:$B12)</f>
        <v>49</v>
      </c>
      <c r="L12" s="102"/>
      <c r="M12" s="102" t="n">
        <f aca="false">DSUM(VARDATA2,K$2-1,$C11:$D12)</f>
        <v>218</v>
      </c>
      <c r="N12" s="102"/>
      <c r="O12" s="103" t="n">
        <f aca="false">IF((M12+K12)=0,"",K12/(M12+K12))</f>
        <v>0.183520599250936</v>
      </c>
      <c r="P12" s="102" t="n">
        <f aca="false">DSUM(VARDATA2,P$2-1,$A11:$B12)</f>
        <v>49</v>
      </c>
      <c r="Q12" s="102"/>
      <c r="R12" s="102" t="n">
        <f aca="false">DSUM(VARDATA2,P$2-1,$C11:$D12)</f>
        <v>218</v>
      </c>
      <c r="S12" s="102"/>
      <c r="T12" s="103" t="n">
        <f aca="false">IF((R12+P12)=0,"",P12/(R12+P12))</f>
        <v>0.183520599250936</v>
      </c>
      <c r="U12" s="102" t="n">
        <f aca="false">DSUM(VARDATA2,U$2-1,$A11:$B12)</f>
        <v>49</v>
      </c>
      <c r="V12" s="102"/>
      <c r="W12" s="102" t="n">
        <f aca="false">DSUM(VARDATA2,U$2-1,$C11:$D12)</f>
        <v>218</v>
      </c>
      <c r="X12" s="102"/>
      <c r="Y12" s="103" t="n">
        <f aca="false">IF((W12+U12)=0,"",U12/(W12+U12))</f>
        <v>0.183520599250936</v>
      </c>
      <c r="Z12" s="103"/>
      <c r="AA12" s="103"/>
      <c r="AB12" s="103"/>
      <c r="AC12" s="103"/>
      <c r="AD12" s="1"/>
    </row>
    <row r="13" customFormat="false" ht="12.75" hidden="false" customHeight="false" outlineLevel="0" collapsed="false">
      <c r="A13" s="1" t="s">
        <v>135</v>
      </c>
      <c r="B13" s="1" t="s">
        <v>136</v>
      </c>
      <c r="C13" s="1" t="s">
        <v>135</v>
      </c>
      <c r="D13" s="1" t="s">
        <v>136</v>
      </c>
      <c r="F13" s="100"/>
      <c r="G13" s="100"/>
      <c r="H13" s="102"/>
      <c r="I13" s="102"/>
      <c r="J13" s="100"/>
      <c r="K13" s="100"/>
      <c r="L13" s="100"/>
      <c r="M13" s="102"/>
      <c r="N13" s="102"/>
      <c r="O13" s="100"/>
      <c r="P13" s="100"/>
      <c r="Q13" s="100"/>
      <c r="R13" s="102"/>
      <c r="S13" s="102"/>
      <c r="T13" s="100"/>
      <c r="U13" s="100"/>
      <c r="V13" s="100"/>
      <c r="W13" s="102"/>
      <c r="X13" s="102"/>
      <c r="Y13" s="100"/>
      <c r="Z13" s="100"/>
      <c r="AA13" s="100"/>
      <c r="AB13" s="100"/>
      <c r="AC13" s="100"/>
      <c r="AD13" s="1"/>
    </row>
    <row r="14" customFormat="false" ht="12.75" hidden="false" customHeight="false" outlineLevel="0" collapsed="false">
      <c r="A14" s="55" t="s">
        <v>143</v>
      </c>
      <c r="B14" s="55" t="s">
        <v>139</v>
      </c>
      <c r="C14" s="55" t="str">
        <f aca="false">A14</f>
        <v>UK GAS</v>
      </c>
      <c r="D14" s="55" t="s">
        <v>140</v>
      </c>
      <c r="E14" s="101" t="str">
        <f aca="false">"DEALS="&amp;A14</f>
        <v>DEALS=UK GAS</v>
      </c>
      <c r="F14" s="102" t="n">
        <f aca="false">DSUM(VARDATA2,F$2-1,$A13:$B14)</f>
        <v>50</v>
      </c>
      <c r="G14" s="102"/>
      <c r="H14" s="102" t="n">
        <f aca="false">DSUM(VARDATA2,F$2-1,$C13:$D14)</f>
        <v>46</v>
      </c>
      <c r="I14" s="102"/>
      <c r="J14" s="103" t="n">
        <f aca="false">IF((H14+F14)=0,"",F14/(H14+F14))</f>
        <v>0.520833333333333</v>
      </c>
      <c r="K14" s="102" t="n">
        <f aca="false">DSUM(VARDATA2,K$2-1,$A13:$B14)</f>
        <v>811</v>
      </c>
      <c r="L14" s="102"/>
      <c r="M14" s="102" t="n">
        <f aca="false">DSUM(VARDATA2,K$2-1,$C13:$D14)</f>
        <v>766</v>
      </c>
      <c r="N14" s="102"/>
      <c r="O14" s="103" t="n">
        <f aca="false">IF((M14+K14)=0,"",K14/(M14+K14))</f>
        <v>0.5142675967026</v>
      </c>
      <c r="P14" s="102" t="n">
        <f aca="false">DSUM(VARDATA2,P$2-1,$A13:$B14)</f>
        <v>811</v>
      </c>
      <c r="Q14" s="102"/>
      <c r="R14" s="102" t="n">
        <f aca="false">DSUM(VARDATA2,P$2-1,$C13:$D14)</f>
        <v>766</v>
      </c>
      <c r="S14" s="102"/>
      <c r="T14" s="103" t="n">
        <f aca="false">IF((R14+P14)=0,"",P14/(R14+P14))</f>
        <v>0.5142675967026</v>
      </c>
      <c r="U14" s="102" t="n">
        <f aca="false">DSUM(VARDATA2,U$2-1,$A13:$B14)</f>
        <v>811</v>
      </c>
      <c r="V14" s="102"/>
      <c r="W14" s="102" t="n">
        <f aca="false">DSUM(VARDATA2,U$2-1,$C13:$D14)</f>
        <v>766</v>
      </c>
      <c r="X14" s="102"/>
      <c r="Y14" s="103" t="n">
        <f aca="false">IF((W14+U14)=0,"",U14/(W14+U14))</f>
        <v>0.5142675967026</v>
      </c>
      <c r="Z14" s="103"/>
      <c r="AA14" s="103"/>
      <c r="AB14" s="103"/>
      <c r="AC14" s="103"/>
      <c r="AD14" s="1"/>
    </row>
    <row r="15" customFormat="false" ht="12.75" hidden="false" customHeight="false" outlineLevel="0" collapsed="false">
      <c r="A15" s="1" t="s">
        <v>135</v>
      </c>
      <c r="B15" s="1" t="s">
        <v>136</v>
      </c>
      <c r="C15" s="1" t="s">
        <v>135</v>
      </c>
      <c r="D15" s="1" t="s">
        <v>136</v>
      </c>
      <c r="F15" s="100"/>
      <c r="G15" s="100"/>
      <c r="H15" s="102"/>
      <c r="I15" s="102"/>
      <c r="J15" s="100"/>
      <c r="K15" s="100"/>
      <c r="L15" s="100"/>
      <c r="M15" s="102"/>
      <c r="N15" s="102"/>
      <c r="O15" s="100"/>
      <c r="P15" s="100"/>
      <c r="Q15" s="100"/>
      <c r="R15" s="102"/>
      <c r="S15" s="102"/>
      <c r="T15" s="100"/>
      <c r="U15" s="100"/>
      <c r="V15" s="100"/>
      <c r="W15" s="102"/>
      <c r="X15" s="102"/>
      <c r="Y15" s="100"/>
      <c r="Z15" s="100"/>
      <c r="AA15" s="100"/>
      <c r="AB15" s="100"/>
      <c r="AC15" s="100"/>
      <c r="AD15" s="1"/>
    </row>
    <row r="16" customFormat="false" ht="12.75" hidden="false" customHeight="false" outlineLevel="0" collapsed="false">
      <c r="A16" s="55" t="s">
        <v>144</v>
      </c>
      <c r="B16" s="55" t="s">
        <v>139</v>
      </c>
      <c r="C16" s="55" t="str">
        <f aca="false">A16</f>
        <v>POWER</v>
      </c>
      <c r="D16" s="55" t="s">
        <v>140</v>
      </c>
      <c r="E16" s="101" t="str">
        <f aca="false">"DEALS="&amp;A16</f>
        <v>DEALS=POWER</v>
      </c>
      <c r="F16" s="102" t="n">
        <f aca="false">DSUM(VARDATA2,F$2-1,$A15:$B16)</f>
        <v>72</v>
      </c>
      <c r="G16" s="102"/>
      <c r="H16" s="102" t="n">
        <f aca="false">DSUM(VARDATA2,F$2-1,$C15:$D16)</f>
        <v>575</v>
      </c>
      <c r="I16" s="102"/>
      <c r="J16" s="103" t="n">
        <f aca="false">IF((H16+F16)=0,"",F16/(H16+F16))</f>
        <v>0.1112828438949</v>
      </c>
      <c r="K16" s="102" t="n">
        <f aca="false">DSUM(VARDATA2,K$2-1,$A15:$B16)</f>
        <v>952</v>
      </c>
      <c r="L16" s="102"/>
      <c r="M16" s="102" t="n">
        <f aca="false">DSUM(VARDATA2,K$2-1,$C15:$D16)</f>
        <v>7138</v>
      </c>
      <c r="N16" s="102"/>
      <c r="O16" s="103" t="n">
        <f aca="false">IF((M16+K16)=0,"",K16/(M16+K16))</f>
        <v>0.117676143386897</v>
      </c>
      <c r="P16" s="102" t="n">
        <f aca="false">DSUM(VARDATA2,P$2-1,$A15:$B16)</f>
        <v>952</v>
      </c>
      <c r="Q16" s="102"/>
      <c r="R16" s="102" t="n">
        <f aca="false">DSUM(VARDATA2,P$2-1,$C15:$D16)</f>
        <v>7138</v>
      </c>
      <c r="S16" s="102"/>
      <c r="T16" s="103" t="n">
        <f aca="false">IF((R16+P16)=0,"",P16/(R16+P16))</f>
        <v>0.117676143386897</v>
      </c>
      <c r="U16" s="102" t="n">
        <f aca="false">DSUM(VARDATA2,U$2-1,$A15:$B16)</f>
        <v>1094</v>
      </c>
      <c r="V16" s="102"/>
      <c r="W16" s="102" t="n">
        <f aca="false">DSUM(VARDATA2,U$2-1,$C15:$D16)</f>
        <v>10590</v>
      </c>
      <c r="X16" s="102"/>
      <c r="Y16" s="103" t="n">
        <f aca="false">IF((W16+U16)=0,"",U16/(W16+U16))</f>
        <v>0.093632317699418</v>
      </c>
      <c r="Z16" s="103"/>
      <c r="AA16" s="103"/>
      <c r="AB16" s="103"/>
      <c r="AC16" s="103"/>
      <c r="AD16" s="1"/>
    </row>
    <row r="17" customFormat="false" ht="12.75" hidden="false" customHeight="false" outlineLevel="0" collapsed="false">
      <c r="A17" s="1" t="s">
        <v>135</v>
      </c>
      <c r="B17" s="1" t="s">
        <v>136</v>
      </c>
      <c r="C17" s="1" t="s">
        <v>135</v>
      </c>
      <c r="D17" s="1" t="s">
        <v>136</v>
      </c>
      <c r="F17" s="100"/>
      <c r="G17" s="100"/>
      <c r="H17" s="102"/>
      <c r="I17" s="102"/>
      <c r="J17" s="100"/>
      <c r="K17" s="100"/>
      <c r="L17" s="100"/>
      <c r="M17" s="102"/>
      <c r="N17" s="102"/>
      <c r="O17" s="100"/>
      <c r="P17" s="100"/>
      <c r="Q17" s="100"/>
      <c r="R17" s="102"/>
      <c r="S17" s="102"/>
      <c r="T17" s="100"/>
      <c r="U17" s="100"/>
      <c r="V17" s="100"/>
      <c r="W17" s="102"/>
      <c r="X17" s="102"/>
      <c r="Y17" s="100"/>
      <c r="Z17" s="100"/>
      <c r="AA17" s="100"/>
      <c r="AB17" s="100"/>
      <c r="AC17" s="100"/>
      <c r="AD17" s="1"/>
    </row>
    <row r="18" customFormat="false" ht="12.75" hidden="false" customHeight="false" outlineLevel="0" collapsed="false">
      <c r="A18" s="55" t="s">
        <v>146</v>
      </c>
      <c r="B18" s="55" t="s">
        <v>139</v>
      </c>
      <c r="C18" s="55" t="str">
        <f aca="false">A18</f>
        <v>CONTINENTAL POWER</v>
      </c>
      <c r="D18" s="55" t="s">
        <v>140</v>
      </c>
      <c r="E18" s="101" t="str">
        <f aca="false">"DEALS="&amp;A18</f>
        <v>DEALS=CONTINENTAL POWER</v>
      </c>
      <c r="F18" s="102" t="n">
        <f aca="false">DSUM(VARDATA2,F$2-1,$A17:$B18)</f>
        <v>3</v>
      </c>
      <c r="G18" s="102"/>
      <c r="H18" s="102" t="n">
        <f aca="false">DSUM(VARDATA2,F$2-1,$C17:$D18)</f>
        <v>62</v>
      </c>
      <c r="I18" s="102"/>
      <c r="J18" s="103" t="n">
        <f aca="false">IF((H18+F18)=0,"",F18/(H18+F18))</f>
        <v>0.0461538461538462</v>
      </c>
      <c r="K18" s="102" t="n">
        <f aca="false">DSUM(VARDATA2,K$2-1,$A17:$B18)</f>
        <v>30</v>
      </c>
      <c r="L18" s="102"/>
      <c r="M18" s="102" t="n">
        <f aca="false">DSUM(VARDATA2,K$2-1,$C17:$D18)</f>
        <v>1165</v>
      </c>
      <c r="N18" s="102"/>
      <c r="O18" s="103" t="n">
        <f aca="false">IF((M18+K18)=0,"",K18/(M18+K18))</f>
        <v>0.0251046025104603</v>
      </c>
      <c r="P18" s="102" t="n">
        <f aca="false">DSUM(VARDATA2,P$2-1,$A17:$B18)</f>
        <v>30</v>
      </c>
      <c r="Q18" s="102"/>
      <c r="R18" s="102" t="n">
        <f aca="false">DSUM(VARDATA2,P$2-1,$C17:$D18)</f>
        <v>1165</v>
      </c>
      <c r="S18" s="102"/>
      <c r="T18" s="103" t="n">
        <f aca="false">IF((R18+P18)=0,"",P18/(R18+P18))</f>
        <v>0.0251046025104603</v>
      </c>
      <c r="U18" s="102" t="n">
        <f aca="false">DSUM(VARDATA2,U$2-1,$A17:$B18)</f>
        <v>30</v>
      </c>
      <c r="V18" s="102"/>
      <c r="W18" s="102" t="n">
        <f aca="false">DSUM(VARDATA2,U$2-1,$C17:$D18)</f>
        <v>1165</v>
      </c>
      <c r="X18" s="102"/>
      <c r="Y18" s="103" t="n">
        <f aca="false">IF((W18+U18)=0,"",U18/(W18+U18))</f>
        <v>0.0251046025104603</v>
      </c>
      <c r="Z18" s="103"/>
      <c r="AA18" s="103"/>
      <c r="AB18" s="103"/>
      <c r="AC18" s="103"/>
      <c r="AD18" s="1"/>
    </row>
    <row r="19" customFormat="false" ht="12.75" hidden="false" customHeight="false" outlineLevel="0" collapsed="false">
      <c r="A19" s="1" t="s">
        <v>135</v>
      </c>
      <c r="B19" s="1" t="s">
        <v>136</v>
      </c>
      <c r="C19" s="1" t="s">
        <v>135</v>
      </c>
      <c r="D19" s="1" t="s">
        <v>136</v>
      </c>
      <c r="F19" s="100"/>
      <c r="G19" s="100"/>
      <c r="H19" s="102"/>
      <c r="I19" s="102"/>
      <c r="J19" s="100"/>
      <c r="K19" s="100"/>
      <c r="L19" s="100"/>
      <c r="M19" s="102"/>
      <c r="N19" s="102"/>
      <c r="O19" s="100"/>
      <c r="P19" s="100"/>
      <c r="Q19" s="100"/>
      <c r="R19" s="102"/>
      <c r="S19" s="102"/>
      <c r="T19" s="100"/>
      <c r="U19" s="100"/>
      <c r="V19" s="100"/>
      <c r="W19" s="102"/>
      <c r="X19" s="102"/>
      <c r="Y19" s="100"/>
      <c r="Z19" s="100"/>
      <c r="AA19" s="100"/>
      <c r="AB19" s="100"/>
      <c r="AC19" s="100"/>
      <c r="AD19" s="1"/>
    </row>
    <row r="20" customFormat="false" ht="12.75" hidden="false" customHeight="false" outlineLevel="0" collapsed="false">
      <c r="A20" s="55" t="s">
        <v>147</v>
      </c>
      <c r="B20" s="55" t="s">
        <v>139</v>
      </c>
      <c r="C20" s="55" t="s">
        <v>147</v>
      </c>
      <c r="D20" s="55" t="s">
        <v>140</v>
      </c>
      <c r="E20" s="101" t="str">
        <f aca="false">"DEALS="&amp;A20</f>
        <v>DEALS=NORDIC POWER</v>
      </c>
      <c r="F20" s="102" t="n">
        <f aca="false">DSUM(VARDATA2,F$2-1,$A19:$B20)</f>
        <v>0</v>
      </c>
      <c r="G20" s="102"/>
      <c r="H20" s="102" t="n">
        <f aca="false">DSUM(VARDATA2,F$2-1,$C19:$D20)</f>
        <v>31</v>
      </c>
      <c r="I20" s="102"/>
      <c r="J20" s="103" t="n">
        <f aca="false">IF((H20+F20)=0,"",F20/(H20+F20))</f>
        <v>0</v>
      </c>
      <c r="K20" s="102" t="n">
        <f aca="false">DSUM(VARDATA2,K$2-1,$A19:$B20)</f>
        <v>23</v>
      </c>
      <c r="L20" s="102"/>
      <c r="M20" s="102" t="n">
        <f aca="false">DSUM(VARDATA2,K$2-1,$C19:$D20)</f>
        <v>808</v>
      </c>
      <c r="N20" s="102"/>
      <c r="O20" s="103" t="n">
        <f aca="false">IF((M20+K20)=0,"",K20/(M20+K20))</f>
        <v>0.0276774969915764</v>
      </c>
      <c r="P20" s="102" t="n">
        <f aca="false">DSUM(VARDATA2,P$2-1,$A19:$B20)</f>
        <v>23</v>
      </c>
      <c r="Q20" s="102"/>
      <c r="R20" s="102" t="n">
        <f aca="false">DSUM(VARDATA2,P$2-1,$C19:$D20)</f>
        <v>808</v>
      </c>
      <c r="S20" s="102"/>
      <c r="T20" s="103" t="n">
        <f aca="false">IF((R20+P20)=0,"",P20/(R20+P20))</f>
        <v>0.0276774969915764</v>
      </c>
      <c r="U20" s="102" t="n">
        <f aca="false">DSUM(VARDATA2,U$2-1,$A19:$B20)</f>
        <v>27</v>
      </c>
      <c r="V20" s="102"/>
      <c r="W20" s="102" t="n">
        <f aca="false">DSUM(VARDATA2,U$2-1,$C19:$D20)</f>
        <v>1193</v>
      </c>
      <c r="X20" s="102"/>
      <c r="Y20" s="103" t="n">
        <f aca="false">IF((W20+U20)=0,"",U20/(W20+U20))</f>
        <v>0.0221311475409836</v>
      </c>
      <c r="Z20" s="103"/>
      <c r="AA20" s="103"/>
      <c r="AB20" s="103"/>
      <c r="AC20" s="103"/>
      <c r="AD20" s="1"/>
    </row>
    <row r="21" customFormat="false" ht="12.75" hidden="false" customHeight="false" outlineLevel="0" collapsed="false">
      <c r="A21" s="1" t="s">
        <v>135</v>
      </c>
      <c r="B21" s="1" t="s">
        <v>136</v>
      </c>
      <c r="C21" s="1" t="s">
        <v>135</v>
      </c>
      <c r="D21" s="1" t="s">
        <v>136</v>
      </c>
      <c r="F21" s="100"/>
      <c r="G21" s="100"/>
      <c r="H21" s="102"/>
      <c r="I21" s="102"/>
      <c r="J21" s="100"/>
      <c r="K21" s="100"/>
      <c r="L21" s="100"/>
      <c r="M21" s="102"/>
      <c r="N21" s="102"/>
      <c r="O21" s="100"/>
      <c r="P21" s="100"/>
      <c r="Q21" s="100"/>
      <c r="R21" s="102"/>
      <c r="S21" s="102"/>
      <c r="T21" s="100"/>
      <c r="U21" s="100"/>
      <c r="V21" s="100"/>
      <c r="W21" s="102"/>
      <c r="X21" s="102"/>
      <c r="Y21" s="100"/>
      <c r="Z21" s="100"/>
      <c r="AA21" s="100"/>
      <c r="AB21" s="100"/>
      <c r="AC21" s="100"/>
      <c r="AD21" s="1"/>
    </row>
    <row r="22" customFormat="false" ht="12.75" hidden="false" customHeight="false" outlineLevel="0" collapsed="false">
      <c r="A22" s="55" t="s">
        <v>148</v>
      </c>
      <c r="B22" s="55" t="s">
        <v>139</v>
      </c>
      <c r="C22" s="55" t="str">
        <f aca="false">A22</f>
        <v>UK POWER</v>
      </c>
      <c r="D22" s="55" t="s">
        <v>140</v>
      </c>
      <c r="E22" s="101" t="str">
        <f aca="false">"DEALS="&amp;A22</f>
        <v>DEALS=UK POWER</v>
      </c>
      <c r="F22" s="102" t="n">
        <f aca="false">DSUM(VARDATA2,F$2-1,$A21:$B22)</f>
        <v>3</v>
      </c>
      <c r="G22" s="102"/>
      <c r="H22" s="102" t="n">
        <f aca="false">DSUM(VARDATA2,F$2-1,$C21:$D22)</f>
        <v>11</v>
      </c>
      <c r="I22" s="102"/>
      <c r="J22" s="103" t="n">
        <f aca="false">IF((H22+F22)=0,"",F22/(H22+F22))</f>
        <v>0.214285714285714</v>
      </c>
      <c r="K22" s="102" t="n">
        <f aca="false">DSUM(VARDATA2,K$2-1,$A21:$B22)</f>
        <v>59</v>
      </c>
      <c r="L22" s="102"/>
      <c r="M22" s="102" t="n">
        <f aca="false">DSUM(VARDATA2,K$2-1,$C21:$D22)</f>
        <v>281</v>
      </c>
      <c r="N22" s="102"/>
      <c r="O22" s="103" t="n">
        <f aca="false">IF((M22+K22)=0,"",K22/(M22+K22))</f>
        <v>0.173529411764706</v>
      </c>
      <c r="P22" s="102" t="n">
        <f aca="false">DSUM(VARDATA2,P$2-1,$A21:$B22)</f>
        <v>59</v>
      </c>
      <c r="Q22" s="102"/>
      <c r="R22" s="102" t="n">
        <f aca="false">DSUM(VARDATA2,P$2-1,$C21:$D22)</f>
        <v>281</v>
      </c>
      <c r="S22" s="102"/>
      <c r="T22" s="103" t="n">
        <f aca="false">IF((R22+P22)=0,"",P22/(R22+P22))</f>
        <v>0.173529411764706</v>
      </c>
      <c r="U22" s="102" t="n">
        <f aca="false">DSUM(VARDATA2,U$2-1,$A21:$B22)</f>
        <v>59</v>
      </c>
      <c r="V22" s="102"/>
      <c r="W22" s="102" t="n">
        <f aca="false">DSUM(VARDATA2,U$2-1,$C21:$D22)</f>
        <v>281</v>
      </c>
      <c r="X22" s="102"/>
      <c r="Y22" s="103" t="n">
        <f aca="false">IF((W22+U22)=0,"",U22/(W22+U22))</f>
        <v>0.173529411764706</v>
      </c>
      <c r="Z22" s="103"/>
      <c r="AA22" s="103"/>
      <c r="AB22" s="103"/>
      <c r="AC22" s="103"/>
      <c r="AD22" s="1"/>
    </row>
    <row r="23" customFormat="false" ht="12.75" hidden="false" customHeight="false" outlineLevel="0" collapsed="false">
      <c r="A23" s="1" t="s">
        <v>135</v>
      </c>
      <c r="B23" s="1" t="s">
        <v>136</v>
      </c>
      <c r="C23" s="1" t="s">
        <v>135</v>
      </c>
      <c r="D23" s="1" t="s">
        <v>136</v>
      </c>
      <c r="F23" s="100"/>
      <c r="G23" s="100"/>
      <c r="H23" s="102"/>
      <c r="I23" s="102"/>
      <c r="J23" s="100"/>
      <c r="K23" s="100"/>
      <c r="L23" s="100"/>
      <c r="M23" s="102"/>
      <c r="N23" s="102"/>
      <c r="O23" s="100"/>
      <c r="P23" s="100"/>
      <c r="Q23" s="100"/>
      <c r="R23" s="102"/>
      <c r="S23" s="102"/>
      <c r="T23" s="100"/>
      <c r="U23" s="100"/>
      <c r="V23" s="100"/>
      <c r="W23" s="102"/>
      <c r="X23" s="102"/>
      <c r="Y23" s="100"/>
      <c r="Z23" s="100"/>
      <c r="AA23" s="100"/>
      <c r="AB23" s="100"/>
      <c r="AC23" s="100"/>
      <c r="AD23" s="1"/>
    </row>
    <row r="24" customFormat="false" ht="12.75" hidden="false" customHeight="false" outlineLevel="0" collapsed="false">
      <c r="A24" s="55" t="s">
        <v>149</v>
      </c>
      <c r="B24" s="55" t="s">
        <v>139</v>
      </c>
      <c r="C24" s="55" t="s">
        <v>149</v>
      </c>
      <c r="D24" s="55" t="s">
        <v>140</v>
      </c>
      <c r="E24" s="101" t="str">
        <f aca="false">"DEALS="&amp;A24</f>
        <v>DEALS=CRUDE &amp; PRODUCTS</v>
      </c>
      <c r="F24" s="102" t="n">
        <f aca="false">DSUM(VARDATA2,F$2-1,$A23:$B24)</f>
        <v>4</v>
      </c>
      <c r="G24" s="102"/>
      <c r="H24" s="102" t="n">
        <f aca="false">DSUM(VARDATA2,F$2-1,$C23:$D24)</f>
        <v>82</v>
      </c>
      <c r="I24" s="102"/>
      <c r="J24" s="103" t="n">
        <f aca="false">IF((H24+F24)=0,"",F24/(H24+F24))</f>
        <v>0.0465116279069767</v>
      </c>
      <c r="K24" s="102" t="n">
        <f aca="false">DSUM(VARDATA2,K$2-1,$A23:$B24)</f>
        <v>111</v>
      </c>
      <c r="L24" s="102"/>
      <c r="M24" s="102" t="n">
        <f aca="false">DSUM(VARDATA2,K$2-1,$C23:$D24)</f>
        <v>1034</v>
      </c>
      <c r="N24" s="102"/>
      <c r="O24" s="103" t="n">
        <f aca="false">IF((M24+K24)=0,"",K24/(M24+K24))</f>
        <v>0.096943231441048</v>
      </c>
      <c r="P24" s="102" t="n">
        <f aca="false">DSUM(VARDATA2,P$2-1,$A23:$B24)</f>
        <v>111</v>
      </c>
      <c r="Q24" s="102"/>
      <c r="R24" s="102" t="n">
        <f aca="false">DSUM(VARDATA2,P$2-1,$C23:$D24)</f>
        <v>1034</v>
      </c>
      <c r="S24" s="102"/>
      <c r="T24" s="103" t="n">
        <f aca="false">IF((R24+P24)=0,"",P24/(R24+P24))</f>
        <v>0.096943231441048</v>
      </c>
      <c r="U24" s="102" t="n">
        <f aca="false">DSUM(VARDATA2,U$2-1,$A23:$B24)</f>
        <v>111</v>
      </c>
      <c r="V24" s="102"/>
      <c r="W24" s="102" t="n">
        <f aca="false">DSUM(VARDATA2,U$2-1,$C23:$D24)</f>
        <v>1034</v>
      </c>
      <c r="X24" s="102"/>
      <c r="Y24" s="103" t="n">
        <f aca="false">IF((W24+U24)=0,"",U24/(W24+U24))</f>
        <v>0.096943231441048</v>
      </c>
      <c r="Z24" s="103"/>
      <c r="AA24" s="103"/>
      <c r="AB24" s="103"/>
      <c r="AC24" s="103"/>
      <c r="AD24" s="1"/>
    </row>
    <row r="25" customFormat="false" ht="12.75" hidden="false" customHeight="false" outlineLevel="0" collapsed="false">
      <c r="A25" s="1" t="s">
        <v>135</v>
      </c>
      <c r="B25" s="1" t="s">
        <v>136</v>
      </c>
      <c r="C25" s="1" t="s">
        <v>135</v>
      </c>
      <c r="D25" s="1" t="s">
        <v>136</v>
      </c>
      <c r="F25" s="100"/>
      <c r="G25" s="100"/>
      <c r="H25" s="102"/>
      <c r="I25" s="102"/>
      <c r="J25" s="100"/>
      <c r="K25" s="100"/>
      <c r="L25" s="100"/>
      <c r="M25" s="102"/>
      <c r="N25" s="102"/>
      <c r="O25" s="100"/>
      <c r="P25" s="100"/>
      <c r="Q25" s="100"/>
      <c r="R25" s="102"/>
      <c r="S25" s="102"/>
      <c r="T25" s="100"/>
      <c r="U25" s="100"/>
      <c r="V25" s="100"/>
      <c r="W25" s="102"/>
      <c r="X25" s="102"/>
      <c r="Y25" s="100"/>
      <c r="Z25" s="100"/>
      <c r="AA25" s="100"/>
      <c r="AB25" s="100"/>
      <c r="AC25" s="100"/>
      <c r="AD25" s="1"/>
    </row>
    <row r="26" customFormat="false" ht="12.75" hidden="false" customHeight="false" outlineLevel="0" collapsed="false">
      <c r="A26" s="55" t="s">
        <v>150</v>
      </c>
      <c r="B26" s="55" t="s">
        <v>139</v>
      </c>
      <c r="C26" s="55" t="s">
        <v>150</v>
      </c>
      <c r="D26" s="55" t="s">
        <v>140</v>
      </c>
      <c r="E26" s="101" t="str">
        <f aca="false">"DEALS="&amp;A26</f>
        <v>DEALS=LPG</v>
      </c>
      <c r="F26" s="102" t="n">
        <f aca="false">DSUM(VARDATA2,F$2-1,$A25:$B26)</f>
        <v>5</v>
      </c>
      <c r="G26" s="102"/>
      <c r="H26" s="102" t="n">
        <f aca="false">DSUM(VARDATA2,F$2-1,$C25:$D26)</f>
        <v>11</v>
      </c>
      <c r="I26" s="102"/>
      <c r="J26" s="103" t="n">
        <f aca="false">IF((H26+F26)=0,"",F26/(H26+F26))</f>
        <v>0.3125</v>
      </c>
      <c r="K26" s="102" t="n">
        <f aca="false">DSUM(VARDATA2,K$2-1,$A25:$B26)</f>
        <v>16</v>
      </c>
      <c r="L26" s="102"/>
      <c r="M26" s="102" t="n">
        <f aca="false">DSUM(VARDATA2,K$2-1,$C25:$D26)</f>
        <v>236</v>
      </c>
      <c r="N26" s="102"/>
      <c r="O26" s="103" t="n">
        <f aca="false">IF((M26+K26)=0,"",K26/(M26+K26))</f>
        <v>0.0634920634920635</v>
      </c>
      <c r="P26" s="102" t="n">
        <f aca="false">DSUM(VARDATA2,P$2-1,$A25:$B26)</f>
        <v>16</v>
      </c>
      <c r="Q26" s="102"/>
      <c r="R26" s="102" t="n">
        <f aca="false">DSUM(VARDATA2,P$2-1,$C25:$D26)</f>
        <v>236</v>
      </c>
      <c r="S26" s="102"/>
      <c r="T26" s="103" t="n">
        <f aca="false">IF((R26+P26)=0,"",P26/(R26+P26))</f>
        <v>0.0634920634920635</v>
      </c>
      <c r="U26" s="102" t="n">
        <f aca="false">DSUM(VARDATA2,U$2-1,$A25:$B26)</f>
        <v>16</v>
      </c>
      <c r="V26" s="102"/>
      <c r="W26" s="102" t="n">
        <f aca="false">DSUM(VARDATA2,U$2-1,$C25:$D26)</f>
        <v>236</v>
      </c>
      <c r="X26" s="102"/>
      <c r="Y26" s="103" t="n">
        <f aca="false">IF((W26+U26)=0,"",U26/(W26+U26))</f>
        <v>0.0634920634920635</v>
      </c>
      <c r="Z26" s="103"/>
      <c r="AA26" s="103"/>
      <c r="AB26" s="103"/>
      <c r="AC26" s="103"/>
      <c r="AD26" s="1"/>
    </row>
    <row r="27" customFormat="false" ht="12.75" hidden="false" customHeight="false" outlineLevel="0" collapsed="false">
      <c r="A27" s="1" t="s">
        <v>135</v>
      </c>
      <c r="B27" s="1" t="s">
        <v>136</v>
      </c>
      <c r="C27" s="1" t="s">
        <v>135</v>
      </c>
      <c r="D27" s="1" t="s">
        <v>136</v>
      </c>
      <c r="F27" s="100"/>
      <c r="G27" s="100"/>
      <c r="H27" s="102"/>
      <c r="I27" s="102"/>
      <c r="J27" s="100"/>
      <c r="K27" s="100"/>
      <c r="L27" s="100"/>
      <c r="M27" s="102"/>
      <c r="N27" s="102"/>
      <c r="O27" s="100"/>
      <c r="P27" s="100"/>
      <c r="Q27" s="100"/>
      <c r="R27" s="102"/>
      <c r="S27" s="102"/>
      <c r="T27" s="100"/>
      <c r="U27" s="100"/>
      <c r="V27" s="100"/>
      <c r="W27" s="102"/>
      <c r="X27" s="102"/>
      <c r="Y27" s="100"/>
      <c r="Z27" s="100"/>
      <c r="AA27" s="100"/>
      <c r="AB27" s="100"/>
      <c r="AC27" s="100"/>
      <c r="AD27" s="1"/>
    </row>
    <row r="28" customFormat="false" ht="12.75" hidden="false" customHeight="false" outlineLevel="0" collapsed="false">
      <c r="A28" s="55" t="s">
        <v>151</v>
      </c>
      <c r="B28" s="55" t="s">
        <v>139</v>
      </c>
      <c r="C28" s="55" t="str">
        <f aca="false">A28</f>
        <v>PLASTICS</v>
      </c>
      <c r="D28" s="55" t="s">
        <v>140</v>
      </c>
      <c r="E28" s="101" t="str">
        <f aca="false">"DEALS="&amp;A28</f>
        <v>DEALS=PLASTICS</v>
      </c>
      <c r="F28" s="102" t="n">
        <f aca="false">DSUM(VARDATA2,F$2-1,$A27:$B28)</f>
        <v>0</v>
      </c>
      <c r="G28" s="102"/>
      <c r="H28" s="102" t="n">
        <f aca="false">DSUM(VARDATA2,F$2-1,$C27:$D28)</f>
        <v>0</v>
      </c>
      <c r="I28" s="102"/>
      <c r="J28" s="103" t="str">
        <f aca="false">IF((H28+F28)=0,"",F28/(H28+F28))</f>
        <v/>
      </c>
      <c r="K28" s="102" t="n">
        <f aca="false">DSUM(VARDATA2,K$2-1,$A27:$B28)</f>
        <v>0</v>
      </c>
      <c r="L28" s="102"/>
      <c r="M28" s="102" t="n">
        <f aca="false">DSUM(VARDATA2,K$2-1,$C27:$D28)</f>
        <v>0</v>
      </c>
      <c r="N28" s="102"/>
      <c r="O28" s="103" t="str">
        <f aca="false">IF((M28+K28)=0,"",K28/(M28+K28))</f>
        <v/>
      </c>
      <c r="P28" s="102" t="n">
        <f aca="false">DSUM(VARDATA2,P$2-1,$A27:$B28)</f>
        <v>0</v>
      </c>
      <c r="Q28" s="102"/>
      <c r="R28" s="102" t="n">
        <f aca="false">DSUM(VARDATA2,P$2-1,$C27:$D28)</f>
        <v>0</v>
      </c>
      <c r="S28" s="102"/>
      <c r="T28" s="103" t="str">
        <f aca="false">IF((R28+P28)=0,"",P28/(R28+P28))</f>
        <v/>
      </c>
      <c r="U28" s="102" t="n">
        <f aca="false">DSUM(VARDATA2,U$2-1,$A27:$B28)</f>
        <v>0</v>
      </c>
      <c r="V28" s="102"/>
      <c r="W28" s="102" t="n">
        <f aca="false">DSUM(VARDATA2,U$2-1,$C27:$D28)</f>
        <v>52</v>
      </c>
      <c r="X28" s="102"/>
      <c r="Y28" s="103" t="n">
        <f aca="false">IF((W28+U28)=0,"",U28/(W28+U28))</f>
        <v>0</v>
      </c>
      <c r="Z28" s="103"/>
      <c r="AA28" s="103"/>
      <c r="AB28" s="103"/>
      <c r="AC28" s="103"/>
      <c r="AD28" s="1"/>
    </row>
    <row r="29" customFormat="false" ht="12.75" hidden="false" customHeight="false" outlineLevel="0" collapsed="false">
      <c r="A29" s="1" t="s">
        <v>135</v>
      </c>
      <c r="B29" s="1" t="s">
        <v>136</v>
      </c>
      <c r="C29" s="1" t="s">
        <v>135</v>
      </c>
      <c r="D29" s="1" t="s">
        <v>136</v>
      </c>
      <c r="F29" s="100"/>
      <c r="G29" s="100"/>
      <c r="H29" s="102"/>
      <c r="I29" s="102"/>
      <c r="J29" s="100"/>
      <c r="K29" s="100"/>
      <c r="L29" s="100"/>
      <c r="M29" s="102"/>
      <c r="N29" s="102"/>
      <c r="O29" s="100"/>
      <c r="P29" s="100"/>
      <c r="Q29" s="100"/>
      <c r="R29" s="102"/>
      <c r="S29" s="102"/>
      <c r="T29" s="100"/>
      <c r="U29" s="100"/>
      <c r="V29" s="100"/>
      <c r="W29" s="102"/>
      <c r="X29" s="102"/>
      <c r="Y29" s="100"/>
      <c r="Z29" s="100"/>
      <c r="AA29" s="100"/>
      <c r="AB29" s="100"/>
      <c r="AC29" s="100"/>
      <c r="AD29" s="1"/>
    </row>
    <row r="30" customFormat="false" ht="12.75" hidden="false" customHeight="false" outlineLevel="0" collapsed="false">
      <c r="A30" s="55" t="s">
        <v>152</v>
      </c>
      <c r="B30" s="55" t="s">
        <v>139</v>
      </c>
      <c r="C30" s="55" t="s">
        <v>152</v>
      </c>
      <c r="D30" s="55" t="s">
        <v>140</v>
      </c>
      <c r="E30" s="101" t="str">
        <f aca="false">"DEALS="&amp;A30</f>
        <v>DEALS=PETROCHEMICALS</v>
      </c>
      <c r="F30" s="102" t="n">
        <f aca="false">DSUM(VARDATA2,F$2-1,$A29:$B30)</f>
        <v>0</v>
      </c>
      <c r="G30" s="102"/>
      <c r="H30" s="102" t="n">
        <f aca="false">DSUM(VARDATA2,F$2-1,$C29:$D30)</f>
        <v>12</v>
      </c>
      <c r="I30" s="102"/>
      <c r="J30" s="103" t="n">
        <f aca="false">IF((H30+F30)=0,"",F30/(H30+F30))</f>
        <v>0</v>
      </c>
      <c r="K30" s="102" t="n">
        <f aca="false">DSUM(VARDATA2,K$2-1,$A29:$B30)</f>
        <v>8</v>
      </c>
      <c r="L30" s="102"/>
      <c r="M30" s="102" t="n">
        <f aca="false">DSUM(VARDATA2,K$2-1,$C29:$D30)</f>
        <v>73</v>
      </c>
      <c r="N30" s="102"/>
      <c r="O30" s="103" t="n">
        <f aca="false">IF((M30+K30)=0,"",K30/(M30+K30))</f>
        <v>0.0987654320987654</v>
      </c>
      <c r="P30" s="102" t="n">
        <f aca="false">DSUM(VARDATA2,P$2-1,$A29:$B30)</f>
        <v>8</v>
      </c>
      <c r="Q30" s="102"/>
      <c r="R30" s="102" t="n">
        <f aca="false">DSUM(VARDATA2,P$2-1,$C29:$D30)</f>
        <v>73</v>
      </c>
      <c r="S30" s="102"/>
      <c r="T30" s="103" t="n">
        <f aca="false">IF((R30+P30)=0,"",P30/(R30+P30))</f>
        <v>0.0987654320987654</v>
      </c>
      <c r="U30" s="102" t="n">
        <f aca="false">DSUM(VARDATA2,U$2-1,$A29:$B30)</f>
        <v>8</v>
      </c>
      <c r="V30" s="102"/>
      <c r="W30" s="102" t="n">
        <f aca="false">DSUM(VARDATA2,U$2-1,$C29:$D30)</f>
        <v>73</v>
      </c>
      <c r="X30" s="102"/>
      <c r="Y30" s="103" t="n">
        <f aca="false">IF((W30+U30)=0,"",U30/(W30+U30))</f>
        <v>0.0987654320987654</v>
      </c>
      <c r="Z30" s="103"/>
      <c r="AA30" s="103"/>
      <c r="AB30" s="103"/>
      <c r="AC30" s="103"/>
      <c r="AD30" s="1"/>
    </row>
    <row r="31" customFormat="false" ht="12.75" hidden="false" customHeight="false" outlineLevel="0" collapsed="false">
      <c r="A31" s="1" t="s">
        <v>135</v>
      </c>
      <c r="B31" s="1" t="s">
        <v>136</v>
      </c>
      <c r="C31" s="1" t="s">
        <v>135</v>
      </c>
      <c r="D31" s="1" t="s">
        <v>136</v>
      </c>
      <c r="F31" s="100"/>
      <c r="G31" s="100"/>
      <c r="H31" s="102"/>
      <c r="I31" s="102"/>
      <c r="J31" s="100"/>
      <c r="K31" s="100"/>
      <c r="L31" s="100"/>
      <c r="M31" s="102"/>
      <c r="N31" s="102"/>
      <c r="O31" s="100"/>
      <c r="P31" s="100"/>
      <c r="Q31" s="100"/>
      <c r="R31" s="102"/>
      <c r="S31" s="102"/>
      <c r="T31" s="100"/>
      <c r="U31" s="100"/>
      <c r="V31" s="100"/>
      <c r="W31" s="102"/>
      <c r="X31" s="102"/>
      <c r="Y31" s="100"/>
      <c r="Z31" s="100"/>
      <c r="AA31" s="100"/>
      <c r="AB31" s="100"/>
      <c r="AC31" s="100"/>
      <c r="AD31" s="1"/>
    </row>
    <row r="32" customFormat="false" ht="12.75" hidden="false" customHeight="false" outlineLevel="0" collapsed="false">
      <c r="A32" s="55" t="s">
        <v>153</v>
      </c>
      <c r="B32" s="55" t="s">
        <v>139</v>
      </c>
      <c r="C32" s="55" t="s">
        <v>153</v>
      </c>
      <c r="D32" s="55" t="s">
        <v>140</v>
      </c>
      <c r="E32" s="101" t="str">
        <f aca="false">"DEALS="&amp;A32</f>
        <v>DEALS=COAL</v>
      </c>
      <c r="F32" s="102" t="n">
        <f aca="false">DSUM(VARDATA2,F$2-1,$A31:$B32)</f>
        <v>0</v>
      </c>
      <c r="G32" s="102"/>
      <c r="H32" s="102" t="n">
        <f aca="false">DSUM(VARDATA2,F$2-1,$C31:$D32)</f>
        <v>1</v>
      </c>
      <c r="I32" s="102"/>
      <c r="J32" s="103" t="n">
        <f aca="false">IF((H32+F32)=0,"",F32/(H32+F32))</f>
        <v>0</v>
      </c>
      <c r="K32" s="102" t="n">
        <f aca="false">DSUM(VARDATA2,K$2-1,$A31:$B32)</f>
        <v>30</v>
      </c>
      <c r="L32" s="102"/>
      <c r="M32" s="102" t="n">
        <f aca="false">DSUM(VARDATA2,K$2-1,$C31:$D32)</f>
        <v>52</v>
      </c>
      <c r="N32" s="102"/>
      <c r="O32" s="103" t="n">
        <f aca="false">IF((M32+K32)=0,"",K32/(M32+K32))</f>
        <v>0.365853658536585</v>
      </c>
      <c r="P32" s="102" t="n">
        <f aca="false">DSUM(VARDATA2,P$2-1,$A31:$B32)</f>
        <v>30</v>
      </c>
      <c r="Q32" s="102"/>
      <c r="R32" s="102" t="n">
        <f aca="false">DSUM(VARDATA2,P$2-1,$C31:$D32)</f>
        <v>52</v>
      </c>
      <c r="S32" s="102"/>
      <c r="T32" s="103" t="n">
        <f aca="false">IF((R32+P32)=0,"",P32/(R32+P32))</f>
        <v>0.365853658536585</v>
      </c>
      <c r="U32" s="102" t="n">
        <f aca="false">DSUM(VARDATA2,U$2-1,$A31:$B32)</f>
        <v>51</v>
      </c>
      <c r="V32" s="102"/>
      <c r="W32" s="102" t="n">
        <f aca="false">DSUM(VARDATA2,U$2-1,$C31:$D32)</f>
        <v>100</v>
      </c>
      <c r="X32" s="102"/>
      <c r="Y32" s="103" t="n">
        <f aca="false">IF((W32+U32)=0,"",U32/(W32+U32))</f>
        <v>0.337748344370861</v>
      </c>
      <c r="Z32" s="103"/>
      <c r="AA32" s="103"/>
      <c r="AB32" s="103"/>
      <c r="AC32" s="103"/>
      <c r="AD32" s="1"/>
    </row>
    <row r="33" customFormat="false" ht="12.75" hidden="false" customHeight="false" outlineLevel="0" collapsed="false">
      <c r="A33" s="1" t="s">
        <v>135</v>
      </c>
      <c r="B33" s="1" t="s">
        <v>136</v>
      </c>
      <c r="C33" s="1" t="s">
        <v>135</v>
      </c>
      <c r="D33" s="1" t="s">
        <v>136</v>
      </c>
      <c r="F33" s="102"/>
      <c r="G33" s="102"/>
      <c r="H33" s="102"/>
      <c r="I33" s="102"/>
      <c r="J33" s="103"/>
      <c r="K33" s="102"/>
      <c r="L33" s="102"/>
      <c r="M33" s="102"/>
      <c r="N33" s="102"/>
      <c r="O33" s="103"/>
      <c r="P33" s="102"/>
      <c r="Q33" s="102"/>
      <c r="R33" s="102"/>
      <c r="S33" s="102"/>
      <c r="T33" s="103"/>
      <c r="U33" s="102"/>
      <c r="V33" s="102"/>
      <c r="W33" s="102"/>
      <c r="X33" s="102"/>
      <c r="Y33" s="103"/>
      <c r="Z33" s="103"/>
      <c r="AA33" s="103"/>
      <c r="AB33" s="103"/>
      <c r="AC33" s="103"/>
      <c r="AD33" s="1"/>
    </row>
    <row r="34" customFormat="false" ht="12.75" hidden="false" customHeight="false" outlineLevel="0" collapsed="false">
      <c r="A34" s="55" t="s">
        <v>82</v>
      </c>
      <c r="B34" s="55" t="s">
        <v>139</v>
      </c>
      <c r="C34" s="55" t="s">
        <v>82</v>
      </c>
      <c r="D34" s="55" t="s">
        <v>140</v>
      </c>
      <c r="E34" s="101" t="str">
        <f aca="false">"DEALS="&amp;A34</f>
        <v>DEALS=EMISSIONS</v>
      </c>
      <c r="F34" s="102" t="n">
        <f aca="false">DSUM(VARDATA2,F$2-1,$A33:$B34)</f>
        <v>5</v>
      </c>
      <c r="G34" s="102"/>
      <c r="H34" s="102" t="n">
        <f aca="false">DSUM(VARDATA2,F$2-1,$C33:$D34)</f>
        <v>25</v>
      </c>
      <c r="I34" s="102"/>
      <c r="J34" s="103" t="n">
        <f aca="false">IF((H34+F34)=0,"",F34/(H34+F34))</f>
        <v>0.166666666666667</v>
      </c>
      <c r="K34" s="102" t="n">
        <f aca="false">DSUM(VARDATA2,K$2-1,$A33:$B34)</f>
        <v>32</v>
      </c>
      <c r="L34" s="102"/>
      <c r="M34" s="102" t="n">
        <f aca="false">DSUM(VARDATA2,K$2-1,$C33:$D34)</f>
        <v>195</v>
      </c>
      <c r="N34" s="102"/>
      <c r="O34" s="103" t="n">
        <f aca="false">IF((M34+K34)=0,"",K34/(M34+K34))</f>
        <v>0.140969162995595</v>
      </c>
      <c r="P34" s="102" t="n">
        <f aca="false">DSUM(VARDATA2,P$2-1,$A33:$B34)</f>
        <v>32</v>
      </c>
      <c r="Q34" s="102"/>
      <c r="R34" s="102" t="n">
        <f aca="false">DSUM(VARDATA2,P$2-1,$C33:$D34)</f>
        <v>195</v>
      </c>
      <c r="S34" s="102"/>
      <c r="T34" s="103" t="n">
        <f aca="false">IF((R34+P34)=0,"",P34/(R34+P34))</f>
        <v>0.140969162995595</v>
      </c>
      <c r="U34" s="102" t="n">
        <f aca="false">DSUM(VARDATA2,U$2-1,$A33:$B34)</f>
        <v>32</v>
      </c>
      <c r="V34" s="102"/>
      <c r="W34" s="102" t="n">
        <f aca="false">DSUM(VARDATA2,U$2-1,$C33:$D34)</f>
        <v>195</v>
      </c>
      <c r="X34" s="102"/>
      <c r="Y34" s="103" t="n">
        <f aca="false">IF((W34+U34)=0,"",U34/(W34+U34))</f>
        <v>0.140969162995595</v>
      </c>
      <c r="Z34" s="103"/>
      <c r="AA34" s="103"/>
      <c r="AB34" s="103"/>
      <c r="AC34" s="103"/>
      <c r="AD34" s="1"/>
    </row>
    <row r="35" customFormat="false" ht="12.75" hidden="false" customHeight="false" outlineLevel="0" collapsed="false">
      <c r="A35" s="1" t="s">
        <v>135</v>
      </c>
      <c r="B35" s="1" t="s">
        <v>136</v>
      </c>
      <c r="C35" s="1" t="s">
        <v>135</v>
      </c>
      <c r="D35" s="1" t="s">
        <v>136</v>
      </c>
      <c r="F35" s="102"/>
      <c r="G35" s="102"/>
      <c r="H35" s="102"/>
      <c r="I35" s="102"/>
      <c r="J35" s="103"/>
      <c r="K35" s="102"/>
      <c r="L35" s="102"/>
      <c r="M35" s="102"/>
      <c r="N35" s="102"/>
      <c r="O35" s="103"/>
      <c r="P35" s="102"/>
      <c r="Q35" s="102"/>
      <c r="R35" s="102"/>
      <c r="S35" s="102"/>
      <c r="T35" s="103"/>
      <c r="U35" s="102"/>
      <c r="V35" s="102"/>
      <c r="W35" s="102"/>
      <c r="X35" s="102"/>
      <c r="Y35" s="103"/>
      <c r="Z35" s="103"/>
      <c r="AA35" s="103"/>
      <c r="AB35" s="103"/>
      <c r="AC35" s="103"/>
      <c r="AD35" s="1"/>
    </row>
    <row r="36" customFormat="false" ht="12.75" hidden="false" customHeight="false" outlineLevel="0" collapsed="false">
      <c r="A36" s="55" t="s">
        <v>154</v>
      </c>
      <c r="B36" s="55" t="s">
        <v>139</v>
      </c>
      <c r="C36" s="55" t="s">
        <v>154</v>
      </c>
      <c r="D36" s="55" t="s">
        <v>140</v>
      </c>
      <c r="E36" s="101" t="str">
        <f aca="false">"DEALS="&amp;A36</f>
        <v>DEALS=PAPER &amp; PULP</v>
      </c>
      <c r="F36" s="102" t="n">
        <f aca="false">DSUM(VARDATA2,F$2-1,$A35:$B36)</f>
        <v>0</v>
      </c>
      <c r="G36" s="102"/>
      <c r="H36" s="102" t="n">
        <f aca="false">DSUM(VARDATA2,F$2-1,$C35:$D36)</f>
        <v>0</v>
      </c>
      <c r="I36" s="102"/>
      <c r="J36" s="103" t="str">
        <f aca="false">IF((H36+F36)=0,"",F36/(H36+F36))</f>
        <v/>
      </c>
      <c r="K36" s="102" t="n">
        <f aca="false">DSUM(VARDATA2,K$2-1,$A35:$B36)</f>
        <v>1</v>
      </c>
      <c r="L36" s="102"/>
      <c r="M36" s="102" t="n">
        <f aca="false">DSUM(VARDATA2,K$2-1,$C35:$D36)</f>
        <v>60</v>
      </c>
      <c r="N36" s="102"/>
      <c r="O36" s="103" t="n">
        <f aca="false">IF((M36+K36)=0,"",K36/(M36+K36))</f>
        <v>0.0163934426229508</v>
      </c>
      <c r="P36" s="102" t="n">
        <f aca="false">DSUM(VARDATA2,P$2-1,$A35:$B36)</f>
        <v>1</v>
      </c>
      <c r="Q36" s="102"/>
      <c r="R36" s="102" t="n">
        <f aca="false">DSUM(VARDATA2,P$2-1,$C35:$D36)</f>
        <v>60</v>
      </c>
      <c r="S36" s="102"/>
      <c r="T36" s="103" t="n">
        <f aca="false">IF((R36+P36)=0,"",P36/(R36+P36))</f>
        <v>0.0163934426229508</v>
      </c>
      <c r="U36" s="102" t="n">
        <f aca="false">DSUM(VARDATA2,U$2-1,$A35:$B36)</f>
        <v>4</v>
      </c>
      <c r="V36" s="102"/>
      <c r="W36" s="102" t="n">
        <f aca="false">DSUM(VARDATA2,U$2-1,$C35:$D36)</f>
        <v>119</v>
      </c>
      <c r="X36" s="102"/>
      <c r="Y36" s="103" t="n">
        <f aca="false">IF((W36+U36)=0,"",U36/(W36+U36))</f>
        <v>0.032520325203252</v>
      </c>
      <c r="Z36" s="103"/>
      <c r="AA36" s="103"/>
      <c r="AB36" s="103"/>
      <c r="AC36" s="103"/>
      <c r="AD36" s="1"/>
    </row>
    <row r="37" customFormat="false" ht="12.75" hidden="false" customHeight="false" outlineLevel="0" collapsed="false">
      <c r="A37" s="1" t="s">
        <v>135</v>
      </c>
      <c r="B37" s="1" t="s">
        <v>136</v>
      </c>
      <c r="C37" s="1" t="s">
        <v>135</v>
      </c>
      <c r="D37" s="1" t="s">
        <v>136</v>
      </c>
      <c r="F37" s="100"/>
      <c r="G37" s="100"/>
      <c r="H37" s="102"/>
      <c r="I37" s="102"/>
      <c r="J37" s="100"/>
      <c r="K37" s="100"/>
      <c r="L37" s="100"/>
      <c r="M37" s="102"/>
      <c r="N37" s="102"/>
      <c r="O37" s="100"/>
      <c r="P37" s="100"/>
      <c r="Q37" s="100"/>
      <c r="R37" s="102"/>
      <c r="S37" s="102"/>
      <c r="T37" s="100"/>
      <c r="U37" s="100"/>
      <c r="V37" s="100"/>
      <c r="W37" s="102"/>
      <c r="X37" s="102"/>
      <c r="Y37" s="100"/>
      <c r="Z37" s="100"/>
      <c r="AA37" s="100"/>
      <c r="AB37" s="100"/>
      <c r="AC37" s="100"/>
      <c r="AD37" s="1"/>
    </row>
    <row r="38" customFormat="false" ht="12.75" hidden="false" customHeight="false" outlineLevel="0" collapsed="false">
      <c r="A38" s="55" t="s">
        <v>121</v>
      </c>
      <c r="B38" s="55" t="s">
        <v>139</v>
      </c>
      <c r="C38" s="55" t="s">
        <v>121</v>
      </c>
      <c r="D38" s="55" t="s">
        <v>140</v>
      </c>
      <c r="E38" s="101" t="str">
        <f aca="false">"DEALS="&amp;A38</f>
        <v>DEALS=WEATHER</v>
      </c>
      <c r="F38" s="102" t="n">
        <f aca="false">DSUM(VARDATA2,F$2-1,$A37:$B38)</f>
        <v>1</v>
      </c>
      <c r="G38" s="102"/>
      <c r="H38" s="102" t="n">
        <f aca="false">DSUM(VARDATA2,F$2-1,$C37:$D38)</f>
        <v>2</v>
      </c>
      <c r="I38" s="102"/>
      <c r="J38" s="103" t="n">
        <f aca="false">IF((H38+F38)=0,"",F38/(H38+F38))</f>
        <v>0.333333333333333</v>
      </c>
      <c r="K38" s="102" t="n">
        <f aca="false">DSUM(VARDATA2,K$2-1,$A37:$B38)</f>
        <v>29</v>
      </c>
      <c r="L38" s="102"/>
      <c r="M38" s="102" t="n">
        <f aca="false">DSUM(VARDATA2,K$2-1,$C37:$D38)</f>
        <v>12</v>
      </c>
      <c r="N38" s="102"/>
      <c r="O38" s="103" t="n">
        <f aca="false">IF((M38+K38)=0,"",K38/(M38+K38))</f>
        <v>0.707317073170732</v>
      </c>
      <c r="P38" s="102" t="n">
        <f aca="false">DSUM(VARDATA2,P$2-1,$A37:$B38)</f>
        <v>29</v>
      </c>
      <c r="Q38" s="102"/>
      <c r="R38" s="102" t="n">
        <f aca="false">DSUM(VARDATA2,P$2-1,$C37:$D38)</f>
        <v>12</v>
      </c>
      <c r="S38" s="102"/>
      <c r="T38" s="103" t="n">
        <f aca="false">IF((R38+P38)=0,"",P38/(R38+P38))</f>
        <v>0.707317073170732</v>
      </c>
      <c r="U38" s="102" t="n">
        <f aca="false">DSUM(VARDATA2,U$2-1,$A37:$B38)</f>
        <v>29</v>
      </c>
      <c r="V38" s="102"/>
      <c r="W38" s="102" t="n">
        <f aca="false">DSUM(VARDATA2,U$2-1,$C37:$D38)</f>
        <v>12</v>
      </c>
      <c r="X38" s="102"/>
      <c r="Y38" s="103" t="n">
        <f aca="false">IF((W38+U38)=0,"",U38/(W38+U38))</f>
        <v>0.707317073170732</v>
      </c>
      <c r="Z38" s="103"/>
      <c r="AA38" s="103"/>
      <c r="AB38" s="103"/>
      <c r="AC38" s="103"/>
      <c r="AD38" s="1"/>
    </row>
    <row r="39" customFormat="false" ht="12.75" hidden="false" customHeight="false" outlineLevel="0" collapsed="false">
      <c r="A39" s="104" t="s">
        <v>35</v>
      </c>
      <c r="B39" s="105"/>
      <c r="C39" s="105"/>
      <c r="D39" s="105"/>
      <c r="E39" s="104" t="str">
        <f aca="false">"DEALS="&amp;A39</f>
        <v>DEALS=TOTAL</v>
      </c>
      <c r="F39" s="106" t="n">
        <f aca="false">SUM(F10:F38)</f>
        <v>868</v>
      </c>
      <c r="G39" s="106"/>
      <c r="H39" s="106" t="n">
        <f aca="false">SUM(H10:H38)</f>
        <v>1712</v>
      </c>
      <c r="I39" s="106"/>
      <c r="J39" s="107" t="n">
        <f aca="false">IF((H39+F39)=0,"",F39/(H39+F39))</f>
        <v>0.336434108527132</v>
      </c>
      <c r="K39" s="106" t="n">
        <f aca="false">SUM(K10:K38)</f>
        <v>9907</v>
      </c>
      <c r="L39" s="106"/>
      <c r="M39" s="106" t="n">
        <f aca="false">SUM(M10:M38)</f>
        <v>20637</v>
      </c>
      <c r="N39" s="106"/>
      <c r="O39" s="107" t="n">
        <f aca="false">IF((M39+K39)=0,"",K39/(M39+K39))</f>
        <v>0.324351754845469</v>
      </c>
      <c r="P39" s="106" t="n">
        <f aca="false">SUM(P10:P38)</f>
        <v>9907</v>
      </c>
      <c r="Q39" s="106"/>
      <c r="R39" s="106" t="n">
        <f aca="false">SUM(R10:R38)</f>
        <v>20637</v>
      </c>
      <c r="S39" s="106"/>
      <c r="T39" s="107" t="n">
        <f aca="false">IF((R39+P39)=0,"",P39/(R39+P39))</f>
        <v>0.324351754845469</v>
      </c>
      <c r="U39" s="106" t="n">
        <f aca="false">SUM(U10:U38)</f>
        <v>14902</v>
      </c>
      <c r="V39" s="106"/>
      <c r="W39" s="106" t="n">
        <f aca="false">SUM(W10:W38)</f>
        <v>36151</v>
      </c>
      <c r="X39" s="106"/>
      <c r="Y39" s="107" t="n">
        <f aca="false">IF((W39+U39)=0,"",U39/(W39+U39))</f>
        <v>0.291892738918379</v>
      </c>
      <c r="Z39" s="108"/>
      <c r="AA39" s="108"/>
      <c r="AB39" s="108"/>
      <c r="AC39" s="108"/>
      <c r="AD39" s="105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4"/>
      <c r="BC39" s="104"/>
      <c r="BD39" s="104"/>
      <c r="BE39" s="104"/>
      <c r="BF39" s="104"/>
      <c r="BG39" s="104"/>
      <c r="BH39" s="104"/>
      <c r="BI39" s="104"/>
      <c r="BJ39" s="104"/>
      <c r="BK39" s="104"/>
      <c r="BL39" s="104"/>
      <c r="BM39" s="104"/>
      <c r="BN39" s="104"/>
      <c r="BO39" s="104"/>
      <c r="BP39" s="104"/>
      <c r="BQ39" s="104"/>
      <c r="BR39" s="104"/>
      <c r="BS39" s="104"/>
      <c r="BT39" s="104"/>
      <c r="BU39" s="104"/>
      <c r="BV39" s="104"/>
      <c r="BW39" s="104"/>
      <c r="BX39" s="104"/>
      <c r="BY39" s="104"/>
      <c r="BZ39" s="104"/>
      <c r="CA39" s="104"/>
      <c r="CB39" s="104"/>
      <c r="CC39" s="104"/>
      <c r="CD39" s="104"/>
      <c r="CE39" s="104"/>
      <c r="CF39" s="104"/>
      <c r="CG39" s="104"/>
      <c r="CH39" s="104"/>
      <c r="CI39" s="104"/>
      <c r="CJ39" s="104"/>
      <c r="CK39" s="104"/>
      <c r="CL39" s="104"/>
      <c r="CM39" s="104"/>
      <c r="CN39" s="104"/>
      <c r="CO39" s="104"/>
      <c r="CP39" s="104"/>
      <c r="CQ39" s="104"/>
      <c r="CR39" s="104"/>
      <c r="CS39" s="104"/>
      <c r="CT39" s="104"/>
      <c r="CU39" s="104"/>
      <c r="CV39" s="104"/>
      <c r="CW39" s="104"/>
      <c r="CX39" s="104"/>
      <c r="CY39" s="104"/>
      <c r="CZ39" s="104"/>
      <c r="DA39" s="104"/>
      <c r="DB39" s="104"/>
      <c r="DC39" s="104"/>
      <c r="DD39" s="104"/>
      <c r="DE39" s="104"/>
      <c r="DF39" s="104"/>
      <c r="DG39" s="104"/>
      <c r="DH39" s="104"/>
      <c r="DI39" s="104"/>
      <c r="DJ39" s="104"/>
      <c r="DK39" s="104"/>
      <c r="DL39" s="104"/>
      <c r="DM39" s="104"/>
      <c r="DN39" s="104"/>
      <c r="DO39" s="104"/>
      <c r="DP39" s="104"/>
      <c r="DQ39" s="104"/>
      <c r="DR39" s="104"/>
      <c r="DS39" s="104"/>
      <c r="DT39" s="104"/>
      <c r="DU39" s="104"/>
      <c r="DV39" s="104"/>
      <c r="DW39" s="104"/>
      <c r="DX39" s="104"/>
      <c r="DY39" s="104"/>
      <c r="DZ39" s="104"/>
      <c r="EA39" s="104"/>
      <c r="EB39" s="104"/>
      <c r="EC39" s="104"/>
      <c r="ED39" s="104"/>
      <c r="EE39" s="104"/>
      <c r="EF39" s="104"/>
      <c r="EG39" s="104"/>
      <c r="EH39" s="104"/>
      <c r="EI39" s="104"/>
      <c r="EJ39" s="104"/>
      <c r="EK39" s="104"/>
      <c r="EL39" s="104"/>
      <c r="EM39" s="104"/>
      <c r="EN39" s="104"/>
      <c r="EO39" s="104"/>
      <c r="EP39" s="104"/>
      <c r="EQ39" s="104"/>
      <c r="ER39" s="104"/>
      <c r="ES39" s="104"/>
      <c r="ET39" s="104"/>
      <c r="EU39" s="104"/>
      <c r="EV39" s="104"/>
      <c r="EW39" s="104"/>
      <c r="EX39" s="104"/>
      <c r="EY39" s="104"/>
      <c r="EZ39" s="104"/>
      <c r="FA39" s="104"/>
      <c r="FB39" s="104"/>
      <c r="FC39" s="104"/>
      <c r="FD39" s="104"/>
      <c r="FE39" s="104"/>
      <c r="FF39" s="104"/>
      <c r="FG39" s="104"/>
      <c r="FH39" s="104"/>
      <c r="FI39" s="104"/>
      <c r="FJ39" s="104"/>
      <c r="FK39" s="104"/>
      <c r="FL39" s="104"/>
      <c r="FM39" s="104"/>
      <c r="FN39" s="104"/>
      <c r="FO39" s="104"/>
      <c r="FP39" s="104"/>
      <c r="FQ39" s="104"/>
      <c r="FR39" s="104"/>
      <c r="FS39" s="104"/>
      <c r="FT39" s="104"/>
      <c r="FU39" s="104"/>
      <c r="FV39" s="104"/>
      <c r="FW39" s="104"/>
      <c r="FX39" s="104"/>
      <c r="FY39" s="104"/>
      <c r="FZ39" s="104"/>
      <c r="GA39" s="104"/>
      <c r="GB39" s="104"/>
      <c r="GC39" s="104"/>
      <c r="GD39" s="104"/>
      <c r="GE39" s="104"/>
      <c r="GF39" s="104"/>
      <c r="GG39" s="104"/>
      <c r="GH39" s="104"/>
      <c r="GI39" s="104"/>
      <c r="GJ39" s="104"/>
      <c r="GK39" s="104"/>
      <c r="GL39" s="104"/>
      <c r="GM39" s="104"/>
      <c r="GN39" s="104"/>
      <c r="GO39" s="104"/>
      <c r="GP39" s="104"/>
      <c r="GQ39" s="104"/>
      <c r="GR39" s="104"/>
      <c r="GS39" s="104"/>
      <c r="GT39" s="104"/>
      <c r="GU39" s="104"/>
      <c r="GV39" s="104"/>
      <c r="GW39" s="104"/>
      <c r="GX39" s="104"/>
      <c r="GY39" s="104"/>
      <c r="GZ39" s="104"/>
      <c r="HA39" s="104"/>
      <c r="HB39" s="104"/>
      <c r="HC39" s="104"/>
      <c r="HD39" s="104"/>
      <c r="HE39" s="104"/>
      <c r="HF39" s="104"/>
      <c r="HG39" s="104"/>
      <c r="HH39" s="104"/>
      <c r="HI39" s="104"/>
      <c r="HJ39" s="104"/>
      <c r="HK39" s="104"/>
      <c r="HL39" s="104"/>
      <c r="HM39" s="104"/>
      <c r="HN39" s="104"/>
      <c r="HO39" s="104"/>
      <c r="HP39" s="104"/>
      <c r="HQ39" s="104"/>
      <c r="HR39" s="104"/>
      <c r="HS39" s="104"/>
      <c r="HT39" s="104"/>
      <c r="HU39" s="104"/>
      <c r="HV39" s="104"/>
      <c r="HW39" s="104"/>
      <c r="HX39" s="104"/>
      <c r="HY39" s="104"/>
      <c r="HZ39" s="104"/>
      <c r="IA39" s="104"/>
      <c r="IB39" s="104"/>
      <c r="IC39" s="104"/>
      <c r="ID39" s="104"/>
      <c r="IE39" s="104"/>
      <c r="IF39" s="104"/>
      <c r="IG39" s="104"/>
      <c r="IH39" s="104"/>
      <c r="II39" s="104"/>
      <c r="IJ39" s="104"/>
      <c r="IK39" s="104"/>
      <c r="IL39" s="104"/>
      <c r="IM39" s="104"/>
      <c r="IN39" s="104"/>
      <c r="IO39" s="104"/>
      <c r="IP39" s="104"/>
      <c r="IQ39" s="104"/>
      <c r="IR39" s="104"/>
      <c r="IS39" s="104"/>
      <c r="IT39" s="104"/>
      <c r="IU39" s="104"/>
      <c r="IV39" s="104"/>
      <c r="IW39" s="104"/>
    </row>
    <row r="40" customFormat="false" ht="12.75" hidden="false" customHeight="false" outlineLevel="0" collapsed="false">
      <c r="F40" s="102"/>
      <c r="G40" s="102"/>
      <c r="H40" s="102"/>
      <c r="I40" s="102"/>
      <c r="J40" s="109"/>
      <c r="K40" s="102"/>
      <c r="L40" s="102"/>
      <c r="M40" s="102"/>
      <c r="N40" s="102"/>
      <c r="O40" s="109"/>
      <c r="P40" s="102"/>
      <c r="Q40" s="102"/>
      <c r="R40" s="102"/>
      <c r="S40" s="102"/>
      <c r="T40" s="109"/>
      <c r="U40" s="102"/>
      <c r="V40" s="102"/>
      <c r="W40" s="102"/>
      <c r="X40" s="102"/>
      <c r="Y40" s="109"/>
      <c r="Z40" s="109"/>
      <c r="AA40" s="109"/>
      <c r="AB40" s="109"/>
      <c r="AC40" s="109"/>
      <c r="AD40" s="1"/>
    </row>
    <row r="41" customFormat="false" ht="12.75" hidden="false" customHeight="false" outlineLevel="0" collapsed="false">
      <c r="F41" s="102"/>
      <c r="G41" s="102"/>
      <c r="H41" s="102"/>
      <c r="I41" s="102"/>
      <c r="J41" s="109"/>
      <c r="K41" s="102"/>
      <c r="L41" s="102"/>
      <c r="M41" s="102"/>
      <c r="N41" s="102"/>
      <c r="O41" s="109"/>
      <c r="P41" s="102"/>
      <c r="Q41" s="102"/>
      <c r="R41" s="102"/>
      <c r="S41" s="102"/>
      <c r="T41" s="109"/>
      <c r="U41" s="102"/>
      <c r="V41" s="102"/>
      <c r="W41" s="102"/>
      <c r="X41" s="102"/>
      <c r="Y41" s="109"/>
      <c r="Z41" s="109"/>
      <c r="AA41" s="109"/>
      <c r="AB41" s="109"/>
      <c r="AC41" s="109"/>
      <c r="AD41" s="1"/>
    </row>
    <row r="42" customFormat="false" ht="12.75" hidden="false" customHeight="false" outlineLevel="0" collapsed="false">
      <c r="A42" s="1" t="s">
        <v>135</v>
      </c>
      <c r="B42" s="1" t="s">
        <v>136</v>
      </c>
      <c r="C42" s="1" t="s">
        <v>135</v>
      </c>
      <c r="D42" s="1" t="s">
        <v>136</v>
      </c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"/>
    </row>
    <row r="43" customFormat="false" ht="12.75" hidden="false" customHeight="false" outlineLevel="0" collapsed="false">
      <c r="A43" s="55" t="s">
        <v>138</v>
      </c>
      <c r="B43" s="55" t="s">
        <v>139</v>
      </c>
      <c r="C43" s="55" t="str">
        <f aca="false">A43</f>
        <v>GAS</v>
      </c>
      <c r="D43" s="55" t="s">
        <v>140</v>
      </c>
      <c r="E43" s="101" t="str">
        <f aca="false">"VOL="&amp;A43</f>
        <v>VOL=GAS</v>
      </c>
      <c r="F43" s="102" t="n">
        <f aca="false">ABS(DSUM(VARDATA2,H$4-1,$A42:$B43))+ABS(DSUM(VARDATA2,F$4-1,$A42:$B43))</f>
        <v>140327720.72</v>
      </c>
      <c r="G43" s="102" t="n">
        <f aca="false">F43*VLOOKUP($A43,'CONVERSION FACTORS'!$A$1:$E$41,5,FALSE())</f>
        <v>140327720.72</v>
      </c>
      <c r="H43" s="102" t="n">
        <f aca="false">ABS(DSUM(VARDATA2,F$4-1,$C42:$D43))+ABS(DSUM(VARDATA2,H$4-1,$C42:$D43))</f>
        <v>231149391</v>
      </c>
      <c r="I43" s="102" t="n">
        <f aca="false">H43*VLOOKUP($A43,'CONVERSION FACTORS'!$A$1:$E$41,5,FALSE())</f>
        <v>231149391</v>
      </c>
      <c r="J43" s="103" t="n">
        <f aca="false">IF((H43+F43)=0,"",F43/(H43+F43))</f>
        <v>0.377756034739959</v>
      </c>
      <c r="K43" s="102" t="n">
        <f aca="false">ABS(DSUM(VARDATA2,M$4-1,$A42:$B43))+ABS(DSUM(VARDATA2,K$4-1,$A42:$B43))</f>
        <v>1371675236.47</v>
      </c>
      <c r="L43" s="102" t="n">
        <f aca="false">K43*VLOOKUP($A43,'CONVERSION FACTORS'!$A$1:$E$41,5,FALSE())</f>
        <v>1371675236.47</v>
      </c>
      <c r="M43" s="102" t="n">
        <f aca="false">ABS(DSUM(VARDATA2,K$4-1,$C42:$D43))+ABS(DSUM(VARDATA2,M$4-1,$C42:$D43))</f>
        <v>3171416225.86</v>
      </c>
      <c r="N43" s="102" t="n">
        <f aca="false">M43*VLOOKUP($A43,'CONVERSION FACTORS'!$A$1:$E$41,5,FALSE())</f>
        <v>3171416225.86</v>
      </c>
      <c r="O43" s="103" t="n">
        <f aca="false">IF((M43+K43)=0,"",K43/(M43+K43))</f>
        <v>0.301925516543863</v>
      </c>
      <c r="P43" s="102" t="n">
        <f aca="false">ABS(DSUM(VARDATA2,R$4-1,$A42:$B43))+ABS(DSUM(VARDATA2,P$4-1,$A42:$B43))</f>
        <v>1371675236.46596</v>
      </c>
      <c r="Q43" s="102" t="n">
        <f aca="false">P43*VLOOKUP($A43,'CONVERSION FACTORS'!$A$1:$E$41,5,FALSE())</f>
        <v>1371675236.46596</v>
      </c>
      <c r="R43" s="102" t="n">
        <f aca="false">ABS(DSUM(VARDATA2,P$4-1,$C42:$D43))+ABS(DSUM(VARDATA2,R$4-1,$C42:$D43))</f>
        <v>3171416225.85359</v>
      </c>
      <c r="S43" s="102" t="n">
        <f aca="false">R43*VLOOKUP($A43,'CONVERSION FACTORS'!$A$1:$E$41,5,FALSE())</f>
        <v>3171416225.85359</v>
      </c>
      <c r="T43" s="103" t="n">
        <f aca="false">IF((R43+P43)=0,"",P43/(R43+P43))</f>
        <v>0.301925516543669</v>
      </c>
      <c r="U43" s="102" t="n">
        <f aca="false">ABS(DSUM(VARDATA2,W$4-1,$A42:$B43))+ABS(DSUM(VARDATA2,U$4-1,$A42:$B43))</f>
        <v>2269685726.86</v>
      </c>
      <c r="V43" s="102" t="n">
        <f aca="false">U43*VLOOKUP($A43,'CONVERSION FACTORS'!$A$1:$E$41,5,FALSE())</f>
        <v>2269685726.86</v>
      </c>
      <c r="W43" s="102" t="n">
        <f aca="false">ABS(DSUM(VARDATA2,U$4-1,$C42:$D43))+ABS(DSUM(VARDATA2,W$4-1,$C42:$D43))</f>
        <v>7571007873.2</v>
      </c>
      <c r="X43" s="102" t="n">
        <f aca="false">W43*VLOOKUP($A43,'CONVERSION FACTORS'!$A$1:$E$41,5,FALSE())</f>
        <v>7571007873.2</v>
      </c>
      <c r="Y43" s="103" t="n">
        <f aca="false">IF((W43+U43)=0,"",U43/(W43+U43))</f>
        <v>0.230642861072939</v>
      </c>
      <c r="Z43" s="103"/>
      <c r="AA43" s="103"/>
      <c r="AB43" s="103"/>
      <c r="AC43" s="103"/>
      <c r="AD43" s="1"/>
    </row>
    <row r="44" customFormat="false" ht="12.75" hidden="false" customHeight="false" outlineLevel="0" collapsed="false">
      <c r="A44" s="1" t="s">
        <v>135</v>
      </c>
      <c r="B44" s="1" t="s">
        <v>136</v>
      </c>
      <c r="C44" s="1" t="s">
        <v>135</v>
      </c>
      <c r="D44" s="1" t="s">
        <v>136</v>
      </c>
      <c r="F44" s="102" t="e">
        <f aca="false">ABS(DSUM(VARDATA2,H$4-1,$A43:$B44))+ABS(DSUM(VARDATA2,F$4-1,$A43:$B44))</f>
        <v>#VALUE!</v>
      </c>
      <c r="G44" s="102" t="e">
        <f aca="false">F44*VLOOKUP($A44,'CONVERSION FACTORS'!$A$1:$E$41,5,FALSE())</f>
        <v>#VALUE!</v>
      </c>
      <c r="H44" s="102" t="e">
        <f aca="false">ABS(DSUM(VARDATA2,F$4-1,$C43:$D44))+ABS(DSUM(VARDATA2,H$4-1,$C43:$D44))</f>
        <v>#VALUE!</v>
      </c>
      <c r="I44" s="102" t="e">
        <f aca="false">H44*VLOOKUP($A44,'CONVERSION FACTORS'!$A$1:$E$41,5,FALSE())</f>
        <v>#VALUE!</v>
      </c>
      <c r="J44" s="103" t="e">
        <f aca="false">IF((H44+F44)=0,"",F44/(H44+F44))</f>
        <v>#VALUE!</v>
      </c>
      <c r="K44" s="102" t="e">
        <f aca="false">ABS(DSUM(VARDATA2,M$4-1,$A43:$B44))+ABS(DSUM(VARDATA2,K$4-1,$A43:$B44))</f>
        <v>#VALUE!</v>
      </c>
      <c r="L44" s="102" t="e">
        <f aca="false">K44*VLOOKUP($A44,'CONVERSION FACTORS'!$A$1:$E$41,5,FALSE())</f>
        <v>#VALUE!</v>
      </c>
      <c r="M44" s="102" t="e">
        <f aca="false">ABS(DSUM(VARDATA2,K$4-1,$C43:$D44))+ABS(DSUM(VARDATA2,M$4-1,$C43:$D44))</f>
        <v>#VALUE!</v>
      </c>
      <c r="N44" s="102" t="e">
        <f aca="false">M44*VLOOKUP($A44,'CONVERSION FACTORS'!$A$1:$E$41,5,FALSE())</f>
        <v>#VALUE!</v>
      </c>
      <c r="O44" s="103" t="e">
        <f aca="false">IF((M44+K44)=0,"",K44/(M44+K44))</f>
        <v>#VALUE!</v>
      </c>
      <c r="P44" s="102" t="e">
        <f aca="false">ABS(DSUM(VARDATA2,R$4-1,$A43:$B44))+ABS(DSUM(VARDATA2,P$4-1,$A43:$B44))</f>
        <v>#VALUE!</v>
      </c>
      <c r="Q44" s="102" t="e">
        <f aca="false">P44*VLOOKUP($A44,'CONVERSION FACTORS'!$A$1:$E$41,5,FALSE())</f>
        <v>#VALUE!</v>
      </c>
      <c r="R44" s="102" t="e">
        <f aca="false">ABS(DSUM(VARDATA2,P$4-1,$C43:$D44))+ABS(DSUM(VARDATA2,R$4-1,$C43:$D44))</f>
        <v>#VALUE!</v>
      </c>
      <c r="S44" s="102" t="e">
        <f aca="false">R44*VLOOKUP($A44,'CONVERSION FACTORS'!$A$1:$E$41,5,FALSE())</f>
        <v>#VALUE!</v>
      </c>
      <c r="T44" s="103" t="e">
        <f aca="false">IF((R44+P44)=0,"",P44/(R44+P44))</f>
        <v>#VALUE!</v>
      </c>
      <c r="U44" s="102" t="e">
        <f aca="false">ABS(DSUM(VARDATA2,W$4-1,$A43:$B44))+ABS(DSUM(VARDATA2,U$4-1,$A43:$B44))</f>
        <v>#VALUE!</v>
      </c>
      <c r="V44" s="102" t="e">
        <f aca="false">U44*VLOOKUP($A44,'CONVERSION FACTORS'!$A$1:$E$41,5,FALSE())</f>
        <v>#VALUE!</v>
      </c>
      <c r="W44" s="102" t="e">
        <f aca="false">ABS(DSUM(VARDATA2,U$4-1,$C43:$D44))+ABS(DSUM(VARDATA2,W$4-1,$C43:$D44))</f>
        <v>#VALUE!</v>
      </c>
      <c r="X44" s="102" t="e">
        <f aca="false">W44*VLOOKUP($A44,'CONVERSION FACTORS'!$A$1:$E$41,5,FALSE())</f>
        <v>#VALUE!</v>
      </c>
      <c r="Y44" s="103" t="e">
        <f aca="false">IF((W44+U44)=0,"",U44/(W44+U44))</f>
        <v>#VALUE!</v>
      </c>
      <c r="Z44" s="100"/>
      <c r="AA44" s="100"/>
      <c r="AB44" s="100"/>
      <c r="AC44" s="100"/>
      <c r="AD44" s="1"/>
    </row>
    <row r="45" customFormat="false" ht="12.75" hidden="false" customHeight="false" outlineLevel="0" collapsed="false">
      <c r="A45" s="55" t="s">
        <v>142</v>
      </c>
      <c r="B45" s="55" t="s">
        <v>139</v>
      </c>
      <c r="C45" s="55" t="str">
        <f aca="false">A45</f>
        <v>CONTINENTAL GAS</v>
      </c>
      <c r="D45" s="55" t="s">
        <v>140</v>
      </c>
      <c r="E45" s="101" t="str">
        <f aca="false">"VOL="&amp;A45</f>
        <v>VOL=CONTINENTAL GAS</v>
      </c>
      <c r="F45" s="102" t="n">
        <f aca="false">ABS(DSUM(VARDATA2,H$4-1,$A44:$B45))+ABS(DSUM(VARDATA2,F$4-1,$A44:$B45))</f>
        <v>72500</v>
      </c>
      <c r="G45" s="102" t="n">
        <f aca="false">F45*VLOOKUP($A45,'CONVERSION FACTORS'!$A$1:$E$41,5,FALSE())</f>
        <v>72500</v>
      </c>
      <c r="H45" s="102" t="n">
        <f aca="false">ABS(DSUM(VARDATA2,F$4-1,$C44:$D45))+ABS(DSUM(VARDATA2,H$4-1,$C44:$D45))</f>
        <v>1013457.72</v>
      </c>
      <c r="I45" s="102" t="n">
        <f aca="false">H45*VLOOKUP($A45,'CONVERSION FACTORS'!$A$1:$E$41,5,FALSE())</f>
        <v>1013457.72</v>
      </c>
      <c r="J45" s="103" t="n">
        <f aca="false">IF((H45+F45)=0,"",F45/(H45+F45))</f>
        <v>0.0667613468413853</v>
      </c>
      <c r="K45" s="102" t="n">
        <f aca="false">ABS(DSUM(VARDATA2,M$4-1,$A44:$B45))+ABS(DSUM(VARDATA2,K$4-1,$A44:$B45))</f>
        <v>11152500</v>
      </c>
      <c r="L45" s="102" t="n">
        <f aca="false">K45*VLOOKUP($A45,'CONVERSION FACTORS'!$A$1:$E$41,5,FALSE())</f>
        <v>11152500</v>
      </c>
      <c r="M45" s="102" t="n">
        <f aca="false">ABS(DSUM(VARDATA2,K$4-1,$C44:$D45))+ABS(DSUM(VARDATA2,M$4-1,$C44:$D45))</f>
        <v>31220470.52</v>
      </c>
      <c r="N45" s="102" t="n">
        <f aca="false">M45*VLOOKUP($A45,'CONVERSION FACTORS'!$A$1:$E$41,5,FALSE())</f>
        <v>31220470.52</v>
      </c>
      <c r="O45" s="103" t="n">
        <f aca="false">IF((M45+K45)=0,"",K45/(M45+K45))</f>
        <v>0.263198446158879</v>
      </c>
      <c r="P45" s="102" t="n">
        <f aca="false">ABS(DSUM(VARDATA2,R$4-1,$A44:$B45))+ABS(DSUM(VARDATA2,P$4-1,$A44:$B45))</f>
        <v>11152500</v>
      </c>
      <c r="Q45" s="102" t="n">
        <f aca="false">P45*VLOOKUP($A45,'CONVERSION FACTORS'!$A$1:$E$41,5,FALSE())</f>
        <v>11152500</v>
      </c>
      <c r="R45" s="102" t="n">
        <f aca="false">ABS(DSUM(VARDATA2,P$4-1,$C44:$D45))+ABS(DSUM(VARDATA2,R$4-1,$C44:$D45))</f>
        <v>31220470.51698</v>
      </c>
      <c r="S45" s="102" t="n">
        <f aca="false">R45*VLOOKUP($A45,'CONVERSION FACTORS'!$A$1:$E$41,5,FALSE())</f>
        <v>31220470.51698</v>
      </c>
      <c r="T45" s="103" t="n">
        <f aca="false">IF((R45+P45)=0,"",P45/(R45+P45))</f>
        <v>0.263198446177638</v>
      </c>
      <c r="U45" s="102" t="n">
        <f aca="false">ABS(DSUM(VARDATA2,W$4-1,$A44:$B45))+ABS(DSUM(VARDATA2,U$4-1,$A44:$B45))</f>
        <v>11152500</v>
      </c>
      <c r="V45" s="102" t="n">
        <f aca="false">U45*VLOOKUP($A45,'CONVERSION FACTORS'!$A$1:$E$41,5,FALSE())</f>
        <v>11152500</v>
      </c>
      <c r="W45" s="102" t="n">
        <f aca="false">ABS(DSUM(VARDATA2,U$4-1,$C44:$D45))+ABS(DSUM(VARDATA2,W$4-1,$C44:$D45))</f>
        <v>31220470.52</v>
      </c>
      <c r="X45" s="102" t="n">
        <f aca="false">W45*VLOOKUP($A45,'CONVERSION FACTORS'!$A$1:$E$41,5,FALSE())</f>
        <v>31220470.52</v>
      </c>
      <c r="Y45" s="103" t="n">
        <f aca="false">IF((W45+U45)=0,"",U45/(W45+U45))</f>
        <v>0.263198446158879</v>
      </c>
      <c r="Z45" s="103"/>
      <c r="AA45" s="103"/>
      <c r="AB45" s="103"/>
      <c r="AC45" s="103"/>
      <c r="AD45" s="1"/>
    </row>
    <row r="46" customFormat="false" ht="12.75" hidden="false" customHeight="false" outlineLevel="0" collapsed="false">
      <c r="A46" s="1" t="s">
        <v>135</v>
      </c>
      <c r="B46" s="1" t="s">
        <v>136</v>
      </c>
      <c r="C46" s="1" t="s">
        <v>135</v>
      </c>
      <c r="D46" s="1" t="s">
        <v>136</v>
      </c>
      <c r="F46" s="102" t="e">
        <f aca="false">ABS(DSUM(VARDATA2,H$4-1,$A45:$B46))+ABS(DSUM(VARDATA2,F$4-1,$A45:$B46))</f>
        <v>#VALUE!</v>
      </c>
      <c r="G46" s="102" t="e">
        <f aca="false">F46*VLOOKUP($A46,'CONVERSION FACTORS'!$A$1:$E$41,5,FALSE())</f>
        <v>#VALUE!</v>
      </c>
      <c r="H46" s="102" t="e">
        <f aca="false">ABS(DSUM(VARDATA2,F$4-1,$C45:$D46))+ABS(DSUM(VARDATA2,H$4-1,$C45:$D46))</f>
        <v>#VALUE!</v>
      </c>
      <c r="I46" s="102" t="e">
        <f aca="false">H46*VLOOKUP($A46,'CONVERSION FACTORS'!$A$1:$E$41,5,FALSE())</f>
        <v>#VALUE!</v>
      </c>
      <c r="J46" s="103" t="e">
        <f aca="false">IF((H46+F46)=0,"",F46/(H46+F46))</f>
        <v>#VALUE!</v>
      </c>
      <c r="K46" s="102" t="e">
        <f aca="false">ABS(DSUM(VARDATA2,M$4-1,$A45:$B46))+ABS(DSUM(VARDATA2,K$4-1,$A45:$B46))</f>
        <v>#VALUE!</v>
      </c>
      <c r="L46" s="102" t="e">
        <f aca="false">K46*VLOOKUP($A46,'CONVERSION FACTORS'!$A$1:$E$41,5,FALSE())</f>
        <v>#VALUE!</v>
      </c>
      <c r="M46" s="102" t="e">
        <f aca="false">ABS(DSUM(VARDATA2,K$4-1,$C45:$D46))+ABS(DSUM(VARDATA2,M$4-1,$C45:$D46))</f>
        <v>#VALUE!</v>
      </c>
      <c r="N46" s="102" t="e">
        <f aca="false">M46*VLOOKUP($A46,'CONVERSION FACTORS'!$A$1:$E$41,5,FALSE())</f>
        <v>#VALUE!</v>
      </c>
      <c r="O46" s="103" t="e">
        <f aca="false">IF((M46+K46)=0,"",K46/(M46+K46))</f>
        <v>#VALUE!</v>
      </c>
      <c r="P46" s="102" t="e">
        <f aca="false">ABS(DSUM(VARDATA2,R$4-1,$A45:$B46))+ABS(DSUM(VARDATA2,P$4-1,$A45:$B46))</f>
        <v>#VALUE!</v>
      </c>
      <c r="Q46" s="102" t="e">
        <f aca="false">P46*VLOOKUP($A46,'CONVERSION FACTORS'!$A$1:$E$41,5,FALSE())</f>
        <v>#VALUE!</v>
      </c>
      <c r="R46" s="102" t="e">
        <f aca="false">ABS(DSUM(VARDATA2,P$4-1,$C45:$D46))+ABS(DSUM(VARDATA2,R$4-1,$C45:$D46))</f>
        <v>#VALUE!</v>
      </c>
      <c r="S46" s="102" t="e">
        <f aca="false">R46*VLOOKUP($A46,'CONVERSION FACTORS'!$A$1:$E$41,5,FALSE())</f>
        <v>#VALUE!</v>
      </c>
      <c r="T46" s="103" t="e">
        <f aca="false">IF((R46+P46)=0,"",P46/(R46+P46))</f>
        <v>#VALUE!</v>
      </c>
      <c r="U46" s="102" t="e">
        <f aca="false">ABS(DSUM(VARDATA2,W$4-1,$A45:$B46))+ABS(DSUM(VARDATA2,U$4-1,$A45:$B46))</f>
        <v>#VALUE!</v>
      </c>
      <c r="V46" s="102" t="e">
        <f aca="false">U46*VLOOKUP($A46,'CONVERSION FACTORS'!$A$1:$E$41,5,FALSE())</f>
        <v>#VALUE!</v>
      </c>
      <c r="W46" s="102" t="e">
        <f aca="false">ABS(DSUM(VARDATA2,U$4-1,$C45:$D46))+ABS(DSUM(VARDATA2,W$4-1,$C45:$D46))</f>
        <v>#VALUE!</v>
      </c>
      <c r="X46" s="102" t="e">
        <f aca="false">W46*VLOOKUP($A46,'CONVERSION FACTORS'!$A$1:$E$41,5,FALSE())</f>
        <v>#VALUE!</v>
      </c>
      <c r="Y46" s="103" t="e">
        <f aca="false">IF((W46+U46)=0,"",U46/(W46+U46))</f>
        <v>#VALUE!</v>
      </c>
      <c r="Z46" s="100"/>
      <c r="AA46" s="100"/>
      <c r="AB46" s="100"/>
      <c r="AC46" s="100"/>
      <c r="AD46" s="1"/>
    </row>
    <row r="47" customFormat="false" ht="12.75" hidden="false" customHeight="false" outlineLevel="0" collapsed="false">
      <c r="A47" s="55" t="s">
        <v>143</v>
      </c>
      <c r="B47" s="55" t="s">
        <v>139</v>
      </c>
      <c r="C47" s="55" t="str">
        <f aca="false">A47</f>
        <v>UK GAS</v>
      </c>
      <c r="D47" s="55" t="s">
        <v>140</v>
      </c>
      <c r="E47" s="101" t="str">
        <f aca="false">"VOL="&amp;A47</f>
        <v>VOL=UK GAS</v>
      </c>
      <c r="F47" s="102" t="n">
        <f aca="false">ABS(DSUM(VARDATA2,H$4-1,$A46:$B47))+ABS(DSUM(VARDATA2,F$4-1,$A46:$B47))</f>
        <v>6282500</v>
      </c>
      <c r="G47" s="102" t="n">
        <f aca="false">F47*VLOOKUP($A47,'CONVERSION FACTORS'!$A$1:$E$41,5,FALSE())</f>
        <v>6282500</v>
      </c>
      <c r="H47" s="102" t="n">
        <f aca="false">ABS(DSUM(VARDATA2,F$4-1,$C46:$D47))+ABS(DSUM(VARDATA2,H$4-1,$C46:$D47))</f>
        <v>9017120.28</v>
      </c>
      <c r="I47" s="102" t="n">
        <f aca="false">H47*VLOOKUP($A47,'CONVERSION FACTORS'!$A$1:$E$41,5,FALSE())</f>
        <v>9017120.28</v>
      </c>
      <c r="J47" s="103" t="n">
        <f aca="false">IF((H47+F47)=0,"",F47/(H47+F47))</f>
        <v>0.410631106198931</v>
      </c>
      <c r="K47" s="102" t="n">
        <f aca="false">ABS(DSUM(VARDATA2,M$4-1,$A46:$B47))+ABS(DSUM(VARDATA2,K$4-1,$A46:$B47))</f>
        <v>79194000</v>
      </c>
      <c r="L47" s="102" t="n">
        <f aca="false">K47*VLOOKUP($A47,'CONVERSION FACTORS'!$A$1:$E$41,5,FALSE())</f>
        <v>79194000</v>
      </c>
      <c r="M47" s="102" t="n">
        <f aca="false">ABS(DSUM(VARDATA2,K$4-1,$C46:$D47))+ABS(DSUM(VARDATA2,M$4-1,$C46:$D47))</f>
        <v>242543800.86</v>
      </c>
      <c r="N47" s="102" t="n">
        <f aca="false">M47*VLOOKUP($A47,'CONVERSION FACTORS'!$A$1:$E$41,5,FALSE())</f>
        <v>242543800.86</v>
      </c>
      <c r="O47" s="103" t="n">
        <f aca="false">IF((M47+K47)=0,"",K47/(M47+K47))</f>
        <v>0.246144530696473</v>
      </c>
      <c r="P47" s="102" t="n">
        <f aca="false">ABS(DSUM(VARDATA2,R$4-1,$A46:$B47))+ABS(DSUM(VARDATA2,P$4-1,$A46:$B47))</f>
        <v>79194000</v>
      </c>
      <c r="Q47" s="102" t="n">
        <f aca="false">P47*VLOOKUP($A47,'CONVERSION FACTORS'!$A$1:$E$41,5,FALSE())</f>
        <v>79194000</v>
      </c>
      <c r="R47" s="102" t="n">
        <f aca="false">ABS(DSUM(VARDATA2,P$4-1,$C46:$D47))+ABS(DSUM(VARDATA2,R$4-1,$C46:$D47))</f>
        <v>242543800.85428</v>
      </c>
      <c r="S47" s="102" t="n">
        <f aca="false">R47*VLOOKUP($A47,'CONVERSION FACTORS'!$A$1:$E$41,5,FALSE())</f>
        <v>242543800.85428</v>
      </c>
      <c r="T47" s="103" t="n">
        <f aca="false">IF((R47+P47)=0,"",P47/(R47+P47))</f>
        <v>0.246144530700849</v>
      </c>
      <c r="U47" s="102" t="n">
        <f aca="false">ABS(DSUM(VARDATA2,W$4-1,$A46:$B47))+ABS(DSUM(VARDATA2,U$4-1,$A46:$B47))</f>
        <v>79194000</v>
      </c>
      <c r="V47" s="102" t="n">
        <f aca="false">U47*VLOOKUP($A47,'CONVERSION FACTORS'!$A$1:$E$41,5,FALSE())</f>
        <v>79194000</v>
      </c>
      <c r="W47" s="102" t="n">
        <f aca="false">ABS(DSUM(VARDATA2,U$4-1,$C46:$D47))+ABS(DSUM(VARDATA2,W$4-1,$C46:$D47))</f>
        <v>242543800.86</v>
      </c>
      <c r="X47" s="102" t="n">
        <f aca="false">W47*VLOOKUP($A47,'CONVERSION FACTORS'!$A$1:$E$41,5,FALSE())</f>
        <v>242543800.86</v>
      </c>
      <c r="Y47" s="103" t="n">
        <f aca="false">IF((W47+U47)=0,"",U47/(W47+U47))</f>
        <v>0.246144530696473</v>
      </c>
      <c r="Z47" s="103"/>
      <c r="AA47" s="103"/>
      <c r="AB47" s="103"/>
      <c r="AC47" s="103"/>
      <c r="AD47" s="1"/>
    </row>
    <row r="48" customFormat="false" ht="12.75" hidden="false" customHeight="false" outlineLevel="0" collapsed="false">
      <c r="A48" s="1" t="s">
        <v>135</v>
      </c>
      <c r="B48" s="1" t="s">
        <v>136</v>
      </c>
      <c r="C48" s="1" t="s">
        <v>135</v>
      </c>
      <c r="D48" s="1" t="s">
        <v>136</v>
      </c>
      <c r="F48" s="102" t="e">
        <f aca="false">ABS(DSUM(VARDATA2,H$4-1,$A47:$B48))+ABS(DSUM(VARDATA2,F$4-1,$A47:$B48))</f>
        <v>#VALUE!</v>
      </c>
      <c r="G48" s="102" t="e">
        <f aca="false">F48*VLOOKUP($A48,'CONVERSION FACTORS'!$A$1:$E$41,5,FALSE())</f>
        <v>#VALUE!</v>
      </c>
      <c r="H48" s="102" t="e">
        <f aca="false">ABS(DSUM(VARDATA2,F$4-1,$C47:$D48))+ABS(DSUM(VARDATA2,H$4-1,$C47:$D48))</f>
        <v>#VALUE!</v>
      </c>
      <c r="I48" s="102" t="e">
        <f aca="false">H48*VLOOKUP($A48,'CONVERSION FACTORS'!$A$1:$E$41,5,FALSE())</f>
        <v>#VALUE!</v>
      </c>
      <c r="J48" s="103" t="e">
        <f aca="false">IF((H48+F48)=0,"",F48/(H48+F48))</f>
        <v>#VALUE!</v>
      </c>
      <c r="K48" s="102" t="e">
        <f aca="false">ABS(DSUM(VARDATA2,M$4-1,$A47:$B48))+ABS(DSUM(VARDATA2,K$4-1,$A47:$B48))</f>
        <v>#VALUE!</v>
      </c>
      <c r="L48" s="102" t="e">
        <f aca="false">K48*VLOOKUP($A48,'CONVERSION FACTORS'!$A$1:$E$41,5,FALSE())</f>
        <v>#VALUE!</v>
      </c>
      <c r="M48" s="102" t="e">
        <f aca="false">ABS(DSUM(VARDATA2,K$4-1,$C47:$D48))+ABS(DSUM(VARDATA2,M$4-1,$C47:$D48))</f>
        <v>#VALUE!</v>
      </c>
      <c r="N48" s="102" t="e">
        <f aca="false">M48*VLOOKUP($A48,'CONVERSION FACTORS'!$A$1:$E$41,5,FALSE())</f>
        <v>#VALUE!</v>
      </c>
      <c r="O48" s="103" t="e">
        <f aca="false">IF((M48+K48)=0,"",K48/(M48+K48))</f>
        <v>#VALUE!</v>
      </c>
      <c r="P48" s="102" t="e">
        <f aca="false">ABS(DSUM(VARDATA2,R$4-1,$A47:$B48))+ABS(DSUM(VARDATA2,P$4-1,$A47:$B48))</f>
        <v>#VALUE!</v>
      </c>
      <c r="Q48" s="102" t="e">
        <f aca="false">P48*VLOOKUP($A48,'CONVERSION FACTORS'!$A$1:$E$41,5,FALSE())</f>
        <v>#VALUE!</v>
      </c>
      <c r="R48" s="102" t="e">
        <f aca="false">ABS(DSUM(VARDATA2,P$4-1,$C47:$D48))+ABS(DSUM(VARDATA2,R$4-1,$C47:$D48))</f>
        <v>#VALUE!</v>
      </c>
      <c r="S48" s="102" t="e">
        <f aca="false">R48*VLOOKUP($A48,'CONVERSION FACTORS'!$A$1:$E$41,5,FALSE())</f>
        <v>#VALUE!</v>
      </c>
      <c r="T48" s="103" t="e">
        <f aca="false">IF((R48+P48)=0,"",P48/(R48+P48))</f>
        <v>#VALUE!</v>
      </c>
      <c r="U48" s="102" t="e">
        <f aca="false">ABS(DSUM(VARDATA2,W$4-1,$A47:$B48))+ABS(DSUM(VARDATA2,U$4-1,$A47:$B48))</f>
        <v>#VALUE!</v>
      </c>
      <c r="V48" s="102" t="e">
        <f aca="false">U48*VLOOKUP($A48,'CONVERSION FACTORS'!$A$1:$E$41,5,FALSE())</f>
        <v>#VALUE!</v>
      </c>
      <c r="W48" s="102" t="e">
        <f aca="false">ABS(DSUM(VARDATA2,U$4-1,$C47:$D48))+ABS(DSUM(VARDATA2,W$4-1,$C47:$D48))</f>
        <v>#VALUE!</v>
      </c>
      <c r="X48" s="102" t="e">
        <f aca="false">W48*VLOOKUP($A48,'CONVERSION FACTORS'!$A$1:$E$41,5,FALSE())</f>
        <v>#VALUE!</v>
      </c>
      <c r="Y48" s="103" t="e">
        <f aca="false">IF((W48+U48)=0,"",U48/(W48+U48))</f>
        <v>#VALUE!</v>
      </c>
      <c r="Z48" s="100"/>
      <c r="AA48" s="100"/>
      <c r="AB48" s="100"/>
      <c r="AC48" s="100"/>
      <c r="AD48" s="1"/>
    </row>
    <row r="49" customFormat="false" ht="12.75" hidden="false" customHeight="false" outlineLevel="0" collapsed="false">
      <c r="A49" s="55" t="s">
        <v>144</v>
      </c>
      <c r="B49" s="55" t="s">
        <v>139</v>
      </c>
      <c r="C49" s="55" t="str">
        <f aca="false">A49</f>
        <v>POWER</v>
      </c>
      <c r="D49" s="55" t="s">
        <v>140</v>
      </c>
      <c r="E49" s="101" t="str">
        <f aca="false">"VOL="&amp;A49</f>
        <v>VOL=POWER</v>
      </c>
      <c r="F49" s="102" t="n">
        <f aca="false">ABS(DSUM(VARDATA2,H$4-1,$A48:$B49))+ABS(DSUM(VARDATA2,F$4-1,$A48:$B49))</f>
        <v>776800</v>
      </c>
      <c r="G49" s="102" t="n">
        <f aca="false">F49*VLOOKUP($A49,'CONVERSION FACTORS'!$A$1:$E$41,5,FALSE())</f>
        <v>7768000</v>
      </c>
      <c r="H49" s="102" t="n">
        <f aca="false">ABS(DSUM(VARDATA2,F$4-1,$C48:$D49))+ABS(DSUM(VARDATA2,H$4-1,$C48:$D49))</f>
        <v>8487864.68</v>
      </c>
      <c r="I49" s="102" t="n">
        <f aca="false">H49*VLOOKUP($A49,'CONVERSION FACTORS'!$A$1:$E$41,5,FALSE())</f>
        <v>84878646.8</v>
      </c>
      <c r="J49" s="103" t="n">
        <f aca="false">IF((H49+F49)=0,"",F49/(H49+F49))</f>
        <v>0.0838454522457687</v>
      </c>
      <c r="K49" s="102" t="n">
        <f aca="false">ABS(DSUM(VARDATA2,M$4-1,$A48:$B49))+ABS(DSUM(VARDATA2,K$4-1,$A48:$B49))</f>
        <v>6703500</v>
      </c>
      <c r="L49" s="102" t="n">
        <f aca="false">K49*VLOOKUP($A49,'CONVERSION FACTORS'!$A$1:$E$41,5,FALSE())</f>
        <v>67035000</v>
      </c>
      <c r="M49" s="102" t="n">
        <f aca="false">ABS(DSUM(VARDATA2,K$4-1,$C48:$D49))+ABS(DSUM(VARDATA2,M$4-1,$C48:$D49))</f>
        <v>69273663.99</v>
      </c>
      <c r="N49" s="102" t="n">
        <f aca="false">M49*VLOOKUP($A49,'CONVERSION FACTORS'!$A$1:$E$41,5,FALSE())</f>
        <v>692736639.9</v>
      </c>
      <c r="O49" s="103" t="n">
        <f aca="false">IF((M49+K49)=0,"",K49/(M49+K49))</f>
        <v>0.0882304583108986</v>
      </c>
      <c r="P49" s="102" t="n">
        <f aca="false">ABS(DSUM(VARDATA2,R$4-1,$A48:$B49))+ABS(DSUM(VARDATA2,P$4-1,$A48:$B49))</f>
        <v>6703500</v>
      </c>
      <c r="Q49" s="102" t="n">
        <f aca="false">P49*VLOOKUP($A49,'CONVERSION FACTORS'!$A$1:$E$41,5,FALSE())</f>
        <v>67035000</v>
      </c>
      <c r="R49" s="102" t="n">
        <f aca="false">ABS(DSUM(VARDATA2,P$4-1,$C48:$D49))+ABS(DSUM(VARDATA2,R$4-1,$C48:$D49))</f>
        <v>69273663.99</v>
      </c>
      <c r="S49" s="102" t="n">
        <f aca="false">R49*VLOOKUP($A49,'CONVERSION FACTORS'!$A$1:$E$41,5,FALSE())</f>
        <v>692736639.9</v>
      </c>
      <c r="T49" s="103" t="n">
        <f aca="false">IF((R49+P49)=0,"",P49/(R49+P49))</f>
        <v>0.0882304583108986</v>
      </c>
      <c r="U49" s="102" t="n">
        <f aca="false">ABS(DSUM(VARDATA2,W$4-1,$A48:$B49))+ABS(DSUM(VARDATA2,U$4-1,$A48:$B49))</f>
        <v>8333100</v>
      </c>
      <c r="V49" s="102" t="n">
        <f aca="false">U49*VLOOKUP($A49,'CONVERSION FACTORS'!$A$1:$E$41,5,FALSE())</f>
        <v>83331000</v>
      </c>
      <c r="W49" s="102" t="n">
        <f aca="false">ABS(DSUM(VARDATA2,U$4-1,$C48:$D49))+ABS(DSUM(VARDATA2,W$4-1,$C48:$D49))</f>
        <v>138646023.94</v>
      </c>
      <c r="X49" s="102" t="n">
        <f aca="false">W49*VLOOKUP($A49,'CONVERSION FACTORS'!$A$1:$E$41,5,FALSE())</f>
        <v>1386460239.4</v>
      </c>
      <c r="Y49" s="103" t="n">
        <f aca="false">IF((W49+U49)=0,"",U49/(W49+U49))</f>
        <v>0.056695806701105</v>
      </c>
      <c r="Z49" s="103"/>
      <c r="AA49" s="103"/>
      <c r="AB49" s="103"/>
      <c r="AC49" s="103"/>
      <c r="AD49" s="1"/>
    </row>
    <row r="50" customFormat="false" ht="12.75" hidden="false" customHeight="false" outlineLevel="0" collapsed="false">
      <c r="A50" s="1" t="s">
        <v>135</v>
      </c>
      <c r="B50" s="1" t="s">
        <v>136</v>
      </c>
      <c r="C50" s="1" t="s">
        <v>135</v>
      </c>
      <c r="D50" s="1" t="s">
        <v>136</v>
      </c>
      <c r="F50" s="102" t="e">
        <f aca="false">ABS(DSUM(VARDATA2,H$4-1,$A49:$B50))+ABS(DSUM(VARDATA2,F$4-1,$A49:$B50))</f>
        <v>#VALUE!</v>
      </c>
      <c r="G50" s="102" t="e">
        <f aca="false">F50*VLOOKUP($A50,'CONVERSION FACTORS'!$A$1:$E$41,5,FALSE())</f>
        <v>#VALUE!</v>
      </c>
      <c r="H50" s="102" t="e">
        <f aca="false">ABS(DSUM(VARDATA2,F$4-1,$C49:$D50))+ABS(DSUM(VARDATA2,H$4-1,$C49:$D50))</f>
        <v>#VALUE!</v>
      </c>
      <c r="I50" s="102" t="e">
        <f aca="false">H50*VLOOKUP($A50,'CONVERSION FACTORS'!$A$1:$E$41,5,FALSE())</f>
        <v>#VALUE!</v>
      </c>
      <c r="J50" s="103" t="e">
        <f aca="false">IF((H50+F50)=0,"",F50/(H50+F50))</f>
        <v>#VALUE!</v>
      </c>
      <c r="K50" s="102" t="e">
        <f aca="false">ABS(DSUM(VARDATA2,M$4-1,$A49:$B50))+ABS(DSUM(VARDATA2,K$4-1,$A49:$B50))</f>
        <v>#VALUE!</v>
      </c>
      <c r="L50" s="102" t="e">
        <f aca="false">K50*VLOOKUP($A50,'CONVERSION FACTORS'!$A$1:$E$41,5,FALSE())</f>
        <v>#VALUE!</v>
      </c>
      <c r="M50" s="102" t="e">
        <f aca="false">ABS(DSUM(VARDATA2,K$4-1,$C49:$D50))+ABS(DSUM(VARDATA2,M$4-1,$C49:$D50))</f>
        <v>#VALUE!</v>
      </c>
      <c r="N50" s="102" t="e">
        <f aca="false">M50*VLOOKUP($A50,'CONVERSION FACTORS'!$A$1:$E$41,5,FALSE())</f>
        <v>#VALUE!</v>
      </c>
      <c r="O50" s="103" t="e">
        <f aca="false">IF((M50+K50)=0,"",K50/(M50+K50))</f>
        <v>#VALUE!</v>
      </c>
      <c r="P50" s="102" t="e">
        <f aca="false">ABS(DSUM(VARDATA2,R$4-1,$A49:$B50))+ABS(DSUM(VARDATA2,P$4-1,$A49:$B50))</f>
        <v>#VALUE!</v>
      </c>
      <c r="Q50" s="102" t="e">
        <f aca="false">P50*VLOOKUP($A50,'CONVERSION FACTORS'!$A$1:$E$41,5,FALSE())</f>
        <v>#VALUE!</v>
      </c>
      <c r="R50" s="102" t="e">
        <f aca="false">ABS(DSUM(VARDATA2,P$4-1,$C49:$D50))+ABS(DSUM(VARDATA2,R$4-1,$C49:$D50))</f>
        <v>#VALUE!</v>
      </c>
      <c r="S50" s="102" t="e">
        <f aca="false">R50*VLOOKUP($A50,'CONVERSION FACTORS'!$A$1:$E$41,5,FALSE())</f>
        <v>#VALUE!</v>
      </c>
      <c r="T50" s="103" t="e">
        <f aca="false">IF((R50+P50)=0,"",P50/(R50+P50))</f>
        <v>#VALUE!</v>
      </c>
      <c r="U50" s="102" t="e">
        <f aca="false">ABS(DSUM(VARDATA2,W$4-1,$A49:$B50))+ABS(DSUM(VARDATA2,U$4-1,$A49:$B50))</f>
        <v>#VALUE!</v>
      </c>
      <c r="V50" s="102" t="e">
        <f aca="false">U50*VLOOKUP($A50,'CONVERSION FACTORS'!$A$1:$E$41,5,FALSE())</f>
        <v>#VALUE!</v>
      </c>
      <c r="W50" s="102" t="e">
        <f aca="false">ABS(DSUM(VARDATA2,U$4-1,$C49:$D50))+ABS(DSUM(VARDATA2,W$4-1,$C49:$D50))</f>
        <v>#VALUE!</v>
      </c>
      <c r="X50" s="102" t="e">
        <f aca="false">W50*VLOOKUP($A50,'CONVERSION FACTORS'!$A$1:$E$41,5,FALSE())</f>
        <v>#VALUE!</v>
      </c>
      <c r="Y50" s="103" t="e">
        <f aca="false">IF((W50+U50)=0,"",U50/(W50+U50))</f>
        <v>#VALUE!</v>
      </c>
      <c r="Z50" s="100"/>
      <c r="AA50" s="100"/>
      <c r="AB50" s="100"/>
      <c r="AC50" s="100"/>
      <c r="AD50" s="1"/>
    </row>
    <row r="51" customFormat="false" ht="12.75" hidden="false" customHeight="false" outlineLevel="0" collapsed="false">
      <c r="A51" s="55" t="s">
        <v>146</v>
      </c>
      <c r="B51" s="55" t="s">
        <v>139</v>
      </c>
      <c r="C51" s="55" t="str">
        <f aca="false">A51</f>
        <v>CONTINENTAL POWER</v>
      </c>
      <c r="D51" s="55" t="s">
        <v>140</v>
      </c>
      <c r="E51" s="101" t="str">
        <f aca="false">"VOL="&amp;A51</f>
        <v>VOL=CONTINENTAL POWER</v>
      </c>
      <c r="F51" s="102" t="n">
        <f aca="false">ABS(DSUM(VARDATA2,H$4-1,$A50:$B51))+ABS(DSUM(VARDATA2,F$4-1,$A50:$B51))</f>
        <v>11220</v>
      </c>
      <c r="G51" s="102" t="n">
        <f aca="false">F51*VLOOKUP($A51,'CONVERSION FACTORS'!$A$1:$E$41,5,FALSE())</f>
        <v>112200</v>
      </c>
      <c r="H51" s="102" t="n">
        <f aca="false">ABS(DSUM(VARDATA2,F$4-1,$C50:$D51))+ABS(DSUM(VARDATA2,H$4-1,$C50:$D51))</f>
        <v>64939.9</v>
      </c>
      <c r="I51" s="102" t="n">
        <f aca="false">H51*VLOOKUP($A51,'CONVERSION FACTORS'!$A$1:$E$41,5,FALSE())</f>
        <v>649399</v>
      </c>
      <c r="J51" s="103" t="n">
        <f aca="false">IF((H51+F51)=0,"",F51/(H51+F51))</f>
        <v>0.147321622008432</v>
      </c>
      <c r="K51" s="102" t="n">
        <f aca="false">ABS(DSUM(VARDATA2,M$4-1,$A50:$B51))+ABS(DSUM(VARDATA2,K$4-1,$A50:$B51))</f>
        <v>97520</v>
      </c>
      <c r="L51" s="102" t="n">
        <f aca="false">K51*VLOOKUP($A51,'CONVERSION FACTORS'!$A$1:$E$41,5,FALSE())</f>
        <v>975200</v>
      </c>
      <c r="M51" s="102" t="n">
        <f aca="false">ABS(DSUM(VARDATA2,K$4-1,$C50:$D51))+ABS(DSUM(VARDATA2,M$4-1,$C50:$D51))</f>
        <v>4168454.8</v>
      </c>
      <c r="N51" s="102" t="n">
        <f aca="false">M51*VLOOKUP($A51,'CONVERSION FACTORS'!$A$1:$E$41,5,FALSE())</f>
        <v>41684548</v>
      </c>
      <c r="O51" s="103" t="n">
        <f aca="false">IF((M51+K51)=0,"",K51/(M51+K51))</f>
        <v>0.0228599568848836</v>
      </c>
      <c r="P51" s="102" t="n">
        <f aca="false">ABS(DSUM(VARDATA2,R$4-1,$A50:$B51))+ABS(DSUM(VARDATA2,P$4-1,$A50:$B51))</f>
        <v>97520</v>
      </c>
      <c r="Q51" s="102" t="n">
        <f aca="false">P51*VLOOKUP($A51,'CONVERSION FACTORS'!$A$1:$E$41,5,FALSE())</f>
        <v>975200</v>
      </c>
      <c r="R51" s="102" t="n">
        <f aca="false">ABS(DSUM(VARDATA2,P$4-1,$C50:$D51))+ABS(DSUM(VARDATA2,R$4-1,$C50:$D51))</f>
        <v>4168454.8</v>
      </c>
      <c r="S51" s="102" t="n">
        <f aca="false">R51*VLOOKUP($A51,'CONVERSION FACTORS'!$A$1:$E$41,5,FALSE())</f>
        <v>41684548</v>
      </c>
      <c r="T51" s="103" t="n">
        <f aca="false">IF((R51+P51)=0,"",P51/(R51+P51))</f>
        <v>0.0228599568848836</v>
      </c>
      <c r="U51" s="102" t="n">
        <f aca="false">ABS(DSUM(VARDATA2,W$4-1,$A50:$B51))+ABS(DSUM(VARDATA2,U$4-1,$A50:$B51))</f>
        <v>97520</v>
      </c>
      <c r="V51" s="102" t="n">
        <f aca="false">U51*VLOOKUP($A51,'CONVERSION FACTORS'!$A$1:$E$41,5,FALSE())</f>
        <v>975200</v>
      </c>
      <c r="W51" s="102" t="n">
        <f aca="false">ABS(DSUM(VARDATA2,U$4-1,$C50:$D51))+ABS(DSUM(VARDATA2,W$4-1,$C50:$D51))</f>
        <v>4168454.8</v>
      </c>
      <c r="X51" s="102" t="n">
        <f aca="false">W51*VLOOKUP($A51,'CONVERSION FACTORS'!$A$1:$E$41,5,FALSE())</f>
        <v>41684548</v>
      </c>
      <c r="Y51" s="103" t="n">
        <f aca="false">IF((W51+U51)=0,"",U51/(W51+U51))</f>
        <v>0.0228599568848836</v>
      </c>
      <c r="Z51" s="103"/>
      <c r="AA51" s="103"/>
      <c r="AB51" s="103"/>
      <c r="AC51" s="103"/>
      <c r="AD51" s="1"/>
    </row>
    <row r="52" customFormat="false" ht="12.75" hidden="false" customHeight="false" outlineLevel="0" collapsed="false">
      <c r="A52" s="1" t="s">
        <v>135</v>
      </c>
      <c r="B52" s="1" t="s">
        <v>136</v>
      </c>
      <c r="C52" s="1" t="s">
        <v>135</v>
      </c>
      <c r="D52" s="1" t="s">
        <v>136</v>
      </c>
      <c r="F52" s="102" t="e">
        <f aca="false">ABS(DSUM(VARDATA2,H$4-1,$A51:$B52))+ABS(DSUM(VARDATA2,F$4-1,$A51:$B52))</f>
        <v>#VALUE!</v>
      </c>
      <c r="G52" s="102" t="e">
        <f aca="false">F52*VLOOKUP($A52,'CONVERSION FACTORS'!$A$1:$E$41,5,FALSE())</f>
        <v>#VALUE!</v>
      </c>
      <c r="H52" s="102" t="e">
        <f aca="false">ABS(DSUM(VARDATA2,F$4-1,$C51:$D52))+ABS(DSUM(VARDATA2,H$4-1,$C51:$D52))</f>
        <v>#VALUE!</v>
      </c>
      <c r="I52" s="102" t="e">
        <f aca="false">H52*VLOOKUP($A52,'CONVERSION FACTORS'!$A$1:$E$41,5,FALSE())</f>
        <v>#VALUE!</v>
      </c>
      <c r="J52" s="103" t="e">
        <f aca="false">IF((H52+F52)=0,"",F52/(H52+F52))</f>
        <v>#VALUE!</v>
      </c>
      <c r="K52" s="102" t="e">
        <f aca="false">ABS(DSUM(VARDATA2,M$4-1,$A51:$B52))+ABS(DSUM(VARDATA2,K$4-1,$A51:$B52))</f>
        <v>#VALUE!</v>
      </c>
      <c r="L52" s="102" t="e">
        <f aca="false">K52*VLOOKUP($A52,'CONVERSION FACTORS'!$A$1:$E$41,5,FALSE())</f>
        <v>#VALUE!</v>
      </c>
      <c r="M52" s="102" t="e">
        <f aca="false">ABS(DSUM(VARDATA2,K$4-1,$C51:$D52))+ABS(DSUM(VARDATA2,M$4-1,$C51:$D52))</f>
        <v>#VALUE!</v>
      </c>
      <c r="N52" s="102" t="e">
        <f aca="false">M52*VLOOKUP($A52,'CONVERSION FACTORS'!$A$1:$E$41,5,FALSE())</f>
        <v>#VALUE!</v>
      </c>
      <c r="O52" s="103" t="e">
        <f aca="false">IF((M52+K52)=0,"",K52/(M52+K52))</f>
        <v>#VALUE!</v>
      </c>
      <c r="P52" s="102" t="e">
        <f aca="false">ABS(DSUM(VARDATA2,R$4-1,$A51:$B52))+ABS(DSUM(VARDATA2,P$4-1,$A51:$B52))</f>
        <v>#VALUE!</v>
      </c>
      <c r="Q52" s="102" t="e">
        <f aca="false">P52*VLOOKUP($A52,'CONVERSION FACTORS'!$A$1:$E$41,5,FALSE())</f>
        <v>#VALUE!</v>
      </c>
      <c r="R52" s="102" t="e">
        <f aca="false">ABS(DSUM(VARDATA2,P$4-1,$C51:$D52))+ABS(DSUM(VARDATA2,R$4-1,$C51:$D52))</f>
        <v>#VALUE!</v>
      </c>
      <c r="S52" s="102" t="e">
        <f aca="false">R52*VLOOKUP($A52,'CONVERSION FACTORS'!$A$1:$E$41,5,FALSE())</f>
        <v>#VALUE!</v>
      </c>
      <c r="T52" s="103" t="e">
        <f aca="false">IF((R52+P52)=0,"",P52/(R52+P52))</f>
        <v>#VALUE!</v>
      </c>
      <c r="U52" s="102" t="e">
        <f aca="false">ABS(DSUM(VARDATA2,W$4-1,$A51:$B52))+ABS(DSUM(VARDATA2,U$4-1,$A51:$B52))</f>
        <v>#VALUE!</v>
      </c>
      <c r="V52" s="102" t="e">
        <f aca="false">U52*VLOOKUP($A52,'CONVERSION FACTORS'!$A$1:$E$41,5,FALSE())</f>
        <v>#VALUE!</v>
      </c>
      <c r="W52" s="102" t="e">
        <f aca="false">ABS(DSUM(VARDATA2,U$4-1,$C51:$D52))+ABS(DSUM(VARDATA2,W$4-1,$C51:$D52))</f>
        <v>#VALUE!</v>
      </c>
      <c r="X52" s="102" t="e">
        <f aca="false">W52*VLOOKUP($A52,'CONVERSION FACTORS'!$A$1:$E$41,5,FALSE())</f>
        <v>#VALUE!</v>
      </c>
      <c r="Y52" s="103" t="e">
        <f aca="false">IF((W52+U52)=0,"",U52/(W52+U52))</f>
        <v>#VALUE!</v>
      </c>
      <c r="Z52" s="100"/>
      <c r="AA52" s="100"/>
      <c r="AB52" s="100"/>
      <c r="AC52" s="100"/>
      <c r="AD52" s="1"/>
    </row>
    <row r="53" customFormat="false" ht="12.75" hidden="false" customHeight="false" outlineLevel="0" collapsed="false">
      <c r="A53" s="55" t="s">
        <v>147</v>
      </c>
      <c r="B53" s="55" t="s">
        <v>139</v>
      </c>
      <c r="C53" s="55" t="s">
        <v>147</v>
      </c>
      <c r="D53" s="55" t="s">
        <v>140</v>
      </c>
      <c r="E53" s="101" t="str">
        <f aca="false">"VOL="&amp;A53</f>
        <v>VOL=NORDIC POWER</v>
      </c>
      <c r="F53" s="102" t="n">
        <f aca="false">ABS(DSUM(VARDATA2,H$4-1,$A52:$B53))+ABS(DSUM(VARDATA2,F$4-1,$A52:$B53))</f>
        <v>0</v>
      </c>
      <c r="G53" s="102" t="n">
        <f aca="false">F53*VLOOKUP($A53,'CONVERSION FACTORS'!$A$1:$E$41,5,FALSE())</f>
        <v>0</v>
      </c>
      <c r="H53" s="102" t="n">
        <f aca="false">ABS(DSUM(VARDATA2,F$4-1,$C52:$D53))+ABS(DSUM(VARDATA2,H$4-1,$C52:$D53))</f>
        <v>487413</v>
      </c>
      <c r="I53" s="102" t="n">
        <f aca="false">H53*VLOOKUP($A53,'CONVERSION FACTORS'!$A$1:$E$41,5,FALSE())</f>
        <v>4874130</v>
      </c>
      <c r="J53" s="103" t="n">
        <f aca="false">IF((H53+F53)=0,"",F53/(H53+F53))</f>
        <v>0</v>
      </c>
      <c r="K53" s="102" t="n">
        <f aca="false">ABS(DSUM(VARDATA2,M$4-1,$A52:$B53))+ABS(DSUM(VARDATA2,K$4-1,$A52:$B53))</f>
        <v>439845</v>
      </c>
      <c r="L53" s="102" t="n">
        <f aca="false">K53*VLOOKUP($A53,'CONVERSION FACTORS'!$A$1:$E$41,5,FALSE())</f>
        <v>4398450</v>
      </c>
      <c r="M53" s="102" t="n">
        <f aca="false">ABS(DSUM(VARDATA2,K$4-1,$C52:$D53))+ABS(DSUM(VARDATA2,M$4-1,$C52:$D53))</f>
        <v>14845604.63</v>
      </c>
      <c r="N53" s="102" t="n">
        <f aca="false">M53*VLOOKUP($A53,'CONVERSION FACTORS'!$A$1:$E$41,5,FALSE())</f>
        <v>148456046.3</v>
      </c>
      <c r="O53" s="103" t="n">
        <f aca="false">IF((M53+K53)=0,"",K53/(M53+K53))</f>
        <v>0.0287754047572626</v>
      </c>
      <c r="P53" s="102" t="n">
        <f aca="false">ABS(DSUM(VARDATA2,R$4-1,$A52:$B53))+ABS(DSUM(VARDATA2,P$4-1,$A52:$B53))</f>
        <v>439845</v>
      </c>
      <c r="Q53" s="102" t="n">
        <f aca="false">P53*VLOOKUP($A53,'CONVERSION FACTORS'!$A$1:$E$41,5,FALSE())</f>
        <v>4398450</v>
      </c>
      <c r="R53" s="102" t="n">
        <f aca="false">ABS(DSUM(VARDATA2,P$4-1,$C52:$D53))+ABS(DSUM(VARDATA2,R$4-1,$C52:$D53))</f>
        <v>14845604.63</v>
      </c>
      <c r="S53" s="102" t="n">
        <f aca="false">R53*VLOOKUP($A53,'CONVERSION FACTORS'!$A$1:$E$41,5,FALSE())</f>
        <v>148456046.3</v>
      </c>
      <c r="T53" s="103" t="n">
        <f aca="false">IF((R53+P53)=0,"",P53/(R53+P53))</f>
        <v>0.0287754047572626</v>
      </c>
      <c r="U53" s="102" t="n">
        <f aca="false">ABS(DSUM(VARDATA2,W$4-1,$A52:$B53))+ABS(DSUM(VARDATA2,U$4-1,$A52:$B53))</f>
        <v>502125</v>
      </c>
      <c r="V53" s="102" t="n">
        <f aca="false">U53*VLOOKUP($A53,'CONVERSION FACTORS'!$A$1:$E$41,5,FALSE())</f>
        <v>5021250</v>
      </c>
      <c r="W53" s="102" t="n">
        <f aca="false">ABS(DSUM(VARDATA2,U$4-1,$C52:$D53))+ABS(DSUM(VARDATA2,W$4-1,$C52:$D53))</f>
        <v>23094475.35</v>
      </c>
      <c r="X53" s="102" t="n">
        <f aca="false">W53*VLOOKUP($A53,'CONVERSION FACTORS'!$A$1:$E$41,5,FALSE())</f>
        <v>230944753.5</v>
      </c>
      <c r="Y53" s="103" t="n">
        <f aca="false">IF((W53+U53)=0,"",U53/(W53+U53))</f>
        <v>0.0212795484329165</v>
      </c>
      <c r="Z53" s="103"/>
      <c r="AA53" s="103"/>
      <c r="AB53" s="103"/>
      <c r="AC53" s="103"/>
      <c r="AD53" s="1"/>
    </row>
    <row r="54" customFormat="false" ht="12.75" hidden="false" customHeight="false" outlineLevel="0" collapsed="false">
      <c r="A54" s="1" t="s">
        <v>135</v>
      </c>
      <c r="B54" s="1" t="s">
        <v>136</v>
      </c>
      <c r="C54" s="1" t="s">
        <v>135</v>
      </c>
      <c r="D54" s="1" t="s">
        <v>136</v>
      </c>
      <c r="F54" s="102" t="e">
        <f aca="false">ABS(DSUM(VARDATA2,H$4-1,$A53:$B54))+ABS(DSUM(VARDATA2,F$4-1,$A53:$B54))</f>
        <v>#VALUE!</v>
      </c>
      <c r="G54" s="102" t="e">
        <f aca="false">F54*VLOOKUP($A54,'CONVERSION FACTORS'!$A$1:$E$41,5,FALSE())</f>
        <v>#VALUE!</v>
      </c>
      <c r="H54" s="102" t="e">
        <f aca="false">ABS(DSUM(VARDATA2,F$4-1,$C53:$D54))+ABS(DSUM(VARDATA2,H$4-1,$C53:$D54))</f>
        <v>#VALUE!</v>
      </c>
      <c r="I54" s="102" t="e">
        <f aca="false">H54*VLOOKUP($A54,'CONVERSION FACTORS'!$A$1:$E$41,5,FALSE())</f>
        <v>#VALUE!</v>
      </c>
      <c r="J54" s="103" t="e">
        <f aca="false">IF((H54+F54)=0,"",F54/(H54+F54))</f>
        <v>#VALUE!</v>
      </c>
      <c r="K54" s="102" t="e">
        <f aca="false">ABS(DSUM(VARDATA2,M$4-1,$A53:$B54))+ABS(DSUM(VARDATA2,K$4-1,$A53:$B54))</f>
        <v>#VALUE!</v>
      </c>
      <c r="L54" s="102" t="e">
        <f aca="false">K54*VLOOKUP($A54,'CONVERSION FACTORS'!$A$1:$E$41,5,FALSE())</f>
        <v>#VALUE!</v>
      </c>
      <c r="M54" s="102" t="e">
        <f aca="false">ABS(DSUM(VARDATA2,K$4-1,$C53:$D54))+ABS(DSUM(VARDATA2,M$4-1,$C53:$D54))</f>
        <v>#VALUE!</v>
      </c>
      <c r="N54" s="102" t="e">
        <f aca="false">M54*VLOOKUP($A54,'CONVERSION FACTORS'!$A$1:$E$41,5,FALSE())</f>
        <v>#VALUE!</v>
      </c>
      <c r="O54" s="103" t="e">
        <f aca="false">IF((M54+K54)=0,"",K54/(M54+K54))</f>
        <v>#VALUE!</v>
      </c>
      <c r="P54" s="102" t="e">
        <f aca="false">ABS(DSUM(VARDATA2,R$4-1,$A53:$B54))+ABS(DSUM(VARDATA2,P$4-1,$A53:$B54))</f>
        <v>#VALUE!</v>
      </c>
      <c r="Q54" s="102" t="e">
        <f aca="false">P54*VLOOKUP($A54,'CONVERSION FACTORS'!$A$1:$E$41,5,FALSE())</f>
        <v>#VALUE!</v>
      </c>
      <c r="R54" s="102" t="e">
        <f aca="false">ABS(DSUM(VARDATA2,P$4-1,$C53:$D54))+ABS(DSUM(VARDATA2,R$4-1,$C53:$D54))</f>
        <v>#VALUE!</v>
      </c>
      <c r="S54" s="102" t="e">
        <f aca="false">R54*VLOOKUP($A54,'CONVERSION FACTORS'!$A$1:$E$41,5,FALSE())</f>
        <v>#VALUE!</v>
      </c>
      <c r="T54" s="103" t="e">
        <f aca="false">IF((R54+P54)=0,"",P54/(R54+P54))</f>
        <v>#VALUE!</v>
      </c>
      <c r="U54" s="102" t="e">
        <f aca="false">ABS(DSUM(VARDATA2,W$4-1,$A53:$B54))+ABS(DSUM(VARDATA2,U$4-1,$A53:$B54))</f>
        <v>#VALUE!</v>
      </c>
      <c r="V54" s="102" t="e">
        <f aca="false">U54*VLOOKUP($A54,'CONVERSION FACTORS'!$A$1:$E$41,5,FALSE())</f>
        <v>#VALUE!</v>
      </c>
      <c r="W54" s="102" t="e">
        <f aca="false">ABS(DSUM(VARDATA2,U$4-1,$C53:$D54))+ABS(DSUM(VARDATA2,W$4-1,$C53:$D54))</f>
        <v>#VALUE!</v>
      </c>
      <c r="X54" s="102" t="e">
        <f aca="false">W54*VLOOKUP($A54,'CONVERSION FACTORS'!$A$1:$E$41,5,FALSE())</f>
        <v>#VALUE!</v>
      </c>
      <c r="Y54" s="103" t="e">
        <f aca="false">IF((W54+U54)=0,"",U54/(W54+U54))</f>
        <v>#VALUE!</v>
      </c>
      <c r="Z54" s="100"/>
      <c r="AA54" s="100"/>
      <c r="AB54" s="100"/>
      <c r="AC54" s="100"/>
      <c r="AD54" s="1"/>
    </row>
    <row r="55" customFormat="false" ht="12.75" hidden="false" customHeight="false" outlineLevel="0" collapsed="false">
      <c r="A55" s="55" t="s">
        <v>148</v>
      </c>
      <c r="B55" s="55" t="s">
        <v>139</v>
      </c>
      <c r="C55" s="55" t="str">
        <f aca="false">A55</f>
        <v>UK POWER</v>
      </c>
      <c r="D55" s="55" t="s">
        <v>140</v>
      </c>
      <c r="E55" s="101" t="str">
        <f aca="false">"VOL="&amp;A55</f>
        <v>VOL=UK POWER</v>
      </c>
      <c r="F55" s="102" t="n">
        <f aca="false">ABS(DSUM(VARDATA2,H$4-1,$A54:$B55))+ABS(DSUM(VARDATA2,F$4-1,$A54:$B55))</f>
        <v>43660</v>
      </c>
      <c r="G55" s="102" t="n">
        <f aca="false">F55*VLOOKUP($A55,'CONVERSION FACTORS'!$A$1:$E$41,5,FALSE())</f>
        <v>436600</v>
      </c>
      <c r="H55" s="102" t="n">
        <f aca="false">ABS(DSUM(VARDATA2,F$4-1,$C54:$D55))+ABS(DSUM(VARDATA2,H$4-1,$C54:$D55))</f>
        <v>308940</v>
      </c>
      <c r="I55" s="102" t="n">
        <f aca="false">H55*VLOOKUP($A55,'CONVERSION FACTORS'!$A$1:$E$41,5,FALSE())</f>
        <v>3089400</v>
      </c>
      <c r="J55" s="103" t="n">
        <f aca="false">IF((H55+F55)=0,"",F55/(H55+F55))</f>
        <v>0.123823028927964</v>
      </c>
      <c r="K55" s="102" t="n">
        <f aca="false">ABS(DSUM(VARDATA2,M$4-1,$A54:$B55))+ABS(DSUM(VARDATA2,K$4-1,$A54:$B55))</f>
        <v>2164300</v>
      </c>
      <c r="L55" s="102" t="n">
        <f aca="false">K55*VLOOKUP($A55,'CONVERSION FACTORS'!$A$1:$E$41,5,FALSE())</f>
        <v>21643000</v>
      </c>
      <c r="M55" s="102" t="n">
        <f aca="false">ABS(DSUM(VARDATA2,K$4-1,$C54:$D55))+ABS(DSUM(VARDATA2,M$4-1,$C54:$D55))</f>
        <v>14421742.7</v>
      </c>
      <c r="N55" s="102" t="n">
        <f aca="false">M55*VLOOKUP($A55,'CONVERSION FACTORS'!$A$1:$E$41,5,FALSE())</f>
        <v>144217427</v>
      </c>
      <c r="O55" s="103" t="n">
        <f aca="false">IF((M55+K55)=0,"",K55/(M55+K55))</f>
        <v>0.130489233577097</v>
      </c>
      <c r="P55" s="102" t="n">
        <f aca="false">ABS(DSUM(VARDATA2,R$4-1,$A54:$B55))+ABS(DSUM(VARDATA2,P$4-1,$A54:$B55))</f>
        <v>2164300</v>
      </c>
      <c r="Q55" s="102" t="n">
        <f aca="false">P55*VLOOKUP($A55,'CONVERSION FACTORS'!$A$1:$E$41,5,FALSE())</f>
        <v>21643000</v>
      </c>
      <c r="R55" s="102" t="n">
        <f aca="false">ABS(DSUM(VARDATA2,P$4-1,$C54:$D55))+ABS(DSUM(VARDATA2,R$4-1,$C54:$D55))</f>
        <v>14421742.6992824</v>
      </c>
      <c r="S55" s="102" t="n">
        <f aca="false">R55*VLOOKUP($A55,'CONVERSION FACTORS'!$A$1:$E$41,5,FALSE())</f>
        <v>144217426.992824</v>
      </c>
      <c r="T55" s="103" t="n">
        <f aca="false">IF((R55+P55)=0,"",P55/(R55+P55))</f>
        <v>0.130489233582742</v>
      </c>
      <c r="U55" s="102" t="n">
        <f aca="false">ABS(DSUM(VARDATA2,W$4-1,$A54:$B55))+ABS(DSUM(VARDATA2,U$4-1,$A54:$B55))</f>
        <v>2164300</v>
      </c>
      <c r="V55" s="102" t="n">
        <f aca="false">U55*VLOOKUP($A55,'CONVERSION FACTORS'!$A$1:$E$41,5,FALSE())</f>
        <v>21643000</v>
      </c>
      <c r="W55" s="102" t="n">
        <f aca="false">ABS(DSUM(VARDATA2,U$4-1,$C54:$D55))+ABS(DSUM(VARDATA2,W$4-1,$C54:$D55))</f>
        <v>14421742.7</v>
      </c>
      <c r="X55" s="102" t="n">
        <f aca="false">W55*VLOOKUP($A55,'CONVERSION FACTORS'!$A$1:$E$41,5,FALSE())</f>
        <v>144217427</v>
      </c>
      <c r="Y55" s="103" t="n">
        <f aca="false">IF((W55+U55)=0,"",U55/(W55+U55))</f>
        <v>0.130489233577097</v>
      </c>
      <c r="Z55" s="103"/>
      <c r="AA55" s="103"/>
      <c r="AB55" s="103"/>
      <c r="AC55" s="103"/>
      <c r="AD55" s="1"/>
    </row>
    <row r="56" customFormat="false" ht="12.75" hidden="false" customHeight="false" outlineLevel="0" collapsed="false">
      <c r="A56" s="1" t="s">
        <v>135</v>
      </c>
      <c r="B56" s="1" t="s">
        <v>136</v>
      </c>
      <c r="C56" s="1" t="s">
        <v>135</v>
      </c>
      <c r="D56" s="1" t="s">
        <v>136</v>
      </c>
      <c r="F56" s="102" t="e">
        <f aca="false">ABS(DSUM(VARDATA2,H$4-1,$A55:$B56))+ABS(DSUM(VARDATA2,F$4-1,$A55:$B56))</f>
        <v>#VALUE!</v>
      </c>
      <c r="G56" s="102" t="e">
        <f aca="false">F56*VLOOKUP($A56,'CONVERSION FACTORS'!$A$1:$E$41,5,FALSE())</f>
        <v>#VALUE!</v>
      </c>
      <c r="H56" s="102" t="e">
        <f aca="false">ABS(DSUM(VARDATA2,F$4-1,$C55:$D56))+ABS(DSUM(VARDATA2,H$4-1,$C55:$D56))</f>
        <v>#VALUE!</v>
      </c>
      <c r="I56" s="102" t="e">
        <f aca="false">H56*VLOOKUP($A56,'CONVERSION FACTORS'!$A$1:$E$41,5,FALSE())</f>
        <v>#VALUE!</v>
      </c>
      <c r="J56" s="103" t="e">
        <f aca="false">IF((H56+F56)=0,"",F56/(H56+F56))</f>
        <v>#VALUE!</v>
      </c>
      <c r="K56" s="102" t="e">
        <f aca="false">ABS(DSUM(VARDATA2,M$4-1,$A55:$B56))+ABS(DSUM(VARDATA2,K$4-1,$A55:$B56))</f>
        <v>#VALUE!</v>
      </c>
      <c r="L56" s="102" t="e">
        <f aca="false">K56*VLOOKUP($A56,'CONVERSION FACTORS'!$A$1:$E$41,5,FALSE())</f>
        <v>#VALUE!</v>
      </c>
      <c r="M56" s="102" t="e">
        <f aca="false">ABS(DSUM(VARDATA2,K$4-1,$C55:$D56))+ABS(DSUM(VARDATA2,M$4-1,$C55:$D56))</f>
        <v>#VALUE!</v>
      </c>
      <c r="N56" s="102" t="e">
        <f aca="false">M56*VLOOKUP($A56,'CONVERSION FACTORS'!$A$1:$E$41,5,FALSE())</f>
        <v>#VALUE!</v>
      </c>
      <c r="O56" s="103" t="e">
        <f aca="false">IF((M56+K56)=0,"",K56/(M56+K56))</f>
        <v>#VALUE!</v>
      </c>
      <c r="P56" s="102" t="e">
        <f aca="false">ABS(DSUM(VARDATA2,R$4-1,$A55:$B56))+ABS(DSUM(VARDATA2,P$4-1,$A55:$B56))</f>
        <v>#VALUE!</v>
      </c>
      <c r="Q56" s="102" t="e">
        <f aca="false">P56*VLOOKUP($A56,'CONVERSION FACTORS'!$A$1:$E$41,5,FALSE())</f>
        <v>#VALUE!</v>
      </c>
      <c r="R56" s="102" t="e">
        <f aca="false">ABS(DSUM(VARDATA2,P$4-1,$C55:$D56))+ABS(DSUM(VARDATA2,R$4-1,$C55:$D56))</f>
        <v>#VALUE!</v>
      </c>
      <c r="S56" s="102" t="e">
        <f aca="false">R56*VLOOKUP($A56,'CONVERSION FACTORS'!$A$1:$E$41,5,FALSE())</f>
        <v>#VALUE!</v>
      </c>
      <c r="T56" s="103" t="e">
        <f aca="false">IF((R56+P56)=0,"",P56/(R56+P56))</f>
        <v>#VALUE!</v>
      </c>
      <c r="U56" s="102" t="e">
        <f aca="false">ABS(DSUM(VARDATA2,W$4-1,$A55:$B56))+ABS(DSUM(VARDATA2,U$4-1,$A55:$B56))</f>
        <v>#VALUE!</v>
      </c>
      <c r="V56" s="102" t="e">
        <f aca="false">U56*VLOOKUP($A56,'CONVERSION FACTORS'!$A$1:$E$41,5,FALSE())</f>
        <v>#VALUE!</v>
      </c>
      <c r="W56" s="102" t="e">
        <f aca="false">ABS(DSUM(VARDATA2,U$4-1,$C55:$D56))+ABS(DSUM(VARDATA2,W$4-1,$C55:$D56))</f>
        <v>#VALUE!</v>
      </c>
      <c r="X56" s="102" t="e">
        <f aca="false">W56*VLOOKUP($A56,'CONVERSION FACTORS'!$A$1:$E$41,5,FALSE())</f>
        <v>#VALUE!</v>
      </c>
      <c r="Y56" s="103" t="e">
        <f aca="false">IF((W56+U56)=0,"",U56/(W56+U56))</f>
        <v>#VALUE!</v>
      </c>
      <c r="Z56" s="100"/>
      <c r="AA56" s="100"/>
      <c r="AB56" s="100"/>
      <c r="AC56" s="100"/>
      <c r="AD56" s="1"/>
    </row>
    <row r="57" customFormat="false" ht="12.75" hidden="false" customHeight="false" outlineLevel="0" collapsed="false">
      <c r="A57" s="55" t="s">
        <v>149</v>
      </c>
      <c r="B57" s="55" t="s">
        <v>139</v>
      </c>
      <c r="C57" s="55" t="s">
        <v>149</v>
      </c>
      <c r="D57" s="55" t="s">
        <v>140</v>
      </c>
      <c r="E57" s="101" t="str">
        <f aca="false">"VOL="&amp;A57</f>
        <v>VOL=CRUDE &amp; PRODUCTS</v>
      </c>
      <c r="F57" s="102" t="n">
        <f aca="false">ABS(DSUM(VARDATA2,H$4-1,$A56:$B57))+ABS(DSUM(VARDATA2,F$4-1,$A56:$B57))</f>
        <v>602000</v>
      </c>
      <c r="G57" s="102" t="n">
        <f aca="false">F57*VLOOKUP($A57,'CONVERSION FACTORS'!$A$1:$E$41,5,FALSE())</f>
        <v>3507252</v>
      </c>
      <c r="H57" s="102" t="n">
        <f aca="false">ABS(DSUM(VARDATA2,F$4-1,$C56:$D57))+ABS(DSUM(VARDATA2,H$4-1,$C56:$D57))</f>
        <v>6966071.99</v>
      </c>
      <c r="I57" s="102" t="n">
        <f aca="false">H57*VLOOKUP($A57,'CONVERSION FACTORS'!$A$1:$E$41,5,FALSE())</f>
        <v>40584335.41374</v>
      </c>
      <c r="J57" s="103" t="n">
        <f aca="false">IF((H57+F57)=0,"",F57/(H57+F57))</f>
        <v>0.0795446978828223</v>
      </c>
      <c r="K57" s="102" t="n">
        <f aca="false">ABS(DSUM(VARDATA2,M$4-1,$A56:$B57))+ABS(DSUM(VARDATA2,K$4-1,$A56:$B57))</f>
        <v>12482999.96</v>
      </c>
      <c r="L57" s="102" t="n">
        <f aca="false">K57*VLOOKUP($A57,'CONVERSION FACTORS'!$A$1:$E$41,5,FALSE())</f>
        <v>72725957.76696</v>
      </c>
      <c r="M57" s="102" t="n">
        <f aca="false">ABS(DSUM(VARDATA2,K$4-1,$C56:$D57))+ABS(DSUM(VARDATA2,M$4-1,$C56:$D57))</f>
        <v>95843672.23</v>
      </c>
      <c r="N57" s="102" t="n">
        <f aca="false">M57*VLOOKUP($A57,'CONVERSION FACTORS'!$A$1:$E$41,5,FALSE())</f>
        <v>558385234.41198</v>
      </c>
      <c r="O57" s="103" t="n">
        <f aca="false">IF((M57+K57)=0,"",K57/(M57+K57))</f>
        <v>0.11523477743418</v>
      </c>
      <c r="P57" s="102" t="n">
        <f aca="false">ABS(DSUM(VARDATA2,R$4-1,$A56:$B57))+ABS(DSUM(VARDATA2,P$4-1,$A56:$B57))</f>
        <v>12482999.9619</v>
      </c>
      <c r="Q57" s="102" t="n">
        <f aca="false">P57*VLOOKUP($A57,'CONVERSION FACTORS'!$A$1:$E$41,5,FALSE())</f>
        <v>72725957.7780294</v>
      </c>
      <c r="R57" s="102" t="n">
        <f aca="false">ABS(DSUM(VARDATA2,P$4-1,$C56:$D57))+ABS(DSUM(VARDATA2,R$4-1,$C56:$D57))</f>
        <v>95843672.2269</v>
      </c>
      <c r="S57" s="102" t="n">
        <f aca="false">R57*VLOOKUP($A57,'CONVERSION FACTORS'!$A$1:$E$41,5,FALSE())</f>
        <v>558385234.393919</v>
      </c>
      <c r="T57" s="103" t="n">
        <f aca="false">IF((R57+P57)=0,"",P57/(R57+P57))</f>
        <v>0.115234777452996</v>
      </c>
      <c r="U57" s="102" t="n">
        <f aca="false">ABS(DSUM(VARDATA2,W$4-1,$A56:$B57))+ABS(DSUM(VARDATA2,U$4-1,$A56:$B57))</f>
        <v>12482999.96</v>
      </c>
      <c r="V57" s="102" t="n">
        <f aca="false">U57*VLOOKUP($A57,'CONVERSION FACTORS'!$A$1:$E$41,5,FALSE())</f>
        <v>72725957.76696</v>
      </c>
      <c r="W57" s="102" t="n">
        <f aca="false">ABS(DSUM(VARDATA2,U$4-1,$C56:$D57))+ABS(DSUM(VARDATA2,W$4-1,$C56:$D57))</f>
        <v>95843672.23</v>
      </c>
      <c r="X57" s="102" t="n">
        <f aca="false">W57*VLOOKUP($A57,'CONVERSION FACTORS'!$A$1:$E$41,5,FALSE())</f>
        <v>558385234.41198</v>
      </c>
      <c r="Y57" s="103" t="n">
        <f aca="false">IF((W57+U57)=0,"",U57/(W57+U57))</f>
        <v>0.11523477743418</v>
      </c>
      <c r="Z57" s="103"/>
      <c r="AA57" s="103"/>
      <c r="AB57" s="103"/>
      <c r="AC57" s="103"/>
      <c r="AD57" s="1"/>
    </row>
    <row r="58" customFormat="false" ht="12.75" hidden="false" customHeight="false" outlineLevel="0" collapsed="false">
      <c r="A58" s="1" t="s">
        <v>135</v>
      </c>
      <c r="B58" s="1" t="s">
        <v>136</v>
      </c>
      <c r="C58" s="1" t="s">
        <v>135</v>
      </c>
      <c r="D58" s="1" t="s">
        <v>136</v>
      </c>
      <c r="F58" s="102" t="e">
        <f aca="false">ABS(DSUM(VARDATA2,H$4-1,$A57:$B58))+ABS(DSUM(VARDATA2,F$4-1,$A57:$B58))</f>
        <v>#VALUE!</v>
      </c>
      <c r="G58" s="102" t="e">
        <f aca="false">F58*VLOOKUP($A58,'CONVERSION FACTORS'!$A$1:$E$41,5,FALSE())</f>
        <v>#VALUE!</v>
      </c>
      <c r="H58" s="102" t="e">
        <f aca="false">ABS(DSUM(VARDATA2,F$4-1,$C57:$D58))+ABS(DSUM(VARDATA2,H$4-1,$C57:$D58))</f>
        <v>#VALUE!</v>
      </c>
      <c r="I58" s="102" t="e">
        <f aca="false">H58*VLOOKUP($A58,'CONVERSION FACTORS'!$A$1:$E$41,5,FALSE())</f>
        <v>#VALUE!</v>
      </c>
      <c r="J58" s="103" t="e">
        <f aca="false">IF((H58+F58)=0,"",F58/(H58+F58))</f>
        <v>#VALUE!</v>
      </c>
      <c r="K58" s="102" t="e">
        <f aca="false">ABS(DSUM(VARDATA2,M$4-1,$A57:$B58))+ABS(DSUM(VARDATA2,K$4-1,$A57:$B58))</f>
        <v>#VALUE!</v>
      </c>
      <c r="L58" s="102" t="e">
        <f aca="false">K58*VLOOKUP($A58,'CONVERSION FACTORS'!$A$1:$E$41,5,FALSE())</f>
        <v>#VALUE!</v>
      </c>
      <c r="M58" s="102" t="e">
        <f aca="false">ABS(DSUM(VARDATA2,K$4-1,$C57:$D58))+ABS(DSUM(VARDATA2,M$4-1,$C57:$D58))</f>
        <v>#VALUE!</v>
      </c>
      <c r="N58" s="102" t="e">
        <f aca="false">M58*VLOOKUP($A58,'CONVERSION FACTORS'!$A$1:$E$41,5,FALSE())</f>
        <v>#VALUE!</v>
      </c>
      <c r="O58" s="103" t="e">
        <f aca="false">IF((M58+K58)=0,"",K58/(M58+K58))</f>
        <v>#VALUE!</v>
      </c>
      <c r="P58" s="102" t="e">
        <f aca="false">ABS(DSUM(VARDATA2,R$4-1,$A57:$B58))+ABS(DSUM(VARDATA2,P$4-1,$A57:$B58))</f>
        <v>#VALUE!</v>
      </c>
      <c r="Q58" s="102" t="e">
        <f aca="false">P58*VLOOKUP($A58,'CONVERSION FACTORS'!$A$1:$E$41,5,FALSE())</f>
        <v>#VALUE!</v>
      </c>
      <c r="R58" s="102" t="e">
        <f aca="false">ABS(DSUM(VARDATA2,P$4-1,$C57:$D58))+ABS(DSUM(VARDATA2,R$4-1,$C57:$D58))</f>
        <v>#VALUE!</v>
      </c>
      <c r="S58" s="102" t="e">
        <f aca="false">R58*VLOOKUP($A58,'CONVERSION FACTORS'!$A$1:$E$41,5,FALSE())</f>
        <v>#VALUE!</v>
      </c>
      <c r="T58" s="103" t="e">
        <f aca="false">IF((R58+P58)=0,"",P58/(R58+P58))</f>
        <v>#VALUE!</v>
      </c>
      <c r="U58" s="102" t="e">
        <f aca="false">ABS(DSUM(VARDATA2,W$4-1,$A57:$B58))+ABS(DSUM(VARDATA2,U$4-1,$A57:$B58))</f>
        <v>#VALUE!</v>
      </c>
      <c r="V58" s="102" t="e">
        <f aca="false">U58*VLOOKUP($A58,'CONVERSION FACTORS'!$A$1:$E$41,5,FALSE())</f>
        <v>#VALUE!</v>
      </c>
      <c r="W58" s="102" t="e">
        <f aca="false">ABS(DSUM(VARDATA2,U$4-1,$C57:$D58))+ABS(DSUM(VARDATA2,W$4-1,$C57:$D58))</f>
        <v>#VALUE!</v>
      </c>
      <c r="X58" s="102" t="e">
        <f aca="false">W58*VLOOKUP($A58,'CONVERSION FACTORS'!$A$1:$E$41,5,FALSE())</f>
        <v>#VALUE!</v>
      </c>
      <c r="Y58" s="103" t="e">
        <f aca="false">IF((W58+U58)=0,"",U58/(W58+U58))</f>
        <v>#VALUE!</v>
      </c>
      <c r="Z58" s="100"/>
      <c r="AA58" s="100"/>
      <c r="AB58" s="100"/>
      <c r="AC58" s="100"/>
      <c r="AD58" s="1"/>
    </row>
    <row r="59" customFormat="false" ht="12.75" hidden="false" customHeight="false" outlineLevel="0" collapsed="false">
      <c r="A59" s="55" t="s">
        <v>150</v>
      </c>
      <c r="B59" s="55" t="s">
        <v>139</v>
      </c>
      <c r="C59" s="55" t="s">
        <v>150</v>
      </c>
      <c r="D59" s="55" t="s">
        <v>140</v>
      </c>
      <c r="E59" s="101" t="str">
        <f aca="false">"VOL="&amp;A59</f>
        <v>VOL=LPG</v>
      </c>
      <c r="F59" s="102" t="n">
        <f aca="false">ABS(DSUM(VARDATA2,H$4-1,$A58:$B59))+ABS(DSUM(VARDATA2,F$4-1,$A58:$B59))</f>
        <v>56000</v>
      </c>
      <c r="G59" s="102" t="n">
        <f aca="false">F59*VLOOKUP($A59,'CONVERSION FACTORS'!$A$1:$E$41,5,FALSE())</f>
        <v>226800</v>
      </c>
      <c r="H59" s="102" t="n">
        <f aca="false">ABS(DSUM(VARDATA2,F$4-1,$C58:$D59))+ABS(DSUM(VARDATA2,H$4-1,$C58:$D59))</f>
        <v>189383</v>
      </c>
      <c r="I59" s="102" t="n">
        <f aca="false">H59*VLOOKUP($A59,'CONVERSION FACTORS'!$A$1:$E$41,5,FALSE())</f>
        <v>767001.15</v>
      </c>
      <c r="J59" s="103" t="n">
        <f aca="false">IF((H59+F59)=0,"",F59/(H59+F59))</f>
        <v>0.228214668497818</v>
      </c>
      <c r="K59" s="102" t="n">
        <f aca="false">ABS(DSUM(VARDATA2,M$4-1,$A58:$B59))+ABS(DSUM(VARDATA2,K$4-1,$A58:$B59))</f>
        <v>216000</v>
      </c>
      <c r="L59" s="102" t="n">
        <f aca="false">K59*VLOOKUP($A59,'CONVERSION FACTORS'!$A$1:$E$41,5,FALSE())</f>
        <v>874800</v>
      </c>
      <c r="M59" s="102" t="n">
        <f aca="false">ABS(DSUM(VARDATA2,K$4-1,$C58:$D59))+ABS(DSUM(VARDATA2,M$4-1,$C58:$D59))</f>
        <v>5858352.37</v>
      </c>
      <c r="N59" s="102" t="n">
        <f aca="false">M59*VLOOKUP($A59,'CONVERSION FACTORS'!$A$1:$E$41,5,FALSE())</f>
        <v>23726327.0985</v>
      </c>
      <c r="O59" s="103" t="n">
        <f aca="false">IF((M59+K59)=0,"",K59/(M59+K59))</f>
        <v>0.0355593463867491</v>
      </c>
      <c r="P59" s="102" t="n">
        <f aca="false">ABS(DSUM(VARDATA2,R$4-1,$A58:$B59))+ABS(DSUM(VARDATA2,P$4-1,$A58:$B59))</f>
        <v>216000</v>
      </c>
      <c r="Q59" s="102" t="n">
        <f aca="false">P59*VLOOKUP($A59,'CONVERSION FACTORS'!$A$1:$E$41,5,FALSE())</f>
        <v>874800</v>
      </c>
      <c r="R59" s="102" t="n">
        <f aca="false">ABS(DSUM(VARDATA2,P$4-1,$C58:$D59))+ABS(DSUM(VARDATA2,R$4-1,$C58:$D59))</f>
        <v>5858352.3734</v>
      </c>
      <c r="S59" s="102" t="n">
        <f aca="false">R59*VLOOKUP($A59,'CONVERSION FACTORS'!$A$1:$E$41,5,FALSE())</f>
        <v>23726327.11227</v>
      </c>
      <c r="T59" s="103" t="n">
        <f aca="false">IF((R59+P59)=0,"",P59/(R59+P59))</f>
        <v>0.0355593463668454</v>
      </c>
      <c r="U59" s="102" t="n">
        <f aca="false">ABS(DSUM(VARDATA2,W$4-1,$A58:$B59))+ABS(DSUM(VARDATA2,U$4-1,$A58:$B59))</f>
        <v>216000</v>
      </c>
      <c r="V59" s="102" t="n">
        <f aca="false">U59*VLOOKUP($A59,'CONVERSION FACTORS'!$A$1:$E$41,5,FALSE())</f>
        <v>874800</v>
      </c>
      <c r="W59" s="102" t="n">
        <f aca="false">ABS(DSUM(VARDATA2,U$4-1,$C58:$D59))+ABS(DSUM(VARDATA2,W$4-1,$C58:$D59))</f>
        <v>5858352.37</v>
      </c>
      <c r="X59" s="102" t="n">
        <f aca="false">W59*VLOOKUP($A59,'CONVERSION FACTORS'!$A$1:$E$41,5,FALSE())</f>
        <v>23726327.0985</v>
      </c>
      <c r="Y59" s="103" t="n">
        <f aca="false">IF((W59+U59)=0,"",U59/(W59+U59))</f>
        <v>0.0355593463867491</v>
      </c>
      <c r="Z59" s="103"/>
      <c r="AA59" s="103"/>
      <c r="AB59" s="103"/>
      <c r="AC59" s="103"/>
      <c r="AD59" s="1"/>
    </row>
    <row r="60" customFormat="false" ht="12.75" hidden="false" customHeight="false" outlineLevel="0" collapsed="false">
      <c r="A60" s="1" t="s">
        <v>135</v>
      </c>
      <c r="B60" s="1" t="s">
        <v>136</v>
      </c>
      <c r="C60" s="1" t="s">
        <v>135</v>
      </c>
      <c r="D60" s="1" t="s">
        <v>136</v>
      </c>
      <c r="F60" s="102" t="e">
        <f aca="false">ABS(DSUM(VARDATA2,H$4-1,$A59:$B60))+ABS(DSUM(VARDATA2,F$4-1,$A59:$B60))</f>
        <v>#VALUE!</v>
      </c>
      <c r="G60" s="102" t="e">
        <f aca="false">F60*VLOOKUP($A60,'CONVERSION FACTORS'!$A$1:$E$41,5,FALSE())</f>
        <v>#VALUE!</v>
      </c>
      <c r="H60" s="102" t="e">
        <f aca="false">ABS(DSUM(VARDATA2,F$4-1,$C59:$D60))+ABS(DSUM(VARDATA2,H$4-1,$C59:$D60))</f>
        <v>#VALUE!</v>
      </c>
      <c r="I60" s="102" t="e">
        <f aca="false">H60*VLOOKUP($A60,'CONVERSION FACTORS'!$A$1:$E$41,5,FALSE())</f>
        <v>#VALUE!</v>
      </c>
      <c r="J60" s="103" t="e">
        <f aca="false">IF((H60+F60)=0,"",F60/(H60+F60))</f>
        <v>#VALUE!</v>
      </c>
      <c r="K60" s="102" t="e">
        <f aca="false">ABS(DSUM(VARDATA2,M$4-1,$A59:$B60))+ABS(DSUM(VARDATA2,K$4-1,$A59:$B60))</f>
        <v>#VALUE!</v>
      </c>
      <c r="L60" s="102" t="e">
        <f aca="false">K60*VLOOKUP($A60,'CONVERSION FACTORS'!$A$1:$E$41,5,FALSE())</f>
        <v>#VALUE!</v>
      </c>
      <c r="M60" s="102" t="e">
        <f aca="false">ABS(DSUM(VARDATA2,K$4-1,$C59:$D60))+ABS(DSUM(VARDATA2,M$4-1,$C59:$D60))</f>
        <v>#VALUE!</v>
      </c>
      <c r="N60" s="102" t="e">
        <f aca="false">M60*VLOOKUP($A60,'CONVERSION FACTORS'!$A$1:$E$41,5,FALSE())</f>
        <v>#VALUE!</v>
      </c>
      <c r="O60" s="103" t="e">
        <f aca="false">IF((M60+K60)=0,"",K60/(M60+K60))</f>
        <v>#VALUE!</v>
      </c>
      <c r="P60" s="102" t="e">
        <f aca="false">ABS(DSUM(VARDATA2,R$4-1,$A59:$B60))+ABS(DSUM(VARDATA2,P$4-1,$A59:$B60))</f>
        <v>#VALUE!</v>
      </c>
      <c r="Q60" s="102" t="e">
        <f aca="false">P60*VLOOKUP($A60,'CONVERSION FACTORS'!$A$1:$E$41,5,FALSE())</f>
        <v>#VALUE!</v>
      </c>
      <c r="R60" s="102" t="e">
        <f aca="false">ABS(DSUM(VARDATA2,P$4-1,$C59:$D60))+ABS(DSUM(VARDATA2,R$4-1,$C59:$D60))</f>
        <v>#VALUE!</v>
      </c>
      <c r="S60" s="102" t="e">
        <f aca="false">R60*VLOOKUP($A60,'CONVERSION FACTORS'!$A$1:$E$41,5,FALSE())</f>
        <v>#VALUE!</v>
      </c>
      <c r="T60" s="103" t="e">
        <f aca="false">IF((R60+P60)=0,"",P60/(R60+P60))</f>
        <v>#VALUE!</v>
      </c>
      <c r="U60" s="102" t="e">
        <f aca="false">ABS(DSUM(VARDATA2,W$4-1,$A59:$B60))+ABS(DSUM(VARDATA2,U$4-1,$A59:$B60))</f>
        <v>#VALUE!</v>
      </c>
      <c r="V60" s="102" t="e">
        <f aca="false">U60*VLOOKUP($A60,'CONVERSION FACTORS'!$A$1:$E$41,5,FALSE())</f>
        <v>#VALUE!</v>
      </c>
      <c r="W60" s="102" t="e">
        <f aca="false">ABS(DSUM(VARDATA2,U$4-1,$C59:$D60))+ABS(DSUM(VARDATA2,W$4-1,$C59:$D60))</f>
        <v>#VALUE!</v>
      </c>
      <c r="X60" s="102" t="e">
        <f aca="false">W60*VLOOKUP($A60,'CONVERSION FACTORS'!$A$1:$E$41,5,FALSE())</f>
        <v>#VALUE!</v>
      </c>
      <c r="Y60" s="103" t="e">
        <f aca="false">IF((W60+U60)=0,"",U60/(W60+U60))</f>
        <v>#VALUE!</v>
      </c>
      <c r="Z60" s="100"/>
      <c r="AA60" s="100"/>
      <c r="AB60" s="100"/>
      <c r="AC60" s="100"/>
      <c r="AD60" s="1"/>
    </row>
    <row r="61" customFormat="false" ht="12.75" hidden="false" customHeight="false" outlineLevel="0" collapsed="false">
      <c r="A61" s="55" t="s">
        <v>151</v>
      </c>
      <c r="B61" s="55" t="s">
        <v>139</v>
      </c>
      <c r="C61" s="55" t="str">
        <f aca="false">A61</f>
        <v>PLASTICS</v>
      </c>
      <c r="D61" s="55" t="s">
        <v>140</v>
      </c>
      <c r="E61" s="101" t="str">
        <f aca="false">"VOL="&amp;A61</f>
        <v>VOL=PLASTICS</v>
      </c>
      <c r="F61" s="102" t="n">
        <f aca="false">ABS(DSUM(VARDATA2,H$4-1,$A60:$B61))+ABS(DSUM(VARDATA2,F$4-1,$A60:$B61))</f>
        <v>0</v>
      </c>
      <c r="G61" s="102" t="n">
        <f aca="false">F61*VLOOKUP($A61,'CONVERSION FACTORS'!$A$1:$E$41,5,FALSE())</f>
        <v>0</v>
      </c>
      <c r="H61" s="102" t="n">
        <f aca="false">ABS(DSUM(VARDATA2,F$4-1,$C60:$D61))+ABS(DSUM(VARDATA2,H$4-1,$C60:$D61))</f>
        <v>0</v>
      </c>
      <c r="I61" s="102" t="n">
        <f aca="false">H61*VLOOKUP($A61,'CONVERSION FACTORS'!$A$1:$E$41,5,FALSE())</f>
        <v>0</v>
      </c>
      <c r="J61" s="103" t="str">
        <f aca="false">IF((H61+F61)=0,"",F61/(H61+F61))</f>
        <v/>
      </c>
      <c r="K61" s="102" t="n">
        <f aca="false">ABS(DSUM(VARDATA2,M$4-1,$A60:$B61))+ABS(DSUM(VARDATA2,K$4-1,$A60:$B61))</f>
        <v>0</v>
      </c>
      <c r="L61" s="102" t="n">
        <f aca="false">K61*VLOOKUP($A61,'CONVERSION FACTORS'!$A$1:$E$41,5,FALSE())</f>
        <v>0</v>
      </c>
      <c r="M61" s="102" t="n">
        <f aca="false">ABS(DSUM(VARDATA2,K$4-1,$C60:$D61))+ABS(DSUM(VARDATA2,M$4-1,$C60:$D61))</f>
        <v>0</v>
      </c>
      <c r="N61" s="102" t="n">
        <f aca="false">M61*VLOOKUP($A61,'CONVERSION FACTORS'!$A$1:$E$41,5,FALSE())</f>
        <v>0</v>
      </c>
      <c r="O61" s="103" t="str">
        <f aca="false">IF((M61+K61)=0,"",K61/(M61+K61))</f>
        <v/>
      </c>
      <c r="P61" s="102" t="n">
        <f aca="false">ABS(DSUM(VARDATA2,R$4-1,$A60:$B61))+ABS(DSUM(VARDATA2,P$4-1,$A60:$B61))</f>
        <v>0</v>
      </c>
      <c r="Q61" s="102" t="n">
        <f aca="false">P61*VLOOKUP($A61,'CONVERSION FACTORS'!$A$1:$E$41,5,FALSE())</f>
        <v>0</v>
      </c>
      <c r="R61" s="102" t="n">
        <f aca="false">ABS(DSUM(VARDATA2,P$4-1,$C60:$D61))+ABS(DSUM(VARDATA2,R$4-1,$C60:$D61))</f>
        <v>0</v>
      </c>
      <c r="S61" s="102" t="n">
        <f aca="false">R61*VLOOKUP($A61,'CONVERSION FACTORS'!$A$1:$E$41,5,FALSE())</f>
        <v>0</v>
      </c>
      <c r="T61" s="103" t="str">
        <f aca="false">IF((R61+P61)=0,"",P61/(R61+P61))</f>
        <v/>
      </c>
      <c r="U61" s="102" t="n">
        <f aca="false">ABS(DSUM(VARDATA2,W$4-1,$A60:$B61))+ABS(DSUM(VARDATA2,U$4-1,$A60:$B61))</f>
        <v>0</v>
      </c>
      <c r="V61" s="102" t="n">
        <f aca="false">U61*VLOOKUP($A61,'CONVERSION FACTORS'!$A$1:$E$41,5,FALSE())</f>
        <v>0</v>
      </c>
      <c r="W61" s="102" t="n">
        <f aca="false">ABS(DSUM(VARDATA2,U$4-1,$C60:$D61))+ABS(DSUM(VARDATA2,W$4-1,$C60:$D61))</f>
        <v>17118012</v>
      </c>
      <c r="X61" s="102" t="n">
        <f aca="false">W61*VLOOKUP($A61,'CONVERSION FACTORS'!$A$1:$E$41,5,FALSE())</f>
        <v>0</v>
      </c>
      <c r="Y61" s="103" t="n">
        <f aca="false">IF((W61+U61)=0,"",U61/(W61+U61))</f>
        <v>0</v>
      </c>
      <c r="Z61" s="103"/>
      <c r="AA61" s="103"/>
      <c r="AB61" s="103"/>
      <c r="AC61" s="103"/>
      <c r="AD61" s="1"/>
    </row>
    <row r="62" customFormat="false" ht="12.75" hidden="false" customHeight="false" outlineLevel="0" collapsed="false">
      <c r="A62" s="1" t="s">
        <v>135</v>
      </c>
      <c r="B62" s="1" t="s">
        <v>136</v>
      </c>
      <c r="C62" s="1" t="s">
        <v>135</v>
      </c>
      <c r="D62" s="1" t="s">
        <v>136</v>
      </c>
      <c r="F62" s="102" t="e">
        <f aca="false">ABS(DSUM(VARDATA2,H$4-1,$A61:$B62))+ABS(DSUM(VARDATA2,F$4-1,$A61:$B62))</f>
        <v>#VALUE!</v>
      </c>
      <c r="G62" s="102" t="e">
        <f aca="false">F62*VLOOKUP($A62,'CONVERSION FACTORS'!$A$1:$E$41,5,FALSE())</f>
        <v>#VALUE!</v>
      </c>
      <c r="H62" s="102" t="e">
        <f aca="false">ABS(DSUM(VARDATA2,F$4-1,$C61:$D62))+ABS(DSUM(VARDATA2,H$4-1,$C61:$D62))</f>
        <v>#VALUE!</v>
      </c>
      <c r="I62" s="102" t="e">
        <f aca="false">H62*VLOOKUP($A62,'CONVERSION FACTORS'!$A$1:$E$41,5,FALSE())</f>
        <v>#VALUE!</v>
      </c>
      <c r="J62" s="103" t="e">
        <f aca="false">IF((H62+F62)=0,"",F62/(H62+F62))</f>
        <v>#VALUE!</v>
      </c>
      <c r="K62" s="102" t="e">
        <f aca="false">ABS(DSUM(VARDATA2,M$4-1,$A61:$B62))+ABS(DSUM(VARDATA2,K$4-1,$A61:$B62))</f>
        <v>#VALUE!</v>
      </c>
      <c r="L62" s="102" t="e">
        <f aca="false">K62*VLOOKUP($A62,'CONVERSION FACTORS'!$A$1:$E$41,5,FALSE())</f>
        <v>#VALUE!</v>
      </c>
      <c r="M62" s="102" t="e">
        <f aca="false">ABS(DSUM(VARDATA2,K$4-1,$C61:$D62))+ABS(DSUM(VARDATA2,M$4-1,$C61:$D62))</f>
        <v>#VALUE!</v>
      </c>
      <c r="N62" s="102" t="e">
        <f aca="false">M62*VLOOKUP($A62,'CONVERSION FACTORS'!$A$1:$E$41,5,FALSE())</f>
        <v>#VALUE!</v>
      </c>
      <c r="O62" s="103" t="e">
        <f aca="false">IF((M62+K62)=0,"",K62/(M62+K62))</f>
        <v>#VALUE!</v>
      </c>
      <c r="P62" s="102" t="e">
        <f aca="false">ABS(DSUM(VARDATA2,R$4-1,$A61:$B62))+ABS(DSUM(VARDATA2,P$4-1,$A61:$B62))</f>
        <v>#VALUE!</v>
      </c>
      <c r="Q62" s="102" t="e">
        <f aca="false">P62*VLOOKUP($A62,'CONVERSION FACTORS'!$A$1:$E$41,5,FALSE())</f>
        <v>#VALUE!</v>
      </c>
      <c r="R62" s="102" t="e">
        <f aca="false">ABS(DSUM(VARDATA2,P$4-1,$C61:$D62))+ABS(DSUM(VARDATA2,R$4-1,$C61:$D62))</f>
        <v>#VALUE!</v>
      </c>
      <c r="S62" s="102" t="e">
        <f aca="false">R62*VLOOKUP($A62,'CONVERSION FACTORS'!$A$1:$E$41,5,FALSE())</f>
        <v>#VALUE!</v>
      </c>
      <c r="T62" s="103" t="e">
        <f aca="false">IF((R62+P62)=0,"",P62/(R62+P62))</f>
        <v>#VALUE!</v>
      </c>
      <c r="U62" s="102" t="e">
        <f aca="false">ABS(DSUM(VARDATA2,W$4-1,$A61:$B62))+ABS(DSUM(VARDATA2,U$4-1,$A61:$B62))</f>
        <v>#VALUE!</v>
      </c>
      <c r="V62" s="102" t="e">
        <f aca="false">U62*VLOOKUP($A62,'CONVERSION FACTORS'!$A$1:$E$41,5,FALSE())</f>
        <v>#VALUE!</v>
      </c>
      <c r="W62" s="102" t="e">
        <f aca="false">ABS(DSUM(VARDATA2,U$4-1,$C61:$D62))+ABS(DSUM(VARDATA2,W$4-1,$C61:$D62))</f>
        <v>#VALUE!</v>
      </c>
      <c r="X62" s="102" t="e">
        <f aca="false">W62*VLOOKUP($A62,'CONVERSION FACTORS'!$A$1:$E$41,5,FALSE())</f>
        <v>#VALUE!</v>
      </c>
      <c r="Y62" s="103" t="e">
        <f aca="false">IF((W62+U62)=0,"",U62/(W62+U62))</f>
        <v>#VALUE!</v>
      </c>
      <c r="Z62" s="100"/>
      <c r="AA62" s="100"/>
      <c r="AB62" s="100"/>
      <c r="AC62" s="100"/>
      <c r="AD62" s="1"/>
    </row>
    <row r="63" customFormat="false" ht="12.75" hidden="false" customHeight="false" outlineLevel="0" collapsed="false">
      <c r="A63" s="55" t="s">
        <v>152</v>
      </c>
      <c r="B63" s="55" t="s">
        <v>139</v>
      </c>
      <c r="C63" s="55" t="s">
        <v>152</v>
      </c>
      <c r="D63" s="55" t="s">
        <v>140</v>
      </c>
      <c r="E63" s="101" t="str">
        <f aca="false">"VOL="&amp;A63</f>
        <v>VOL=PETROCHEMICALS</v>
      </c>
      <c r="F63" s="102" t="n">
        <f aca="false">ABS(DSUM(VARDATA2,H$4-1,$A62:$B63))+ABS(DSUM(VARDATA2,F$4-1,$A62:$B63))</f>
        <v>0</v>
      </c>
      <c r="G63" s="102" t="n">
        <f aca="false">F63*VLOOKUP($A63,'CONVERSION FACTORS'!$A$1:$E$41,5,FALSE())</f>
        <v>0</v>
      </c>
      <c r="H63" s="102" t="n">
        <f aca="false">ABS(DSUM(VARDATA2,F$4-1,$C62:$D63))+ABS(DSUM(VARDATA2,H$4-1,$C62:$D63))</f>
        <v>81200</v>
      </c>
      <c r="I63" s="102" t="n">
        <f aca="false">H63*VLOOKUP($A63,'CONVERSION FACTORS'!$A$1:$E$41,5,FALSE())</f>
        <v>365400</v>
      </c>
      <c r="J63" s="103" t="n">
        <f aca="false">IF((H63+F63)=0,"",F63/(H63+F63))</f>
        <v>0</v>
      </c>
      <c r="K63" s="102" t="n">
        <f aca="false">ABS(DSUM(VARDATA2,M$4-1,$A62:$B63))+ABS(DSUM(VARDATA2,K$4-1,$A62:$B63))</f>
        <v>64000</v>
      </c>
      <c r="L63" s="102" t="n">
        <f aca="false">K63*VLOOKUP($A63,'CONVERSION FACTORS'!$A$1:$E$41,5,FALSE())</f>
        <v>288000</v>
      </c>
      <c r="M63" s="102" t="n">
        <f aca="false">ABS(DSUM(VARDATA2,K$4-1,$C62:$D63))+ABS(DSUM(VARDATA2,M$4-1,$C62:$D63))</f>
        <v>1219986.24</v>
      </c>
      <c r="N63" s="102" t="n">
        <f aca="false">M63*VLOOKUP($A63,'CONVERSION FACTORS'!$A$1:$E$41,5,FALSE())</f>
        <v>5489938.08</v>
      </c>
      <c r="O63" s="103" t="n">
        <f aca="false">IF((M63+K63)=0,"",K63/(M63+K63))</f>
        <v>0.0498447709221557</v>
      </c>
      <c r="P63" s="102" t="n">
        <f aca="false">ABS(DSUM(VARDATA2,R$4-1,$A62:$B63))+ABS(DSUM(VARDATA2,P$4-1,$A62:$B63))</f>
        <v>64000</v>
      </c>
      <c r="Q63" s="102" t="n">
        <f aca="false">P63*VLOOKUP($A63,'CONVERSION FACTORS'!$A$1:$E$41,5,FALSE())</f>
        <v>288000</v>
      </c>
      <c r="R63" s="102" t="n">
        <f aca="false">ABS(DSUM(VARDATA2,P$4-1,$C62:$D63))+ABS(DSUM(VARDATA2,R$4-1,$C62:$D63))</f>
        <v>1219986.24</v>
      </c>
      <c r="S63" s="102" t="n">
        <f aca="false">R63*VLOOKUP($A63,'CONVERSION FACTORS'!$A$1:$E$41,5,FALSE())</f>
        <v>5489938.08</v>
      </c>
      <c r="T63" s="103" t="n">
        <f aca="false">IF((R63+P63)=0,"",P63/(R63+P63))</f>
        <v>0.0498447709221557</v>
      </c>
      <c r="U63" s="102" t="n">
        <f aca="false">ABS(DSUM(VARDATA2,W$4-1,$A62:$B63))+ABS(DSUM(VARDATA2,U$4-1,$A62:$B63))</f>
        <v>64000</v>
      </c>
      <c r="V63" s="102" t="n">
        <f aca="false">U63*VLOOKUP($A63,'CONVERSION FACTORS'!$A$1:$E$41,5,FALSE())</f>
        <v>288000</v>
      </c>
      <c r="W63" s="102" t="n">
        <f aca="false">ABS(DSUM(VARDATA2,U$4-1,$C62:$D63))+ABS(DSUM(VARDATA2,W$4-1,$C62:$D63))</f>
        <v>1219986.24</v>
      </c>
      <c r="X63" s="102" t="n">
        <f aca="false">W63*VLOOKUP($A63,'CONVERSION FACTORS'!$A$1:$E$41,5,FALSE())</f>
        <v>5489938.08</v>
      </c>
      <c r="Y63" s="103" t="n">
        <f aca="false">IF((W63+U63)=0,"",U63/(W63+U63))</f>
        <v>0.0498447709221557</v>
      </c>
      <c r="Z63" s="103"/>
      <c r="AA63" s="103"/>
      <c r="AB63" s="103"/>
      <c r="AC63" s="103"/>
      <c r="AD63" s="1"/>
    </row>
    <row r="64" customFormat="false" ht="12.75" hidden="false" customHeight="false" outlineLevel="0" collapsed="false">
      <c r="A64" s="1" t="s">
        <v>135</v>
      </c>
      <c r="B64" s="1" t="s">
        <v>136</v>
      </c>
      <c r="C64" s="1" t="s">
        <v>135</v>
      </c>
      <c r="D64" s="1" t="s">
        <v>136</v>
      </c>
      <c r="F64" s="102" t="e">
        <f aca="false">ABS(DSUM(VARDATA2,H$4-1,$A63:$B64))+ABS(DSUM(VARDATA2,F$4-1,$A63:$B64))</f>
        <v>#VALUE!</v>
      </c>
      <c r="G64" s="102" t="e">
        <f aca="false">F64*VLOOKUP($A64,'CONVERSION FACTORS'!$A$1:$E$41,5,FALSE())</f>
        <v>#VALUE!</v>
      </c>
      <c r="H64" s="102" t="e">
        <f aca="false">ABS(DSUM(VARDATA2,F$4-1,$C63:$D64))+ABS(DSUM(VARDATA2,H$4-1,$C63:$D64))</f>
        <v>#VALUE!</v>
      </c>
      <c r="I64" s="102" t="e">
        <f aca="false">H64*VLOOKUP($A64,'CONVERSION FACTORS'!$A$1:$E$41,5,FALSE())</f>
        <v>#VALUE!</v>
      </c>
      <c r="J64" s="103" t="e">
        <f aca="false">IF((H64+F64)=0,"",F64/(H64+F64))</f>
        <v>#VALUE!</v>
      </c>
      <c r="K64" s="102" t="e">
        <f aca="false">ABS(DSUM(VARDATA2,M$4-1,$A63:$B64))+ABS(DSUM(VARDATA2,K$4-1,$A63:$B64))</f>
        <v>#VALUE!</v>
      </c>
      <c r="L64" s="102" t="e">
        <f aca="false">K64*VLOOKUP($A64,'CONVERSION FACTORS'!$A$1:$E$41,5,FALSE())</f>
        <v>#VALUE!</v>
      </c>
      <c r="M64" s="102" t="e">
        <f aca="false">ABS(DSUM(VARDATA2,K$4-1,$C63:$D64))+ABS(DSUM(VARDATA2,M$4-1,$C63:$D64))</f>
        <v>#VALUE!</v>
      </c>
      <c r="N64" s="102" t="e">
        <f aca="false">M64*VLOOKUP($A64,'CONVERSION FACTORS'!$A$1:$E$41,5,FALSE())</f>
        <v>#VALUE!</v>
      </c>
      <c r="O64" s="103" t="e">
        <f aca="false">IF((M64+K64)=0,"",K64/(M64+K64))</f>
        <v>#VALUE!</v>
      </c>
      <c r="P64" s="102" t="e">
        <f aca="false">ABS(DSUM(VARDATA2,R$4-1,$A63:$B64))+ABS(DSUM(VARDATA2,P$4-1,$A63:$B64))</f>
        <v>#VALUE!</v>
      </c>
      <c r="Q64" s="102" t="e">
        <f aca="false">P64*VLOOKUP($A64,'CONVERSION FACTORS'!$A$1:$E$41,5,FALSE())</f>
        <v>#VALUE!</v>
      </c>
      <c r="R64" s="102" t="e">
        <f aca="false">ABS(DSUM(VARDATA2,P$4-1,$C63:$D64))+ABS(DSUM(VARDATA2,R$4-1,$C63:$D64))</f>
        <v>#VALUE!</v>
      </c>
      <c r="S64" s="102" t="e">
        <f aca="false">R64*VLOOKUP($A64,'CONVERSION FACTORS'!$A$1:$E$41,5,FALSE())</f>
        <v>#VALUE!</v>
      </c>
      <c r="T64" s="103" t="e">
        <f aca="false">IF((R64+P64)=0,"",P64/(R64+P64))</f>
        <v>#VALUE!</v>
      </c>
      <c r="U64" s="102" t="e">
        <f aca="false">ABS(DSUM(VARDATA2,W$4-1,$A63:$B64))+ABS(DSUM(VARDATA2,U$4-1,$A63:$B64))</f>
        <v>#VALUE!</v>
      </c>
      <c r="V64" s="102" t="e">
        <f aca="false">U64*VLOOKUP($A64,'CONVERSION FACTORS'!$A$1:$E$41,5,FALSE())</f>
        <v>#VALUE!</v>
      </c>
      <c r="W64" s="102" t="e">
        <f aca="false">ABS(DSUM(VARDATA2,U$4-1,$C63:$D64))+ABS(DSUM(VARDATA2,W$4-1,$C63:$D64))</f>
        <v>#VALUE!</v>
      </c>
      <c r="X64" s="102" t="e">
        <f aca="false">W64*VLOOKUP($A64,'CONVERSION FACTORS'!$A$1:$E$41,5,FALSE())</f>
        <v>#VALUE!</v>
      </c>
      <c r="Y64" s="103" t="e">
        <f aca="false">IF((W64+U64)=0,"",U64/(W64+U64))</f>
        <v>#VALUE!</v>
      </c>
      <c r="Z64" s="100"/>
      <c r="AA64" s="100"/>
      <c r="AB64" s="100"/>
      <c r="AC64" s="100"/>
      <c r="AD64" s="1"/>
    </row>
    <row r="65" customFormat="false" ht="12.75" hidden="false" customHeight="false" outlineLevel="0" collapsed="false">
      <c r="A65" s="55" t="s">
        <v>153</v>
      </c>
      <c r="B65" s="55" t="s">
        <v>139</v>
      </c>
      <c r="C65" s="55" t="s">
        <v>153</v>
      </c>
      <c r="D65" s="55" t="s">
        <v>140</v>
      </c>
      <c r="E65" s="101" t="str">
        <f aca="false">"VOL="&amp;A65</f>
        <v>VOL=COAL</v>
      </c>
      <c r="F65" s="102" t="n">
        <f aca="false">ABS(DSUM(VARDATA2,H$4-1,$A64:$B65))+ABS(DSUM(VARDATA2,F$4-1,$A64:$B65))</f>
        <v>0</v>
      </c>
      <c r="G65" s="102" t="n">
        <f aca="false">F65*VLOOKUP($A65,'CONVERSION FACTORS'!$A$1:$E$41,5,FALSE())</f>
        <v>0</v>
      </c>
      <c r="H65" s="102" t="n">
        <f aca="false">ABS(DSUM(VARDATA2,F$4-1,$C64:$D65))+ABS(DSUM(VARDATA2,H$4-1,$C64:$D65))</f>
        <v>23250</v>
      </c>
      <c r="I65" s="102" t="n">
        <f aca="false">H65*VLOOKUP($A65,'CONVERSION FACTORS'!$A$1:$E$41,5,FALSE())</f>
        <v>452600</v>
      </c>
      <c r="J65" s="103" t="n">
        <f aca="false">IF((H65+F65)=0,"",F65/(H65+F65))</f>
        <v>0</v>
      </c>
      <c r="K65" s="102" t="n">
        <f aca="false">ABS(DSUM(VARDATA2,M$4-1,$A64:$B65))+ABS(DSUM(VARDATA2,K$4-1,$A64:$B65))</f>
        <v>882750</v>
      </c>
      <c r="L65" s="102" t="n">
        <f aca="false">K65*VLOOKUP($A65,'CONVERSION FACTORS'!$A$1:$E$41,5,FALSE())</f>
        <v>17184200</v>
      </c>
      <c r="M65" s="102" t="n">
        <f aca="false">ABS(DSUM(VARDATA2,K$4-1,$C64:$D65))+ABS(DSUM(VARDATA2,M$4-1,$C64:$D65))</f>
        <v>2437592</v>
      </c>
      <c r="N65" s="102" t="n">
        <f aca="false">M65*VLOOKUP($A65,'CONVERSION FACTORS'!$A$1:$E$41,5,FALSE())</f>
        <v>47451790.9333333</v>
      </c>
      <c r="O65" s="103" t="n">
        <f aca="false">IF((M65+K65)=0,"",K65/(M65+K65))</f>
        <v>0.265861167313488</v>
      </c>
      <c r="P65" s="102" t="n">
        <f aca="false">ABS(DSUM(VARDATA2,R$4-1,$A64:$B65))+ABS(DSUM(VARDATA2,P$4-1,$A64:$B65))</f>
        <v>882750</v>
      </c>
      <c r="Q65" s="102" t="n">
        <f aca="false">P65*VLOOKUP($A65,'CONVERSION FACTORS'!$A$1:$E$41,5,FALSE())</f>
        <v>17184200</v>
      </c>
      <c r="R65" s="102" t="n">
        <f aca="false">ABS(DSUM(VARDATA2,P$4-1,$C64:$D65))+ABS(DSUM(VARDATA2,R$4-1,$C64:$D65))</f>
        <v>2437592</v>
      </c>
      <c r="S65" s="102" t="n">
        <f aca="false">R65*VLOOKUP($A65,'CONVERSION FACTORS'!$A$1:$E$41,5,FALSE())</f>
        <v>47451790.9333333</v>
      </c>
      <c r="T65" s="103" t="n">
        <f aca="false">IF((R65+P65)=0,"",P65/(R65+P65))</f>
        <v>0.265861167313488</v>
      </c>
      <c r="U65" s="102" t="n">
        <f aca="false">ABS(DSUM(VARDATA2,W$4-1,$A64:$B65))+ABS(DSUM(VARDATA2,U$4-1,$A64:$B65))</f>
        <v>1513500</v>
      </c>
      <c r="V65" s="102" t="n">
        <f aca="false">U65*VLOOKUP($A65,'CONVERSION FACTORS'!$A$1:$E$41,5,FALSE())</f>
        <v>29462800</v>
      </c>
      <c r="W65" s="102" t="n">
        <f aca="false">ABS(DSUM(VARDATA2,U$4-1,$C64:$D65))+ABS(DSUM(VARDATA2,W$4-1,$C64:$D65))</f>
        <v>8422542.1</v>
      </c>
      <c r="X65" s="102" t="n">
        <f aca="false">W65*VLOOKUP($A65,'CONVERSION FACTORS'!$A$1:$E$41,5,FALSE())</f>
        <v>163958819.546667</v>
      </c>
      <c r="Y65" s="103" t="n">
        <f aca="false">IF((W65+U65)=0,"",U65/(W65+U65))</f>
        <v>0.152324233811368</v>
      </c>
      <c r="Z65" s="103"/>
      <c r="AA65" s="103"/>
      <c r="AB65" s="103"/>
      <c r="AC65" s="103"/>
      <c r="AD65" s="1"/>
    </row>
    <row r="66" customFormat="false" ht="12.75" hidden="false" customHeight="false" outlineLevel="0" collapsed="false">
      <c r="A66" s="1" t="s">
        <v>135</v>
      </c>
      <c r="B66" s="1" t="s">
        <v>136</v>
      </c>
      <c r="C66" s="1" t="s">
        <v>135</v>
      </c>
      <c r="D66" s="1" t="s">
        <v>136</v>
      </c>
      <c r="F66" s="102" t="e">
        <f aca="false">ABS(DSUM(VARDATA2,H$4-1,$A65:$B66))+ABS(DSUM(VARDATA2,F$4-1,$A65:$B66))</f>
        <v>#VALUE!</v>
      </c>
      <c r="G66" s="102" t="e">
        <f aca="false">F66*VLOOKUP($A66,'CONVERSION FACTORS'!$A$1:$E$41,5,FALSE())</f>
        <v>#VALUE!</v>
      </c>
      <c r="H66" s="102" t="e">
        <f aca="false">ABS(DSUM(VARDATA2,F$4-1,$C65:$D66))+ABS(DSUM(VARDATA2,H$4-1,$C65:$D66))</f>
        <v>#VALUE!</v>
      </c>
      <c r="I66" s="102" t="e">
        <f aca="false">H66*VLOOKUP($A66,'CONVERSION FACTORS'!$A$1:$E$41,5,FALSE())</f>
        <v>#VALUE!</v>
      </c>
      <c r="J66" s="103" t="e">
        <f aca="false">IF((H66+F66)=0,"",F66/(H66+F66))</f>
        <v>#VALUE!</v>
      </c>
      <c r="K66" s="102" t="e">
        <f aca="false">ABS(DSUM(VARDATA2,M$4-1,$A65:$B66))+ABS(DSUM(VARDATA2,K$4-1,$A65:$B66))</f>
        <v>#VALUE!</v>
      </c>
      <c r="L66" s="102" t="e">
        <f aca="false">K66*VLOOKUP($A66,'CONVERSION FACTORS'!$A$1:$E$41,5,FALSE())</f>
        <v>#VALUE!</v>
      </c>
      <c r="M66" s="102" t="e">
        <f aca="false">ABS(DSUM(VARDATA2,K$4-1,$C65:$D66))+ABS(DSUM(VARDATA2,M$4-1,$C65:$D66))</f>
        <v>#VALUE!</v>
      </c>
      <c r="N66" s="102" t="e">
        <f aca="false">M66*VLOOKUP($A66,'CONVERSION FACTORS'!$A$1:$E$41,5,FALSE())</f>
        <v>#VALUE!</v>
      </c>
      <c r="O66" s="103" t="e">
        <f aca="false">IF((M66+K66)=0,"",K66/(M66+K66))</f>
        <v>#VALUE!</v>
      </c>
      <c r="P66" s="102" t="e">
        <f aca="false">ABS(DSUM(VARDATA2,R$4-1,$A65:$B66))+ABS(DSUM(VARDATA2,P$4-1,$A65:$B66))</f>
        <v>#VALUE!</v>
      </c>
      <c r="Q66" s="102" t="e">
        <f aca="false">P66*VLOOKUP($A66,'CONVERSION FACTORS'!$A$1:$E$41,5,FALSE())</f>
        <v>#VALUE!</v>
      </c>
      <c r="R66" s="102" t="e">
        <f aca="false">ABS(DSUM(VARDATA2,P$4-1,$C65:$D66))+ABS(DSUM(VARDATA2,R$4-1,$C65:$D66))</f>
        <v>#VALUE!</v>
      </c>
      <c r="S66" s="102" t="e">
        <f aca="false">R66*VLOOKUP($A66,'CONVERSION FACTORS'!$A$1:$E$41,5,FALSE())</f>
        <v>#VALUE!</v>
      </c>
      <c r="T66" s="103" t="e">
        <f aca="false">IF((R66+P66)=0,"",P66/(R66+P66))</f>
        <v>#VALUE!</v>
      </c>
      <c r="U66" s="102" t="e">
        <f aca="false">ABS(DSUM(VARDATA2,W$4-1,$A65:$B66))+ABS(DSUM(VARDATA2,U$4-1,$A65:$B66))</f>
        <v>#VALUE!</v>
      </c>
      <c r="V66" s="102" t="e">
        <f aca="false">U66*VLOOKUP($A66,'CONVERSION FACTORS'!$A$1:$E$41,5,FALSE())</f>
        <v>#VALUE!</v>
      </c>
      <c r="W66" s="102" t="e">
        <f aca="false">ABS(DSUM(VARDATA2,U$4-1,$C65:$D66))+ABS(DSUM(VARDATA2,W$4-1,$C65:$D66))</f>
        <v>#VALUE!</v>
      </c>
      <c r="X66" s="102" t="e">
        <f aca="false">W66*VLOOKUP($A66,'CONVERSION FACTORS'!$A$1:$E$41,5,FALSE())</f>
        <v>#VALUE!</v>
      </c>
      <c r="Y66" s="103" t="e">
        <f aca="false">IF((W66+U66)=0,"",U66/(W66+U66))</f>
        <v>#VALUE!</v>
      </c>
      <c r="Z66" s="103"/>
      <c r="AA66" s="103"/>
      <c r="AB66" s="103"/>
      <c r="AC66" s="103"/>
      <c r="AD66" s="1"/>
    </row>
    <row r="67" customFormat="false" ht="12.75" hidden="false" customHeight="false" outlineLevel="0" collapsed="false">
      <c r="A67" s="55" t="s">
        <v>82</v>
      </c>
      <c r="B67" s="55" t="s">
        <v>139</v>
      </c>
      <c r="C67" s="55" t="s">
        <v>82</v>
      </c>
      <c r="D67" s="55" t="s">
        <v>140</v>
      </c>
      <c r="E67" s="101" t="str">
        <f aca="false">"VOL="&amp;A67</f>
        <v>VOL=EMISSIONS</v>
      </c>
      <c r="F67" s="102" t="n">
        <f aca="false">ABS(DSUM(VARDATA2,H$4-1,$A66:$B67))+ABS(DSUM(VARDATA2,F$4-1,$A66:$B67))</f>
        <v>12500</v>
      </c>
      <c r="G67" s="102" t="n">
        <f aca="false">F67*VLOOKUP($A67,'CONVERSION FACTORS'!$A$1:$E$41,5,FALSE())</f>
        <v>0</v>
      </c>
      <c r="H67" s="102" t="n">
        <f aca="false">ABS(DSUM(VARDATA2,F$4-1,$C66:$D67))+ABS(DSUM(VARDATA2,H$4-1,$C66:$D67))</f>
        <v>102500</v>
      </c>
      <c r="I67" s="102" t="n">
        <f aca="false">H67*VLOOKUP($A67,'CONVERSION FACTORS'!$A$1:$E$41,5,FALSE())</f>
        <v>0</v>
      </c>
      <c r="J67" s="103" t="n">
        <f aca="false">IF((H67+F67)=0,"",F67/(H67+F67))</f>
        <v>0.108695652173913</v>
      </c>
      <c r="K67" s="102" t="n">
        <f aca="false">ABS(DSUM(VARDATA2,M$4-1,$A66:$B67))+ABS(DSUM(VARDATA2,K$4-1,$A66:$B67))</f>
        <v>80000</v>
      </c>
      <c r="L67" s="102" t="n">
        <f aca="false">K67*VLOOKUP($A67,'CONVERSION FACTORS'!$A$1:$E$41,5,FALSE())</f>
        <v>0</v>
      </c>
      <c r="M67" s="102" t="n">
        <f aca="false">ABS(DSUM(VARDATA2,K$4-1,$C66:$D67))+ABS(DSUM(VARDATA2,M$4-1,$C66:$D67))</f>
        <v>681424</v>
      </c>
      <c r="N67" s="102" t="n">
        <f aca="false">M67*VLOOKUP($A67,'CONVERSION FACTORS'!$A$1:$E$41,5,FALSE())</f>
        <v>0</v>
      </c>
      <c r="O67" s="103" t="n">
        <f aca="false">IF((M67+K67)=0,"",K67/(M67+K67))</f>
        <v>0.105066296833302</v>
      </c>
      <c r="P67" s="102" t="n">
        <f aca="false">ABS(DSUM(VARDATA2,R$4-1,$A66:$B67))+ABS(DSUM(VARDATA2,P$4-1,$A66:$B67))</f>
        <v>80000</v>
      </c>
      <c r="Q67" s="102" t="n">
        <f aca="false">P67*VLOOKUP($A67,'CONVERSION FACTORS'!$A$1:$E$41,5,FALSE())</f>
        <v>0</v>
      </c>
      <c r="R67" s="102" t="n">
        <f aca="false">ABS(DSUM(VARDATA2,P$4-1,$C66:$D67))+ABS(DSUM(VARDATA2,R$4-1,$C66:$D67))</f>
        <v>681424</v>
      </c>
      <c r="S67" s="102" t="n">
        <f aca="false">R67*VLOOKUP($A67,'CONVERSION FACTORS'!$A$1:$E$41,5,FALSE())</f>
        <v>0</v>
      </c>
      <c r="T67" s="103" t="n">
        <f aca="false">IF((R67+P67)=0,"",P67/(R67+P67))</f>
        <v>0.105066296833302</v>
      </c>
      <c r="U67" s="102" t="n">
        <f aca="false">ABS(DSUM(VARDATA2,W$4-1,$A66:$B67))+ABS(DSUM(VARDATA2,U$4-1,$A66:$B67))</f>
        <v>80000</v>
      </c>
      <c r="V67" s="102" t="n">
        <f aca="false">U67*VLOOKUP($A67,'CONVERSION FACTORS'!$A$1:$E$41,5,FALSE())</f>
        <v>0</v>
      </c>
      <c r="W67" s="102" t="n">
        <f aca="false">ABS(DSUM(VARDATA2,U$4-1,$C66:$D67))+ABS(DSUM(VARDATA2,W$4-1,$C66:$D67))</f>
        <v>681424</v>
      </c>
      <c r="X67" s="102" t="n">
        <f aca="false">W67*VLOOKUP($A67,'CONVERSION FACTORS'!$A$1:$E$41,5,FALSE())</f>
        <v>0</v>
      </c>
      <c r="Y67" s="103" t="n">
        <f aca="false">IF((W67+U67)=0,"",U67/(W67+U67))</f>
        <v>0.105066296833302</v>
      </c>
      <c r="Z67" s="103"/>
      <c r="AA67" s="103"/>
      <c r="AB67" s="103"/>
      <c r="AC67" s="103"/>
      <c r="AD67" s="1"/>
    </row>
    <row r="68" customFormat="false" ht="12.75" hidden="false" customHeight="false" outlineLevel="0" collapsed="false">
      <c r="A68" s="1" t="s">
        <v>135</v>
      </c>
      <c r="B68" s="1" t="s">
        <v>136</v>
      </c>
      <c r="C68" s="1" t="s">
        <v>135</v>
      </c>
      <c r="D68" s="1" t="s">
        <v>136</v>
      </c>
      <c r="F68" s="102" t="e">
        <f aca="false">ABS(DSUM(VARDATA2,H$4-1,$A67:$B68))+ABS(DSUM(VARDATA2,F$4-1,$A67:$B68))</f>
        <v>#VALUE!</v>
      </c>
      <c r="G68" s="102" t="e">
        <f aca="false">F68*VLOOKUP($A68,'CONVERSION FACTORS'!$A$1:$E$41,5,FALSE())</f>
        <v>#VALUE!</v>
      </c>
      <c r="H68" s="102" t="e">
        <f aca="false">ABS(DSUM(VARDATA2,F$4-1,$C67:$D68))+ABS(DSUM(VARDATA2,H$4-1,$C67:$D68))</f>
        <v>#VALUE!</v>
      </c>
      <c r="I68" s="102" t="e">
        <f aca="false">H68*VLOOKUP($A68,'CONVERSION FACTORS'!$A$1:$E$41,5,FALSE())</f>
        <v>#VALUE!</v>
      </c>
      <c r="J68" s="103" t="e">
        <f aca="false">IF((H68+F68)=0,"",F68/(H68+F68))</f>
        <v>#VALUE!</v>
      </c>
      <c r="K68" s="102" t="e">
        <f aca="false">ABS(DSUM(VARDATA2,M$4-1,$A67:$B68))+ABS(DSUM(VARDATA2,K$4-1,$A67:$B68))</f>
        <v>#VALUE!</v>
      </c>
      <c r="L68" s="102" t="e">
        <f aca="false">K68*VLOOKUP($A68,'CONVERSION FACTORS'!$A$1:$E$41,5,FALSE())</f>
        <v>#VALUE!</v>
      </c>
      <c r="M68" s="102" t="e">
        <f aca="false">ABS(DSUM(VARDATA2,K$4-1,$C67:$D68))+ABS(DSUM(VARDATA2,M$4-1,$C67:$D68))</f>
        <v>#VALUE!</v>
      </c>
      <c r="N68" s="102" t="e">
        <f aca="false">M68*VLOOKUP($A68,'CONVERSION FACTORS'!$A$1:$E$41,5,FALSE())</f>
        <v>#VALUE!</v>
      </c>
      <c r="O68" s="103" t="e">
        <f aca="false">IF((M68+K68)=0,"",K68/(M68+K68))</f>
        <v>#VALUE!</v>
      </c>
      <c r="P68" s="102" t="e">
        <f aca="false">ABS(DSUM(VARDATA2,R$4-1,$A67:$B68))+ABS(DSUM(VARDATA2,P$4-1,$A67:$B68))</f>
        <v>#VALUE!</v>
      </c>
      <c r="Q68" s="102" t="e">
        <f aca="false">P68*VLOOKUP($A68,'CONVERSION FACTORS'!$A$1:$E$41,5,FALSE())</f>
        <v>#VALUE!</v>
      </c>
      <c r="R68" s="102" t="e">
        <f aca="false">ABS(DSUM(VARDATA2,P$4-1,$C67:$D68))+ABS(DSUM(VARDATA2,R$4-1,$C67:$D68))</f>
        <v>#VALUE!</v>
      </c>
      <c r="S68" s="102" t="e">
        <f aca="false">R68*VLOOKUP($A68,'CONVERSION FACTORS'!$A$1:$E$41,5,FALSE())</f>
        <v>#VALUE!</v>
      </c>
      <c r="T68" s="103" t="e">
        <f aca="false">IF((R68+P68)=0,"",P68/(R68+P68))</f>
        <v>#VALUE!</v>
      </c>
      <c r="U68" s="102" t="e">
        <f aca="false">ABS(DSUM(VARDATA2,W$4-1,$A67:$B68))+ABS(DSUM(VARDATA2,U$4-1,$A67:$B68))</f>
        <v>#VALUE!</v>
      </c>
      <c r="V68" s="102" t="e">
        <f aca="false">U68*VLOOKUP($A68,'CONVERSION FACTORS'!$A$1:$E$41,5,FALSE())</f>
        <v>#VALUE!</v>
      </c>
      <c r="W68" s="102" t="e">
        <f aca="false">ABS(DSUM(VARDATA2,U$4-1,$C67:$D68))+ABS(DSUM(VARDATA2,W$4-1,$C67:$D68))</f>
        <v>#VALUE!</v>
      </c>
      <c r="X68" s="102" t="e">
        <f aca="false">W68*VLOOKUP($A68,'CONVERSION FACTORS'!$A$1:$E$41,5,FALSE())</f>
        <v>#VALUE!</v>
      </c>
      <c r="Y68" s="103" t="e">
        <f aca="false">IF((W68+U68)=0,"",U68/(W68+U68))</f>
        <v>#VALUE!</v>
      </c>
      <c r="Z68" s="103"/>
      <c r="AA68" s="103"/>
      <c r="AB68" s="103"/>
      <c r="AC68" s="103"/>
      <c r="AD68" s="1"/>
    </row>
    <row r="69" customFormat="false" ht="12.75" hidden="false" customHeight="false" outlineLevel="0" collapsed="false">
      <c r="A69" s="55" t="s">
        <v>154</v>
      </c>
      <c r="B69" s="55" t="s">
        <v>139</v>
      </c>
      <c r="C69" s="55" t="s">
        <v>154</v>
      </c>
      <c r="D69" s="55" t="s">
        <v>140</v>
      </c>
      <c r="E69" s="101" t="str">
        <f aca="false">"VOL="&amp;A69</f>
        <v>VOL=PAPER &amp; PULP</v>
      </c>
      <c r="F69" s="102" t="n">
        <f aca="false">ABS(DSUM(VARDATA2,H$4-1,$A68:$B69))+ABS(DSUM(VARDATA2,F$4-1,$A68:$B69))</f>
        <v>0</v>
      </c>
      <c r="G69" s="102" t="n">
        <f aca="false">F69*VLOOKUP($A69,'CONVERSION FACTORS'!$A$1:$E$41,5,FALSE())</f>
        <v>0</v>
      </c>
      <c r="H69" s="102" t="n">
        <f aca="false">ABS(DSUM(VARDATA2,F$4-1,$C68:$D69))+ABS(DSUM(VARDATA2,H$4-1,$C68:$D69))</f>
        <v>0</v>
      </c>
      <c r="I69" s="102" t="n">
        <f aca="false">H69*VLOOKUP($A69,'CONVERSION FACTORS'!$A$1:$E$41,5,FALSE())</f>
        <v>0</v>
      </c>
      <c r="J69" s="103" t="str">
        <f aca="false">IF((H69+F69)=0,"",F69/(H69+F69))</f>
        <v/>
      </c>
      <c r="K69" s="102" t="n">
        <f aca="false">ABS(DSUM(VARDATA2,M$4-1,$A68:$B69))+ABS(DSUM(VARDATA2,K$4-1,$A68:$B69))</f>
        <v>750</v>
      </c>
      <c r="L69" s="102" t="n">
        <f aca="false">K69*VLOOKUP($A69,'CONVERSION FACTORS'!$A$1:$E$41,5,FALSE())</f>
        <v>0</v>
      </c>
      <c r="M69" s="102" t="n">
        <f aca="false">ABS(DSUM(VARDATA2,K$4-1,$C68:$D69))+ABS(DSUM(VARDATA2,M$4-1,$C68:$D69))</f>
        <v>308227</v>
      </c>
      <c r="N69" s="102" t="n">
        <f aca="false">M69*VLOOKUP($A69,'CONVERSION FACTORS'!$A$1:$E$41,5,FALSE())</f>
        <v>0</v>
      </c>
      <c r="O69" s="103" t="n">
        <f aca="false">IF((M69+K69)=0,"",K69/(M69+K69))</f>
        <v>0.00242736514368383</v>
      </c>
      <c r="P69" s="102" t="n">
        <f aca="false">ABS(DSUM(VARDATA2,R$4-1,$A68:$B69))+ABS(DSUM(VARDATA2,P$4-1,$A68:$B69))</f>
        <v>750</v>
      </c>
      <c r="Q69" s="102" t="n">
        <f aca="false">P69*VLOOKUP($A69,'CONVERSION FACTORS'!$A$1:$E$41,5,FALSE())</f>
        <v>0</v>
      </c>
      <c r="R69" s="102" t="n">
        <f aca="false">ABS(DSUM(VARDATA2,P$4-1,$C68:$D69))+ABS(DSUM(VARDATA2,R$4-1,$C68:$D69))</f>
        <v>308227</v>
      </c>
      <c r="S69" s="102" t="n">
        <f aca="false">R69*VLOOKUP($A69,'CONVERSION FACTORS'!$A$1:$E$41,5,FALSE())</f>
        <v>0</v>
      </c>
      <c r="T69" s="103" t="n">
        <f aca="false">IF((R69+P69)=0,"",P69/(R69+P69))</f>
        <v>0.00242736514368383</v>
      </c>
      <c r="U69" s="102" t="n">
        <f aca="false">ABS(DSUM(VARDATA2,W$4-1,$A68:$B69))+ABS(DSUM(VARDATA2,U$4-1,$A68:$B69))</f>
        <v>2550</v>
      </c>
      <c r="V69" s="102" t="n">
        <f aca="false">U69*VLOOKUP($A69,'CONVERSION FACTORS'!$A$1:$E$41,5,FALSE())</f>
        <v>0</v>
      </c>
      <c r="W69" s="102" t="n">
        <f aca="false">ABS(DSUM(VARDATA2,U$4-1,$C68:$D69))+ABS(DSUM(VARDATA2,W$4-1,$C68:$D69))</f>
        <v>535141.04</v>
      </c>
      <c r="X69" s="102" t="n">
        <f aca="false">W69*VLOOKUP($A69,'CONVERSION FACTORS'!$A$1:$E$41,5,FALSE())</f>
        <v>0</v>
      </c>
      <c r="Y69" s="103" t="n">
        <f aca="false">IF((W69+U69)=0,"",U69/(W69+U69))</f>
        <v>0.00474250045156044</v>
      </c>
      <c r="Z69" s="103"/>
      <c r="AA69" s="103"/>
      <c r="AB69" s="103"/>
      <c r="AC69" s="103"/>
      <c r="AD69" s="1"/>
    </row>
    <row r="70" customFormat="false" ht="12.75" hidden="false" customHeight="false" outlineLevel="0" collapsed="false">
      <c r="A70" s="1" t="s">
        <v>135</v>
      </c>
      <c r="B70" s="1" t="s">
        <v>136</v>
      </c>
      <c r="C70" s="1" t="s">
        <v>135</v>
      </c>
      <c r="D70" s="1" t="s">
        <v>136</v>
      </c>
      <c r="F70" s="102" t="e">
        <f aca="false">ABS(DSUM(VARDATA2,H$4-1,$A69:$B70))+ABS(DSUM(VARDATA2,F$4-1,$A69:$B70))</f>
        <v>#VALUE!</v>
      </c>
      <c r="G70" s="102" t="e">
        <f aca="false">F70*VLOOKUP($A70,'CONVERSION FACTORS'!$A$1:$E$41,5,FALSE())</f>
        <v>#VALUE!</v>
      </c>
      <c r="H70" s="102" t="e">
        <f aca="false">ABS(DSUM(VARDATA2,F$4-1,$C69:$D70))+ABS(DSUM(VARDATA2,H$4-1,$C69:$D70))</f>
        <v>#VALUE!</v>
      </c>
      <c r="I70" s="102" t="e">
        <f aca="false">H70*VLOOKUP($A70,'CONVERSION FACTORS'!$A$1:$E$41,5,FALSE())</f>
        <v>#VALUE!</v>
      </c>
      <c r="J70" s="103" t="e">
        <f aca="false">IF((H70+F70)=0,"",F70/(H70+F70))</f>
        <v>#VALUE!</v>
      </c>
      <c r="K70" s="102" t="e">
        <f aca="false">ABS(DSUM(VARDATA2,M$4-1,$A69:$B70))+ABS(DSUM(VARDATA2,K$4-1,$A69:$B70))</f>
        <v>#VALUE!</v>
      </c>
      <c r="L70" s="102" t="e">
        <f aca="false">K70*VLOOKUP($A70,'CONVERSION FACTORS'!$A$1:$E$41,5,FALSE())</f>
        <v>#VALUE!</v>
      </c>
      <c r="M70" s="102" t="e">
        <f aca="false">ABS(DSUM(VARDATA2,K$4-1,$C69:$D70))+ABS(DSUM(VARDATA2,M$4-1,$C69:$D70))</f>
        <v>#VALUE!</v>
      </c>
      <c r="N70" s="102" t="e">
        <f aca="false">M70*VLOOKUP($A70,'CONVERSION FACTORS'!$A$1:$E$41,5,FALSE())</f>
        <v>#VALUE!</v>
      </c>
      <c r="O70" s="103" t="e">
        <f aca="false">IF((M70+K70)=0,"",K70/(M70+K70))</f>
        <v>#VALUE!</v>
      </c>
      <c r="P70" s="102" t="e">
        <f aca="false">ABS(DSUM(VARDATA2,R$4-1,$A69:$B70))+ABS(DSUM(VARDATA2,P$4-1,$A69:$B70))</f>
        <v>#VALUE!</v>
      </c>
      <c r="Q70" s="102" t="e">
        <f aca="false">P70*VLOOKUP($A70,'CONVERSION FACTORS'!$A$1:$E$41,5,FALSE())</f>
        <v>#VALUE!</v>
      </c>
      <c r="R70" s="102" t="e">
        <f aca="false">ABS(DSUM(VARDATA2,P$4-1,$C69:$D70))+ABS(DSUM(VARDATA2,R$4-1,$C69:$D70))</f>
        <v>#VALUE!</v>
      </c>
      <c r="S70" s="102" t="e">
        <f aca="false">R70*VLOOKUP($A70,'CONVERSION FACTORS'!$A$1:$E$41,5,FALSE())</f>
        <v>#VALUE!</v>
      </c>
      <c r="T70" s="103" t="e">
        <f aca="false">IF((R70+P70)=0,"",P70/(R70+P70))</f>
        <v>#VALUE!</v>
      </c>
      <c r="U70" s="102" t="e">
        <f aca="false">ABS(DSUM(VARDATA2,W$4-1,$A69:$B70))+ABS(DSUM(VARDATA2,U$4-1,$A69:$B70))</f>
        <v>#VALUE!</v>
      </c>
      <c r="V70" s="102" t="e">
        <f aca="false">U70*VLOOKUP($A70,'CONVERSION FACTORS'!$A$1:$E$41,5,FALSE())</f>
        <v>#VALUE!</v>
      </c>
      <c r="W70" s="102" t="e">
        <f aca="false">ABS(DSUM(VARDATA2,U$4-1,$C69:$D70))+ABS(DSUM(VARDATA2,W$4-1,$C69:$D70))</f>
        <v>#VALUE!</v>
      </c>
      <c r="X70" s="102" t="e">
        <f aca="false">W70*VLOOKUP($A70,'CONVERSION FACTORS'!$A$1:$E$41,5,FALSE())</f>
        <v>#VALUE!</v>
      </c>
      <c r="Y70" s="103" t="e">
        <f aca="false">IF((W70+U70)=0,"",U70/(W70+U70))</f>
        <v>#VALUE!</v>
      </c>
      <c r="Z70" s="100"/>
      <c r="AA70" s="100"/>
      <c r="AB70" s="100"/>
      <c r="AC70" s="100"/>
      <c r="AD70" s="1"/>
    </row>
    <row r="71" customFormat="false" ht="12.75" hidden="false" customHeight="false" outlineLevel="0" collapsed="false">
      <c r="A71" s="55" t="s">
        <v>121</v>
      </c>
      <c r="B71" s="55" t="s">
        <v>139</v>
      </c>
      <c r="C71" s="55" t="s">
        <v>121</v>
      </c>
      <c r="D71" s="55" t="s">
        <v>140</v>
      </c>
      <c r="E71" s="101" t="str">
        <f aca="false">"VOL="&amp;A71</f>
        <v>VOL=WEATHER</v>
      </c>
      <c r="F71" s="102" t="n">
        <f aca="false">ABS(DSUM(VARDATA2,H$4-1,$A70:$B71))+ABS(DSUM(VARDATA2,F$4-1,$A70:$B71))</f>
        <v>1</v>
      </c>
      <c r="G71" s="102" t="n">
        <f aca="false">F71*VLOOKUP($A71,'CONVERSION FACTORS'!$A$1:$E$41,5,FALSE())</f>
        <v>0</v>
      </c>
      <c r="H71" s="102" t="n">
        <f aca="false">ABS(DSUM(VARDATA2,F$4-1,$C70:$D71))+ABS(DSUM(VARDATA2,H$4-1,$C70:$D71))</f>
        <v>2</v>
      </c>
      <c r="I71" s="102" t="n">
        <f aca="false">H71*VLOOKUP($A71,'CONVERSION FACTORS'!$A$1:$E$41,5,FALSE())</f>
        <v>0</v>
      </c>
      <c r="J71" s="103" t="n">
        <f aca="false">IF((H71+F71)=0,"",F71/(H71+F71))</f>
        <v>0.333333333333333</v>
      </c>
      <c r="K71" s="102" t="n">
        <f aca="false">ABS(DSUM(VARDATA2,M$4-1,$A70:$B71))+ABS(DSUM(VARDATA2,K$4-1,$A70:$B71))</f>
        <v>29</v>
      </c>
      <c r="L71" s="102" t="n">
        <f aca="false">K71*VLOOKUP($A71,'CONVERSION FACTORS'!$A$1:$E$41,5,FALSE())</f>
        <v>0</v>
      </c>
      <c r="M71" s="102" t="n">
        <f aca="false">ABS(DSUM(VARDATA2,K$4-1,$C70:$D71))+ABS(DSUM(VARDATA2,M$4-1,$C70:$D71))</f>
        <v>12</v>
      </c>
      <c r="N71" s="102" t="n">
        <f aca="false">M71*VLOOKUP($A71,'CONVERSION FACTORS'!$A$1:$E$41,5,FALSE())</f>
        <v>0</v>
      </c>
      <c r="O71" s="103" t="n">
        <f aca="false">IF((M71+K71)=0,"",K71/(M71+K71))</f>
        <v>0.707317073170732</v>
      </c>
      <c r="P71" s="102" t="n">
        <f aca="false">ABS(DSUM(VARDATA2,R$4-1,$A70:$B71))+ABS(DSUM(VARDATA2,P$4-1,$A70:$B71))</f>
        <v>29</v>
      </c>
      <c r="Q71" s="102" t="n">
        <f aca="false">P71*VLOOKUP($A71,'CONVERSION FACTORS'!$A$1:$E$41,5,FALSE())</f>
        <v>0</v>
      </c>
      <c r="R71" s="102" t="n">
        <f aca="false">ABS(DSUM(VARDATA2,P$4-1,$C70:$D71))+ABS(DSUM(VARDATA2,R$4-1,$C70:$D71))</f>
        <v>12</v>
      </c>
      <c r="S71" s="102" t="n">
        <f aca="false">R71*VLOOKUP($A71,'CONVERSION FACTORS'!$A$1:$E$41,5,FALSE())</f>
        <v>0</v>
      </c>
      <c r="T71" s="103" t="n">
        <f aca="false">IF((R71+P71)=0,"",P71/(R71+P71))</f>
        <v>0.707317073170732</v>
      </c>
      <c r="U71" s="102" t="n">
        <f aca="false">ABS(DSUM(VARDATA2,W$4-1,$A70:$B71))+ABS(DSUM(VARDATA2,U$4-1,$A70:$B71))</f>
        <v>29</v>
      </c>
      <c r="V71" s="102" t="n">
        <f aca="false">U71*VLOOKUP($A71,'CONVERSION FACTORS'!$A$1:$E$41,5,FALSE())</f>
        <v>0</v>
      </c>
      <c r="W71" s="102" t="n">
        <f aca="false">ABS(DSUM(VARDATA2,U$4-1,$C70:$D71))+ABS(DSUM(VARDATA2,W$4-1,$C70:$D71))</f>
        <v>12</v>
      </c>
      <c r="X71" s="102" t="n">
        <f aca="false">W71*VLOOKUP($A71,'CONVERSION FACTORS'!$A$1:$E$41,5,FALSE())</f>
        <v>0</v>
      </c>
      <c r="Y71" s="103" t="n">
        <f aca="false">IF((W71+U71)=0,"",U71/(W71+U71))</f>
        <v>0.707317073170732</v>
      </c>
      <c r="Z71" s="103"/>
      <c r="AA71" s="103"/>
      <c r="AB71" s="103"/>
      <c r="AC71" s="103"/>
      <c r="AD71" s="1"/>
    </row>
    <row r="72" customFormat="false" ht="12.75" hidden="false" customHeight="false" outlineLevel="0" collapsed="false">
      <c r="A72" s="104" t="s">
        <v>157</v>
      </c>
      <c r="B72" s="105"/>
      <c r="C72" s="105"/>
      <c r="D72" s="105"/>
      <c r="E72" s="104" t="str">
        <f aca="false">"VOL="&amp;A72</f>
        <v>VOL=MMBTU EQUIVALENT TOTALS</v>
      </c>
      <c r="F72" s="106" t="e">
        <f aca="false">SUM(G43:G71)</f>
        <v>#VALUE!</v>
      </c>
      <c r="G72" s="106"/>
      <c r="H72" s="106"/>
      <c r="I72" s="106" t="e">
        <f aca="false">SUM(I43:I71)</f>
        <v>#VALUE!</v>
      </c>
      <c r="J72" s="107" t="e">
        <f aca="false">IF((I72+F72)=0,"",F72/(I72+F72))</f>
        <v>#VALUE!</v>
      </c>
      <c r="K72" s="106" t="e">
        <f aca="false">SUM(L43:L71)</f>
        <v>#VALUE!</v>
      </c>
      <c r="L72" s="106"/>
      <c r="M72" s="106"/>
      <c r="N72" s="106" t="e">
        <f aca="false">SUM(N43:N71)</f>
        <v>#VALUE!</v>
      </c>
      <c r="O72" s="107" t="e">
        <f aca="false">IF((N72+K72)=0,"",K72/(N72+K72))</f>
        <v>#VALUE!</v>
      </c>
      <c r="P72" s="106" t="e">
        <f aca="false">SUM(Q43:Q71)</f>
        <v>#VALUE!</v>
      </c>
      <c r="Q72" s="106"/>
      <c r="R72" s="106"/>
      <c r="S72" s="106" t="e">
        <f aca="false">SUM(S43:S71)</f>
        <v>#VALUE!</v>
      </c>
      <c r="T72" s="107" t="e">
        <f aca="false">IF((S72+P72)=0,"",P72/(S72+P72))</f>
        <v>#VALUE!</v>
      </c>
      <c r="U72" s="106" t="e">
        <f aca="false">SUM(V43:V71)</f>
        <v>#VALUE!</v>
      </c>
      <c r="V72" s="106"/>
      <c r="W72" s="106"/>
      <c r="X72" s="106" t="e">
        <f aca="false">SUM(X43:X71)</f>
        <v>#VALUE!</v>
      </c>
      <c r="Y72" s="107" t="e">
        <f aca="false">IF((X72+U72)=0,"",U72/(X72+U72))</f>
        <v>#VALUE!</v>
      </c>
      <c r="Z72" s="108"/>
      <c r="AA72" s="108"/>
      <c r="AB72" s="108"/>
      <c r="AC72" s="108"/>
      <c r="AD72" s="105"/>
      <c r="AE72" s="104"/>
      <c r="AF72" s="104"/>
      <c r="AG72" s="104"/>
      <c r="AH72" s="104"/>
      <c r="AI72" s="104"/>
      <c r="AJ72" s="104"/>
      <c r="AK72" s="104"/>
      <c r="AL72" s="104"/>
      <c r="AM72" s="104"/>
      <c r="AN72" s="104"/>
      <c r="AO72" s="104"/>
      <c r="AP72" s="104"/>
      <c r="AQ72" s="104"/>
      <c r="AR72" s="104"/>
      <c r="AS72" s="104"/>
      <c r="AT72" s="104"/>
      <c r="AU72" s="104"/>
      <c r="AV72" s="104"/>
      <c r="AW72" s="104"/>
      <c r="AX72" s="104"/>
      <c r="AY72" s="104"/>
      <c r="AZ72" s="104"/>
      <c r="BA72" s="104"/>
      <c r="BB72" s="104"/>
      <c r="BC72" s="104"/>
      <c r="BD72" s="104"/>
      <c r="BE72" s="104"/>
      <c r="BF72" s="104"/>
      <c r="BG72" s="104"/>
      <c r="BH72" s="104"/>
      <c r="BI72" s="104"/>
      <c r="BJ72" s="104"/>
      <c r="BK72" s="104"/>
      <c r="BL72" s="104"/>
      <c r="BM72" s="104"/>
      <c r="BN72" s="104"/>
      <c r="BO72" s="104"/>
      <c r="BP72" s="104"/>
      <c r="BQ72" s="104"/>
      <c r="BR72" s="104"/>
      <c r="BS72" s="104"/>
      <c r="BT72" s="104"/>
      <c r="BU72" s="104"/>
      <c r="BV72" s="104"/>
      <c r="BW72" s="104"/>
      <c r="BX72" s="104"/>
      <c r="BY72" s="104"/>
      <c r="BZ72" s="104"/>
      <c r="CA72" s="104"/>
      <c r="CB72" s="104"/>
      <c r="CC72" s="104"/>
      <c r="CD72" s="104"/>
      <c r="CE72" s="104"/>
      <c r="CF72" s="104"/>
      <c r="CG72" s="104"/>
      <c r="CH72" s="104"/>
      <c r="CI72" s="104"/>
      <c r="CJ72" s="104"/>
      <c r="CK72" s="104"/>
      <c r="CL72" s="104"/>
      <c r="CM72" s="104"/>
      <c r="CN72" s="104"/>
      <c r="CO72" s="104"/>
      <c r="CP72" s="104"/>
      <c r="CQ72" s="104"/>
      <c r="CR72" s="104"/>
      <c r="CS72" s="104"/>
      <c r="CT72" s="104"/>
      <c r="CU72" s="104"/>
      <c r="CV72" s="104"/>
      <c r="CW72" s="104"/>
      <c r="CX72" s="104"/>
      <c r="CY72" s="104"/>
      <c r="CZ72" s="104"/>
      <c r="DA72" s="104"/>
      <c r="DB72" s="104"/>
      <c r="DC72" s="104"/>
      <c r="DD72" s="104"/>
      <c r="DE72" s="104"/>
      <c r="DF72" s="104"/>
      <c r="DG72" s="104"/>
      <c r="DH72" s="104"/>
      <c r="DI72" s="104"/>
      <c r="DJ72" s="104"/>
      <c r="DK72" s="104"/>
      <c r="DL72" s="104"/>
      <c r="DM72" s="104"/>
      <c r="DN72" s="104"/>
      <c r="DO72" s="104"/>
      <c r="DP72" s="104"/>
      <c r="DQ72" s="104"/>
      <c r="DR72" s="104"/>
      <c r="DS72" s="104"/>
      <c r="DT72" s="104"/>
      <c r="DU72" s="104"/>
      <c r="DV72" s="104"/>
      <c r="DW72" s="104"/>
      <c r="DX72" s="104"/>
      <c r="DY72" s="104"/>
      <c r="DZ72" s="104"/>
      <c r="EA72" s="104"/>
      <c r="EB72" s="104"/>
      <c r="EC72" s="104"/>
      <c r="ED72" s="104"/>
      <c r="EE72" s="104"/>
      <c r="EF72" s="104"/>
      <c r="EG72" s="104"/>
      <c r="EH72" s="104"/>
      <c r="EI72" s="104"/>
      <c r="EJ72" s="104"/>
      <c r="EK72" s="104"/>
      <c r="EL72" s="104"/>
      <c r="EM72" s="104"/>
      <c r="EN72" s="104"/>
      <c r="EO72" s="104"/>
      <c r="EP72" s="104"/>
      <c r="EQ72" s="104"/>
      <c r="ER72" s="104"/>
      <c r="ES72" s="104"/>
      <c r="ET72" s="104"/>
      <c r="EU72" s="104"/>
      <c r="EV72" s="104"/>
      <c r="EW72" s="104"/>
      <c r="EX72" s="104"/>
      <c r="EY72" s="104"/>
      <c r="EZ72" s="104"/>
      <c r="FA72" s="104"/>
      <c r="FB72" s="104"/>
      <c r="FC72" s="104"/>
      <c r="FD72" s="104"/>
      <c r="FE72" s="104"/>
      <c r="FF72" s="104"/>
      <c r="FG72" s="104"/>
      <c r="FH72" s="104"/>
      <c r="FI72" s="104"/>
      <c r="FJ72" s="104"/>
      <c r="FK72" s="104"/>
      <c r="FL72" s="104"/>
      <c r="FM72" s="104"/>
      <c r="FN72" s="104"/>
      <c r="FO72" s="104"/>
      <c r="FP72" s="104"/>
      <c r="FQ72" s="104"/>
      <c r="FR72" s="104"/>
      <c r="FS72" s="104"/>
      <c r="FT72" s="104"/>
      <c r="FU72" s="104"/>
      <c r="FV72" s="104"/>
      <c r="FW72" s="104"/>
      <c r="FX72" s="104"/>
      <c r="FY72" s="104"/>
      <c r="FZ72" s="104"/>
      <c r="GA72" s="104"/>
      <c r="GB72" s="104"/>
      <c r="GC72" s="104"/>
      <c r="GD72" s="104"/>
      <c r="GE72" s="104"/>
      <c r="GF72" s="104"/>
      <c r="GG72" s="104"/>
      <c r="GH72" s="104"/>
      <c r="GI72" s="104"/>
      <c r="GJ72" s="104"/>
      <c r="GK72" s="104"/>
      <c r="GL72" s="104"/>
      <c r="GM72" s="104"/>
      <c r="GN72" s="104"/>
      <c r="GO72" s="104"/>
      <c r="GP72" s="104"/>
      <c r="GQ72" s="104"/>
      <c r="GR72" s="104"/>
      <c r="GS72" s="104"/>
      <c r="GT72" s="104"/>
      <c r="GU72" s="104"/>
      <c r="GV72" s="104"/>
      <c r="GW72" s="104"/>
      <c r="GX72" s="104"/>
      <c r="GY72" s="104"/>
      <c r="GZ72" s="104"/>
      <c r="HA72" s="104"/>
      <c r="HB72" s="104"/>
      <c r="HC72" s="104"/>
      <c r="HD72" s="104"/>
      <c r="HE72" s="104"/>
      <c r="HF72" s="104"/>
      <c r="HG72" s="104"/>
      <c r="HH72" s="104"/>
      <c r="HI72" s="104"/>
      <c r="HJ72" s="104"/>
      <c r="HK72" s="104"/>
      <c r="HL72" s="104"/>
      <c r="HM72" s="104"/>
      <c r="HN72" s="104"/>
      <c r="HO72" s="104"/>
      <c r="HP72" s="104"/>
      <c r="HQ72" s="104"/>
      <c r="HR72" s="104"/>
      <c r="HS72" s="104"/>
      <c r="HT72" s="104"/>
      <c r="HU72" s="104"/>
      <c r="HV72" s="104"/>
      <c r="HW72" s="104"/>
      <c r="HX72" s="104"/>
      <c r="HY72" s="104"/>
      <c r="HZ72" s="104"/>
      <c r="IA72" s="104"/>
      <c r="IB72" s="104"/>
      <c r="IC72" s="104"/>
      <c r="ID72" s="104"/>
      <c r="IE72" s="104"/>
      <c r="IF72" s="104"/>
      <c r="IG72" s="104"/>
      <c r="IH72" s="104"/>
      <c r="II72" s="104"/>
      <c r="IJ72" s="104"/>
      <c r="IK72" s="104"/>
      <c r="IL72" s="104"/>
      <c r="IM72" s="104"/>
      <c r="IN72" s="104"/>
      <c r="IO72" s="104"/>
      <c r="IP72" s="104"/>
      <c r="IQ72" s="104"/>
      <c r="IR72" s="104"/>
      <c r="IS72" s="104"/>
      <c r="IT72" s="104"/>
      <c r="IU72" s="104"/>
      <c r="IV72" s="104"/>
      <c r="IW72" s="104"/>
    </row>
    <row r="73" customFormat="false" ht="12.75" hidden="false" customHeight="false" outlineLevel="0" collapsed="false">
      <c r="AD73" s="1"/>
    </row>
    <row r="74" customFormat="false" ht="12.75" hidden="false" customHeight="false" outlineLevel="0" collapsed="false">
      <c r="A74" s="110" t="s">
        <v>135</v>
      </c>
      <c r="B74" s="110" t="s">
        <v>136</v>
      </c>
      <c r="C74" s="110" t="s">
        <v>135</v>
      </c>
      <c r="D74" s="110" t="s">
        <v>136</v>
      </c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"/>
    </row>
    <row r="75" customFormat="false" ht="12.75" hidden="false" customHeight="false" outlineLevel="0" collapsed="false">
      <c r="A75" s="55" t="s">
        <v>138</v>
      </c>
      <c r="B75" s="55" t="s">
        <v>139</v>
      </c>
      <c r="C75" s="55" t="str">
        <f aca="false">A75</f>
        <v>GAS</v>
      </c>
      <c r="D75" s="55" t="s">
        <v>140</v>
      </c>
      <c r="E75" s="101" t="str">
        <f aca="false">"AMT="&amp;A75</f>
        <v>AMT=GAS</v>
      </c>
      <c r="F75" s="102" t="n">
        <f aca="false">ABS(DSUM(VARDATA2,H$6-1,$A74:$B75))+ABS(DSUM(VARDATA2,F$6-1,$A74:$B75))</f>
        <v>242965601.9</v>
      </c>
      <c r="G75" s="102"/>
      <c r="H75" s="102" t="n">
        <f aca="false">ABS(DSUM(VARDATA2,F$6-1,$C74:$D75))+ABS(DSUM(VARDATA2,H$6-1,$C74:$D75))</f>
        <v>451628602.84</v>
      </c>
      <c r="I75" s="102"/>
      <c r="J75" s="103" t="n">
        <f aca="false">IF((H75+F75)=0,"",F75/(H75+F75))</f>
        <v>0.349795031749432</v>
      </c>
      <c r="K75" s="102" t="n">
        <f aca="false">ABS(DSUM(VARDATA2,M$6-1,$A74:$B75))+ABS(DSUM(VARDATA2,K$6-1,$A74:$B75))</f>
        <v>2204172115.59</v>
      </c>
      <c r="L75" s="102"/>
      <c r="M75" s="102" t="n">
        <f aca="false">ABS(DSUM(VARDATA2,K$6-1,$C74:$D75))+ABS(DSUM(VARDATA2,M$6-1,$C74:$D75))</f>
        <v>5648258055.94</v>
      </c>
      <c r="N75" s="102"/>
      <c r="O75" s="103" t="n">
        <f aca="false">IF((M75+K75)=0,"",K75/(M75+K75))</f>
        <v>0.280699358980805</v>
      </c>
      <c r="P75" s="102" t="n">
        <f aca="false">ABS(DSUM(VARDATA2,R$6-1,$A74:$B75))+ABS(DSUM(VARDATA2,P$6-1,$A74:$B75))</f>
        <v>2204172115.58171</v>
      </c>
      <c r="Q75" s="102"/>
      <c r="R75" s="102" t="n">
        <f aca="false">ABS(DSUM(VARDATA2,P$6-1,$C74:$D75))+ABS(DSUM(VARDATA2,R$6-1,$C74:$D75))</f>
        <v>5648258055.92674</v>
      </c>
      <c r="S75" s="102"/>
      <c r="T75" s="103" t="n">
        <f aca="false">IF((R75+P75)=0,"",P75/(R75+P75))</f>
        <v>0.280699358980519</v>
      </c>
      <c r="U75" s="102" t="n">
        <f aca="false">ABS(DSUM(VARDATA2,W$6-1,$A74:$B75))+ABS(DSUM(VARDATA2,U$6-1,$A74:$B75))</f>
        <v>3340474562.87</v>
      </c>
      <c r="V75" s="102"/>
      <c r="W75" s="102" t="n">
        <f aca="false">ABS(DSUM(VARDATA2,U$6-1,$C74:$D75))+ABS(DSUM(VARDATA2,W$6-1,$C74:$D75))</f>
        <v>12553933586.15</v>
      </c>
      <c r="X75" s="102"/>
      <c r="Y75" s="103" t="n">
        <f aca="false">IF((W75+U75)=0,"",U75/(W75+U75))</f>
        <v>0.21016665304873</v>
      </c>
      <c r="Z75" s="103"/>
      <c r="AA75" s="103"/>
      <c r="AB75" s="103"/>
      <c r="AC75" s="103"/>
      <c r="AD75" s="1"/>
    </row>
    <row r="76" customFormat="false" ht="12.75" hidden="false" customHeight="false" outlineLevel="0" collapsed="false">
      <c r="A76" s="110" t="s">
        <v>160</v>
      </c>
      <c r="B76" s="110" t="s">
        <v>136</v>
      </c>
      <c r="C76" s="110" t="s">
        <v>160</v>
      </c>
      <c r="D76" s="110" t="s">
        <v>136</v>
      </c>
      <c r="E76" s="110"/>
      <c r="F76" s="111"/>
      <c r="G76" s="111"/>
      <c r="H76" s="112"/>
      <c r="I76" s="112"/>
      <c r="J76" s="111"/>
      <c r="K76" s="111"/>
      <c r="L76" s="111"/>
      <c r="M76" s="112"/>
      <c r="N76" s="112"/>
      <c r="O76" s="111"/>
      <c r="P76" s="111"/>
      <c r="Q76" s="111"/>
      <c r="R76" s="112"/>
      <c r="S76" s="112"/>
      <c r="T76" s="111"/>
      <c r="U76" s="111"/>
      <c r="V76" s="111"/>
      <c r="W76" s="112"/>
      <c r="X76" s="112"/>
      <c r="Y76" s="111"/>
      <c r="Z76" s="111"/>
      <c r="AA76" s="111"/>
      <c r="AB76" s="111"/>
      <c r="AC76" s="111"/>
      <c r="AD76" s="110"/>
      <c r="AE76" s="110"/>
      <c r="AF76" s="110"/>
      <c r="AG76" s="110"/>
      <c r="AH76" s="110"/>
      <c r="AI76" s="110"/>
      <c r="AJ76" s="110"/>
      <c r="AK76" s="110"/>
      <c r="AL76" s="110"/>
      <c r="AM76" s="110"/>
      <c r="AN76" s="110"/>
      <c r="AO76" s="110"/>
      <c r="AP76" s="110"/>
      <c r="AQ76" s="110"/>
      <c r="AR76" s="110"/>
      <c r="AS76" s="110"/>
      <c r="AT76" s="110"/>
      <c r="AU76" s="110"/>
      <c r="AV76" s="110"/>
      <c r="AW76" s="110"/>
      <c r="AX76" s="110"/>
      <c r="AY76" s="110"/>
      <c r="AZ76" s="110"/>
      <c r="BA76" s="110"/>
      <c r="BB76" s="110"/>
      <c r="BC76" s="110"/>
      <c r="BD76" s="110"/>
      <c r="BE76" s="110"/>
      <c r="BF76" s="110"/>
      <c r="BG76" s="110"/>
      <c r="BH76" s="110"/>
      <c r="BI76" s="110"/>
      <c r="BJ76" s="110"/>
      <c r="BK76" s="110"/>
      <c r="BL76" s="110"/>
      <c r="BM76" s="110"/>
      <c r="BN76" s="110"/>
      <c r="BO76" s="110"/>
      <c r="BP76" s="110"/>
      <c r="BQ76" s="110"/>
      <c r="BR76" s="110"/>
      <c r="BS76" s="110"/>
      <c r="BT76" s="110"/>
      <c r="BU76" s="110"/>
      <c r="BV76" s="110"/>
      <c r="BW76" s="110"/>
      <c r="BX76" s="110"/>
      <c r="BY76" s="110"/>
      <c r="BZ76" s="110"/>
      <c r="CA76" s="110"/>
      <c r="CB76" s="110"/>
      <c r="CC76" s="110"/>
      <c r="CD76" s="110"/>
      <c r="CE76" s="110"/>
      <c r="CF76" s="110"/>
      <c r="CG76" s="110"/>
      <c r="CH76" s="110"/>
      <c r="CI76" s="110"/>
      <c r="CJ76" s="110"/>
      <c r="CK76" s="110"/>
      <c r="CL76" s="110"/>
      <c r="CM76" s="110"/>
      <c r="CN76" s="110"/>
      <c r="CO76" s="110"/>
      <c r="CP76" s="110"/>
      <c r="CQ76" s="110"/>
      <c r="CR76" s="110"/>
      <c r="CS76" s="110"/>
      <c r="CT76" s="110"/>
      <c r="CU76" s="110"/>
      <c r="CV76" s="110"/>
      <c r="CW76" s="110"/>
      <c r="CX76" s="110"/>
      <c r="CY76" s="110"/>
      <c r="CZ76" s="110"/>
      <c r="DA76" s="110"/>
      <c r="DB76" s="110"/>
      <c r="DC76" s="110"/>
      <c r="DD76" s="110"/>
      <c r="DE76" s="110"/>
      <c r="DF76" s="110"/>
      <c r="DG76" s="110"/>
      <c r="DH76" s="110"/>
      <c r="DI76" s="110"/>
      <c r="DJ76" s="110"/>
      <c r="DK76" s="110"/>
      <c r="DL76" s="110"/>
      <c r="DM76" s="110"/>
      <c r="DN76" s="110"/>
      <c r="DO76" s="110"/>
      <c r="DP76" s="110"/>
      <c r="DQ76" s="110"/>
      <c r="DR76" s="110"/>
      <c r="DS76" s="110"/>
      <c r="DT76" s="110"/>
      <c r="DU76" s="110"/>
      <c r="DV76" s="110"/>
      <c r="DW76" s="110"/>
      <c r="DX76" s="110"/>
      <c r="DY76" s="110"/>
      <c r="DZ76" s="110"/>
      <c r="EA76" s="110"/>
      <c r="EB76" s="110"/>
      <c r="EC76" s="110"/>
      <c r="ED76" s="110"/>
      <c r="EE76" s="110"/>
      <c r="EF76" s="110"/>
      <c r="EG76" s="110"/>
      <c r="EH76" s="110"/>
      <c r="EI76" s="110"/>
      <c r="EJ76" s="110"/>
      <c r="EK76" s="110"/>
      <c r="EL76" s="110"/>
      <c r="EM76" s="110"/>
      <c r="EN76" s="110"/>
      <c r="EO76" s="110"/>
      <c r="EP76" s="110"/>
      <c r="EQ76" s="110"/>
      <c r="ER76" s="110"/>
      <c r="ES76" s="110"/>
      <c r="ET76" s="110"/>
      <c r="EU76" s="110"/>
      <c r="EV76" s="110"/>
      <c r="EW76" s="110"/>
      <c r="EX76" s="110"/>
      <c r="EY76" s="110"/>
      <c r="EZ76" s="110"/>
      <c r="FA76" s="110"/>
      <c r="FB76" s="110"/>
      <c r="FC76" s="110"/>
      <c r="FD76" s="110"/>
      <c r="FE76" s="110"/>
      <c r="FF76" s="110"/>
      <c r="FG76" s="110"/>
      <c r="FH76" s="110"/>
      <c r="FI76" s="110"/>
      <c r="FJ76" s="110"/>
      <c r="FK76" s="110"/>
      <c r="FL76" s="110"/>
      <c r="FM76" s="110"/>
      <c r="FN76" s="110"/>
      <c r="FO76" s="110"/>
      <c r="FP76" s="110"/>
      <c r="FQ76" s="110"/>
      <c r="FR76" s="110"/>
      <c r="FS76" s="110"/>
      <c r="FT76" s="110"/>
      <c r="FU76" s="110"/>
      <c r="FV76" s="110"/>
      <c r="FW76" s="110"/>
      <c r="FX76" s="110"/>
      <c r="FY76" s="110"/>
      <c r="FZ76" s="110"/>
      <c r="GA76" s="110"/>
      <c r="GB76" s="110"/>
      <c r="GC76" s="110"/>
      <c r="GD76" s="110"/>
      <c r="GE76" s="110"/>
      <c r="GF76" s="110"/>
      <c r="GG76" s="110"/>
      <c r="GH76" s="110"/>
      <c r="GI76" s="110"/>
      <c r="GJ76" s="110"/>
      <c r="GK76" s="110"/>
      <c r="GL76" s="110"/>
      <c r="GM76" s="110"/>
      <c r="GN76" s="110"/>
      <c r="GO76" s="110"/>
      <c r="GP76" s="110"/>
      <c r="GQ76" s="110"/>
      <c r="GR76" s="110"/>
      <c r="GS76" s="110"/>
      <c r="GT76" s="110"/>
      <c r="GU76" s="110"/>
      <c r="GV76" s="110"/>
      <c r="GW76" s="110"/>
      <c r="GX76" s="110"/>
      <c r="GY76" s="110"/>
      <c r="GZ76" s="110"/>
      <c r="HA76" s="110"/>
      <c r="HB76" s="110"/>
      <c r="HC76" s="110"/>
      <c r="HD76" s="110"/>
      <c r="HE76" s="110"/>
      <c r="HF76" s="110"/>
      <c r="HG76" s="110"/>
      <c r="HH76" s="110"/>
      <c r="HI76" s="110"/>
      <c r="HJ76" s="110"/>
      <c r="HK76" s="110"/>
      <c r="HL76" s="110"/>
      <c r="HM76" s="110"/>
      <c r="HN76" s="110"/>
      <c r="HO76" s="110"/>
      <c r="HP76" s="110"/>
      <c r="HQ76" s="110"/>
      <c r="HR76" s="110"/>
      <c r="HS76" s="110"/>
      <c r="HT76" s="110"/>
      <c r="HU76" s="110"/>
      <c r="HV76" s="110"/>
      <c r="HW76" s="110"/>
      <c r="HX76" s="110"/>
      <c r="HY76" s="110"/>
      <c r="HZ76" s="110"/>
      <c r="IA76" s="110"/>
      <c r="IB76" s="110"/>
      <c r="IC76" s="110"/>
      <c r="ID76" s="110"/>
      <c r="IE76" s="110"/>
      <c r="IF76" s="110"/>
      <c r="IG76" s="110"/>
      <c r="IH76" s="110"/>
      <c r="II76" s="110"/>
      <c r="IJ76" s="110"/>
      <c r="IK76" s="110"/>
      <c r="IL76" s="110"/>
      <c r="IM76" s="110"/>
      <c r="IN76" s="110"/>
      <c r="IO76" s="110"/>
      <c r="IP76" s="110"/>
      <c r="IQ76" s="110"/>
      <c r="IR76" s="110"/>
      <c r="IS76" s="110"/>
      <c r="IT76" s="110"/>
      <c r="IU76" s="110"/>
      <c r="IV76" s="110"/>
      <c r="IW76" s="110"/>
    </row>
    <row r="77" customFormat="false" ht="12.75" hidden="false" customHeight="false" outlineLevel="0" collapsed="false">
      <c r="A77" s="55" t="s">
        <v>161</v>
      </c>
      <c r="B77" s="55" t="s">
        <v>139</v>
      </c>
      <c r="C77" s="55" t="s">
        <v>161</v>
      </c>
      <c r="D77" s="55" t="s">
        <v>140</v>
      </c>
      <c r="E77" s="101" t="str">
        <f aca="false">"AMT="&amp;A77</f>
        <v>AMT=GAS-BASIS</v>
      </c>
      <c r="F77" s="102" t="n">
        <f aca="false">ABS(DSUM(VARDATA2,H$6-1,$A76:$B77))+ABS(DSUM(VARDATA2,F$6-1,$A76:$B77))</f>
        <v>5056675.02</v>
      </c>
      <c r="G77" s="102"/>
      <c r="H77" s="102" t="n">
        <f aca="false">ABS(DSUM(VARDATA2,F$6-1,$C76:$D77))+ABS(DSUM(VARDATA2,H$6-1,$C76:$D77))</f>
        <v>8949650.31</v>
      </c>
      <c r="I77" s="102"/>
      <c r="J77" s="103" t="n">
        <f aca="false">IF((H77+F77)=0,"",F77/(H77+F77))</f>
        <v>0.361027957073735</v>
      </c>
      <c r="K77" s="102" t="n">
        <f aca="false">ABS(DSUM(VARDATA2,M$6-1,$A76:$B77))+ABS(DSUM(VARDATA2,K$6-1,$A76:$B77))</f>
        <v>48252512.52</v>
      </c>
      <c r="L77" s="102"/>
      <c r="M77" s="102" t="n">
        <f aca="false">ABS(DSUM(VARDATA2,K$6-1,$C76:$D77))+ABS(DSUM(VARDATA2,M$6-1,$C76:$D77))</f>
        <v>169664139.33</v>
      </c>
      <c r="N77" s="102"/>
      <c r="O77" s="103" t="n">
        <f aca="false">IF((M77+K77)=0,"",K77/(M77+K77))</f>
        <v>0.22142645874173</v>
      </c>
      <c r="P77" s="102" t="n">
        <f aca="false">ABS(DSUM(VARDATA2,R$6-1,$A76:$B77))+ABS(DSUM(VARDATA2,P$6-1,$A76:$B77))</f>
        <v>48252512.5155</v>
      </c>
      <c r="Q77" s="102"/>
      <c r="R77" s="102" t="n">
        <f aca="false">ABS(DSUM(VARDATA2,P$6-1,$C76:$D77))+ABS(DSUM(VARDATA2,R$6-1,$C76:$D77))</f>
        <v>169664139.330169</v>
      </c>
      <c r="S77" s="102"/>
      <c r="T77" s="103" t="n">
        <f aca="false">IF((R77+P77)=0,"",P77/(R77+P77))</f>
        <v>0.221426458725481</v>
      </c>
      <c r="U77" s="102" t="n">
        <f aca="false">ABS(DSUM(VARDATA2,W$6-1,$A76:$B77))+ABS(DSUM(VARDATA2,U$6-1,$A76:$B77))</f>
        <v>48252512.52</v>
      </c>
      <c r="V77" s="102"/>
      <c r="W77" s="102" t="n">
        <f aca="false">ABS(DSUM(VARDATA2,U$6-1,$C76:$D77))+ABS(DSUM(VARDATA2,W$6-1,$C76:$D77))</f>
        <v>169664139.33</v>
      </c>
      <c r="X77" s="102"/>
      <c r="Y77" s="103" t="n">
        <f aca="false">IF((W77+U77)=0,"",U77/(W77+U77))</f>
        <v>0.22142645874173</v>
      </c>
      <c r="Z77" s="103"/>
      <c r="AA77" s="103"/>
      <c r="AB77" s="103"/>
      <c r="AC77" s="103"/>
      <c r="AD77" s="1"/>
    </row>
    <row r="78" customFormat="false" ht="12.75" hidden="false" customHeight="false" outlineLevel="0" collapsed="false">
      <c r="A78" s="101" t="s">
        <v>163</v>
      </c>
      <c r="B78" s="55"/>
      <c r="C78" s="55"/>
      <c r="D78" s="55"/>
      <c r="E78" s="101" t="str">
        <f aca="false">"AMT="&amp;A78</f>
        <v>AMT=NORTH AMERICAN GAS (EXCL BASIS)</v>
      </c>
      <c r="F78" s="112" t="n">
        <f aca="false">F75-F77</f>
        <v>237908926.88</v>
      </c>
      <c r="G78" s="112"/>
      <c r="H78" s="112" t="n">
        <f aca="false">H75-H77</f>
        <v>442678952.53</v>
      </c>
      <c r="I78" s="112"/>
      <c r="J78" s="113" t="n">
        <f aca="false">IF((H78+F78)=0,"",F78/(H78+F78))</f>
        <v>0.349563861005345</v>
      </c>
      <c r="K78" s="112" t="n">
        <f aca="false">K75-K77</f>
        <v>2155919603.07</v>
      </c>
      <c r="L78" s="112"/>
      <c r="M78" s="112" t="n">
        <f aca="false">M75-M77</f>
        <v>5478593916.61</v>
      </c>
      <c r="N78" s="112"/>
      <c r="O78" s="113" t="n">
        <f aca="false">IF((M78+K78)=0,"",K78/(M78+K78))</f>
        <v>0.282391222114224</v>
      </c>
      <c r="P78" s="112" t="n">
        <f aca="false">P75-P77</f>
        <v>2155919603.06621</v>
      </c>
      <c r="Q78" s="112"/>
      <c r="R78" s="112" t="n">
        <f aca="false">R75-R77</f>
        <v>5478593916.59658</v>
      </c>
      <c r="S78" s="112"/>
      <c r="T78" s="113" t="n">
        <f aca="false">IF((R78+P78)=0,"",P78/(R78+P78))</f>
        <v>0.282391222114364</v>
      </c>
      <c r="U78" s="112" t="n">
        <f aca="false">U75-U77</f>
        <v>3292222050.35</v>
      </c>
      <c r="V78" s="112"/>
      <c r="W78" s="112" t="n">
        <f aca="false">W75-W77</f>
        <v>12384269446.82</v>
      </c>
      <c r="X78" s="112"/>
      <c r="Y78" s="113" t="n">
        <f aca="false">IF((W78+U78)=0,"",U78/(W78+U78))</f>
        <v>0.210010132110513</v>
      </c>
      <c r="Z78" s="103"/>
      <c r="AA78" s="103"/>
      <c r="AB78" s="103"/>
      <c r="AC78" s="103"/>
      <c r="AD78" s="1"/>
    </row>
    <row r="79" customFormat="false" ht="12.75" hidden="false" customHeight="false" outlineLevel="0" collapsed="false">
      <c r="A79" s="1" t="s">
        <v>135</v>
      </c>
      <c r="B79" s="1" t="s">
        <v>136</v>
      </c>
      <c r="C79" s="1" t="s">
        <v>135</v>
      </c>
      <c r="D79" s="1" t="s">
        <v>136</v>
      </c>
      <c r="F79" s="100"/>
      <c r="G79" s="100"/>
      <c r="H79" s="102"/>
      <c r="I79" s="102"/>
      <c r="J79" s="100"/>
      <c r="K79" s="100"/>
      <c r="L79" s="100"/>
      <c r="M79" s="102"/>
      <c r="N79" s="102"/>
      <c r="O79" s="100"/>
      <c r="P79" s="100"/>
      <c r="Q79" s="100"/>
      <c r="R79" s="102"/>
      <c r="S79" s="102"/>
      <c r="T79" s="100"/>
      <c r="U79" s="100"/>
      <c r="V79" s="100"/>
      <c r="W79" s="102"/>
      <c r="X79" s="102"/>
      <c r="Y79" s="100"/>
      <c r="Z79" s="100"/>
      <c r="AA79" s="100"/>
      <c r="AB79" s="100"/>
      <c r="AC79" s="100"/>
      <c r="AD79" s="1"/>
    </row>
    <row r="80" customFormat="false" ht="12.75" hidden="false" customHeight="false" outlineLevel="0" collapsed="false">
      <c r="A80" s="55" t="s">
        <v>142</v>
      </c>
      <c r="B80" s="55" t="s">
        <v>139</v>
      </c>
      <c r="C80" s="55" t="str">
        <f aca="false">A80</f>
        <v>CONTINENTAL GAS</v>
      </c>
      <c r="D80" s="55" t="s">
        <v>140</v>
      </c>
      <c r="E80" s="101" t="str">
        <f aca="false">"AMT="&amp;A80</f>
        <v>AMT=CONTINENTAL GAS</v>
      </c>
      <c r="F80" s="102" t="n">
        <f aca="false">ABS(DSUM(VARDATA2,H$6-1,$A79:$B80))+ABS(DSUM(VARDATA2,F$6-1,$A79:$B80))</f>
        <v>165150.77</v>
      </c>
      <c r="G80" s="102"/>
      <c r="H80" s="102" t="n">
        <f aca="false">ABS(DSUM(VARDATA2,F$6-1,$C79:$D80))+ABS(DSUM(VARDATA2,H$6-1,$C79:$D80))</f>
        <v>1782469.72</v>
      </c>
      <c r="I80" s="102"/>
      <c r="J80" s="103" t="n">
        <f aca="false">IF((H80+F80)=0,"",F80/(H80+F80))</f>
        <v>0.0847961760763772</v>
      </c>
      <c r="K80" s="102" t="n">
        <f aca="false">ABS(DSUM(VARDATA2,M$6-1,$A79:$B80))+ABS(DSUM(VARDATA2,K$6-1,$A79:$B80))</f>
        <v>21270544.88</v>
      </c>
      <c r="L80" s="102"/>
      <c r="M80" s="102" t="n">
        <f aca="false">ABS(DSUM(VARDATA2,K$6-1,$C79:$D80))+ABS(DSUM(VARDATA2,M$6-1,$C79:$D80))</f>
        <v>56768809.15</v>
      </c>
      <c r="N80" s="102"/>
      <c r="O80" s="103" t="n">
        <f aca="false">IF((M80+K80)=0,"",K80/(M80+K80))</f>
        <v>0.272561775329703</v>
      </c>
      <c r="P80" s="102" t="n">
        <f aca="false">ABS(DSUM(VARDATA2,R$6-1,$A79:$B80))+ABS(DSUM(VARDATA2,P$6-1,$A79:$B80))</f>
        <v>21270544.8823173</v>
      </c>
      <c r="Q80" s="102"/>
      <c r="R80" s="102" t="n">
        <f aca="false">ABS(DSUM(VARDATA2,P$6-1,$C79:$D80))+ABS(DSUM(VARDATA2,R$6-1,$C79:$D80))</f>
        <v>56768809.151211</v>
      </c>
      <c r="S80" s="102"/>
      <c r="T80" s="103" t="n">
        <f aca="false">IF((R80+P80)=0,"",P80/(R80+P80))</f>
        <v>0.272561775347074</v>
      </c>
      <c r="U80" s="102" t="n">
        <f aca="false">ABS(DSUM(VARDATA2,W$6-1,$A79:$B80))+ABS(DSUM(VARDATA2,U$6-1,$A79:$B80))</f>
        <v>21270544.88</v>
      </c>
      <c r="V80" s="102"/>
      <c r="W80" s="102" t="n">
        <f aca="false">ABS(DSUM(VARDATA2,U$6-1,$C79:$D80))+ABS(DSUM(VARDATA2,W$6-1,$C79:$D80))</f>
        <v>56768809.15</v>
      </c>
      <c r="X80" s="102"/>
      <c r="Y80" s="103" t="n">
        <f aca="false">IF((W80+U80)=0,"",U80/(W80+U80))</f>
        <v>0.272561775329703</v>
      </c>
      <c r="Z80" s="103"/>
      <c r="AA80" s="103"/>
      <c r="AB80" s="103"/>
      <c r="AC80" s="103"/>
      <c r="AD80" s="1"/>
    </row>
    <row r="81" customFormat="false" ht="12.75" hidden="false" customHeight="false" outlineLevel="0" collapsed="false">
      <c r="A81" s="1" t="s">
        <v>135</v>
      </c>
      <c r="B81" s="1" t="s">
        <v>136</v>
      </c>
      <c r="C81" s="1" t="s">
        <v>135</v>
      </c>
      <c r="D81" s="1" t="s">
        <v>136</v>
      </c>
      <c r="F81" s="100"/>
      <c r="G81" s="100"/>
      <c r="H81" s="102"/>
      <c r="I81" s="102"/>
      <c r="J81" s="100"/>
      <c r="K81" s="100"/>
      <c r="L81" s="100"/>
      <c r="M81" s="102"/>
      <c r="N81" s="102"/>
      <c r="O81" s="100"/>
      <c r="P81" s="100"/>
      <c r="Q81" s="100"/>
      <c r="R81" s="102"/>
      <c r="S81" s="102"/>
      <c r="T81" s="100"/>
      <c r="U81" s="100"/>
      <c r="V81" s="100"/>
      <c r="W81" s="102"/>
      <c r="X81" s="102"/>
      <c r="Y81" s="100"/>
      <c r="Z81" s="100"/>
      <c r="AA81" s="100"/>
      <c r="AB81" s="100"/>
      <c r="AC81" s="100"/>
      <c r="AD81" s="1"/>
    </row>
    <row r="82" customFormat="false" ht="12.75" hidden="false" customHeight="false" outlineLevel="0" collapsed="false">
      <c r="A82" s="55" t="s">
        <v>143</v>
      </c>
      <c r="B82" s="55" t="s">
        <v>139</v>
      </c>
      <c r="C82" s="55" t="str">
        <f aca="false">A82</f>
        <v>UK GAS</v>
      </c>
      <c r="D82" s="55" t="s">
        <v>140</v>
      </c>
      <c r="E82" s="101" t="str">
        <f aca="false">"AMT="&amp;A82</f>
        <v>AMT=UK GAS</v>
      </c>
      <c r="F82" s="102" t="n">
        <f aca="false">ABS(DSUM(VARDATA2,H$6-1,$A81:$B82))+ABS(DSUM(VARDATA2,F$6-1,$A81:$B82))</f>
        <v>12048877.42</v>
      </c>
      <c r="G82" s="102"/>
      <c r="H82" s="102" t="n">
        <f aca="false">ABS(DSUM(VARDATA2,F$6-1,$C81:$D82))+ABS(DSUM(VARDATA2,H$6-1,$C81:$D82))</f>
        <v>17827882.47</v>
      </c>
      <c r="I82" s="102"/>
      <c r="J82" s="103" t="n">
        <f aca="false">IF((H82+F82)=0,"",F82/(H82+F82))</f>
        <v>0.403285947484314</v>
      </c>
      <c r="K82" s="102" t="n">
        <f aca="false">ABS(DSUM(VARDATA2,M$6-1,$A81:$B82))+ABS(DSUM(VARDATA2,K$6-1,$A81:$B82))</f>
        <v>153274571.73</v>
      </c>
      <c r="L82" s="102"/>
      <c r="M82" s="102" t="n">
        <f aca="false">ABS(DSUM(VARDATA2,K$6-1,$C81:$D82))+ABS(DSUM(VARDATA2,M$6-1,$C81:$D82))</f>
        <v>407204092.75</v>
      </c>
      <c r="N82" s="102"/>
      <c r="O82" s="103" t="n">
        <f aca="false">IF((M82+K82)=0,"",K82/(M82+K82))</f>
        <v>0.273470840985901</v>
      </c>
      <c r="P82" s="102" t="n">
        <f aca="false">ABS(DSUM(VARDATA2,R$6-1,$A81:$B82))+ABS(DSUM(VARDATA2,P$6-1,$A81:$B82))</f>
        <v>153274571.727081</v>
      </c>
      <c r="Q82" s="102"/>
      <c r="R82" s="102" t="n">
        <f aca="false">ABS(DSUM(VARDATA2,P$6-1,$C81:$D82))+ABS(DSUM(VARDATA2,R$6-1,$C81:$D82))</f>
        <v>407204092.749749</v>
      </c>
      <c r="S82" s="102"/>
      <c r="T82" s="103" t="n">
        <f aca="false">IF((R82+P82)=0,"",P82/(R82+P82))</f>
        <v>0.27347084098224</v>
      </c>
      <c r="U82" s="102" t="n">
        <f aca="false">ABS(DSUM(VARDATA2,W$6-1,$A81:$B82))+ABS(DSUM(VARDATA2,U$6-1,$A81:$B82))</f>
        <v>153274571.73</v>
      </c>
      <c r="V82" s="102"/>
      <c r="W82" s="102" t="n">
        <f aca="false">ABS(DSUM(VARDATA2,U$6-1,$C81:$D82))+ABS(DSUM(VARDATA2,W$6-1,$C81:$D82))</f>
        <v>407204092.75</v>
      </c>
      <c r="X82" s="102"/>
      <c r="Y82" s="103" t="n">
        <f aca="false">IF((W82+U82)=0,"",U82/(W82+U82))</f>
        <v>0.273470840985901</v>
      </c>
      <c r="Z82" s="103"/>
      <c r="AA82" s="103"/>
      <c r="AB82" s="103"/>
      <c r="AC82" s="103"/>
      <c r="AD82" s="1"/>
    </row>
    <row r="83" customFormat="false" ht="12.75" hidden="false" customHeight="false" outlineLevel="0" collapsed="false">
      <c r="A83" s="1" t="s">
        <v>135</v>
      </c>
      <c r="B83" s="1" t="s">
        <v>136</v>
      </c>
      <c r="C83" s="1" t="s">
        <v>135</v>
      </c>
      <c r="D83" s="1" t="s">
        <v>136</v>
      </c>
      <c r="F83" s="100"/>
      <c r="G83" s="100"/>
      <c r="H83" s="102"/>
      <c r="I83" s="102"/>
      <c r="J83" s="100"/>
      <c r="K83" s="100"/>
      <c r="L83" s="100"/>
      <c r="M83" s="102"/>
      <c r="N83" s="102"/>
      <c r="O83" s="100"/>
      <c r="P83" s="100"/>
      <c r="Q83" s="100"/>
      <c r="R83" s="102"/>
      <c r="S83" s="102"/>
      <c r="T83" s="100"/>
      <c r="U83" s="100"/>
      <c r="V83" s="100"/>
      <c r="W83" s="102"/>
      <c r="X83" s="102"/>
      <c r="Y83" s="100"/>
      <c r="Z83" s="100"/>
      <c r="AA83" s="100"/>
      <c r="AB83" s="100"/>
      <c r="AC83" s="100"/>
      <c r="AD83" s="1"/>
    </row>
    <row r="84" customFormat="false" ht="12.75" hidden="false" customHeight="false" outlineLevel="0" collapsed="false">
      <c r="A84" s="55" t="s">
        <v>144</v>
      </c>
      <c r="B84" s="55" t="s">
        <v>139</v>
      </c>
      <c r="C84" s="55" t="str">
        <f aca="false">A84</f>
        <v>POWER</v>
      </c>
      <c r="D84" s="55" t="s">
        <v>140</v>
      </c>
      <c r="E84" s="101" t="str">
        <f aca="false">"AMT="&amp;A84</f>
        <v>AMT=POWER</v>
      </c>
      <c r="F84" s="102" t="n">
        <f aca="false">ABS(DSUM(VARDATA2,H$6-1,$A83:$B84))+ABS(DSUM(VARDATA2,F$6-1,$A83:$B84))</f>
        <v>28878800</v>
      </c>
      <c r="G84" s="102"/>
      <c r="H84" s="102" t="n">
        <f aca="false">ABS(DSUM(VARDATA2,F$6-1,$C83:$D84))+ABS(DSUM(VARDATA2,H$6-1,$C83:$D84))</f>
        <v>265680896.35</v>
      </c>
      <c r="I84" s="102"/>
      <c r="J84" s="103" t="n">
        <f aca="false">IF((H84+F84)=0,"",F84/(H84+F84))</f>
        <v>0.098040568203485</v>
      </c>
      <c r="K84" s="102" t="n">
        <f aca="false">ABS(DSUM(VARDATA2,M$6-1,$A83:$B84))+ABS(DSUM(VARDATA2,K$6-1,$A83:$B84))</f>
        <v>216583528</v>
      </c>
      <c r="L84" s="102"/>
      <c r="M84" s="102" t="n">
        <f aca="false">ABS(DSUM(VARDATA2,K$6-1,$C83:$D84))+ABS(DSUM(VARDATA2,M$6-1,$C83:$D84))</f>
        <v>2165490926.47</v>
      </c>
      <c r="N84" s="102"/>
      <c r="O84" s="103" t="n">
        <f aca="false">IF((M84+K84)=0,"",K84/(M84+K84))</f>
        <v>0.0909222327595922</v>
      </c>
      <c r="P84" s="102" t="n">
        <f aca="false">ABS(DSUM(VARDATA2,R$6-1,$A83:$B84))+ABS(DSUM(VARDATA2,P$6-1,$A83:$B84))</f>
        <v>216583528</v>
      </c>
      <c r="Q84" s="102"/>
      <c r="R84" s="102" t="n">
        <f aca="false">ABS(DSUM(VARDATA2,P$6-1,$C83:$D84))+ABS(DSUM(VARDATA2,R$6-1,$C83:$D84))</f>
        <v>2165490926.47</v>
      </c>
      <c r="S84" s="102"/>
      <c r="T84" s="103" t="n">
        <f aca="false">IF((R84+P84)=0,"",P84/(R84+P84))</f>
        <v>0.0909222327595922</v>
      </c>
      <c r="U84" s="102" t="n">
        <f aca="false">ABS(DSUM(VARDATA2,W$6-1,$A83:$B84))+ABS(DSUM(VARDATA2,U$6-1,$A83:$B84))</f>
        <v>264475404</v>
      </c>
      <c r="V84" s="102"/>
      <c r="W84" s="102" t="n">
        <f aca="false">ABS(DSUM(VARDATA2,U$6-1,$C83:$D84))+ABS(DSUM(VARDATA2,W$6-1,$C83:$D84))</f>
        <v>4073929420.98</v>
      </c>
      <c r="X84" s="102"/>
      <c r="Y84" s="103" t="n">
        <f aca="false">IF((W84+U84)=0,"",U84/(W84+U84))</f>
        <v>0.0609614396695263</v>
      </c>
      <c r="Z84" s="103"/>
      <c r="AA84" s="103"/>
      <c r="AB84" s="103"/>
      <c r="AC84" s="103"/>
      <c r="AD84" s="1"/>
    </row>
    <row r="85" customFormat="false" ht="12.75" hidden="false" customHeight="false" outlineLevel="0" collapsed="false">
      <c r="A85" s="1" t="s">
        <v>135</v>
      </c>
      <c r="B85" s="1" t="s">
        <v>136</v>
      </c>
      <c r="C85" s="1" t="s">
        <v>135</v>
      </c>
      <c r="D85" s="1" t="s">
        <v>136</v>
      </c>
      <c r="F85" s="100"/>
      <c r="G85" s="100"/>
      <c r="H85" s="102"/>
      <c r="I85" s="102"/>
      <c r="J85" s="100"/>
      <c r="K85" s="100"/>
      <c r="L85" s="100"/>
      <c r="M85" s="102"/>
      <c r="N85" s="102"/>
      <c r="O85" s="100"/>
      <c r="P85" s="100"/>
      <c r="Q85" s="100"/>
      <c r="R85" s="102"/>
      <c r="S85" s="102"/>
      <c r="T85" s="100"/>
      <c r="U85" s="100"/>
      <c r="V85" s="100"/>
      <c r="W85" s="102"/>
      <c r="X85" s="102"/>
      <c r="Y85" s="100"/>
      <c r="Z85" s="100"/>
      <c r="AA85" s="100"/>
      <c r="AB85" s="100"/>
      <c r="AC85" s="100"/>
      <c r="AD85" s="1"/>
    </row>
    <row r="86" customFormat="false" ht="12.75" hidden="false" customHeight="false" outlineLevel="0" collapsed="false">
      <c r="A86" s="55" t="s">
        <v>146</v>
      </c>
      <c r="B86" s="55" t="s">
        <v>139</v>
      </c>
      <c r="C86" s="55" t="str">
        <f aca="false">A86</f>
        <v>CONTINENTAL POWER</v>
      </c>
      <c r="D86" s="55" t="s">
        <v>140</v>
      </c>
      <c r="E86" s="101" t="str">
        <f aca="false">"AMT="&amp;A86</f>
        <v>AMT=CONTINENTAL POWER</v>
      </c>
      <c r="F86" s="102" t="n">
        <f aca="false">ABS(DSUM(VARDATA2,H$6-1,$A85:$B86))+ABS(DSUM(VARDATA2,F$6-1,$A85:$B86))</f>
        <v>231659.39</v>
      </c>
      <c r="G86" s="102"/>
      <c r="H86" s="102" t="n">
        <f aca="false">ABS(DSUM(VARDATA2,F$6-1,$C85:$D86))+ABS(DSUM(VARDATA2,H$6-1,$C85:$D86))</f>
        <v>1646798.34</v>
      </c>
      <c r="I86" s="102"/>
      <c r="J86" s="103" t="n">
        <f aca="false">IF((H86+F86)=0,"",F86/(H86+F86))</f>
        <v>0.123324249622588</v>
      </c>
      <c r="K86" s="102" t="n">
        <f aca="false">ABS(DSUM(VARDATA2,M$6-1,$A85:$B86))+ABS(DSUM(VARDATA2,K$6-1,$A85:$B86))</f>
        <v>2284753.03</v>
      </c>
      <c r="L86" s="102"/>
      <c r="M86" s="102" t="n">
        <f aca="false">ABS(DSUM(VARDATA2,K$6-1,$C85:$D86))+ABS(DSUM(VARDATA2,M$6-1,$C85:$D86))</f>
        <v>138490354.22</v>
      </c>
      <c r="N86" s="102"/>
      <c r="O86" s="103" t="n">
        <f aca="false">IF((M86+K86)=0,"",K86/(M86+K86))</f>
        <v>0.0162298084841274</v>
      </c>
      <c r="P86" s="102" t="n">
        <f aca="false">ABS(DSUM(VARDATA2,R$6-1,$A85:$B86))+ABS(DSUM(VARDATA2,P$6-1,$A85:$B86))</f>
        <v>2284753.03641836</v>
      </c>
      <c r="Q86" s="102"/>
      <c r="R86" s="102" t="n">
        <f aca="false">ABS(DSUM(VARDATA2,P$6-1,$C85:$D86))+ABS(DSUM(VARDATA2,R$6-1,$C85:$D86))</f>
        <v>138490354.214176</v>
      </c>
      <c r="S86" s="102"/>
      <c r="T86" s="103" t="n">
        <f aca="false">IF((R86+P86)=0,"",P86/(R86+P86))</f>
        <v>0.0162298085296519</v>
      </c>
      <c r="U86" s="102" t="n">
        <f aca="false">ABS(DSUM(VARDATA2,W$6-1,$A85:$B86))+ABS(DSUM(VARDATA2,U$6-1,$A85:$B86))</f>
        <v>2284753.03</v>
      </c>
      <c r="V86" s="102"/>
      <c r="W86" s="102" t="n">
        <f aca="false">ABS(DSUM(VARDATA2,U$6-1,$C85:$D86))+ABS(DSUM(VARDATA2,W$6-1,$C85:$D86))</f>
        <v>138490354.22</v>
      </c>
      <c r="X86" s="102"/>
      <c r="Y86" s="103" t="n">
        <f aca="false">IF((W86+U86)=0,"",U86/(W86+U86))</f>
        <v>0.0162298084841274</v>
      </c>
      <c r="Z86" s="103"/>
      <c r="AA86" s="103"/>
      <c r="AB86" s="103"/>
      <c r="AC86" s="103"/>
      <c r="AD86" s="1"/>
    </row>
    <row r="87" customFormat="false" ht="12.75" hidden="false" customHeight="false" outlineLevel="0" collapsed="false">
      <c r="A87" s="1" t="s">
        <v>135</v>
      </c>
      <c r="B87" s="1" t="s">
        <v>136</v>
      </c>
      <c r="C87" s="1" t="s">
        <v>135</v>
      </c>
      <c r="D87" s="1" t="s">
        <v>136</v>
      </c>
      <c r="F87" s="100"/>
      <c r="G87" s="100"/>
      <c r="H87" s="102"/>
      <c r="I87" s="102"/>
      <c r="J87" s="100"/>
      <c r="K87" s="100"/>
      <c r="L87" s="100"/>
      <c r="M87" s="102"/>
      <c r="N87" s="102"/>
      <c r="O87" s="100"/>
      <c r="P87" s="100"/>
      <c r="Q87" s="100"/>
      <c r="R87" s="102"/>
      <c r="S87" s="102"/>
      <c r="T87" s="100"/>
      <c r="U87" s="100"/>
      <c r="V87" s="100"/>
      <c r="W87" s="102"/>
      <c r="X87" s="102"/>
      <c r="Y87" s="100"/>
      <c r="Z87" s="100"/>
      <c r="AA87" s="100"/>
      <c r="AB87" s="100"/>
      <c r="AC87" s="100"/>
      <c r="AD87" s="1"/>
    </row>
    <row r="88" customFormat="false" ht="12.75" hidden="false" customHeight="false" outlineLevel="0" collapsed="false">
      <c r="A88" s="55" t="s">
        <v>147</v>
      </c>
      <c r="B88" s="55" t="s">
        <v>139</v>
      </c>
      <c r="C88" s="55" t="s">
        <v>147</v>
      </c>
      <c r="D88" s="55" t="s">
        <v>140</v>
      </c>
      <c r="E88" s="101" t="str">
        <f aca="false">"AMT="&amp;A88</f>
        <v>AMT=NORDIC POWER</v>
      </c>
      <c r="F88" s="102" t="n">
        <f aca="false">ABS(DSUM(VARDATA2,H$6-1,$A87:$B88))+ABS(DSUM(VARDATA2,F$6-1,$A87:$B88))</f>
        <v>0</v>
      </c>
      <c r="G88" s="102"/>
      <c r="H88" s="102" t="n">
        <f aca="false">ABS(DSUM(VARDATA2,F$6-1,$C87:$D88))+ABS(DSUM(VARDATA2,H$6-1,$C87:$D88))</f>
        <v>6516558.44</v>
      </c>
      <c r="I88" s="102"/>
      <c r="J88" s="103" t="n">
        <f aca="false">IF((H88+F88)=0,"",F88/(H88+F88))</f>
        <v>0</v>
      </c>
      <c r="K88" s="102" t="n">
        <f aca="false">ABS(DSUM(VARDATA2,M$6-1,$A87:$B88))+ABS(DSUM(VARDATA2,K$6-1,$A87:$B88))</f>
        <v>6770163.63</v>
      </c>
      <c r="L88" s="102"/>
      <c r="M88" s="102" t="n">
        <f aca="false">ABS(DSUM(VARDATA2,K$6-1,$C87:$D88))+ABS(DSUM(VARDATA2,M$6-1,$C87:$D88))</f>
        <v>221086797.68</v>
      </c>
      <c r="N88" s="102"/>
      <c r="O88" s="103" t="n">
        <f aca="false">IF((M88+K88)=0,"",K88/(M88+K88))</f>
        <v>0.0297123405450368</v>
      </c>
      <c r="P88" s="102" t="n">
        <f aca="false">ABS(DSUM(VARDATA2,R$6-1,$A87:$B88))+ABS(DSUM(VARDATA2,P$6-1,$A87:$B88))</f>
        <v>6770163.62750697</v>
      </c>
      <c r="Q88" s="102"/>
      <c r="R88" s="102" t="n">
        <f aca="false">ABS(DSUM(VARDATA2,P$6-1,$C87:$D88))+ABS(DSUM(VARDATA2,R$6-1,$C87:$D88))</f>
        <v>221086797.683575</v>
      </c>
      <c r="S88" s="102"/>
      <c r="T88" s="103" t="n">
        <f aca="false">IF((R88+P88)=0,"",P88/(R88+P88))</f>
        <v>0.0297123405339546</v>
      </c>
      <c r="U88" s="102" t="n">
        <f aca="false">ABS(DSUM(VARDATA2,W$6-1,$A87:$B88))+ABS(DSUM(VARDATA2,U$6-1,$A87:$B88))</f>
        <v>7722373.83</v>
      </c>
      <c r="V88" s="102"/>
      <c r="W88" s="102" t="n">
        <f aca="false">ABS(DSUM(VARDATA2,U$6-1,$C87:$D88))+ABS(DSUM(VARDATA2,W$6-1,$C87:$D88))</f>
        <v>357421321.56</v>
      </c>
      <c r="X88" s="102"/>
      <c r="Y88" s="103" t="n">
        <f aca="false">IF((W88+U88)=0,"",U88/(W88+U88))</f>
        <v>0.021148862564235</v>
      </c>
      <c r="Z88" s="103"/>
      <c r="AA88" s="103"/>
      <c r="AB88" s="103"/>
      <c r="AC88" s="103"/>
      <c r="AD88" s="1"/>
    </row>
    <row r="89" customFormat="false" ht="12.75" hidden="false" customHeight="false" outlineLevel="0" collapsed="false">
      <c r="A89" s="1" t="s">
        <v>135</v>
      </c>
      <c r="B89" s="1" t="s">
        <v>136</v>
      </c>
      <c r="C89" s="1" t="s">
        <v>135</v>
      </c>
      <c r="D89" s="1" t="s">
        <v>136</v>
      </c>
      <c r="F89" s="100"/>
      <c r="G89" s="100"/>
      <c r="H89" s="102"/>
      <c r="I89" s="102"/>
      <c r="J89" s="100"/>
      <c r="K89" s="100"/>
      <c r="L89" s="100"/>
      <c r="M89" s="102"/>
      <c r="N89" s="102"/>
      <c r="O89" s="100"/>
      <c r="P89" s="100"/>
      <c r="Q89" s="100"/>
      <c r="R89" s="102"/>
      <c r="S89" s="102"/>
      <c r="T89" s="100"/>
      <c r="U89" s="100"/>
      <c r="V89" s="100"/>
      <c r="W89" s="102"/>
      <c r="X89" s="102"/>
      <c r="Y89" s="100"/>
      <c r="Z89" s="100"/>
      <c r="AA89" s="100"/>
      <c r="AB89" s="100"/>
      <c r="AC89" s="100"/>
      <c r="AD89" s="1"/>
    </row>
    <row r="90" customFormat="false" ht="12.75" hidden="false" customHeight="false" outlineLevel="0" collapsed="false">
      <c r="A90" s="55" t="s">
        <v>148</v>
      </c>
      <c r="B90" s="55" t="s">
        <v>139</v>
      </c>
      <c r="C90" s="55" t="str">
        <f aca="false">A90</f>
        <v>UK POWER</v>
      </c>
      <c r="D90" s="55" t="s">
        <v>140</v>
      </c>
      <c r="E90" s="101" t="str">
        <f aca="false">"AMT="&amp;A90</f>
        <v>AMT=UK POWER</v>
      </c>
      <c r="F90" s="102" t="n">
        <f aca="false">ABS(DSUM(VARDATA2,H$6-1,$A89:$B90))+ABS(DSUM(VARDATA2,F$6-1,$A89:$B90))</f>
        <v>1723313.67</v>
      </c>
      <c r="G90" s="102"/>
      <c r="H90" s="102" t="n">
        <f aca="false">ABS(DSUM(VARDATA2,F$6-1,$C89:$D90))+ABS(DSUM(VARDATA2,H$6-1,$C89:$D90))</f>
        <v>10319791.87</v>
      </c>
      <c r="I90" s="102"/>
      <c r="J90" s="103" t="n">
        <f aca="false">IF((H90+F90)=0,"",F90/(H90+F90))</f>
        <v>0.143095455260787</v>
      </c>
      <c r="K90" s="102" t="n">
        <f aca="false">ABS(DSUM(VARDATA2,M$6-1,$A89:$B90))+ABS(DSUM(VARDATA2,K$6-1,$A89:$B90))</f>
        <v>88656079.73</v>
      </c>
      <c r="L90" s="102"/>
      <c r="M90" s="102" t="n">
        <f aca="false">ABS(DSUM(VARDATA2,K$6-1,$C89:$D90))+ABS(DSUM(VARDATA2,M$6-1,$C89:$D90))</f>
        <v>556159285.4</v>
      </c>
      <c r="N90" s="102"/>
      <c r="O90" s="103" t="n">
        <f aca="false">IF((M90+K90)=0,"",K90/(M90+K90))</f>
        <v>0.137490643871562</v>
      </c>
      <c r="P90" s="102" t="n">
        <f aca="false">ABS(DSUM(VARDATA2,R$6-1,$A89:$B90))+ABS(DSUM(VARDATA2,P$6-1,$A89:$B90))</f>
        <v>88656079.7316226</v>
      </c>
      <c r="Q90" s="102"/>
      <c r="R90" s="102" t="n">
        <f aca="false">ABS(DSUM(VARDATA2,P$6-1,$C89:$D90))+ABS(DSUM(VARDATA2,R$6-1,$C89:$D90))</f>
        <v>556159285.402109</v>
      </c>
      <c r="S90" s="102"/>
      <c r="T90" s="103" t="n">
        <f aca="false">IF((R90+P90)=0,"",P90/(R90+P90))</f>
        <v>0.137490643873283</v>
      </c>
      <c r="U90" s="102" t="n">
        <f aca="false">ABS(DSUM(VARDATA2,W$6-1,$A89:$B90))+ABS(DSUM(VARDATA2,U$6-1,$A89:$B90))</f>
        <v>88656079.73</v>
      </c>
      <c r="V90" s="102"/>
      <c r="W90" s="102" t="n">
        <f aca="false">ABS(DSUM(VARDATA2,U$6-1,$C89:$D90))+ABS(DSUM(VARDATA2,W$6-1,$C89:$D90))</f>
        <v>556159285.4</v>
      </c>
      <c r="X90" s="102"/>
      <c r="Y90" s="103" t="n">
        <f aca="false">IF((W90+U90)=0,"",U90/(W90+U90))</f>
        <v>0.137490643871562</v>
      </c>
      <c r="Z90" s="103"/>
      <c r="AA90" s="103"/>
      <c r="AB90" s="103"/>
      <c r="AC90" s="103"/>
      <c r="AD90" s="1"/>
    </row>
    <row r="91" customFormat="false" ht="12.75" hidden="false" customHeight="false" outlineLevel="0" collapsed="false">
      <c r="A91" s="1" t="s">
        <v>135</v>
      </c>
      <c r="B91" s="1" t="s">
        <v>136</v>
      </c>
      <c r="C91" s="1" t="s">
        <v>135</v>
      </c>
      <c r="D91" s="1" t="s">
        <v>136</v>
      </c>
      <c r="F91" s="100"/>
      <c r="G91" s="100"/>
      <c r="H91" s="102"/>
      <c r="I91" s="102"/>
      <c r="J91" s="100"/>
      <c r="K91" s="100"/>
      <c r="L91" s="100"/>
      <c r="M91" s="102"/>
      <c r="N91" s="102"/>
      <c r="O91" s="100"/>
      <c r="P91" s="100"/>
      <c r="Q91" s="100"/>
      <c r="R91" s="102"/>
      <c r="S91" s="102"/>
      <c r="T91" s="100"/>
      <c r="U91" s="100"/>
      <c r="V91" s="100"/>
      <c r="W91" s="102"/>
      <c r="X91" s="102"/>
      <c r="Y91" s="100"/>
      <c r="Z91" s="100"/>
      <c r="AA91" s="100"/>
      <c r="AB91" s="100"/>
      <c r="AC91" s="100"/>
      <c r="AD91" s="1"/>
    </row>
    <row r="92" customFormat="false" ht="12.75" hidden="false" customHeight="false" outlineLevel="0" collapsed="false">
      <c r="A92" s="55" t="s">
        <v>149</v>
      </c>
      <c r="B92" s="55" t="s">
        <v>139</v>
      </c>
      <c r="C92" s="55" t="s">
        <v>149</v>
      </c>
      <c r="D92" s="55" t="s">
        <v>140</v>
      </c>
      <c r="E92" s="101" t="str">
        <f aca="false">"AMT="&amp;A92</f>
        <v>AMT=CRUDE &amp; PRODUCTS</v>
      </c>
      <c r="F92" s="102" t="n">
        <f aca="false">ABS(DSUM(VARDATA2,H$6-1,$A91:$B92))+ABS(DSUM(VARDATA2,F$6-1,$A91:$B92))</f>
        <v>9793070.09</v>
      </c>
      <c r="G92" s="102"/>
      <c r="H92" s="102" t="n">
        <f aca="false">ABS(DSUM(VARDATA2,F$6-1,$C91:$D92))+ABS(DSUM(VARDATA2,H$6-1,$C91:$D92))</f>
        <v>404558349.54</v>
      </c>
      <c r="I92" s="102"/>
      <c r="J92" s="103" t="n">
        <f aca="false">IF((H92+F92)=0,"",F92/(H92+F92))</f>
        <v>0.0236346966030546</v>
      </c>
      <c r="K92" s="102" t="n">
        <f aca="false">ABS(DSUM(VARDATA2,M$6-1,$A91:$B92))+ABS(DSUM(VARDATA2,K$6-1,$A91:$B92))</f>
        <v>246350301.56</v>
      </c>
      <c r="L92" s="102"/>
      <c r="M92" s="102" t="n">
        <f aca="false">ABS(DSUM(VARDATA2,K$6-1,$C91:$D92))+ABS(DSUM(VARDATA2,M$6-1,$C91:$D92))</f>
        <v>4549739986.84</v>
      </c>
      <c r="N92" s="102"/>
      <c r="O92" s="103" t="n">
        <f aca="false">IF((M92+K92)=0,"",K92/(M92+K92))</f>
        <v>0.0513648173296136</v>
      </c>
      <c r="P92" s="102" t="n">
        <f aca="false">ABS(DSUM(VARDATA2,R$6-1,$A91:$B92))+ABS(DSUM(VARDATA2,P$6-1,$A91:$B92))</f>
        <v>246350301.559738</v>
      </c>
      <c r="Q92" s="102"/>
      <c r="R92" s="102" t="n">
        <f aca="false">ABS(DSUM(VARDATA2,P$6-1,$C91:$D92))+ABS(DSUM(VARDATA2,R$6-1,$C91:$D92))</f>
        <v>4549739986.84649</v>
      </c>
      <c r="S92" s="102"/>
      <c r="T92" s="103" t="n">
        <f aca="false">IF((R92+P92)=0,"",P92/(R92+P92))</f>
        <v>0.0513648173294923</v>
      </c>
      <c r="U92" s="102" t="n">
        <f aca="false">ABS(DSUM(VARDATA2,W$6-1,$A91:$B92))+ABS(DSUM(VARDATA2,U$6-1,$A91:$B92))</f>
        <v>246350301.56</v>
      </c>
      <c r="V92" s="102"/>
      <c r="W92" s="102" t="n">
        <f aca="false">ABS(DSUM(VARDATA2,U$6-1,$C91:$D92))+ABS(DSUM(VARDATA2,W$6-1,$C91:$D92))</f>
        <v>4549739986.84</v>
      </c>
      <c r="X92" s="102"/>
      <c r="Y92" s="103" t="n">
        <f aca="false">IF((W92+U92)=0,"",U92/(W92+U92))</f>
        <v>0.0513648173296136</v>
      </c>
      <c r="Z92" s="103"/>
      <c r="AA92" s="103"/>
      <c r="AB92" s="103"/>
      <c r="AC92" s="103"/>
      <c r="AD92" s="1"/>
    </row>
    <row r="93" customFormat="false" ht="12.75" hidden="false" customHeight="false" outlineLevel="0" collapsed="false">
      <c r="A93" s="1" t="s">
        <v>135</v>
      </c>
      <c r="B93" s="1" t="s">
        <v>136</v>
      </c>
      <c r="C93" s="1" t="s">
        <v>135</v>
      </c>
      <c r="D93" s="1" t="s">
        <v>136</v>
      </c>
      <c r="F93" s="100"/>
      <c r="G93" s="100"/>
      <c r="H93" s="102"/>
      <c r="I93" s="102"/>
      <c r="J93" s="100"/>
      <c r="K93" s="100"/>
      <c r="L93" s="100"/>
      <c r="M93" s="102"/>
      <c r="N93" s="102"/>
      <c r="O93" s="100"/>
      <c r="P93" s="100"/>
      <c r="Q93" s="100"/>
      <c r="R93" s="102"/>
      <c r="S93" s="102"/>
      <c r="T93" s="100"/>
      <c r="U93" s="100"/>
      <c r="V93" s="100"/>
      <c r="W93" s="102"/>
      <c r="X93" s="102"/>
      <c r="Y93" s="100"/>
      <c r="Z93" s="100"/>
      <c r="AA93" s="100"/>
      <c r="AB93" s="100"/>
      <c r="AC93" s="100"/>
      <c r="AD93" s="1"/>
    </row>
    <row r="94" customFormat="false" ht="12.75" hidden="false" customHeight="false" outlineLevel="0" collapsed="false">
      <c r="A94" s="55" t="s">
        <v>150</v>
      </c>
      <c r="B94" s="55" t="s">
        <v>139</v>
      </c>
      <c r="C94" s="55" t="s">
        <v>150</v>
      </c>
      <c r="D94" s="55" t="s">
        <v>140</v>
      </c>
      <c r="E94" s="101" t="str">
        <f aca="false">"AMT="&amp;A94</f>
        <v>AMT=LPG</v>
      </c>
      <c r="F94" s="102" t="n">
        <f aca="false">ABS(DSUM(VARDATA2,H$6-1,$A93:$B94))+ABS(DSUM(VARDATA2,F$6-1,$A93:$B94))</f>
        <v>16280000</v>
      </c>
      <c r="G94" s="102"/>
      <c r="H94" s="102" t="n">
        <f aca="false">ABS(DSUM(VARDATA2,F$6-1,$C93:$D94))+ABS(DSUM(VARDATA2,H$6-1,$C93:$D94))</f>
        <v>22356396.32</v>
      </c>
      <c r="I94" s="102"/>
      <c r="J94" s="103" t="n">
        <f aca="false">IF((H94+F94)=0,"",F94/(H94+F94))</f>
        <v>0.421364349437857</v>
      </c>
      <c r="K94" s="102" t="n">
        <f aca="false">ABS(DSUM(VARDATA2,M$6-1,$A93:$B94))+ABS(DSUM(VARDATA2,K$6-1,$A93:$B94))</f>
        <v>55700000</v>
      </c>
      <c r="L94" s="102"/>
      <c r="M94" s="102" t="n">
        <f aca="false">ABS(DSUM(VARDATA2,K$6-1,$C93:$D94))+ABS(DSUM(VARDATA2,M$6-1,$C93:$D94))</f>
        <v>691346737.55</v>
      </c>
      <c r="N94" s="102"/>
      <c r="O94" s="103" t="n">
        <f aca="false">IF((M94+K94)=0,"",K94/(M94+K94))</f>
        <v>0.074560261360183</v>
      </c>
      <c r="P94" s="102" t="n">
        <f aca="false">ABS(DSUM(VARDATA2,R$6-1,$A93:$B94))+ABS(DSUM(VARDATA2,P$6-1,$A93:$B94))</f>
        <v>55700000</v>
      </c>
      <c r="Q94" s="102"/>
      <c r="R94" s="102" t="n">
        <f aca="false">ABS(DSUM(VARDATA2,P$6-1,$C93:$D94))+ABS(DSUM(VARDATA2,R$6-1,$C93:$D94))</f>
        <v>691346737.548008</v>
      </c>
      <c r="S94" s="102"/>
      <c r="T94" s="103" t="n">
        <f aca="false">IF((R94+P94)=0,"",P94/(R94+P94))</f>
        <v>0.0745602613603818</v>
      </c>
      <c r="U94" s="102" t="n">
        <f aca="false">ABS(DSUM(VARDATA2,W$6-1,$A93:$B94))+ABS(DSUM(VARDATA2,U$6-1,$A93:$B94))</f>
        <v>55700000</v>
      </c>
      <c r="V94" s="102"/>
      <c r="W94" s="102" t="n">
        <f aca="false">ABS(DSUM(VARDATA2,U$6-1,$C93:$D94))+ABS(DSUM(VARDATA2,W$6-1,$C93:$D94))</f>
        <v>691346737.55</v>
      </c>
      <c r="X94" s="102"/>
      <c r="Y94" s="103" t="n">
        <f aca="false">IF((W94+U94)=0,"",U94/(W94+U94))</f>
        <v>0.074560261360183</v>
      </c>
      <c r="Z94" s="103"/>
      <c r="AA94" s="103"/>
      <c r="AB94" s="103"/>
      <c r="AC94" s="103"/>
      <c r="AD94" s="1"/>
    </row>
    <row r="95" customFormat="false" ht="12.75" hidden="false" customHeight="false" outlineLevel="0" collapsed="false">
      <c r="A95" s="1" t="s">
        <v>135</v>
      </c>
      <c r="B95" s="1" t="s">
        <v>136</v>
      </c>
      <c r="C95" s="1" t="s">
        <v>135</v>
      </c>
      <c r="D95" s="1" t="s">
        <v>136</v>
      </c>
      <c r="F95" s="100"/>
      <c r="G95" s="100"/>
      <c r="H95" s="102"/>
      <c r="I95" s="102"/>
      <c r="J95" s="100"/>
      <c r="K95" s="100"/>
      <c r="L95" s="100"/>
      <c r="M95" s="102"/>
      <c r="N95" s="102"/>
      <c r="O95" s="100"/>
      <c r="P95" s="100"/>
      <c r="Q95" s="100"/>
      <c r="R95" s="102"/>
      <c r="S95" s="102"/>
      <c r="T95" s="100"/>
      <c r="U95" s="100"/>
      <c r="V95" s="100"/>
      <c r="W95" s="102"/>
      <c r="X95" s="102"/>
      <c r="Y95" s="100"/>
      <c r="Z95" s="100"/>
      <c r="AA95" s="100"/>
      <c r="AB95" s="100"/>
      <c r="AC95" s="100"/>
      <c r="AD95" s="1"/>
    </row>
    <row r="96" customFormat="false" ht="12.75" hidden="false" customHeight="false" outlineLevel="0" collapsed="false">
      <c r="A96" s="55" t="s">
        <v>151</v>
      </c>
      <c r="B96" s="55" t="s">
        <v>139</v>
      </c>
      <c r="C96" s="55" t="str">
        <f aca="false">A96</f>
        <v>PLASTICS</v>
      </c>
      <c r="D96" s="55" t="s">
        <v>140</v>
      </c>
      <c r="E96" s="101" t="str">
        <f aca="false">"AMT="&amp;A96</f>
        <v>AMT=PLASTICS</v>
      </c>
      <c r="F96" s="102" t="n">
        <f aca="false">ABS(DSUM(VARDATA2,H$6-1,$A95:$B96))+ABS(DSUM(VARDATA2,F$6-1,$A95:$B96))</f>
        <v>0</v>
      </c>
      <c r="G96" s="102"/>
      <c r="H96" s="102" t="n">
        <f aca="false">ABS(DSUM(VARDATA2,F$6-1,$C95:$D96))+ABS(DSUM(VARDATA2,H$6-1,$C95:$D96))</f>
        <v>0</v>
      </c>
      <c r="I96" s="102"/>
      <c r="J96" s="103" t="str">
        <f aca="false">IF((H96+F96)=0,"",F96/(H96+F96))</f>
        <v/>
      </c>
      <c r="K96" s="102" t="n">
        <f aca="false">ABS(DSUM(VARDATA2,M$6-1,$A95:$B96))+ABS(DSUM(VARDATA2,K$6-1,$A95:$B96))</f>
        <v>0</v>
      </c>
      <c r="L96" s="102"/>
      <c r="M96" s="102" t="n">
        <f aca="false">ABS(DSUM(VARDATA2,K$6-1,$C95:$D96))+ABS(DSUM(VARDATA2,M$6-1,$C95:$D96))</f>
        <v>0</v>
      </c>
      <c r="N96" s="102"/>
      <c r="O96" s="103" t="str">
        <f aca="false">IF((M96+K96)=0,"",K96/(M96+K96))</f>
        <v/>
      </c>
      <c r="P96" s="102" t="n">
        <f aca="false">ABS(DSUM(VARDATA2,R$6-1,$A95:$B96))+ABS(DSUM(VARDATA2,P$6-1,$A95:$B96))</f>
        <v>0</v>
      </c>
      <c r="Q96" s="102"/>
      <c r="R96" s="102" t="n">
        <f aca="false">ABS(DSUM(VARDATA2,P$6-1,$C95:$D96))+ABS(DSUM(VARDATA2,R$6-1,$C95:$D96))</f>
        <v>0</v>
      </c>
      <c r="S96" s="102"/>
      <c r="T96" s="103" t="str">
        <f aca="false">IF((R96+P96)=0,"",P96/(R96+P96))</f>
        <v/>
      </c>
      <c r="U96" s="102" t="n">
        <f aca="false">ABS(DSUM(VARDATA2,W$6-1,$A95:$B96))+ABS(DSUM(VARDATA2,U$6-1,$A95:$B96))</f>
        <v>0</v>
      </c>
      <c r="V96" s="102"/>
      <c r="W96" s="102" t="n">
        <f aca="false">ABS(DSUM(VARDATA2,U$6-1,$C95:$D96))+ABS(DSUM(VARDATA2,W$6-1,$C95:$D96))</f>
        <v>71389757.76</v>
      </c>
      <c r="X96" s="102"/>
      <c r="Y96" s="103" t="n">
        <f aca="false">IF((W96+U96)=0,"",U96/(W96+U96))</f>
        <v>0</v>
      </c>
      <c r="Z96" s="103"/>
      <c r="AA96" s="103"/>
      <c r="AB96" s="103"/>
      <c r="AC96" s="103"/>
      <c r="AD96" s="1"/>
    </row>
    <row r="97" customFormat="false" ht="12.75" hidden="false" customHeight="false" outlineLevel="0" collapsed="false">
      <c r="A97" s="1" t="s">
        <v>135</v>
      </c>
      <c r="B97" s="1" t="s">
        <v>136</v>
      </c>
      <c r="C97" s="1" t="s">
        <v>135</v>
      </c>
      <c r="D97" s="1" t="s">
        <v>136</v>
      </c>
      <c r="F97" s="100"/>
      <c r="G97" s="100"/>
      <c r="H97" s="102"/>
      <c r="I97" s="102"/>
      <c r="J97" s="100"/>
      <c r="K97" s="100"/>
      <c r="L97" s="100"/>
      <c r="M97" s="102"/>
      <c r="N97" s="102"/>
      <c r="O97" s="100"/>
      <c r="P97" s="100"/>
      <c r="Q97" s="100"/>
      <c r="R97" s="102"/>
      <c r="S97" s="102"/>
      <c r="T97" s="100"/>
      <c r="U97" s="100"/>
      <c r="V97" s="100"/>
      <c r="W97" s="102"/>
      <c r="X97" s="102"/>
      <c r="Y97" s="100"/>
      <c r="Z97" s="100"/>
      <c r="AA97" s="100"/>
      <c r="AB97" s="100"/>
      <c r="AC97" s="100"/>
      <c r="AD97" s="1"/>
    </row>
    <row r="98" customFormat="false" ht="12.75" hidden="false" customHeight="false" outlineLevel="0" collapsed="false">
      <c r="A98" s="55" t="s">
        <v>152</v>
      </c>
      <c r="B98" s="55" t="s">
        <v>139</v>
      </c>
      <c r="C98" s="55" t="s">
        <v>152</v>
      </c>
      <c r="D98" s="55" t="s">
        <v>140</v>
      </c>
      <c r="E98" s="101" t="str">
        <f aca="false">"AMT="&amp;A98</f>
        <v>AMT=PETROCHEMICALS</v>
      </c>
      <c r="F98" s="102" t="n">
        <f aca="false">ABS(DSUM(VARDATA2,H$6-1,$A97:$B98))+ABS(DSUM(VARDATA2,F$6-1,$A97:$B98))</f>
        <v>0</v>
      </c>
      <c r="G98" s="102"/>
      <c r="H98" s="102" t="n">
        <f aca="false">ABS(DSUM(VARDATA2,F$6-1,$C97:$D98))+ABS(DSUM(VARDATA2,H$6-1,$C97:$D98))</f>
        <v>61857795.1</v>
      </c>
      <c r="I98" s="102"/>
      <c r="J98" s="103" t="n">
        <f aca="false">IF((H98+F98)=0,"",F98/(H98+F98))</f>
        <v>0</v>
      </c>
      <c r="K98" s="102" t="n">
        <f aca="false">ABS(DSUM(VARDATA2,M$6-1,$A97:$B98))+ABS(DSUM(VARDATA2,K$6-1,$A97:$B98))</f>
        <v>26114850.75</v>
      </c>
      <c r="L98" s="102"/>
      <c r="M98" s="102" t="n">
        <f aca="false">ABS(DSUM(VARDATA2,K$6-1,$C97:$D98))+ABS(DSUM(VARDATA2,M$6-1,$C97:$D98))</f>
        <v>411757502.81</v>
      </c>
      <c r="N98" s="102"/>
      <c r="O98" s="103" t="n">
        <f aca="false">IF((M98+K98)=0,"",K98/(M98+K98))</f>
        <v>0.0596403279121882</v>
      </c>
      <c r="P98" s="102" t="n">
        <f aca="false">ABS(DSUM(VARDATA2,R$6-1,$A97:$B98))+ABS(DSUM(VARDATA2,P$6-1,$A97:$B98))</f>
        <v>26114850.74968</v>
      </c>
      <c r="Q98" s="102"/>
      <c r="R98" s="102" t="n">
        <f aca="false">ABS(DSUM(VARDATA2,P$6-1,$C97:$D98))+ABS(DSUM(VARDATA2,R$6-1,$C97:$D98))</f>
        <v>411757502.81931</v>
      </c>
      <c r="S98" s="102"/>
      <c r="T98" s="103" t="n">
        <f aca="false">IF((R98+P98)=0,"",P98/(R98+P98))</f>
        <v>0.0596403279102329</v>
      </c>
      <c r="U98" s="102" t="n">
        <f aca="false">ABS(DSUM(VARDATA2,W$6-1,$A97:$B98))+ABS(DSUM(VARDATA2,U$6-1,$A97:$B98))</f>
        <v>26114850.75</v>
      </c>
      <c r="V98" s="102"/>
      <c r="W98" s="102" t="n">
        <f aca="false">ABS(DSUM(VARDATA2,U$6-1,$C97:$D98))+ABS(DSUM(VARDATA2,W$6-1,$C97:$D98))</f>
        <v>411757502.81</v>
      </c>
      <c r="X98" s="102"/>
      <c r="Y98" s="103" t="n">
        <f aca="false">IF((W98+U98)=0,"",U98/(W98+U98))</f>
        <v>0.0596403279121882</v>
      </c>
      <c r="Z98" s="103"/>
      <c r="AA98" s="103"/>
      <c r="AB98" s="103"/>
      <c r="AC98" s="103"/>
      <c r="AD98" s="1"/>
    </row>
    <row r="99" customFormat="false" ht="12.75" hidden="false" customHeight="false" outlineLevel="0" collapsed="false">
      <c r="A99" s="1" t="s">
        <v>135</v>
      </c>
      <c r="B99" s="1" t="s">
        <v>136</v>
      </c>
      <c r="C99" s="1" t="s">
        <v>135</v>
      </c>
      <c r="D99" s="1" t="s">
        <v>136</v>
      </c>
      <c r="F99" s="100"/>
      <c r="G99" s="100"/>
      <c r="H99" s="102"/>
      <c r="I99" s="102"/>
      <c r="J99" s="100"/>
      <c r="K99" s="100"/>
      <c r="L99" s="100"/>
      <c r="M99" s="102"/>
      <c r="N99" s="102"/>
      <c r="O99" s="100"/>
      <c r="P99" s="100"/>
      <c r="Q99" s="100"/>
      <c r="R99" s="102"/>
      <c r="S99" s="102"/>
      <c r="T99" s="100"/>
      <c r="U99" s="100"/>
      <c r="V99" s="100"/>
      <c r="W99" s="102"/>
      <c r="X99" s="102"/>
      <c r="Y99" s="100"/>
      <c r="Z99" s="100"/>
      <c r="AA99" s="100"/>
      <c r="AB99" s="100"/>
      <c r="AC99" s="100"/>
      <c r="AD99" s="1"/>
    </row>
    <row r="100" customFormat="false" ht="12.75" hidden="false" customHeight="false" outlineLevel="0" collapsed="false">
      <c r="A100" s="55" t="s">
        <v>153</v>
      </c>
      <c r="B100" s="55" t="s">
        <v>139</v>
      </c>
      <c r="C100" s="55" t="s">
        <v>153</v>
      </c>
      <c r="D100" s="55" t="s">
        <v>140</v>
      </c>
      <c r="E100" s="101" t="str">
        <f aca="false">"AMT="&amp;A100</f>
        <v>AMT=COAL</v>
      </c>
      <c r="F100" s="102" t="n">
        <f aca="false">ABS(DSUM(VARDATA2,H$6-1,$A99:$B100))+ABS(DSUM(VARDATA2,F$6-1,$A99:$B100))</f>
        <v>0</v>
      </c>
      <c r="G100" s="102"/>
      <c r="H100" s="102" t="n">
        <f aca="false">ABS(DSUM(VARDATA2,F$6-1,$C99:$D100))+ABS(DSUM(VARDATA2,H$6-1,$C99:$D100))</f>
        <v>556837.5</v>
      </c>
      <c r="I100" s="102"/>
      <c r="J100" s="103" t="n">
        <f aca="false">IF((H100+F100)=0,"",F100/(H100+F100))</f>
        <v>0</v>
      </c>
      <c r="K100" s="102" t="n">
        <f aca="false">ABS(DSUM(VARDATA2,M$6-1,$A99:$B100))+ABS(DSUM(VARDATA2,K$6-1,$A99:$B100))</f>
        <v>11360913.75</v>
      </c>
      <c r="L100" s="102"/>
      <c r="M100" s="102" t="n">
        <f aca="false">ABS(DSUM(VARDATA2,K$6-1,$C99:$D100))+ABS(DSUM(VARDATA2,M$6-1,$C99:$D100))</f>
        <v>41116930.88</v>
      </c>
      <c r="N100" s="102"/>
      <c r="O100" s="103" t="n">
        <f aca="false">IF((M100+K100)=0,"",K100/(M100+K100))</f>
        <v>0.216489717329307</v>
      </c>
      <c r="P100" s="102" t="n">
        <f aca="false">ABS(DSUM(VARDATA2,R$6-1,$A99:$B100))+ABS(DSUM(VARDATA2,P$6-1,$A99:$B100))</f>
        <v>11360913.75</v>
      </c>
      <c r="Q100" s="102"/>
      <c r="R100" s="102" t="n">
        <f aca="false">ABS(DSUM(VARDATA2,P$6-1,$C99:$D100))+ABS(DSUM(VARDATA2,R$6-1,$C99:$D100))</f>
        <v>41116930.88</v>
      </c>
      <c r="S100" s="102"/>
      <c r="T100" s="103" t="n">
        <f aca="false">IF((R100+P100)=0,"",P100/(R100+P100))</f>
        <v>0.216489717329307</v>
      </c>
      <c r="U100" s="102" t="n">
        <f aca="false">ABS(DSUM(VARDATA2,W$6-1,$A99:$B100))+ABS(DSUM(VARDATA2,U$6-1,$A99:$B100))</f>
        <v>18897288.75</v>
      </c>
      <c r="V100" s="102"/>
      <c r="W100" s="102" t="n">
        <f aca="false">ABS(DSUM(VARDATA2,U$6-1,$C99:$D100))+ABS(DSUM(VARDATA2,W$6-1,$C99:$D100))</f>
        <v>80524150.79</v>
      </c>
      <c r="X100" s="102"/>
      <c r="Y100" s="103" t="n">
        <f aca="false">IF((W100+U100)=0,"",U100/(W100+U100))</f>
        <v>0.190072572248334</v>
      </c>
      <c r="Z100" s="103"/>
      <c r="AA100" s="103"/>
      <c r="AB100" s="103"/>
      <c r="AC100" s="103"/>
      <c r="AD100" s="1"/>
    </row>
    <row r="101" customFormat="false" ht="12.75" hidden="false" customHeight="false" outlineLevel="0" collapsed="false">
      <c r="A101" s="1" t="s">
        <v>135</v>
      </c>
      <c r="B101" s="1" t="s">
        <v>136</v>
      </c>
      <c r="C101" s="1" t="s">
        <v>135</v>
      </c>
      <c r="D101" s="1" t="s">
        <v>136</v>
      </c>
      <c r="F101" s="102"/>
      <c r="G101" s="102"/>
      <c r="H101" s="102"/>
      <c r="I101" s="102"/>
      <c r="J101" s="103"/>
      <c r="K101" s="102"/>
      <c r="L101" s="102"/>
      <c r="M101" s="102"/>
      <c r="N101" s="102"/>
      <c r="O101" s="103"/>
      <c r="P101" s="102"/>
      <c r="Q101" s="102"/>
      <c r="R101" s="102"/>
      <c r="S101" s="102"/>
      <c r="T101" s="103"/>
      <c r="U101" s="102"/>
      <c r="V101" s="102"/>
      <c r="W101" s="102"/>
      <c r="X101" s="102"/>
      <c r="Y101" s="103"/>
      <c r="Z101" s="103"/>
      <c r="AA101" s="103"/>
      <c r="AB101" s="103"/>
      <c r="AC101" s="103"/>
      <c r="AD101" s="1"/>
    </row>
    <row r="102" customFormat="false" ht="12.75" hidden="false" customHeight="false" outlineLevel="0" collapsed="false">
      <c r="A102" s="55" t="s">
        <v>82</v>
      </c>
      <c r="B102" s="55" t="s">
        <v>139</v>
      </c>
      <c r="C102" s="55" t="s">
        <v>82</v>
      </c>
      <c r="D102" s="55" t="s">
        <v>140</v>
      </c>
      <c r="E102" s="101" t="str">
        <f aca="false">"AMT="&amp;A102</f>
        <v>AMT=EMISSIONS</v>
      </c>
      <c r="F102" s="102" t="n">
        <f aca="false">ABS(DSUM(VARDATA2,H$6-1,$A101:$B102))+ABS(DSUM(VARDATA2,F$6-1,$A101:$B102))</f>
        <v>1496875</v>
      </c>
      <c r="G102" s="102"/>
      <c r="H102" s="102" t="n">
        <f aca="false">ABS(DSUM(VARDATA2,F$6-1,$C101:$D102))+ABS(DSUM(VARDATA2,H$6-1,$C101:$D102))</f>
        <v>12250650</v>
      </c>
      <c r="I102" s="102"/>
      <c r="J102" s="103" t="n">
        <f aca="false">IF((H102+F102)=0,"",F102/(H102+F102))</f>
        <v>0.108883235345999</v>
      </c>
      <c r="K102" s="102" t="n">
        <f aca="false">ABS(DSUM(VARDATA2,M$6-1,$A101:$B102))+ABS(DSUM(VARDATA2,K$6-1,$A101:$B102))</f>
        <v>10379925</v>
      </c>
      <c r="L102" s="102"/>
      <c r="M102" s="102" t="n">
        <f aca="false">ABS(DSUM(VARDATA2,K$6-1,$C101:$D102))+ABS(DSUM(VARDATA2,M$6-1,$C101:$D102))</f>
        <v>88718697.5</v>
      </c>
      <c r="N102" s="102"/>
      <c r="O102" s="103" t="n">
        <f aca="false">IF((M102+K102)=0,"",K102/(M102+K102))</f>
        <v>0.104743383289712</v>
      </c>
      <c r="P102" s="102" t="n">
        <f aca="false">ABS(DSUM(VARDATA2,R$6-1,$A101:$B102))+ABS(DSUM(VARDATA2,P$6-1,$A101:$B102))</f>
        <v>10379925</v>
      </c>
      <c r="Q102" s="102"/>
      <c r="R102" s="102" t="n">
        <f aca="false">ABS(DSUM(VARDATA2,P$6-1,$C101:$D102))+ABS(DSUM(VARDATA2,R$6-1,$C101:$D102))</f>
        <v>88718697.5</v>
      </c>
      <c r="S102" s="102"/>
      <c r="T102" s="103" t="n">
        <f aca="false">IF((R102+P102)=0,"",P102/(R102+P102))</f>
        <v>0.104743383289712</v>
      </c>
      <c r="U102" s="102" t="n">
        <f aca="false">ABS(DSUM(VARDATA2,W$6-1,$A101:$B102))+ABS(DSUM(VARDATA2,U$6-1,$A101:$B102))</f>
        <v>10379925</v>
      </c>
      <c r="V102" s="102"/>
      <c r="W102" s="102" t="n">
        <f aca="false">ABS(DSUM(VARDATA2,U$6-1,$C101:$D102))+ABS(DSUM(VARDATA2,W$6-1,$C101:$D102))</f>
        <v>88718697.5</v>
      </c>
      <c r="X102" s="102"/>
      <c r="Y102" s="103" t="n">
        <f aca="false">IF((W102+U102)=0,"",U102/(W102+U102))</f>
        <v>0.104743383289712</v>
      </c>
      <c r="Z102" s="103"/>
      <c r="AA102" s="103"/>
      <c r="AB102" s="103"/>
      <c r="AC102" s="103"/>
      <c r="AD102" s="1"/>
    </row>
    <row r="103" customFormat="false" ht="12.75" hidden="false" customHeight="false" outlineLevel="0" collapsed="false">
      <c r="A103" s="1" t="s">
        <v>135</v>
      </c>
      <c r="B103" s="1" t="s">
        <v>136</v>
      </c>
      <c r="C103" s="1" t="s">
        <v>135</v>
      </c>
      <c r="D103" s="1" t="s">
        <v>136</v>
      </c>
      <c r="F103" s="102"/>
      <c r="G103" s="102"/>
      <c r="H103" s="102"/>
      <c r="I103" s="102"/>
      <c r="J103" s="103"/>
      <c r="K103" s="102"/>
      <c r="L103" s="102"/>
      <c r="M103" s="102"/>
      <c r="N103" s="102"/>
      <c r="O103" s="103"/>
      <c r="P103" s="102"/>
      <c r="Q103" s="102"/>
      <c r="R103" s="102"/>
      <c r="S103" s="102"/>
      <c r="T103" s="103"/>
      <c r="U103" s="102"/>
      <c r="V103" s="102"/>
      <c r="W103" s="102"/>
      <c r="X103" s="102"/>
      <c r="Y103" s="103"/>
      <c r="Z103" s="103"/>
      <c r="AA103" s="103"/>
      <c r="AB103" s="103"/>
      <c r="AC103" s="103"/>
      <c r="AD103" s="1"/>
    </row>
    <row r="104" customFormat="false" ht="12.75" hidden="false" customHeight="false" outlineLevel="0" collapsed="false">
      <c r="A104" s="55" t="s">
        <v>154</v>
      </c>
      <c r="B104" s="55" t="s">
        <v>139</v>
      </c>
      <c r="C104" s="55" t="s">
        <v>154</v>
      </c>
      <c r="D104" s="55" t="s">
        <v>140</v>
      </c>
      <c r="E104" s="101" t="str">
        <f aca="false">"AMT="&amp;A104</f>
        <v>AMT=PAPER &amp; PULP</v>
      </c>
      <c r="F104" s="102" t="n">
        <f aca="false">ABS(DSUM(VARDATA2,H$6-1,$A103:$B104))+ABS(DSUM(VARDATA2,F$6-1,$A103:$B104))</f>
        <v>0</v>
      </c>
      <c r="G104" s="102"/>
      <c r="H104" s="102" t="n">
        <f aca="false">ABS(DSUM(VARDATA2,F$6-1,$C103:$D104))+ABS(DSUM(VARDATA2,H$6-1,$C103:$D104))</f>
        <v>0</v>
      </c>
      <c r="I104" s="102"/>
      <c r="J104" s="103" t="str">
        <f aca="false">IF((H104+F104)=0,"",F104/(H104+F104))</f>
        <v/>
      </c>
      <c r="K104" s="102" t="n">
        <f aca="false">ABS(DSUM(VARDATA2,M$6-1,$A103:$B104))+ABS(DSUM(VARDATA2,K$6-1,$A103:$B104))</f>
        <v>393750</v>
      </c>
      <c r="L104" s="102"/>
      <c r="M104" s="102" t="n">
        <f aca="false">ABS(DSUM(VARDATA2,K$6-1,$C103:$D104))+ABS(DSUM(VARDATA2,M$6-1,$C103:$D104))</f>
        <v>111148789</v>
      </c>
      <c r="N104" s="102"/>
      <c r="O104" s="103" t="n">
        <f aca="false">IF((M104+K104)=0,"",K104/(M104+K104))</f>
        <v>0.00353004336758015</v>
      </c>
      <c r="P104" s="102" t="n">
        <f aca="false">ABS(DSUM(VARDATA2,R$6-1,$A103:$B104))+ABS(DSUM(VARDATA2,P$6-1,$A103:$B104))</f>
        <v>393750</v>
      </c>
      <c r="Q104" s="102"/>
      <c r="R104" s="102" t="n">
        <f aca="false">ABS(DSUM(VARDATA2,P$6-1,$C103:$D104))+ABS(DSUM(VARDATA2,R$6-1,$C103:$D104))</f>
        <v>111148789.000064</v>
      </c>
      <c r="S104" s="102"/>
      <c r="T104" s="103" t="n">
        <f aca="false">IF((R104+P104)=0,"",P104/(R104+P104))</f>
        <v>0.00353004336757812</v>
      </c>
      <c r="U104" s="102" t="n">
        <f aca="false">ABS(DSUM(VARDATA2,W$6-1,$A103:$B104))+ABS(DSUM(VARDATA2,U$6-1,$A103:$B104))</f>
        <v>1500750</v>
      </c>
      <c r="V104" s="102"/>
      <c r="W104" s="102" t="n">
        <f aca="false">ABS(DSUM(VARDATA2,U$6-1,$C103:$D104))+ABS(DSUM(VARDATA2,W$6-1,$C103:$D104))</f>
        <v>165611796.83</v>
      </c>
      <c r="X104" s="102"/>
      <c r="Y104" s="103" t="n">
        <f aca="false">IF((W104+U104)=0,"",U104/(W104+U104))</f>
        <v>0.00898047470682546</v>
      </c>
      <c r="Z104" s="103"/>
      <c r="AA104" s="103"/>
      <c r="AB104" s="103"/>
      <c r="AC104" s="103"/>
      <c r="AD104" s="1"/>
    </row>
    <row r="105" customFormat="false" ht="12.75" hidden="false" customHeight="false" outlineLevel="0" collapsed="false">
      <c r="A105" s="1" t="s">
        <v>135</v>
      </c>
      <c r="B105" s="1" t="s">
        <v>136</v>
      </c>
      <c r="C105" s="1" t="s">
        <v>135</v>
      </c>
      <c r="D105" s="1" t="s">
        <v>136</v>
      </c>
      <c r="F105" s="100"/>
      <c r="G105" s="100"/>
      <c r="H105" s="102"/>
      <c r="I105" s="102"/>
      <c r="J105" s="100"/>
      <c r="K105" s="100"/>
      <c r="L105" s="100"/>
      <c r="M105" s="102"/>
      <c r="N105" s="102"/>
      <c r="O105" s="100"/>
      <c r="P105" s="100"/>
      <c r="Q105" s="100"/>
      <c r="R105" s="102"/>
      <c r="S105" s="102"/>
      <c r="T105" s="100"/>
      <c r="U105" s="100"/>
      <c r="V105" s="100"/>
      <c r="W105" s="102"/>
      <c r="X105" s="102"/>
      <c r="Y105" s="100"/>
      <c r="Z105" s="100"/>
      <c r="AA105" s="100"/>
      <c r="AB105" s="100"/>
      <c r="AC105" s="100"/>
      <c r="AD105" s="1"/>
    </row>
    <row r="106" customFormat="false" ht="12.75" hidden="false" customHeight="false" outlineLevel="0" collapsed="false">
      <c r="A106" s="55" t="s">
        <v>121</v>
      </c>
      <c r="B106" s="55" t="s">
        <v>139</v>
      </c>
      <c r="C106" s="55" t="s">
        <v>121</v>
      </c>
      <c r="D106" s="55" t="s">
        <v>140</v>
      </c>
      <c r="E106" s="101" t="str">
        <f aca="false">"AMT="&amp;A106</f>
        <v>AMT=WEATHER</v>
      </c>
      <c r="F106" s="102" t="n">
        <f aca="false">ABS(DSUM(VARDATA2,H$6-1,$A105:$B106))+ABS(DSUM(VARDATA2,F$6-1,$A105:$B106))</f>
        <v>0</v>
      </c>
      <c r="G106" s="102"/>
      <c r="H106" s="102" t="n">
        <f aca="false">ABS(DSUM(VARDATA2,F$6-1,$C105:$D106))+ABS(DSUM(VARDATA2,H$6-1,$C105:$D106))</f>
        <v>0</v>
      </c>
      <c r="I106" s="102"/>
      <c r="J106" s="103" t="str">
        <f aca="false">IF((H106+F106)=0,"",F106/(H106+F106))</f>
        <v/>
      </c>
      <c r="K106" s="102" t="n">
        <f aca="false">ABS(DSUM(VARDATA2,M$6-1,$A105:$B106))+ABS(DSUM(VARDATA2,K$6-1,$A105:$B106))</f>
        <v>0</v>
      </c>
      <c r="L106" s="102"/>
      <c r="M106" s="102" t="n">
        <f aca="false">ABS(DSUM(VARDATA2,K$6-1,$C105:$D106))+ABS(DSUM(VARDATA2,M$6-1,$C105:$D106))</f>
        <v>0</v>
      </c>
      <c r="N106" s="102"/>
      <c r="O106" s="103" t="str">
        <f aca="false">IF((M106+K106)=0,"",K106/(M106+K106))</f>
        <v/>
      </c>
      <c r="P106" s="102" t="n">
        <f aca="false">ABS(DSUM(VARDATA2,R$6-1,$A105:$B106))+ABS(DSUM(VARDATA2,P$6-1,$A105:$B106))</f>
        <v>0</v>
      </c>
      <c r="Q106" s="102"/>
      <c r="R106" s="102" t="n">
        <f aca="false">ABS(DSUM(VARDATA2,P$6-1,$C105:$D106))+ABS(DSUM(VARDATA2,R$6-1,$C105:$D106))</f>
        <v>0</v>
      </c>
      <c r="S106" s="102"/>
      <c r="T106" s="103" t="str">
        <f aca="false">IF((R106+P106)=0,"",P106/(R106+P106))</f>
        <v/>
      </c>
      <c r="U106" s="102" t="n">
        <f aca="false">ABS(DSUM(VARDATA2,W$6-1,$A105:$B106))+ABS(DSUM(VARDATA2,U$6-1,$A105:$B106))</f>
        <v>0</v>
      </c>
      <c r="V106" s="102"/>
      <c r="W106" s="102" t="n">
        <f aca="false">ABS(DSUM(VARDATA2,U$6-1,$C105:$D106))+ABS(DSUM(VARDATA2,W$6-1,$C105:$D106))</f>
        <v>0</v>
      </c>
      <c r="X106" s="102"/>
      <c r="Y106" s="103" t="str">
        <f aca="false">IF((W106+U106)=0,"",U106/(W106+U106))</f>
        <v/>
      </c>
      <c r="Z106" s="103"/>
      <c r="AA106" s="103"/>
      <c r="AB106" s="103"/>
      <c r="AC106" s="103"/>
      <c r="AD106" s="1"/>
    </row>
    <row r="107" customFormat="false" ht="12.75" hidden="false" customHeight="false" outlineLevel="0" collapsed="false">
      <c r="A107" s="101" t="s">
        <v>35</v>
      </c>
      <c r="B107" s="58"/>
      <c r="C107" s="58"/>
      <c r="D107" s="58"/>
      <c r="E107" s="101" t="str">
        <f aca="false">"AMT="&amp;A107</f>
        <v>AMT=TOTAL</v>
      </c>
      <c r="F107" s="114" t="n">
        <f aca="false">SUM(F78:F106)</f>
        <v>308526673.22</v>
      </c>
      <c r="G107" s="114"/>
      <c r="H107" s="114" t="n">
        <f aca="false">SUM(H78:H106)</f>
        <v>1248033378.18</v>
      </c>
      <c r="I107" s="114"/>
      <c r="J107" s="115" t="n">
        <f aca="false">IF((H107+F107)=0,"",F107/(H107+F107))</f>
        <v>0.198210581687809</v>
      </c>
      <c r="K107" s="114" t="n">
        <f aca="false">SUM(K78:K106)</f>
        <v>2995058985.13</v>
      </c>
      <c r="L107" s="114"/>
      <c r="M107" s="114" t="n">
        <f aca="false">SUM(M78:M106)</f>
        <v>14917622826.86</v>
      </c>
      <c r="N107" s="114"/>
      <c r="O107" s="115" t="n">
        <f aca="false">IF((M107+K107)=0,"",K107/(M107+K107))</f>
        <v>0.167203270652931</v>
      </c>
      <c r="P107" s="114" t="n">
        <f aca="false">SUM(P78:P106)</f>
        <v>2995058985.13057</v>
      </c>
      <c r="Q107" s="114"/>
      <c r="R107" s="114" t="n">
        <f aca="false">SUM(R78:R106)</f>
        <v>14917622826.8613</v>
      </c>
      <c r="S107" s="114"/>
      <c r="T107" s="115" t="n">
        <f aca="false">IF((R107+P107)=0,"",P107/(R107+P107))</f>
        <v>0.167203270652946</v>
      </c>
      <c r="U107" s="114" t="n">
        <f aca="false">SUM(U78:U106)</f>
        <v>4188848893.61</v>
      </c>
      <c r="V107" s="114"/>
      <c r="W107" s="114" t="n">
        <f aca="false">SUM(W78:W106)</f>
        <v>24033331360.96</v>
      </c>
      <c r="X107" s="114"/>
      <c r="Y107" s="115" t="n">
        <f aca="false">IF((W107+U107)=0,"",U107/(W107+U107))</f>
        <v>0.148424000407683</v>
      </c>
      <c r="Z107" s="116"/>
      <c r="AA107" s="116"/>
      <c r="AB107" s="116"/>
      <c r="AC107" s="116"/>
      <c r="AD107" s="58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1"/>
      <c r="AP107" s="101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1"/>
      <c r="BB107" s="101"/>
      <c r="BC107" s="101"/>
      <c r="BD107" s="101"/>
      <c r="BE107" s="101"/>
      <c r="BF107" s="101"/>
      <c r="BG107" s="101"/>
      <c r="BH107" s="101"/>
      <c r="BI107" s="101"/>
      <c r="BJ107" s="101"/>
      <c r="BK107" s="101"/>
      <c r="BL107" s="101"/>
      <c r="BM107" s="101"/>
      <c r="BN107" s="101"/>
      <c r="BO107" s="101"/>
      <c r="BP107" s="101"/>
      <c r="BQ107" s="101"/>
      <c r="BR107" s="101"/>
      <c r="BS107" s="101"/>
      <c r="BT107" s="101"/>
      <c r="BU107" s="101"/>
      <c r="BV107" s="101"/>
      <c r="BW107" s="101"/>
      <c r="BX107" s="101"/>
      <c r="BY107" s="101"/>
      <c r="BZ107" s="101"/>
      <c r="CA107" s="101"/>
      <c r="CB107" s="101"/>
      <c r="CC107" s="101"/>
      <c r="CD107" s="101"/>
      <c r="CE107" s="101"/>
      <c r="CF107" s="101"/>
      <c r="CG107" s="101"/>
      <c r="CH107" s="101"/>
      <c r="CI107" s="101"/>
      <c r="CJ107" s="101"/>
      <c r="CK107" s="101"/>
      <c r="CL107" s="101"/>
      <c r="CM107" s="101"/>
      <c r="CN107" s="101"/>
      <c r="CO107" s="101"/>
      <c r="CP107" s="101"/>
      <c r="CQ107" s="101"/>
      <c r="CR107" s="101"/>
      <c r="CS107" s="101"/>
      <c r="CT107" s="101"/>
      <c r="CU107" s="101"/>
      <c r="CV107" s="101"/>
      <c r="CW107" s="101"/>
      <c r="CX107" s="101"/>
      <c r="CY107" s="101"/>
      <c r="CZ107" s="101"/>
      <c r="DA107" s="101"/>
      <c r="DB107" s="101"/>
      <c r="DC107" s="101"/>
      <c r="DD107" s="101"/>
      <c r="DE107" s="101"/>
      <c r="DF107" s="101"/>
      <c r="DG107" s="101"/>
      <c r="DH107" s="101"/>
      <c r="DI107" s="101"/>
      <c r="DJ107" s="101"/>
      <c r="DK107" s="101"/>
      <c r="DL107" s="101"/>
      <c r="DM107" s="101"/>
      <c r="DN107" s="101"/>
      <c r="DO107" s="101"/>
      <c r="DP107" s="101"/>
      <c r="DQ107" s="101"/>
      <c r="DR107" s="101"/>
      <c r="DS107" s="101"/>
      <c r="DT107" s="101"/>
      <c r="DU107" s="101"/>
      <c r="DV107" s="101"/>
      <c r="DW107" s="101"/>
      <c r="DX107" s="101"/>
      <c r="DY107" s="101"/>
      <c r="DZ107" s="101"/>
      <c r="EA107" s="101"/>
      <c r="EB107" s="101"/>
      <c r="EC107" s="101"/>
      <c r="ED107" s="101"/>
      <c r="EE107" s="101"/>
      <c r="EF107" s="101"/>
      <c r="EG107" s="101"/>
      <c r="EH107" s="101"/>
      <c r="EI107" s="101"/>
      <c r="EJ107" s="101"/>
      <c r="EK107" s="101"/>
      <c r="EL107" s="101"/>
      <c r="EM107" s="101"/>
      <c r="EN107" s="101"/>
      <c r="EO107" s="101"/>
      <c r="EP107" s="101"/>
      <c r="EQ107" s="101"/>
      <c r="ER107" s="101"/>
      <c r="ES107" s="101"/>
      <c r="ET107" s="101"/>
      <c r="EU107" s="101"/>
      <c r="EV107" s="101"/>
      <c r="EW107" s="101"/>
      <c r="EX107" s="101"/>
      <c r="EY107" s="101"/>
      <c r="EZ107" s="101"/>
      <c r="FA107" s="101"/>
      <c r="FB107" s="101"/>
      <c r="FC107" s="101"/>
      <c r="FD107" s="101"/>
      <c r="FE107" s="101"/>
      <c r="FF107" s="101"/>
      <c r="FG107" s="101"/>
      <c r="FH107" s="101"/>
      <c r="FI107" s="101"/>
      <c r="FJ107" s="101"/>
      <c r="FK107" s="101"/>
      <c r="FL107" s="101"/>
      <c r="FM107" s="101"/>
      <c r="FN107" s="101"/>
      <c r="FO107" s="101"/>
      <c r="FP107" s="101"/>
      <c r="FQ107" s="101"/>
      <c r="FR107" s="101"/>
      <c r="FS107" s="101"/>
      <c r="FT107" s="101"/>
      <c r="FU107" s="101"/>
      <c r="FV107" s="101"/>
      <c r="FW107" s="101"/>
      <c r="FX107" s="101"/>
      <c r="FY107" s="101"/>
      <c r="FZ107" s="101"/>
      <c r="GA107" s="101"/>
      <c r="GB107" s="101"/>
      <c r="GC107" s="101"/>
      <c r="GD107" s="101"/>
      <c r="GE107" s="101"/>
      <c r="GF107" s="101"/>
      <c r="GG107" s="101"/>
      <c r="GH107" s="101"/>
      <c r="GI107" s="101"/>
      <c r="GJ107" s="101"/>
      <c r="GK107" s="101"/>
      <c r="GL107" s="101"/>
      <c r="GM107" s="101"/>
      <c r="GN107" s="101"/>
      <c r="GO107" s="101"/>
      <c r="GP107" s="101"/>
      <c r="GQ107" s="101"/>
      <c r="GR107" s="101"/>
      <c r="GS107" s="101"/>
      <c r="GT107" s="101"/>
      <c r="GU107" s="101"/>
      <c r="GV107" s="101"/>
      <c r="GW107" s="101"/>
      <c r="GX107" s="101"/>
      <c r="GY107" s="101"/>
      <c r="GZ107" s="101"/>
      <c r="HA107" s="101"/>
      <c r="HB107" s="101"/>
      <c r="HC107" s="101"/>
      <c r="HD107" s="101"/>
      <c r="HE107" s="101"/>
      <c r="HF107" s="101"/>
      <c r="HG107" s="101"/>
      <c r="HH107" s="101"/>
      <c r="HI107" s="101"/>
      <c r="HJ107" s="101"/>
      <c r="HK107" s="101"/>
      <c r="HL107" s="101"/>
      <c r="HM107" s="101"/>
      <c r="HN107" s="101"/>
      <c r="HO107" s="101"/>
      <c r="HP107" s="101"/>
      <c r="HQ107" s="101"/>
      <c r="HR107" s="101"/>
      <c r="HS107" s="101"/>
      <c r="HT107" s="101"/>
      <c r="HU107" s="101"/>
      <c r="HV107" s="101"/>
      <c r="HW107" s="101"/>
      <c r="HX107" s="101"/>
      <c r="HY107" s="101"/>
      <c r="HZ107" s="101"/>
      <c r="IA107" s="101"/>
      <c r="IB107" s="101"/>
      <c r="IC107" s="101"/>
      <c r="ID107" s="101"/>
      <c r="IE107" s="101"/>
      <c r="IF107" s="101"/>
      <c r="IG107" s="101"/>
      <c r="IH107" s="101"/>
      <c r="II107" s="101"/>
      <c r="IJ107" s="101"/>
      <c r="IK107" s="101"/>
      <c r="IL107" s="101"/>
      <c r="IM107" s="101"/>
      <c r="IN107" s="101"/>
      <c r="IO107" s="101"/>
      <c r="IP107" s="101"/>
      <c r="IQ107" s="101"/>
      <c r="IR107" s="101"/>
      <c r="IS107" s="101"/>
      <c r="IT107" s="101"/>
      <c r="IU107" s="101"/>
      <c r="IV107" s="101"/>
      <c r="IW107" s="101"/>
    </row>
    <row r="108" customFormat="false" ht="12.75" hidden="false" customHeight="false" outlineLevel="0" collapsed="false">
      <c r="E108" s="101"/>
      <c r="AD108" s="1"/>
    </row>
    <row r="109" customFormat="false" ht="12.75" hidden="false" customHeight="false" outlineLevel="0" collapsed="false">
      <c r="E109" s="101"/>
      <c r="AD109" s="1"/>
    </row>
    <row r="110" customFormat="false" ht="12.75" hidden="false" customHeight="false" outlineLevel="0" collapsed="false">
      <c r="A110" s="44"/>
      <c r="D110" s="45"/>
      <c r="E110" s="46"/>
      <c r="F110" s="46"/>
      <c r="G110" s="46"/>
      <c r="H110" s="47"/>
      <c r="I110" s="47"/>
      <c r="J110" s="46"/>
      <c r="K110" s="46"/>
      <c r="L110" s="46"/>
      <c r="M110" s="1"/>
      <c r="N110" s="1"/>
      <c r="O110" s="46"/>
      <c r="P110" s="46"/>
      <c r="Q110" s="46"/>
      <c r="R110" s="47"/>
      <c r="S110" s="47"/>
      <c r="T110" s="46"/>
      <c r="U110" s="46"/>
      <c r="V110" s="46"/>
      <c r="W110" s="1"/>
      <c r="X110" s="1"/>
      <c r="Y110" s="46"/>
      <c r="Z110" s="46"/>
      <c r="AA110" s="46"/>
      <c r="AB110" s="47"/>
      <c r="AC110" s="46"/>
      <c r="AD110" s="47"/>
      <c r="AE110" s="46"/>
      <c r="AF110" s="1"/>
    </row>
    <row r="111" customFormat="false" ht="12.75" hidden="false" customHeight="false" outlineLevel="0" collapsed="false"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customFormat="false" ht="12.75" hidden="false" customHeight="false" outlineLevel="0" collapsed="false">
      <c r="E112" s="101"/>
    </row>
    <row r="113" customFormat="false" ht="12.75" hidden="false" customHeight="false" outlineLevel="0" collapsed="false">
      <c r="E113" s="101"/>
    </row>
    <row r="114" customFormat="false" ht="12.75" hidden="false" customHeight="false" outlineLevel="0" collapsed="false">
      <c r="E114" s="101"/>
    </row>
    <row r="115" customFormat="false" ht="12.75" hidden="false" customHeight="false" outlineLevel="0" collapsed="false">
      <c r="E115" s="101"/>
    </row>
    <row r="116" customFormat="false" ht="12.75" hidden="false" customHeight="false" outlineLevel="0" collapsed="false">
      <c r="E116" s="101"/>
    </row>
    <row r="117" customFormat="false" ht="12.75" hidden="false" customHeight="false" outlineLevel="0" collapsed="false">
      <c r="E117" s="101"/>
    </row>
    <row r="118" customFormat="false" ht="12.75" hidden="false" customHeight="false" outlineLevel="0" collapsed="false">
      <c r="E118" s="101"/>
    </row>
    <row r="119" customFormat="false" ht="12.75" hidden="false" customHeight="false" outlineLevel="0" collapsed="false">
      <c r="E119" s="101"/>
    </row>
    <row r="120" customFormat="false" ht="12.75" hidden="false" customHeight="false" outlineLevel="0" collapsed="false">
      <c r="E120" s="101"/>
    </row>
    <row r="121" customFormat="false" ht="12.75" hidden="false" customHeight="false" outlineLevel="0" collapsed="false">
      <c r="E121" s="101"/>
    </row>
    <row r="122" customFormat="false" ht="12.75" hidden="false" customHeight="false" outlineLevel="0" collapsed="false">
      <c r="E122" s="101"/>
    </row>
    <row r="123" customFormat="false" ht="12.75" hidden="false" customHeight="false" outlineLevel="0" collapsed="false">
      <c r="E123" s="101"/>
    </row>
    <row r="124" customFormat="false" ht="12.75" hidden="false" customHeight="false" outlineLevel="0" collapsed="false">
      <c r="E124" s="101"/>
    </row>
    <row r="125" customFormat="false" ht="12.75" hidden="false" customHeight="false" outlineLevel="0" collapsed="false">
      <c r="E125" s="101"/>
    </row>
    <row r="126" customFormat="false" ht="12.75" hidden="false" customHeight="false" outlineLevel="0" collapsed="false">
      <c r="E126" s="101"/>
    </row>
    <row r="127" customFormat="false" ht="12.75" hidden="false" customHeight="false" outlineLevel="0" collapsed="false">
      <c r="E127" s="101"/>
    </row>
    <row r="128" customFormat="false" ht="12.75" hidden="false" customHeight="false" outlineLevel="0" collapsed="false">
      <c r="E128" s="101"/>
    </row>
    <row r="129" customFormat="false" ht="12.75" hidden="false" customHeight="false" outlineLevel="0" collapsed="false">
      <c r="E129" s="101"/>
    </row>
    <row r="130" customFormat="false" ht="12.75" hidden="false" customHeight="false" outlineLevel="0" collapsed="false">
      <c r="E130" s="101"/>
    </row>
    <row r="131" customFormat="false" ht="12.75" hidden="false" customHeight="false" outlineLevel="0" collapsed="false">
      <c r="E131" s="101"/>
    </row>
    <row r="132" customFormat="false" ht="12.75" hidden="false" customHeight="false" outlineLevel="0" collapsed="false">
      <c r="E132" s="101"/>
    </row>
    <row r="133" customFormat="false" ht="12.75" hidden="false" customHeight="false" outlineLevel="0" collapsed="false">
      <c r="E133" s="101"/>
    </row>
    <row r="134" customFormat="false" ht="12.75" hidden="false" customHeight="false" outlineLevel="0" collapsed="false">
      <c r="E134" s="101"/>
    </row>
    <row r="135" customFormat="false" ht="12.75" hidden="false" customHeight="false" outlineLevel="0" collapsed="false">
      <c r="E135" s="101"/>
    </row>
    <row r="136" customFormat="false" ht="12.75" hidden="false" customHeight="false" outlineLevel="0" collapsed="false">
      <c r="E136" s="101"/>
    </row>
    <row r="137" customFormat="false" ht="12.75" hidden="false" customHeight="false" outlineLevel="0" collapsed="false">
      <c r="E137" s="101"/>
    </row>
    <row r="138" customFormat="false" ht="12.75" hidden="false" customHeight="false" outlineLevel="0" collapsed="false">
      <c r="E138" s="101"/>
    </row>
    <row r="139" customFormat="false" ht="12.75" hidden="false" customHeight="false" outlineLevel="0" collapsed="false">
      <c r="E139" s="101"/>
    </row>
    <row r="140" customFormat="false" ht="12.75" hidden="false" customHeight="false" outlineLevel="0" collapsed="false">
      <c r="E140" s="101"/>
    </row>
    <row r="141" customFormat="false" ht="12.75" hidden="false" customHeight="false" outlineLevel="0" collapsed="false">
      <c r="E141" s="101"/>
    </row>
    <row r="142" customFormat="false" ht="12.75" hidden="false" customHeight="false" outlineLevel="0" collapsed="false">
      <c r="E142" s="101"/>
    </row>
    <row r="143" customFormat="false" ht="12.75" hidden="false" customHeight="false" outlineLevel="0" collapsed="false">
      <c r="E143" s="101"/>
    </row>
    <row r="144" customFormat="false" ht="12.75" hidden="false" customHeight="false" outlineLevel="0" collapsed="false">
      <c r="E144" s="101"/>
    </row>
    <row r="145" customFormat="false" ht="12.75" hidden="false" customHeight="false" outlineLevel="0" collapsed="false">
      <c r="E145" s="101"/>
    </row>
    <row r="146" customFormat="false" ht="12.75" hidden="false" customHeight="false" outlineLevel="0" collapsed="false">
      <c r="E146" s="101"/>
    </row>
    <row r="147" customFormat="false" ht="12.75" hidden="false" customHeight="false" outlineLevel="0" collapsed="false">
      <c r="E147" s="101"/>
    </row>
    <row r="148" customFormat="false" ht="12.75" hidden="false" customHeight="false" outlineLevel="0" collapsed="false">
      <c r="E148" s="101"/>
    </row>
    <row r="149" customFormat="false" ht="12.75" hidden="false" customHeight="false" outlineLevel="0" collapsed="false">
      <c r="E149" s="101"/>
    </row>
    <row r="150" customFormat="false" ht="12.75" hidden="false" customHeight="false" outlineLevel="0" collapsed="false">
      <c r="E150" s="101"/>
    </row>
    <row r="151" customFormat="false" ht="12.75" hidden="false" customHeight="false" outlineLevel="0" collapsed="false">
      <c r="E151" s="101"/>
    </row>
    <row r="152" customFormat="false" ht="12.75" hidden="false" customHeight="false" outlineLevel="0" collapsed="false">
      <c r="E152" s="101"/>
    </row>
    <row r="153" customFormat="false" ht="12.75" hidden="false" customHeight="false" outlineLevel="0" collapsed="false">
      <c r="E153" s="101"/>
    </row>
    <row r="154" customFormat="false" ht="12.75" hidden="false" customHeight="false" outlineLevel="0" collapsed="false">
      <c r="E154" s="101"/>
    </row>
    <row r="155" customFormat="false" ht="12.75" hidden="false" customHeight="false" outlineLevel="0" collapsed="false">
      <c r="E155" s="101"/>
    </row>
    <row r="156" customFormat="false" ht="12.75" hidden="false" customHeight="false" outlineLevel="0" collapsed="false">
      <c r="E156" s="101"/>
    </row>
    <row r="157" customFormat="false" ht="12.75" hidden="false" customHeight="false" outlineLevel="0" collapsed="false">
      <c r="E157" s="101"/>
    </row>
    <row r="158" customFormat="false" ht="12.75" hidden="false" customHeight="false" outlineLevel="0" collapsed="false">
      <c r="E158" s="101"/>
    </row>
    <row r="159" customFormat="false" ht="12.75" hidden="false" customHeight="false" outlineLevel="0" collapsed="false">
      <c r="E159" s="101"/>
    </row>
    <row r="160" customFormat="false" ht="12.75" hidden="false" customHeight="false" outlineLevel="0" collapsed="false">
      <c r="E160" s="101"/>
    </row>
    <row r="161" customFormat="false" ht="12.75" hidden="false" customHeight="false" outlineLevel="0" collapsed="false">
      <c r="E161" s="101"/>
    </row>
    <row r="162" customFormat="false" ht="12.75" hidden="false" customHeight="false" outlineLevel="0" collapsed="false">
      <c r="E162" s="101"/>
    </row>
    <row r="163" customFormat="false" ht="12.75" hidden="false" customHeight="false" outlineLevel="0" collapsed="false">
      <c r="E163" s="101"/>
    </row>
    <row r="164" customFormat="false" ht="12.75" hidden="false" customHeight="false" outlineLevel="0" collapsed="false">
      <c r="E164" s="101"/>
    </row>
    <row r="165" customFormat="false" ht="12.75" hidden="false" customHeight="false" outlineLevel="0" collapsed="false">
      <c r="E165" s="101"/>
    </row>
    <row r="166" customFormat="false" ht="12.75" hidden="false" customHeight="false" outlineLevel="0" collapsed="false">
      <c r="E166" s="101"/>
    </row>
    <row r="167" customFormat="false" ht="12.75" hidden="false" customHeight="false" outlineLevel="0" collapsed="false">
      <c r="E167" s="101"/>
    </row>
    <row r="168" customFormat="false" ht="12.75" hidden="false" customHeight="false" outlineLevel="0" collapsed="false">
      <c r="E168" s="101"/>
    </row>
    <row r="169" customFormat="false" ht="12.75" hidden="false" customHeight="false" outlineLevel="0" collapsed="false">
      <c r="E169" s="101"/>
    </row>
    <row r="170" customFormat="false" ht="12.75" hidden="false" customHeight="false" outlineLevel="0" collapsed="false">
      <c r="E170" s="101"/>
    </row>
    <row r="171" customFormat="false" ht="12.75" hidden="false" customHeight="false" outlineLevel="0" collapsed="false">
      <c r="E171" s="101"/>
    </row>
    <row r="172" customFormat="false" ht="12.75" hidden="false" customHeight="false" outlineLevel="0" collapsed="false">
      <c r="E172" s="101"/>
    </row>
    <row r="173" customFormat="false" ht="12.75" hidden="false" customHeight="false" outlineLevel="0" collapsed="false">
      <c r="E173" s="101"/>
    </row>
    <row r="174" customFormat="false" ht="12.75" hidden="false" customHeight="false" outlineLevel="0" collapsed="false">
      <c r="E174" s="101"/>
    </row>
    <row r="175" customFormat="false" ht="12.75" hidden="false" customHeight="false" outlineLevel="0" collapsed="false">
      <c r="E175" s="101"/>
    </row>
    <row r="176" customFormat="false" ht="12.75" hidden="false" customHeight="false" outlineLevel="0" collapsed="false">
      <c r="E176" s="101"/>
    </row>
    <row r="177" customFormat="false" ht="12.75" hidden="false" customHeight="false" outlineLevel="0" collapsed="false">
      <c r="E177" s="101"/>
    </row>
    <row r="178" customFormat="false" ht="12.75" hidden="false" customHeight="false" outlineLevel="0" collapsed="false">
      <c r="E178" s="101"/>
    </row>
    <row r="179" customFormat="false" ht="12.75" hidden="false" customHeight="false" outlineLevel="0" collapsed="false">
      <c r="E179" s="101"/>
    </row>
    <row r="180" customFormat="false" ht="12.75" hidden="false" customHeight="false" outlineLevel="0" collapsed="false">
      <c r="E180" s="101"/>
    </row>
    <row r="181" customFormat="false" ht="12.75" hidden="false" customHeight="false" outlineLevel="0" collapsed="false">
      <c r="E181" s="101"/>
    </row>
    <row r="182" customFormat="false" ht="12.75" hidden="false" customHeight="false" outlineLevel="0" collapsed="false">
      <c r="E182" s="101"/>
    </row>
    <row r="183" customFormat="false" ht="12.75" hidden="false" customHeight="false" outlineLevel="0" collapsed="false">
      <c r="E183" s="101"/>
    </row>
    <row r="184" customFormat="false" ht="12.75" hidden="false" customHeight="false" outlineLevel="0" collapsed="false">
      <c r="E184" s="101"/>
    </row>
    <row r="185" customFormat="false" ht="12.75" hidden="false" customHeight="false" outlineLevel="0" collapsed="false">
      <c r="E185" s="101"/>
    </row>
    <row r="186" customFormat="false" ht="12.75" hidden="false" customHeight="false" outlineLevel="0" collapsed="false">
      <c r="E186" s="101"/>
    </row>
    <row r="187" customFormat="false" ht="12.75" hidden="false" customHeight="false" outlineLevel="0" collapsed="false">
      <c r="E187" s="101"/>
    </row>
    <row r="188" customFormat="false" ht="12.75" hidden="false" customHeight="false" outlineLevel="0" collapsed="false">
      <c r="E188" s="101"/>
    </row>
    <row r="189" customFormat="false" ht="12.75" hidden="false" customHeight="false" outlineLevel="0" collapsed="false">
      <c r="E189" s="101"/>
    </row>
    <row r="190" customFormat="false" ht="12.75" hidden="false" customHeight="false" outlineLevel="0" collapsed="false">
      <c r="E190" s="101"/>
    </row>
    <row r="191" customFormat="false" ht="12.75" hidden="false" customHeight="false" outlineLevel="0" collapsed="false">
      <c r="E191" s="101"/>
    </row>
    <row r="192" customFormat="false" ht="12.75" hidden="false" customHeight="false" outlineLevel="0" collapsed="false">
      <c r="E192" s="101"/>
    </row>
    <row r="193" customFormat="false" ht="12.75" hidden="false" customHeight="false" outlineLevel="0" collapsed="false">
      <c r="E193" s="101"/>
    </row>
    <row r="194" customFormat="false" ht="12.75" hidden="false" customHeight="false" outlineLevel="0" collapsed="false">
      <c r="E194" s="101"/>
    </row>
    <row r="195" customFormat="false" ht="12.75" hidden="false" customHeight="false" outlineLevel="0" collapsed="false">
      <c r="E195" s="101"/>
    </row>
    <row r="196" customFormat="false" ht="12.75" hidden="false" customHeight="false" outlineLevel="0" collapsed="false">
      <c r="E196" s="101"/>
    </row>
    <row r="197" customFormat="false" ht="12.75" hidden="false" customHeight="false" outlineLevel="0" collapsed="false">
      <c r="E197" s="101"/>
    </row>
    <row r="198" customFormat="false" ht="12.75" hidden="false" customHeight="false" outlineLevel="0" collapsed="false">
      <c r="E198" s="101"/>
    </row>
    <row r="199" customFormat="false" ht="12.75" hidden="false" customHeight="false" outlineLevel="0" collapsed="false">
      <c r="E199" s="101"/>
    </row>
    <row r="200" customFormat="false" ht="12.75" hidden="false" customHeight="false" outlineLevel="0" collapsed="false">
      <c r="E200" s="101"/>
    </row>
    <row r="201" customFormat="false" ht="12.75" hidden="false" customHeight="false" outlineLevel="0" collapsed="false">
      <c r="E201" s="101"/>
    </row>
    <row r="202" customFormat="false" ht="12.75" hidden="false" customHeight="false" outlineLevel="0" collapsed="false">
      <c r="E202" s="101"/>
    </row>
    <row r="203" customFormat="false" ht="12.75" hidden="false" customHeight="false" outlineLevel="0" collapsed="false">
      <c r="E203" s="101"/>
    </row>
    <row r="204" customFormat="false" ht="12.75" hidden="false" customHeight="false" outlineLevel="0" collapsed="false">
      <c r="E204" s="101"/>
    </row>
    <row r="205" customFormat="false" ht="12.75" hidden="false" customHeight="false" outlineLevel="0" collapsed="false">
      <c r="E205" s="101"/>
    </row>
    <row r="206" customFormat="false" ht="12.75" hidden="false" customHeight="false" outlineLevel="0" collapsed="false">
      <c r="E206" s="101"/>
    </row>
    <row r="207" customFormat="false" ht="12.75" hidden="false" customHeight="false" outlineLevel="0" collapsed="false">
      <c r="E207" s="101"/>
    </row>
    <row r="208" customFormat="false" ht="12.75" hidden="false" customHeight="false" outlineLevel="0" collapsed="false">
      <c r="E208" s="101"/>
    </row>
    <row r="209" customFormat="false" ht="12.75" hidden="false" customHeight="false" outlineLevel="0" collapsed="false">
      <c r="E209" s="101"/>
    </row>
    <row r="210" customFormat="false" ht="12.75" hidden="false" customHeight="false" outlineLevel="0" collapsed="false">
      <c r="E210" s="101"/>
    </row>
    <row r="211" customFormat="false" ht="12.75" hidden="false" customHeight="false" outlineLevel="0" collapsed="false">
      <c r="E211" s="101"/>
    </row>
    <row r="212" customFormat="false" ht="12.75" hidden="false" customHeight="false" outlineLevel="0" collapsed="false">
      <c r="E212" s="101"/>
    </row>
    <row r="213" customFormat="false" ht="12.75" hidden="false" customHeight="false" outlineLevel="0" collapsed="false">
      <c r="E213" s="101"/>
    </row>
    <row r="214" customFormat="false" ht="12.75" hidden="false" customHeight="false" outlineLevel="0" collapsed="false">
      <c r="E214" s="101"/>
    </row>
    <row r="215" customFormat="false" ht="12.75" hidden="false" customHeight="false" outlineLevel="0" collapsed="false">
      <c r="E215" s="101"/>
    </row>
    <row r="216" customFormat="false" ht="12.75" hidden="false" customHeight="false" outlineLevel="0" collapsed="false">
      <c r="E216" s="101"/>
    </row>
    <row r="217" customFormat="false" ht="12.75" hidden="false" customHeight="false" outlineLevel="0" collapsed="false">
      <c r="E217" s="101"/>
    </row>
    <row r="218" customFormat="false" ht="12.75" hidden="false" customHeight="false" outlineLevel="0" collapsed="false">
      <c r="E218" s="101"/>
    </row>
    <row r="219" customFormat="false" ht="12.75" hidden="false" customHeight="false" outlineLevel="0" collapsed="false">
      <c r="E219" s="101"/>
    </row>
    <row r="220" customFormat="false" ht="12.75" hidden="false" customHeight="false" outlineLevel="0" collapsed="false">
      <c r="E220" s="101"/>
    </row>
    <row r="221" customFormat="false" ht="12.75" hidden="false" customHeight="false" outlineLevel="0" collapsed="false">
      <c r="E221" s="101"/>
    </row>
    <row r="222" customFormat="false" ht="12.75" hidden="false" customHeight="false" outlineLevel="0" collapsed="false">
      <c r="E222" s="101"/>
    </row>
    <row r="223" customFormat="false" ht="12.75" hidden="false" customHeight="false" outlineLevel="0" collapsed="false">
      <c r="E223" s="101"/>
    </row>
    <row r="224" customFormat="false" ht="12.75" hidden="false" customHeight="false" outlineLevel="0" collapsed="false">
      <c r="E224" s="101"/>
    </row>
    <row r="225" customFormat="false" ht="12.75" hidden="false" customHeight="false" outlineLevel="0" collapsed="false">
      <c r="E225" s="101"/>
    </row>
    <row r="226" customFormat="false" ht="12.75" hidden="false" customHeight="false" outlineLevel="0" collapsed="false">
      <c r="E226" s="101"/>
    </row>
    <row r="227" customFormat="false" ht="12.75" hidden="false" customHeight="false" outlineLevel="0" collapsed="false">
      <c r="E227" s="101"/>
    </row>
    <row r="228" customFormat="false" ht="12.75" hidden="false" customHeight="false" outlineLevel="0" collapsed="false">
      <c r="E228" s="101"/>
    </row>
    <row r="229" customFormat="false" ht="12.75" hidden="false" customHeight="false" outlineLevel="0" collapsed="false">
      <c r="E229" s="101"/>
    </row>
    <row r="230" customFormat="false" ht="12.75" hidden="false" customHeight="false" outlineLevel="0" collapsed="false">
      <c r="E230" s="101"/>
    </row>
    <row r="231" customFormat="false" ht="12.75" hidden="false" customHeight="false" outlineLevel="0" collapsed="false">
      <c r="E231" s="101"/>
    </row>
    <row r="232" customFormat="false" ht="12.75" hidden="false" customHeight="false" outlineLevel="0" collapsed="false">
      <c r="E232" s="101"/>
    </row>
    <row r="233" customFormat="false" ht="12.75" hidden="false" customHeight="false" outlineLevel="0" collapsed="false">
      <c r="E233" s="101"/>
    </row>
    <row r="234" customFormat="false" ht="12.75" hidden="false" customHeight="false" outlineLevel="0" collapsed="false">
      <c r="E234" s="101"/>
    </row>
    <row r="235" customFormat="false" ht="12.75" hidden="false" customHeight="false" outlineLevel="0" collapsed="false">
      <c r="E235" s="101"/>
    </row>
    <row r="236" customFormat="false" ht="12.75" hidden="false" customHeight="false" outlineLevel="0" collapsed="false">
      <c r="E236" s="101"/>
    </row>
    <row r="237" customFormat="false" ht="12.75" hidden="false" customHeight="false" outlineLevel="0" collapsed="false">
      <c r="E237" s="101"/>
    </row>
    <row r="238" customFormat="false" ht="12.75" hidden="false" customHeight="false" outlineLevel="0" collapsed="false">
      <c r="E238" s="101"/>
    </row>
    <row r="239" customFormat="false" ht="12.75" hidden="false" customHeight="false" outlineLevel="0" collapsed="false">
      <c r="E239" s="101"/>
    </row>
    <row r="240" customFormat="false" ht="12.75" hidden="false" customHeight="false" outlineLevel="0" collapsed="false">
      <c r="E240" s="101"/>
    </row>
    <row r="241" customFormat="false" ht="12.75" hidden="false" customHeight="false" outlineLevel="0" collapsed="false">
      <c r="E241" s="101"/>
    </row>
    <row r="242" customFormat="false" ht="12.75" hidden="false" customHeight="false" outlineLevel="0" collapsed="false">
      <c r="E242" s="101"/>
    </row>
    <row r="243" customFormat="false" ht="12.75" hidden="false" customHeight="false" outlineLevel="0" collapsed="false">
      <c r="E243" s="101"/>
    </row>
    <row r="244" customFormat="false" ht="12.75" hidden="false" customHeight="false" outlineLevel="0" collapsed="false">
      <c r="E244" s="101"/>
    </row>
    <row r="245" customFormat="false" ht="12.75" hidden="false" customHeight="false" outlineLevel="0" collapsed="false">
      <c r="E245" s="101"/>
    </row>
    <row r="246" customFormat="false" ht="12.75" hidden="false" customHeight="false" outlineLevel="0" collapsed="false">
      <c r="E246" s="101"/>
    </row>
    <row r="247" customFormat="false" ht="12.75" hidden="false" customHeight="false" outlineLevel="0" collapsed="false">
      <c r="E247" s="101"/>
    </row>
    <row r="248" customFormat="false" ht="12.75" hidden="false" customHeight="false" outlineLevel="0" collapsed="false">
      <c r="E248" s="101"/>
    </row>
    <row r="249" customFormat="false" ht="12.75" hidden="false" customHeight="false" outlineLevel="0" collapsed="false">
      <c r="E249" s="101"/>
    </row>
    <row r="250" customFormat="false" ht="12.75" hidden="false" customHeight="false" outlineLevel="0" collapsed="false">
      <c r="E250" s="101"/>
    </row>
    <row r="251" customFormat="false" ht="12.75" hidden="false" customHeight="false" outlineLevel="0" collapsed="false">
      <c r="E251" s="101"/>
    </row>
    <row r="252" customFormat="false" ht="12.75" hidden="false" customHeight="false" outlineLevel="0" collapsed="false">
      <c r="E252" s="101"/>
    </row>
    <row r="253" customFormat="false" ht="12.75" hidden="false" customHeight="false" outlineLevel="0" collapsed="false">
      <c r="E253" s="101"/>
    </row>
    <row r="254" customFormat="false" ht="12.75" hidden="false" customHeight="false" outlineLevel="0" collapsed="false">
      <c r="E254" s="101"/>
    </row>
    <row r="255" customFormat="false" ht="12.75" hidden="false" customHeight="false" outlineLevel="0" collapsed="false">
      <c r="E255" s="101"/>
    </row>
    <row r="256" customFormat="false" ht="12.75" hidden="false" customHeight="false" outlineLevel="0" collapsed="false">
      <c r="E256" s="101"/>
    </row>
    <row r="257" customFormat="false" ht="12.75" hidden="false" customHeight="false" outlineLevel="0" collapsed="false">
      <c r="E257" s="101"/>
    </row>
    <row r="258" customFormat="false" ht="12.75" hidden="false" customHeight="false" outlineLevel="0" collapsed="false">
      <c r="E258" s="101"/>
    </row>
    <row r="259" customFormat="false" ht="12.75" hidden="false" customHeight="false" outlineLevel="0" collapsed="false">
      <c r="E259" s="101"/>
    </row>
    <row r="260" customFormat="false" ht="12.75" hidden="false" customHeight="false" outlineLevel="0" collapsed="false">
      <c r="E260" s="101"/>
    </row>
    <row r="261" customFormat="false" ht="12.75" hidden="false" customHeight="false" outlineLevel="0" collapsed="false">
      <c r="E261" s="101"/>
    </row>
    <row r="262" customFormat="false" ht="12.75" hidden="false" customHeight="false" outlineLevel="0" collapsed="false">
      <c r="E262" s="101"/>
    </row>
    <row r="263" customFormat="false" ht="12.75" hidden="false" customHeight="false" outlineLevel="0" collapsed="false">
      <c r="E263" s="101"/>
    </row>
    <row r="264" customFormat="false" ht="12.75" hidden="false" customHeight="false" outlineLevel="0" collapsed="false">
      <c r="E264" s="101"/>
    </row>
    <row r="265" customFormat="false" ht="12.75" hidden="false" customHeight="false" outlineLevel="0" collapsed="false">
      <c r="E265" s="101"/>
    </row>
    <row r="266" customFormat="false" ht="12.75" hidden="false" customHeight="false" outlineLevel="0" collapsed="false">
      <c r="E266" s="101"/>
    </row>
    <row r="267" customFormat="false" ht="12.75" hidden="false" customHeight="false" outlineLevel="0" collapsed="false">
      <c r="E267" s="101"/>
    </row>
    <row r="268" customFormat="false" ht="12.75" hidden="false" customHeight="false" outlineLevel="0" collapsed="false">
      <c r="E268" s="101"/>
    </row>
    <row r="269" customFormat="false" ht="12.75" hidden="false" customHeight="false" outlineLevel="0" collapsed="false">
      <c r="E269" s="101"/>
    </row>
    <row r="270" customFormat="false" ht="12.75" hidden="false" customHeight="false" outlineLevel="0" collapsed="false">
      <c r="E270" s="101"/>
    </row>
    <row r="271" customFormat="false" ht="12.75" hidden="false" customHeight="false" outlineLevel="0" collapsed="false">
      <c r="E271" s="101"/>
    </row>
    <row r="272" customFormat="false" ht="12.75" hidden="false" customHeight="false" outlineLevel="0" collapsed="false">
      <c r="E272" s="101"/>
    </row>
    <row r="273" customFormat="false" ht="12.75" hidden="false" customHeight="false" outlineLevel="0" collapsed="false">
      <c r="E273" s="101"/>
    </row>
    <row r="274" customFormat="false" ht="12.75" hidden="false" customHeight="false" outlineLevel="0" collapsed="false">
      <c r="E274" s="101"/>
    </row>
    <row r="275" customFormat="false" ht="12.75" hidden="false" customHeight="false" outlineLevel="0" collapsed="false">
      <c r="E275" s="101"/>
    </row>
    <row r="276" customFormat="false" ht="12.75" hidden="false" customHeight="false" outlineLevel="0" collapsed="false">
      <c r="E276" s="101"/>
    </row>
    <row r="277" customFormat="false" ht="12.75" hidden="false" customHeight="false" outlineLevel="0" collapsed="false">
      <c r="E277" s="101"/>
    </row>
    <row r="278" customFormat="false" ht="12.75" hidden="false" customHeight="false" outlineLevel="0" collapsed="false">
      <c r="E278" s="101"/>
    </row>
    <row r="279" customFormat="false" ht="12.75" hidden="false" customHeight="false" outlineLevel="0" collapsed="false">
      <c r="E279" s="101"/>
    </row>
    <row r="280" customFormat="false" ht="12.75" hidden="false" customHeight="false" outlineLevel="0" collapsed="false">
      <c r="E280" s="101"/>
    </row>
    <row r="281" customFormat="false" ht="12.75" hidden="false" customHeight="false" outlineLevel="0" collapsed="false">
      <c r="E281" s="101"/>
    </row>
    <row r="282" customFormat="false" ht="12.75" hidden="false" customHeight="false" outlineLevel="0" collapsed="false">
      <c r="E282" s="101"/>
    </row>
    <row r="283" customFormat="false" ht="12.75" hidden="false" customHeight="false" outlineLevel="0" collapsed="false">
      <c r="E283" s="101"/>
    </row>
    <row r="284" customFormat="false" ht="12.75" hidden="false" customHeight="false" outlineLevel="0" collapsed="false">
      <c r="E284" s="101"/>
    </row>
    <row r="285" customFormat="false" ht="12.75" hidden="false" customHeight="false" outlineLevel="0" collapsed="false">
      <c r="E285" s="101"/>
    </row>
    <row r="286" customFormat="false" ht="12.75" hidden="false" customHeight="false" outlineLevel="0" collapsed="false">
      <c r="E286" s="101"/>
    </row>
    <row r="287" customFormat="false" ht="12.75" hidden="false" customHeight="false" outlineLevel="0" collapsed="false">
      <c r="E287" s="101"/>
    </row>
    <row r="288" customFormat="false" ht="12.75" hidden="false" customHeight="false" outlineLevel="0" collapsed="false">
      <c r="E288" s="101"/>
    </row>
    <row r="289" customFormat="false" ht="12.75" hidden="false" customHeight="false" outlineLevel="0" collapsed="false">
      <c r="E289" s="101"/>
    </row>
    <row r="290" customFormat="false" ht="12.75" hidden="false" customHeight="false" outlineLevel="0" collapsed="false">
      <c r="E290" s="101"/>
    </row>
    <row r="291" customFormat="false" ht="12.75" hidden="false" customHeight="false" outlineLevel="0" collapsed="false">
      <c r="E291" s="101"/>
    </row>
    <row r="292" customFormat="false" ht="12.75" hidden="false" customHeight="false" outlineLevel="0" collapsed="false">
      <c r="E292" s="101"/>
    </row>
    <row r="293" customFormat="false" ht="12.75" hidden="false" customHeight="false" outlineLevel="0" collapsed="false">
      <c r="E293" s="101"/>
    </row>
    <row r="294" customFormat="false" ht="12.75" hidden="false" customHeight="false" outlineLevel="0" collapsed="false">
      <c r="E294" s="101"/>
    </row>
    <row r="295" customFormat="false" ht="12.75" hidden="false" customHeight="false" outlineLevel="0" collapsed="false">
      <c r="E295" s="101"/>
    </row>
    <row r="296" customFormat="false" ht="12.75" hidden="false" customHeight="false" outlineLevel="0" collapsed="false">
      <c r="E296" s="101"/>
    </row>
    <row r="297" customFormat="false" ht="12.75" hidden="false" customHeight="false" outlineLevel="0" collapsed="false">
      <c r="E297" s="101"/>
    </row>
    <row r="298" customFormat="false" ht="12.75" hidden="false" customHeight="false" outlineLevel="0" collapsed="false">
      <c r="E298" s="101"/>
    </row>
    <row r="299" customFormat="false" ht="12.75" hidden="false" customHeight="false" outlineLevel="0" collapsed="false">
      <c r="E299" s="101"/>
    </row>
    <row r="300" customFormat="false" ht="12.75" hidden="false" customHeight="false" outlineLevel="0" collapsed="false">
      <c r="E300" s="101"/>
    </row>
    <row r="301" customFormat="false" ht="12.75" hidden="false" customHeight="false" outlineLevel="0" collapsed="false">
      <c r="E301" s="101"/>
    </row>
    <row r="302" customFormat="false" ht="12.75" hidden="false" customHeight="false" outlineLevel="0" collapsed="false">
      <c r="E302" s="101"/>
    </row>
    <row r="303" customFormat="false" ht="12.75" hidden="false" customHeight="false" outlineLevel="0" collapsed="false">
      <c r="E303" s="101"/>
    </row>
    <row r="304" customFormat="false" ht="12.75" hidden="false" customHeight="false" outlineLevel="0" collapsed="false">
      <c r="E304" s="101"/>
    </row>
    <row r="305" customFormat="false" ht="12.75" hidden="false" customHeight="false" outlineLevel="0" collapsed="false">
      <c r="E305" s="101"/>
    </row>
    <row r="306" customFormat="false" ht="12.75" hidden="false" customHeight="false" outlineLevel="0" collapsed="false">
      <c r="E306" s="101"/>
    </row>
    <row r="307" customFormat="false" ht="12.75" hidden="false" customHeight="false" outlineLevel="0" collapsed="false">
      <c r="E307" s="101"/>
    </row>
    <row r="308" customFormat="false" ht="12.75" hidden="false" customHeight="false" outlineLevel="0" collapsed="false">
      <c r="E308" s="101"/>
    </row>
    <row r="309" customFormat="false" ht="12.75" hidden="false" customHeight="false" outlineLevel="0" collapsed="false">
      <c r="E309" s="101"/>
    </row>
    <row r="310" customFormat="false" ht="12.75" hidden="false" customHeight="false" outlineLevel="0" collapsed="false">
      <c r="E310" s="101"/>
    </row>
    <row r="311" customFormat="false" ht="12.75" hidden="false" customHeight="false" outlineLevel="0" collapsed="false">
      <c r="E311" s="101"/>
    </row>
    <row r="312" customFormat="false" ht="12.75" hidden="false" customHeight="false" outlineLevel="0" collapsed="false">
      <c r="E312" s="101"/>
    </row>
    <row r="313" customFormat="false" ht="12.75" hidden="false" customHeight="false" outlineLevel="0" collapsed="false">
      <c r="E313" s="101"/>
    </row>
    <row r="314" customFormat="false" ht="12.75" hidden="false" customHeight="false" outlineLevel="0" collapsed="false">
      <c r="E314" s="101"/>
    </row>
    <row r="315" customFormat="false" ht="12.75" hidden="false" customHeight="false" outlineLevel="0" collapsed="false">
      <c r="E315" s="101"/>
    </row>
    <row r="316" customFormat="false" ht="12.75" hidden="false" customHeight="false" outlineLevel="0" collapsed="false">
      <c r="E316" s="101"/>
    </row>
    <row r="317" customFormat="false" ht="12.75" hidden="false" customHeight="false" outlineLevel="0" collapsed="false">
      <c r="E317" s="101"/>
    </row>
    <row r="318" customFormat="false" ht="12.75" hidden="false" customHeight="false" outlineLevel="0" collapsed="false">
      <c r="E318" s="101"/>
    </row>
    <row r="319" customFormat="false" ht="12.75" hidden="false" customHeight="false" outlineLevel="0" collapsed="false">
      <c r="E319" s="101"/>
    </row>
    <row r="320" customFormat="false" ht="12.75" hidden="false" customHeight="false" outlineLevel="0" collapsed="false">
      <c r="E320" s="101"/>
    </row>
    <row r="321" customFormat="false" ht="12.75" hidden="false" customHeight="false" outlineLevel="0" collapsed="false">
      <c r="E321" s="101"/>
    </row>
    <row r="322" customFormat="false" ht="12.75" hidden="false" customHeight="false" outlineLevel="0" collapsed="false">
      <c r="E322" s="101"/>
    </row>
    <row r="323" customFormat="false" ht="12.75" hidden="false" customHeight="false" outlineLevel="0" collapsed="false">
      <c r="E323" s="101"/>
    </row>
    <row r="324" customFormat="false" ht="12.75" hidden="false" customHeight="false" outlineLevel="0" collapsed="false">
      <c r="E324" s="101"/>
    </row>
    <row r="325" customFormat="false" ht="12.75" hidden="false" customHeight="false" outlineLevel="0" collapsed="false">
      <c r="E325" s="101"/>
    </row>
    <row r="326" customFormat="false" ht="12.75" hidden="false" customHeight="false" outlineLevel="0" collapsed="false">
      <c r="E326" s="101"/>
    </row>
    <row r="327" customFormat="false" ht="12.75" hidden="false" customHeight="false" outlineLevel="0" collapsed="false">
      <c r="E327" s="101"/>
    </row>
    <row r="328" customFormat="false" ht="12.75" hidden="false" customHeight="false" outlineLevel="0" collapsed="false">
      <c r="E328" s="101"/>
    </row>
    <row r="329" customFormat="false" ht="12.75" hidden="false" customHeight="false" outlineLevel="0" collapsed="false">
      <c r="E329" s="101"/>
    </row>
  </sheetData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8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E15" activeCellId="0" sqref="E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4" width="31.7"/>
    <col collapsed="false" customWidth="true" hidden="false" outlineLevel="0" max="2" min="2" style="104" width="26.28"/>
    <col collapsed="false" customWidth="true" hidden="false" outlineLevel="0" max="3" min="3" style="0" width="21.13"/>
    <col collapsed="false" customWidth="true" hidden="false" outlineLevel="0" max="5" min="5" style="117" width="14.85"/>
    <col collapsed="false" customWidth="true" hidden="false" outlineLevel="0" max="6" min="6" style="117" width="18.85"/>
    <col collapsed="false" customWidth="true" hidden="false" outlineLevel="0" max="7" min="7" style="117" width="14.85"/>
    <col collapsed="false" customWidth="true" hidden="false" outlineLevel="0" max="8" min="8" style="117" width="15.56"/>
    <col collapsed="false" customWidth="true" hidden="false" outlineLevel="0" max="19" min="9" style="117" width="14.85"/>
    <col collapsed="false" customWidth="true" hidden="false" outlineLevel="0" max="20" min="20" style="117" width="13.14"/>
    <col collapsed="false" customWidth="true" hidden="false" outlineLevel="0" max="22" min="21" style="117" width="14.99"/>
    <col collapsed="false" customWidth="true" hidden="false" outlineLevel="0" max="24" min="23" style="0" width="14.99"/>
  </cols>
  <sheetData>
    <row r="1" customFormat="false" ht="17.25" hidden="false" customHeight="false" outlineLevel="0" collapsed="false">
      <c r="A1" s="118"/>
      <c r="B1" s="118"/>
      <c r="C1" s="119" t="n">
        <v>36551</v>
      </c>
      <c r="D1" s="120"/>
      <c r="E1" s="121" t="n">
        <f aca="false">SUM(E3:E59)</f>
        <v>51053</v>
      </c>
      <c r="F1" s="121" t="n">
        <f aca="false">SUM(F3:F59)</f>
        <v>5284710340.85</v>
      </c>
      <c r="G1" s="121" t="n">
        <f aca="false">SUM(G3:G59)</f>
        <v>5255559993.32</v>
      </c>
      <c r="H1" s="121" t="n">
        <f aca="false">SUM(H3:H59)</f>
        <v>17275589987.82</v>
      </c>
      <c r="I1" s="121" t="n">
        <f aca="false">SUM(I3:I59)</f>
        <v>11164506918.6</v>
      </c>
      <c r="J1" s="121" t="n">
        <f aca="false">SUM(J3:J59)</f>
        <v>30544</v>
      </c>
      <c r="K1" s="121" t="n">
        <f aca="false">SUM(K3:K59)</f>
        <v>2465090247.43</v>
      </c>
      <c r="L1" s="121" t="n">
        <f aca="false">SUM(L3:L59)</f>
        <v>2674302412.2</v>
      </c>
      <c r="M1" s="121" t="n">
        <f aca="false">SUM(M3:M59)</f>
        <v>11075630309.74</v>
      </c>
      <c r="N1" s="121" t="n">
        <f aca="false">SUM(N3:N59)</f>
        <v>7054968154.1</v>
      </c>
      <c r="O1" s="121" t="n">
        <f aca="false">SUM(O3:O59)</f>
        <v>2580</v>
      </c>
      <c r="P1" s="121" t="n">
        <f aca="false">SUM(P3:P59)</f>
        <v>214099259.18</v>
      </c>
      <c r="Q1" s="121" t="n">
        <f aca="false">SUM(Q3:Q59)</f>
        <v>191977176.11</v>
      </c>
      <c r="R1" s="121" t="n">
        <f aca="false">SUM(R3:R59)</f>
        <v>1024843792.65</v>
      </c>
      <c r="S1" s="121" t="n">
        <f aca="false">SUM(S3:S59)</f>
        <v>545722584.08</v>
      </c>
      <c r="T1" s="121" t="n">
        <f aca="false">SUM(T3:T59)</f>
        <v>30544</v>
      </c>
      <c r="U1" s="121" t="n">
        <f aca="false">SUM(U3:U59)</f>
        <v>2465090247.42084</v>
      </c>
      <c r="V1" s="121" t="n">
        <f aca="false">SUM(V3:V59)</f>
        <v>2674302412.19146</v>
      </c>
      <c r="W1" s="121" t="n">
        <f aca="false">SUM(W3:W59)</f>
        <v>11075630309.732</v>
      </c>
      <c r="X1" s="121" t="n">
        <f aca="false">SUM(X3:X59)</f>
        <v>7054968154.10553</v>
      </c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</row>
    <row r="2" customFormat="false" ht="13.5" hidden="false" customHeight="false" outlineLevel="0" collapsed="false">
      <c r="A2" s="123"/>
      <c r="B2" s="123"/>
      <c r="C2" s="3"/>
      <c r="D2" s="124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</row>
    <row r="3" customFormat="false" ht="13.5" hidden="false" customHeight="false" outlineLevel="0" collapsed="false">
      <c r="B3" s="104" t="s">
        <v>135</v>
      </c>
      <c r="C3" s="126" t="s">
        <v>160</v>
      </c>
      <c r="D3" s="58" t="s">
        <v>136</v>
      </c>
      <c r="E3" s="127" t="s">
        <v>12</v>
      </c>
      <c r="F3" s="127" t="s">
        <v>9</v>
      </c>
      <c r="G3" s="127" t="s">
        <v>10</v>
      </c>
      <c r="H3" s="127" t="s">
        <v>11</v>
      </c>
      <c r="I3" s="127" t="s">
        <v>15</v>
      </c>
      <c r="J3" s="127" t="s">
        <v>8</v>
      </c>
      <c r="K3" s="127" t="s">
        <v>5</v>
      </c>
      <c r="L3" s="127" t="s">
        <v>6</v>
      </c>
      <c r="M3" s="127" t="s">
        <v>7</v>
      </c>
      <c r="N3" s="127" t="s">
        <v>14</v>
      </c>
      <c r="O3" s="127" t="s">
        <v>4</v>
      </c>
      <c r="P3" s="127" t="s">
        <v>0</v>
      </c>
      <c r="Q3" s="127" t="s">
        <v>1</v>
      </c>
      <c r="R3" s="127" t="s">
        <v>3</v>
      </c>
      <c r="S3" s="127" t="s">
        <v>13</v>
      </c>
      <c r="T3" s="127" t="s">
        <v>127</v>
      </c>
      <c r="U3" s="127" t="s">
        <v>128</v>
      </c>
      <c r="V3" s="127" t="s">
        <v>129</v>
      </c>
      <c r="W3" s="127" t="s">
        <v>130</v>
      </c>
      <c r="X3" s="127" t="s">
        <v>131</v>
      </c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</row>
    <row r="4" customFormat="false" ht="12.75" hidden="false" customHeight="false" outlineLevel="0" collapsed="false">
      <c r="A4" s="123" t="str">
        <f aca="false">C4&amp;"="&amp;D4</f>
        <v>COAL-PHYSICAL=Yes</v>
      </c>
      <c r="B4" s="123" t="str">
        <f aca="false">LEFT(C4,FIND("-",C4)-1)</f>
        <v>COAL</v>
      </c>
      <c r="C4" s="1" t="s">
        <v>199</v>
      </c>
      <c r="D4" s="128" t="s">
        <v>139</v>
      </c>
      <c r="E4" s="47" t="n">
        <v>51</v>
      </c>
      <c r="F4" s="47" t="n">
        <v>827250</v>
      </c>
      <c r="G4" s="47" t="n">
        <v>686250</v>
      </c>
      <c r="H4" s="47" t="n">
        <v>9283751.25</v>
      </c>
      <c r="I4" s="47" t="n">
        <v>9613537.5</v>
      </c>
      <c r="J4" s="47" t="n">
        <v>30</v>
      </c>
      <c r="K4" s="47" t="n">
        <v>546750</v>
      </c>
      <c r="L4" s="47" t="n">
        <v>336000</v>
      </c>
      <c r="M4" s="47" t="n">
        <v>6378326.25</v>
      </c>
      <c r="N4" s="47" t="n">
        <v>4982587.5</v>
      </c>
      <c r="O4" s="47"/>
      <c r="P4" s="47"/>
      <c r="Q4" s="47"/>
      <c r="R4" s="47"/>
      <c r="S4" s="47"/>
      <c r="T4" s="47" t="n">
        <v>30</v>
      </c>
      <c r="U4" s="47" t="n">
        <v>546750</v>
      </c>
      <c r="V4" s="47" t="n">
        <v>336000</v>
      </c>
      <c r="W4" s="47" t="n">
        <v>6378326.25</v>
      </c>
      <c r="X4" s="47" t="n">
        <v>4982587.5</v>
      </c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</row>
    <row r="5" customFormat="false" ht="12.75" hidden="false" customHeight="false" outlineLevel="0" collapsed="false">
      <c r="A5" s="123" t="str">
        <f aca="false">C5&amp;"="&amp;D5</f>
        <v>COAL-PHYSICAL=No</v>
      </c>
      <c r="B5" s="123" t="str">
        <f aca="false">LEFT(C5,FIND("-",C5)-1)</f>
        <v>COAL</v>
      </c>
      <c r="C5" s="1" t="s">
        <v>199</v>
      </c>
      <c r="D5" s="128" t="s">
        <v>140</v>
      </c>
      <c r="E5" s="47" t="n">
        <v>100</v>
      </c>
      <c r="F5" s="47" t="n">
        <v>2319499.1</v>
      </c>
      <c r="G5" s="47" t="n">
        <v>6103043</v>
      </c>
      <c r="H5" s="47" t="n">
        <v>23312585.55</v>
      </c>
      <c r="I5" s="47" t="n">
        <v>57211565.24</v>
      </c>
      <c r="J5" s="47" t="n">
        <v>52</v>
      </c>
      <c r="K5" s="47" t="n">
        <v>1319499</v>
      </c>
      <c r="L5" s="47" t="n">
        <v>1118093</v>
      </c>
      <c r="M5" s="47" t="n">
        <v>14926470.6</v>
      </c>
      <c r="N5" s="47" t="n">
        <v>26190460.28</v>
      </c>
      <c r="O5" s="47" t="n">
        <v>1</v>
      </c>
      <c r="P5" s="47" t="n">
        <v>23250</v>
      </c>
      <c r="Q5" s="47" t="n">
        <v>0</v>
      </c>
      <c r="R5" s="47" t="n">
        <v>556837.5</v>
      </c>
      <c r="S5" s="47" t="n">
        <v>0</v>
      </c>
      <c r="T5" s="47" t="n">
        <v>52</v>
      </c>
      <c r="U5" s="47" t="n">
        <v>1319499</v>
      </c>
      <c r="V5" s="47" t="n">
        <v>1118093</v>
      </c>
      <c r="W5" s="47" t="n">
        <v>14926470.6</v>
      </c>
      <c r="X5" s="47" t="n">
        <v>26190460.28</v>
      </c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</row>
    <row r="6" customFormat="false" ht="12.75" hidden="false" customHeight="false" outlineLevel="0" collapsed="false">
      <c r="A6" s="123" t="str">
        <f aca="false">C6&amp;"="&amp;D6</f>
        <v>CONTINENTAL GAS-FINANCIAL=No</v>
      </c>
      <c r="B6" s="123" t="str">
        <f aca="false">LEFT(C6,FIND("-",C6)-1)</f>
        <v>CONTINENTAL GAS</v>
      </c>
      <c r="C6" s="1" t="s">
        <v>200</v>
      </c>
      <c r="D6" s="128" t="s">
        <v>140</v>
      </c>
      <c r="E6" s="47" t="n">
        <v>28</v>
      </c>
      <c r="F6" s="47" t="n">
        <v>2295501.7</v>
      </c>
      <c r="G6" s="47" t="n">
        <v>0</v>
      </c>
      <c r="H6" s="47" t="n">
        <v>138022.17</v>
      </c>
      <c r="I6" s="47" t="n">
        <v>0</v>
      </c>
      <c r="J6" s="47" t="n">
        <v>28</v>
      </c>
      <c r="K6" s="47" t="n">
        <v>2295501.7</v>
      </c>
      <c r="L6" s="47" t="n">
        <v>0</v>
      </c>
      <c r="M6" s="47" t="n">
        <v>138022.17</v>
      </c>
      <c r="N6" s="47" t="n">
        <v>0</v>
      </c>
      <c r="O6" s="47" t="n">
        <v>2</v>
      </c>
      <c r="P6" s="47" t="n">
        <v>200000</v>
      </c>
      <c r="Q6" s="47" t="n">
        <v>0</v>
      </c>
      <c r="R6" s="47" t="n">
        <v>0</v>
      </c>
      <c r="S6" s="47" t="n">
        <v>0</v>
      </c>
      <c r="T6" s="47" t="n">
        <v>28</v>
      </c>
      <c r="U6" s="47" t="n">
        <v>2295501.6976</v>
      </c>
      <c r="V6" s="47" t="n">
        <v>0</v>
      </c>
      <c r="W6" s="47" t="n">
        <v>138022.174548828</v>
      </c>
      <c r="X6" s="47" t="n">
        <v>0</v>
      </c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</row>
    <row r="7" customFormat="false" ht="12.75" hidden="false" customHeight="false" outlineLevel="0" collapsed="false">
      <c r="A7" s="123" t="str">
        <f aca="false">C7&amp;"="&amp;D7</f>
        <v>CONTINENTAL GAS-PHYSICAL=Yes</v>
      </c>
      <c r="B7" s="123" t="str">
        <f aca="false">LEFT(C7,FIND("-",C7)-1)</f>
        <v>CONTINENTAL GAS</v>
      </c>
      <c r="C7" s="1" t="s">
        <v>201</v>
      </c>
      <c r="D7" s="128" t="s">
        <v>139</v>
      </c>
      <c r="E7" s="47" t="n">
        <v>49</v>
      </c>
      <c r="F7" s="47" t="n">
        <v>7125000</v>
      </c>
      <c r="G7" s="47" t="n">
        <v>4027500</v>
      </c>
      <c r="H7" s="47" t="n">
        <v>21270544.88</v>
      </c>
      <c r="I7" s="47" t="n">
        <v>0</v>
      </c>
      <c r="J7" s="47" t="n">
        <v>49</v>
      </c>
      <c r="K7" s="47" t="n">
        <v>7125000</v>
      </c>
      <c r="L7" s="47" t="n">
        <v>4027500</v>
      </c>
      <c r="M7" s="47" t="n">
        <v>21270544.88</v>
      </c>
      <c r="N7" s="47" t="n">
        <v>0</v>
      </c>
      <c r="O7" s="47" t="n">
        <v>1</v>
      </c>
      <c r="P7" s="47" t="n">
        <v>0</v>
      </c>
      <c r="Q7" s="47" t="n">
        <v>72500</v>
      </c>
      <c r="R7" s="47" t="n">
        <v>165150.77</v>
      </c>
      <c r="S7" s="47" t="n">
        <v>0</v>
      </c>
      <c r="T7" s="47" t="n">
        <v>49</v>
      </c>
      <c r="U7" s="47" t="n">
        <v>7125000</v>
      </c>
      <c r="V7" s="47" t="n">
        <v>4027500</v>
      </c>
      <c r="W7" s="47" t="n">
        <v>21270544.8823173</v>
      </c>
      <c r="X7" s="47" t="n">
        <v>0</v>
      </c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</row>
    <row r="8" customFormat="false" ht="12.75" hidden="false" customHeight="false" outlineLevel="0" collapsed="false">
      <c r="A8" s="123" t="str">
        <f aca="false">C8&amp;"="&amp;D8</f>
        <v>CONTINENTAL GAS-PHYSICAL=No</v>
      </c>
      <c r="B8" s="123" t="str">
        <f aca="false">LEFT(C8,FIND("-",C8)-1)</f>
        <v>CONTINENTAL GAS</v>
      </c>
      <c r="C8" s="1" t="s">
        <v>201</v>
      </c>
      <c r="D8" s="128" t="s">
        <v>140</v>
      </c>
      <c r="E8" s="47" t="n">
        <v>190</v>
      </c>
      <c r="F8" s="47" t="n">
        <v>20991233.8</v>
      </c>
      <c r="G8" s="47" t="n">
        <v>7933735.02</v>
      </c>
      <c r="H8" s="47" t="n">
        <v>56630786.98</v>
      </c>
      <c r="I8" s="47" t="n">
        <v>0</v>
      </c>
      <c r="J8" s="47" t="n">
        <v>190</v>
      </c>
      <c r="K8" s="47" t="n">
        <v>20991233.8</v>
      </c>
      <c r="L8" s="47" t="n">
        <v>7933735.02</v>
      </c>
      <c r="M8" s="47" t="n">
        <v>56630786.98</v>
      </c>
      <c r="N8" s="47" t="n">
        <v>0</v>
      </c>
      <c r="O8" s="47" t="n">
        <v>11</v>
      </c>
      <c r="P8" s="47" t="n">
        <v>639736.42</v>
      </c>
      <c r="Q8" s="47" t="n">
        <v>173721.3</v>
      </c>
      <c r="R8" s="47" t="n">
        <v>1782469.72</v>
      </c>
      <c r="S8" s="47" t="n">
        <v>0</v>
      </c>
      <c r="T8" s="47" t="n">
        <v>190</v>
      </c>
      <c r="U8" s="47" t="n">
        <v>20991233.795</v>
      </c>
      <c r="V8" s="47" t="n">
        <v>7933735.02438</v>
      </c>
      <c r="W8" s="47" t="n">
        <v>56630786.9766622</v>
      </c>
      <c r="X8" s="47" t="n">
        <v>0</v>
      </c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</row>
    <row r="9" customFormat="false" ht="12.75" hidden="false" customHeight="false" outlineLevel="0" collapsed="false">
      <c r="A9" s="123" t="str">
        <f aca="false">C9&amp;"="&amp;D9</f>
        <v>CONTINENTAL POWER-FINANCIAL=Yes</v>
      </c>
      <c r="B9" s="123" t="str">
        <f aca="false">LEFT(C9,FIND("-",C9)-1)</f>
        <v>CONTINENTAL POWER</v>
      </c>
      <c r="C9" s="1" t="s">
        <v>202</v>
      </c>
      <c r="D9" s="128" t="s">
        <v>139</v>
      </c>
      <c r="E9" s="47" t="n">
        <v>5</v>
      </c>
      <c r="F9" s="47" t="n">
        <v>0</v>
      </c>
      <c r="G9" s="47" t="n">
        <v>13000</v>
      </c>
      <c r="H9" s="47" t="n">
        <v>328183.74</v>
      </c>
      <c r="I9" s="47" t="n">
        <v>0</v>
      </c>
      <c r="J9" s="47" t="n">
        <v>5</v>
      </c>
      <c r="K9" s="47" t="n">
        <v>0</v>
      </c>
      <c r="L9" s="47" t="n">
        <v>13000</v>
      </c>
      <c r="M9" s="47" t="n">
        <v>328183.74</v>
      </c>
      <c r="N9" s="47" t="n">
        <v>0</v>
      </c>
      <c r="O9" s="47"/>
      <c r="P9" s="47"/>
      <c r="Q9" s="47"/>
      <c r="R9" s="47"/>
      <c r="S9" s="47"/>
      <c r="T9" s="47" t="n">
        <v>5</v>
      </c>
      <c r="U9" s="47" t="n">
        <v>0</v>
      </c>
      <c r="V9" s="47" t="n">
        <v>13000</v>
      </c>
      <c r="W9" s="47" t="n">
        <v>328183.743444938</v>
      </c>
      <c r="X9" s="47" t="n">
        <v>0</v>
      </c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</row>
    <row r="10" customFormat="false" ht="12.75" hidden="false" customHeight="false" outlineLevel="0" collapsed="false">
      <c r="A10" s="123" t="str">
        <f aca="false">C10&amp;"="&amp;D10</f>
        <v>CONTINENTAL POWER-FINANCIAL=No</v>
      </c>
      <c r="B10" s="123" t="str">
        <f aca="false">LEFT(C10,FIND("-",C10)-1)</f>
        <v>CONTINENTAL POWER</v>
      </c>
      <c r="C10" s="1" t="s">
        <v>202</v>
      </c>
      <c r="D10" s="128" t="s">
        <v>140</v>
      </c>
      <c r="E10" s="47" t="n">
        <v>36</v>
      </c>
      <c r="F10" s="47" t="n">
        <v>432366</v>
      </c>
      <c r="G10" s="47" t="n">
        <v>341620</v>
      </c>
      <c r="H10" s="47" t="n">
        <v>31248650.28</v>
      </c>
      <c r="I10" s="47" t="n">
        <v>20656450</v>
      </c>
      <c r="J10" s="47" t="n">
        <v>36</v>
      </c>
      <c r="K10" s="47" t="n">
        <v>432366</v>
      </c>
      <c r="L10" s="47" t="n">
        <v>341620</v>
      </c>
      <c r="M10" s="47" t="n">
        <v>31248650.28</v>
      </c>
      <c r="N10" s="47" t="n">
        <v>20656450</v>
      </c>
      <c r="O10" s="47" t="n">
        <v>1</v>
      </c>
      <c r="P10" s="47" t="n">
        <v>0</v>
      </c>
      <c r="Q10" s="47" t="n">
        <v>2300</v>
      </c>
      <c r="R10" s="47" t="n">
        <v>39838.71</v>
      </c>
      <c r="S10" s="47" t="n">
        <v>0</v>
      </c>
      <c r="T10" s="47" t="n">
        <v>36</v>
      </c>
      <c r="U10" s="47" t="n">
        <v>432366</v>
      </c>
      <c r="V10" s="47" t="n">
        <v>341620</v>
      </c>
      <c r="W10" s="47" t="n">
        <v>31248650.2759573</v>
      </c>
      <c r="X10" s="47" t="n">
        <v>20656450</v>
      </c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</row>
    <row r="11" customFormat="false" ht="12.75" hidden="false" customHeight="false" outlineLevel="0" collapsed="false">
      <c r="A11" s="123" t="str">
        <f aca="false">C11&amp;"="&amp;D11</f>
        <v>CONTINENTAL POWER-PHYSICAL=Yes</v>
      </c>
      <c r="B11" s="123" t="str">
        <f aca="false">LEFT(C11,FIND("-",C11)-1)</f>
        <v>CONTINENTAL POWER</v>
      </c>
      <c r="C11" s="1" t="s">
        <v>203</v>
      </c>
      <c r="D11" s="128" t="s">
        <v>139</v>
      </c>
      <c r="E11" s="47" t="n">
        <v>25</v>
      </c>
      <c r="F11" s="47" t="n">
        <v>52180</v>
      </c>
      <c r="G11" s="47" t="n">
        <v>32340</v>
      </c>
      <c r="H11" s="47" t="n">
        <v>1775273.29</v>
      </c>
      <c r="I11" s="47" t="n">
        <v>181296</v>
      </c>
      <c r="J11" s="47" t="n">
        <v>25</v>
      </c>
      <c r="K11" s="47" t="n">
        <v>52180</v>
      </c>
      <c r="L11" s="47" t="n">
        <v>32340</v>
      </c>
      <c r="M11" s="47" t="n">
        <v>1775273.29</v>
      </c>
      <c r="N11" s="47" t="n">
        <v>181296</v>
      </c>
      <c r="O11" s="47" t="n">
        <v>3</v>
      </c>
      <c r="P11" s="47" t="n">
        <v>11220</v>
      </c>
      <c r="Q11" s="47" t="n">
        <v>0</v>
      </c>
      <c r="R11" s="47" t="n">
        <v>231659.39</v>
      </c>
      <c r="S11" s="47" t="n">
        <v>0</v>
      </c>
      <c r="T11" s="47" t="n">
        <v>25</v>
      </c>
      <c r="U11" s="47" t="n">
        <v>52180</v>
      </c>
      <c r="V11" s="47" t="n">
        <v>32340</v>
      </c>
      <c r="W11" s="47" t="n">
        <v>1775273.29297342</v>
      </c>
      <c r="X11" s="47" t="n">
        <v>181296</v>
      </c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</row>
    <row r="12" customFormat="false" ht="12.75" hidden="false" customHeight="false" outlineLevel="0" collapsed="false">
      <c r="A12" s="123" t="str">
        <f aca="false">C12&amp;"="&amp;D12</f>
        <v>CONTINENTAL POWER-PHYSICAL=No</v>
      </c>
      <c r="B12" s="123" t="str">
        <f aca="false">LEFT(C12,FIND("-",C12)-1)</f>
        <v>CONTINENTAL POWER</v>
      </c>
      <c r="C12" s="1" t="s">
        <v>203</v>
      </c>
      <c r="D12" s="128" t="s">
        <v>140</v>
      </c>
      <c r="E12" s="47" t="n">
        <v>1129</v>
      </c>
      <c r="F12" s="47" t="n">
        <v>1890080.4</v>
      </c>
      <c r="G12" s="47" t="n">
        <v>1504388.4</v>
      </c>
      <c r="H12" s="47" t="n">
        <v>74749814.93</v>
      </c>
      <c r="I12" s="47" t="n">
        <v>11835439.01</v>
      </c>
      <c r="J12" s="47" t="n">
        <v>1129</v>
      </c>
      <c r="K12" s="47" t="n">
        <v>1890080.4</v>
      </c>
      <c r="L12" s="47" t="n">
        <v>1504388.4</v>
      </c>
      <c r="M12" s="47" t="n">
        <v>74749814.93</v>
      </c>
      <c r="N12" s="47" t="n">
        <v>11835439.01</v>
      </c>
      <c r="O12" s="47" t="n">
        <v>61</v>
      </c>
      <c r="P12" s="47" t="n">
        <v>45243</v>
      </c>
      <c r="Q12" s="47" t="n">
        <v>17396.9</v>
      </c>
      <c r="R12" s="47" t="n">
        <v>1606959.63</v>
      </c>
      <c r="S12" s="47" t="n">
        <v>0</v>
      </c>
      <c r="T12" s="47" t="n">
        <v>1129</v>
      </c>
      <c r="U12" s="47" t="n">
        <v>1890080.4</v>
      </c>
      <c r="V12" s="47" t="n">
        <v>1504388.4</v>
      </c>
      <c r="W12" s="47" t="n">
        <v>74749814.9302187</v>
      </c>
      <c r="X12" s="47" t="n">
        <v>11835439.008</v>
      </c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</row>
    <row r="13" customFormat="false" ht="12.75" hidden="false" customHeight="false" outlineLevel="0" collapsed="false">
      <c r="A13" s="123" t="str">
        <f aca="false">C13&amp;"="&amp;D13</f>
        <v>CRUDE &amp; PRODUCTS-BASIS=Yes</v>
      </c>
      <c r="B13" s="123" t="str">
        <f aca="false">LEFT(C13,FIND("-",C13)-1)</f>
        <v>CRUDE &amp; PRODUCTS</v>
      </c>
      <c r="C13" s="1" t="s">
        <v>204</v>
      </c>
      <c r="D13" s="128" t="s">
        <v>139</v>
      </c>
      <c r="E13" s="47" t="n">
        <v>14</v>
      </c>
      <c r="F13" s="47" t="n">
        <v>539999.99</v>
      </c>
      <c r="G13" s="47" t="n">
        <v>1170000</v>
      </c>
      <c r="H13" s="47" t="n">
        <v>9539342.65</v>
      </c>
      <c r="I13" s="47" t="n">
        <v>20632566.8</v>
      </c>
      <c r="J13" s="47" t="n">
        <v>14</v>
      </c>
      <c r="K13" s="47" t="n">
        <v>539999.99</v>
      </c>
      <c r="L13" s="47" t="n">
        <v>1170000</v>
      </c>
      <c r="M13" s="47" t="n">
        <v>9539342.65</v>
      </c>
      <c r="N13" s="47" t="n">
        <v>20632566.8</v>
      </c>
      <c r="O13" s="47"/>
      <c r="P13" s="47"/>
      <c r="Q13" s="47"/>
      <c r="R13" s="47"/>
      <c r="S13" s="47"/>
      <c r="T13" s="47" t="n">
        <v>14</v>
      </c>
      <c r="U13" s="47" t="n">
        <v>539999.9949</v>
      </c>
      <c r="V13" s="47" t="n">
        <v>1169999.9961</v>
      </c>
      <c r="W13" s="47" t="n">
        <v>9539342.647254</v>
      </c>
      <c r="X13" s="47" t="n">
        <v>20632566.797892</v>
      </c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</row>
    <row r="14" customFormat="false" ht="12.75" hidden="false" customHeight="false" outlineLevel="0" collapsed="false">
      <c r="A14" s="123" t="str">
        <f aca="false">C14&amp;"="&amp;D14</f>
        <v>CRUDE &amp; PRODUCTS-BASIS=No</v>
      </c>
      <c r="B14" s="123" t="str">
        <f aca="false">LEFT(C14,FIND("-",C14)-1)</f>
        <v>CRUDE &amp; PRODUCTS</v>
      </c>
      <c r="C14" s="1" t="s">
        <v>204</v>
      </c>
      <c r="D14" s="128" t="s">
        <v>140</v>
      </c>
      <c r="E14" s="47" t="n">
        <v>29</v>
      </c>
      <c r="F14" s="47" t="n">
        <v>1991499.99</v>
      </c>
      <c r="G14" s="47" t="n">
        <v>1041000.01</v>
      </c>
      <c r="H14" s="47" t="n">
        <v>38949983.18</v>
      </c>
      <c r="I14" s="47" t="n">
        <v>17572954.38</v>
      </c>
      <c r="J14" s="47" t="n">
        <v>29</v>
      </c>
      <c r="K14" s="47" t="n">
        <v>1991499.99</v>
      </c>
      <c r="L14" s="47" t="n">
        <v>1041000.01</v>
      </c>
      <c r="M14" s="47" t="n">
        <v>38949983.18</v>
      </c>
      <c r="N14" s="47" t="n">
        <v>17572954.38</v>
      </c>
      <c r="O14" s="47"/>
      <c r="P14" s="47"/>
      <c r="Q14" s="47"/>
      <c r="R14" s="47"/>
      <c r="S14" s="47"/>
      <c r="T14" s="47" t="n">
        <v>29</v>
      </c>
      <c r="U14" s="47" t="n">
        <v>1991499.9947</v>
      </c>
      <c r="V14" s="47" t="n">
        <v>1041000.0081</v>
      </c>
      <c r="W14" s="47" t="n">
        <v>38949983.181638</v>
      </c>
      <c r="X14" s="47" t="n">
        <v>17572954.376145</v>
      </c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</row>
    <row r="15" customFormat="false" ht="12.75" hidden="false" customHeight="false" outlineLevel="0" collapsed="false">
      <c r="A15" s="123" t="s">
        <v>205</v>
      </c>
      <c r="B15" s="123" t="s">
        <v>149</v>
      </c>
      <c r="C15" s="1" t="s">
        <v>206</v>
      </c>
      <c r="D15" s="128" t="s">
        <v>139</v>
      </c>
      <c r="E15" s="47" t="n">
        <v>2</v>
      </c>
      <c r="F15" s="47" t="n">
        <v>93000</v>
      </c>
      <c r="G15" s="47" t="n">
        <v>0</v>
      </c>
      <c r="H15" s="47" t="n">
        <v>377890</v>
      </c>
      <c r="I15" s="47" t="n">
        <v>0</v>
      </c>
      <c r="J15" s="47" t="n">
        <v>2</v>
      </c>
      <c r="K15" s="47" t="n">
        <v>93000</v>
      </c>
      <c r="L15" s="47" t="n">
        <v>0</v>
      </c>
      <c r="M15" s="47" t="n">
        <v>377890</v>
      </c>
      <c r="N15" s="47" t="n">
        <v>0</v>
      </c>
      <c r="O15" s="47" t="n">
        <v>1</v>
      </c>
      <c r="P15" s="47" t="n">
        <v>62000</v>
      </c>
      <c r="Q15" s="47" t="n">
        <v>0</v>
      </c>
      <c r="R15" s="47" t="n">
        <v>251720</v>
      </c>
      <c r="S15" s="47" t="n">
        <v>0</v>
      </c>
      <c r="T15" s="47" t="n">
        <v>2</v>
      </c>
      <c r="U15" s="47" t="n">
        <v>93000</v>
      </c>
      <c r="V15" s="47" t="n">
        <v>0</v>
      </c>
      <c r="W15" s="47" t="n">
        <v>377890</v>
      </c>
      <c r="X15" s="47" t="n">
        <v>0</v>
      </c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</row>
    <row r="16" customFormat="false" ht="12.75" hidden="false" customHeight="false" outlineLevel="0" collapsed="false">
      <c r="A16" s="123" t="str">
        <f aca="false">C16&amp;"="&amp;D16</f>
        <v>CRUDE &amp; PRODUCTS-PHYSICAL=No</v>
      </c>
      <c r="B16" s="123" t="str">
        <f aca="false">LEFT(C16,FIND("-",C16)-1)</f>
        <v>CRUDE &amp; PRODUCTS</v>
      </c>
      <c r="C16" s="1" t="s">
        <v>206</v>
      </c>
      <c r="D16" s="128" t="s">
        <v>140</v>
      </c>
      <c r="E16" s="47" t="n">
        <v>288</v>
      </c>
      <c r="F16" s="47" t="n">
        <v>8492081.32</v>
      </c>
      <c r="G16" s="47" t="n">
        <v>8056800.65</v>
      </c>
      <c r="H16" s="47" t="n">
        <v>371929438.95</v>
      </c>
      <c r="I16" s="47" t="n">
        <v>533902341.94</v>
      </c>
      <c r="J16" s="47" t="n">
        <v>288</v>
      </c>
      <c r="K16" s="47" t="n">
        <v>8492081.32</v>
      </c>
      <c r="L16" s="47" t="n">
        <v>8056800.65</v>
      </c>
      <c r="M16" s="47" t="n">
        <v>371929438.95</v>
      </c>
      <c r="N16" s="47" t="n">
        <v>533902341.94</v>
      </c>
      <c r="O16" s="47" t="n">
        <v>18</v>
      </c>
      <c r="P16" s="47" t="n">
        <v>341008</v>
      </c>
      <c r="Q16" s="47" t="n">
        <v>255824</v>
      </c>
      <c r="R16" s="47" t="n">
        <v>26887190.51</v>
      </c>
      <c r="S16" s="47" t="n">
        <v>8305115.77</v>
      </c>
      <c r="T16" s="47" t="n">
        <v>288</v>
      </c>
      <c r="U16" s="47" t="n">
        <v>8492081.32</v>
      </c>
      <c r="V16" s="47" t="n">
        <v>8056800.6455</v>
      </c>
      <c r="W16" s="47" t="n">
        <v>371929438.953769</v>
      </c>
      <c r="X16" s="47" t="n">
        <v>533902341.943428</v>
      </c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</row>
    <row r="17" customFormat="false" ht="12.75" hidden="false" customHeight="false" outlineLevel="0" collapsed="false">
      <c r="A17" s="123" t="str">
        <f aca="false">C17&amp;"="&amp;D17</f>
        <v>CRUDE &amp; PRODUCTS-PRICE=Yes</v>
      </c>
      <c r="B17" s="123" t="str">
        <f aca="false">LEFT(C17,FIND("-",C17)-1)</f>
        <v>CRUDE &amp; PRODUCTS</v>
      </c>
      <c r="C17" s="1" t="s">
        <v>207</v>
      </c>
      <c r="D17" s="128" t="s">
        <v>139</v>
      </c>
      <c r="E17" s="47" t="n">
        <v>95</v>
      </c>
      <c r="F17" s="47" t="n">
        <v>4554999.99</v>
      </c>
      <c r="G17" s="47" t="n">
        <v>6124999.98</v>
      </c>
      <c r="H17" s="47" t="n">
        <v>105799995.04</v>
      </c>
      <c r="I17" s="47" t="n">
        <v>110000507.07</v>
      </c>
      <c r="J17" s="47" t="n">
        <v>95</v>
      </c>
      <c r="K17" s="47" t="n">
        <v>4554999.99</v>
      </c>
      <c r="L17" s="47" t="n">
        <v>6124999.98</v>
      </c>
      <c r="M17" s="47" t="n">
        <v>105799995.04</v>
      </c>
      <c r="N17" s="47" t="n">
        <v>110000507.07</v>
      </c>
      <c r="O17" s="47" t="n">
        <v>3</v>
      </c>
      <c r="P17" s="47" t="n">
        <v>540000</v>
      </c>
      <c r="Q17" s="47" t="n">
        <v>0</v>
      </c>
      <c r="R17" s="47" t="n">
        <v>9541350.09</v>
      </c>
      <c r="S17" s="47" t="n">
        <v>0</v>
      </c>
      <c r="T17" s="47" t="n">
        <v>95</v>
      </c>
      <c r="U17" s="47" t="n">
        <v>4554999.9892</v>
      </c>
      <c r="V17" s="47" t="n">
        <v>6124999.9817</v>
      </c>
      <c r="W17" s="47" t="n">
        <v>105799995.041168</v>
      </c>
      <c r="X17" s="47" t="n">
        <v>110000507.073424</v>
      </c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</row>
    <row r="18" customFormat="false" ht="12.75" hidden="false" customHeight="false" outlineLevel="0" collapsed="false">
      <c r="A18" s="123" t="str">
        <f aca="false">C18&amp;"="&amp;D18</f>
        <v>CRUDE &amp; PRODUCTS-PRICE=No</v>
      </c>
      <c r="B18" s="123" t="str">
        <f aca="false">LEFT(C18,FIND("-",C18)-1)</f>
        <v>CRUDE &amp; PRODUCTS</v>
      </c>
      <c r="C18" s="1" t="s">
        <v>207</v>
      </c>
      <c r="D18" s="128" t="s">
        <v>140</v>
      </c>
      <c r="E18" s="47" t="n">
        <v>717</v>
      </c>
      <c r="F18" s="47" t="n">
        <v>41618810.38</v>
      </c>
      <c r="G18" s="47" t="n">
        <v>34643479.88</v>
      </c>
      <c r="H18" s="47" t="n">
        <v>2076336980.76</v>
      </c>
      <c r="I18" s="47" t="n">
        <v>1511048287.63</v>
      </c>
      <c r="J18" s="47" t="n">
        <v>717</v>
      </c>
      <c r="K18" s="47" t="n">
        <v>41618810.38</v>
      </c>
      <c r="L18" s="47" t="n">
        <v>34643479.88</v>
      </c>
      <c r="M18" s="47" t="n">
        <v>2076336980.76</v>
      </c>
      <c r="N18" s="47" t="n">
        <v>1511048287.63</v>
      </c>
      <c r="O18" s="47" t="n">
        <v>64</v>
      </c>
      <c r="P18" s="47" t="n">
        <v>3910579.99</v>
      </c>
      <c r="Q18" s="47" t="n">
        <v>2458660</v>
      </c>
      <c r="R18" s="47" t="n">
        <v>196642426.73</v>
      </c>
      <c r="S18" s="47" t="n">
        <v>172723616.53</v>
      </c>
      <c r="T18" s="47" t="n">
        <v>717</v>
      </c>
      <c r="U18" s="47" t="n">
        <v>41618810.3767</v>
      </c>
      <c r="V18" s="47" t="n">
        <v>34643479.8819</v>
      </c>
      <c r="W18" s="47" t="n">
        <v>2076336980.75652</v>
      </c>
      <c r="X18" s="47" t="n">
        <v>1511048287.63499</v>
      </c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</row>
    <row r="19" customFormat="false" ht="12.75" hidden="false" customHeight="false" outlineLevel="0" collapsed="false">
      <c r="A19" s="123" t="str">
        <f aca="false">C19&amp;"="&amp;D19</f>
        <v>EMISSIONS-PHYSICAL=Yes</v>
      </c>
      <c r="B19" s="123" t="str">
        <f aca="false">LEFT(C19,FIND("-",C19)-1)</f>
        <v>EMISSIONS</v>
      </c>
      <c r="C19" s="1" t="s">
        <v>208</v>
      </c>
      <c r="D19" s="128" t="s">
        <v>139</v>
      </c>
      <c r="E19" s="47" t="n">
        <v>32</v>
      </c>
      <c r="F19" s="47" t="n">
        <v>52500</v>
      </c>
      <c r="G19" s="47" t="n">
        <v>27500</v>
      </c>
      <c r="H19" s="47" t="n">
        <v>10379925</v>
      </c>
      <c r="I19" s="47" t="n">
        <v>0</v>
      </c>
      <c r="J19" s="47" t="n">
        <v>32</v>
      </c>
      <c r="K19" s="47" t="n">
        <v>52500</v>
      </c>
      <c r="L19" s="47" t="n">
        <v>27500</v>
      </c>
      <c r="M19" s="47" t="n">
        <v>10379925</v>
      </c>
      <c r="N19" s="47" t="n">
        <v>0</v>
      </c>
      <c r="O19" s="47" t="n">
        <v>5</v>
      </c>
      <c r="P19" s="47" t="n">
        <v>10000</v>
      </c>
      <c r="Q19" s="47" t="n">
        <v>2500</v>
      </c>
      <c r="R19" s="47" t="n">
        <v>1496875</v>
      </c>
      <c r="S19" s="47" t="n">
        <v>0</v>
      </c>
      <c r="T19" s="47" t="n">
        <v>32</v>
      </c>
      <c r="U19" s="47" t="n">
        <v>52500</v>
      </c>
      <c r="V19" s="47" t="n">
        <v>27500</v>
      </c>
      <c r="W19" s="47" t="n">
        <v>10379925</v>
      </c>
      <c r="X19" s="47" t="n">
        <v>0</v>
      </c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</row>
    <row r="20" customFormat="false" ht="12.75" hidden="false" customHeight="false" outlineLevel="0" collapsed="false">
      <c r="A20" s="123" t="str">
        <f aca="false">C20&amp;"="&amp;D20</f>
        <v>EMISSIONS-PHYSICAL=No</v>
      </c>
      <c r="B20" s="123" t="str">
        <f aca="false">LEFT(C20,FIND("-",C20)-1)</f>
        <v>EMISSIONS</v>
      </c>
      <c r="C20" s="1" t="s">
        <v>208</v>
      </c>
      <c r="D20" s="128" t="s">
        <v>140</v>
      </c>
      <c r="E20" s="47" t="n">
        <v>195</v>
      </c>
      <c r="F20" s="47" t="n">
        <v>320924</v>
      </c>
      <c r="G20" s="47" t="n">
        <v>360500</v>
      </c>
      <c r="H20" s="47" t="n">
        <v>88718697.5</v>
      </c>
      <c r="I20" s="47" t="n">
        <v>0</v>
      </c>
      <c r="J20" s="47" t="n">
        <v>195</v>
      </c>
      <c r="K20" s="47" t="n">
        <v>320924</v>
      </c>
      <c r="L20" s="47" t="n">
        <v>360500</v>
      </c>
      <c r="M20" s="47" t="n">
        <v>88718697.5</v>
      </c>
      <c r="N20" s="47" t="n">
        <v>0</v>
      </c>
      <c r="O20" s="47" t="n">
        <v>25</v>
      </c>
      <c r="P20" s="47" t="n">
        <v>52500</v>
      </c>
      <c r="Q20" s="47" t="n">
        <v>50000</v>
      </c>
      <c r="R20" s="47" t="n">
        <v>12250650</v>
      </c>
      <c r="S20" s="47" t="n">
        <v>0</v>
      </c>
      <c r="T20" s="47" t="n">
        <v>195</v>
      </c>
      <c r="U20" s="47" t="n">
        <v>320924</v>
      </c>
      <c r="V20" s="47" t="n">
        <v>360500</v>
      </c>
      <c r="W20" s="47" t="n">
        <v>88718697.5</v>
      </c>
      <c r="X20" s="47" t="n">
        <v>0</v>
      </c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</row>
    <row r="21" customFormat="false" ht="12.75" hidden="false" customHeight="false" outlineLevel="0" collapsed="false">
      <c r="A21" s="123" t="str">
        <f aca="false">C21&amp;"="&amp;D21</f>
        <v>GAS-BASIS=Yes</v>
      </c>
      <c r="B21" s="123" t="str">
        <f aca="false">LEFT(C21,FIND("-",C21)-1)</f>
        <v>GAS</v>
      </c>
      <c r="C21" s="1" t="s">
        <v>161</v>
      </c>
      <c r="D21" s="128" t="s">
        <v>139</v>
      </c>
      <c r="E21" s="47" t="n">
        <v>1427</v>
      </c>
      <c r="F21" s="47" t="n">
        <v>382345000</v>
      </c>
      <c r="G21" s="47" t="n">
        <v>451430000</v>
      </c>
      <c r="H21" s="47" t="n">
        <v>19264725</v>
      </c>
      <c r="I21" s="47" t="n">
        <v>28987787.52</v>
      </c>
      <c r="J21" s="47" t="n">
        <v>770</v>
      </c>
      <c r="K21" s="47" t="n">
        <v>177255000</v>
      </c>
      <c r="L21" s="47" t="n">
        <v>255865000</v>
      </c>
      <c r="M21" s="47" t="n">
        <v>19264725</v>
      </c>
      <c r="N21" s="47" t="n">
        <v>28987787.52</v>
      </c>
      <c r="O21" s="47" t="n">
        <v>94</v>
      </c>
      <c r="P21" s="47" t="n">
        <v>17550000</v>
      </c>
      <c r="Q21" s="47" t="n">
        <v>26040000</v>
      </c>
      <c r="R21" s="47" t="n">
        <v>1406750</v>
      </c>
      <c r="S21" s="47" t="n">
        <v>3649925.02</v>
      </c>
      <c r="T21" s="47" t="n">
        <v>770</v>
      </c>
      <c r="U21" s="47" t="n">
        <v>177255000</v>
      </c>
      <c r="V21" s="47" t="n">
        <v>255865000</v>
      </c>
      <c r="W21" s="47" t="n">
        <v>19264725</v>
      </c>
      <c r="X21" s="47" t="n">
        <v>28987787.5155</v>
      </c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</row>
    <row r="22" customFormat="false" ht="12.75" hidden="false" customHeight="false" outlineLevel="0" collapsed="false">
      <c r="A22" s="123" t="str">
        <f aca="false">C22&amp;"="&amp;D22</f>
        <v>GAS-BASIS=No</v>
      </c>
      <c r="B22" s="123" t="str">
        <f aca="false">LEFT(C22,FIND("-",C22)-1)</f>
        <v>GAS</v>
      </c>
      <c r="C22" s="1" t="s">
        <v>161</v>
      </c>
      <c r="D22" s="128" t="s">
        <v>140</v>
      </c>
      <c r="E22" s="47" t="n">
        <v>2463</v>
      </c>
      <c r="F22" s="47" t="n">
        <v>1093725640.75</v>
      </c>
      <c r="G22" s="47" t="n">
        <v>1119173713</v>
      </c>
      <c r="H22" s="47" t="n">
        <v>97533745.75</v>
      </c>
      <c r="I22" s="47" t="n">
        <v>72130393.58</v>
      </c>
      <c r="J22" s="47" t="n">
        <v>983</v>
      </c>
      <c r="K22" s="47" t="n">
        <v>415395178</v>
      </c>
      <c r="L22" s="47" t="n">
        <v>483154478</v>
      </c>
      <c r="M22" s="47" t="n">
        <v>97533745.75</v>
      </c>
      <c r="N22" s="47" t="n">
        <v>72130393.58</v>
      </c>
      <c r="O22" s="47" t="n">
        <v>100</v>
      </c>
      <c r="P22" s="47" t="n">
        <v>23480000</v>
      </c>
      <c r="Q22" s="47" t="n">
        <v>32113990</v>
      </c>
      <c r="R22" s="47" t="n">
        <v>2891087.78</v>
      </c>
      <c r="S22" s="47" t="n">
        <v>6058562.53</v>
      </c>
      <c r="T22" s="47" t="n">
        <v>983</v>
      </c>
      <c r="U22" s="47" t="n">
        <v>415395178</v>
      </c>
      <c r="V22" s="47" t="n">
        <v>483154478</v>
      </c>
      <c r="W22" s="47" t="n">
        <v>97533745.747125</v>
      </c>
      <c r="X22" s="47" t="n">
        <v>72130393.5830443</v>
      </c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</row>
    <row r="23" customFormat="false" ht="12.75" hidden="false" customHeight="false" outlineLevel="0" collapsed="false">
      <c r="A23" s="123" t="str">
        <f aca="false">C23&amp;"="&amp;D23</f>
        <v>GAS-GAS DAILY=Yes</v>
      </c>
      <c r="B23" s="123" t="str">
        <f aca="false">LEFT(C23,FIND("-",C23)-1)</f>
        <v>GAS</v>
      </c>
      <c r="C23" s="1" t="s">
        <v>209</v>
      </c>
      <c r="D23" s="128" t="s">
        <v>139</v>
      </c>
      <c r="E23" s="47" t="n">
        <v>1387</v>
      </c>
      <c r="F23" s="47" t="n">
        <v>119828485.75</v>
      </c>
      <c r="G23" s="47" t="n">
        <v>97498914.29</v>
      </c>
      <c r="H23" s="47" t="n">
        <v>284171479.63</v>
      </c>
      <c r="I23" s="47" t="n">
        <v>227971397.4</v>
      </c>
      <c r="J23" s="47" t="n">
        <v>749</v>
      </c>
      <c r="K23" s="47" t="n">
        <v>66618485.75</v>
      </c>
      <c r="L23" s="47" t="n">
        <v>53778914.29</v>
      </c>
      <c r="M23" s="47" t="n">
        <v>157161304.63</v>
      </c>
      <c r="N23" s="47" t="n">
        <v>125350253.65</v>
      </c>
      <c r="O23" s="47" t="n">
        <v>41</v>
      </c>
      <c r="P23" s="47" t="n">
        <v>4640000</v>
      </c>
      <c r="Q23" s="47" t="n">
        <v>2198914.29</v>
      </c>
      <c r="R23" s="47" t="n">
        <v>12320650</v>
      </c>
      <c r="S23" s="47" t="n">
        <v>5780272.4</v>
      </c>
      <c r="T23" s="47" t="n">
        <v>749</v>
      </c>
      <c r="U23" s="47" t="n">
        <v>66618485.7470824</v>
      </c>
      <c r="V23" s="47" t="n">
        <v>53778914.2911804</v>
      </c>
      <c r="W23" s="47" t="n">
        <v>157161304.630515</v>
      </c>
      <c r="X23" s="47" t="n">
        <v>125350253.645545</v>
      </c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</row>
    <row r="24" customFormat="false" ht="12.75" hidden="false" customHeight="false" outlineLevel="0" collapsed="false">
      <c r="A24" s="123" t="str">
        <f aca="false">C24&amp;"="&amp;D24</f>
        <v>GAS-GAS DAILY=No</v>
      </c>
      <c r="B24" s="123" t="str">
        <f aca="false">LEFT(C24,FIND("-",C24)-1)</f>
        <v>GAS</v>
      </c>
      <c r="C24" s="1" t="s">
        <v>209</v>
      </c>
      <c r="D24" s="128" t="s">
        <v>140</v>
      </c>
      <c r="E24" s="47" t="n">
        <v>1706</v>
      </c>
      <c r="F24" s="47" t="n">
        <v>233306337.78</v>
      </c>
      <c r="G24" s="47" t="n">
        <v>225818500</v>
      </c>
      <c r="H24" s="47" t="n">
        <v>559003063.39</v>
      </c>
      <c r="I24" s="47" t="n">
        <v>538312724.55</v>
      </c>
      <c r="J24" s="47" t="n">
        <v>615</v>
      </c>
      <c r="K24" s="47" t="n">
        <v>74006905.78</v>
      </c>
      <c r="L24" s="47" t="n">
        <v>98543500</v>
      </c>
      <c r="M24" s="47" t="n">
        <v>185314843</v>
      </c>
      <c r="N24" s="47" t="n">
        <v>239267576.46</v>
      </c>
      <c r="O24" s="47" t="n">
        <v>89</v>
      </c>
      <c r="P24" s="47" t="n">
        <v>19417405.78</v>
      </c>
      <c r="Q24" s="47" t="n">
        <v>13485000</v>
      </c>
      <c r="R24" s="47" t="n">
        <v>51311539.91</v>
      </c>
      <c r="S24" s="47" t="n">
        <v>34906792.76</v>
      </c>
      <c r="T24" s="47" t="n">
        <v>615</v>
      </c>
      <c r="U24" s="47" t="n">
        <v>74006905.7776926</v>
      </c>
      <c r="V24" s="47" t="n">
        <v>98543500</v>
      </c>
      <c r="W24" s="47" t="n">
        <v>185314842.995124</v>
      </c>
      <c r="X24" s="47" t="n">
        <v>239267576.464</v>
      </c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</row>
    <row r="25" customFormat="false" ht="12.75" hidden="false" customHeight="false" outlineLevel="0" collapsed="false">
      <c r="A25" s="123" t="str">
        <f aca="false">C25&amp;"="&amp;D25</f>
        <v>GAS-PHYSICAL=Yes</v>
      </c>
      <c r="B25" s="123" t="str">
        <f aca="false">LEFT(C25,FIND("-",C25)-1)</f>
        <v>GAS</v>
      </c>
      <c r="C25" s="1" t="s">
        <v>210</v>
      </c>
      <c r="D25" s="128" t="s">
        <v>139</v>
      </c>
      <c r="E25" s="47" t="n">
        <v>7617</v>
      </c>
      <c r="F25" s="47" t="n">
        <v>222830731.37</v>
      </c>
      <c r="G25" s="47" t="n">
        <v>202945319.06</v>
      </c>
      <c r="H25" s="47" t="n">
        <v>507989783.49</v>
      </c>
      <c r="I25" s="47" t="n">
        <v>465952499.49</v>
      </c>
      <c r="J25" s="47" t="n">
        <v>4482</v>
      </c>
      <c r="K25" s="47" t="n">
        <v>116518661.7</v>
      </c>
      <c r="L25" s="47" t="n">
        <v>116886724.69</v>
      </c>
      <c r="M25" s="47" t="n">
        <v>264501208.21</v>
      </c>
      <c r="N25" s="47" t="n">
        <v>266421594.19</v>
      </c>
      <c r="O25" s="47" t="n">
        <v>388</v>
      </c>
      <c r="P25" s="47" t="n">
        <v>8341883.11</v>
      </c>
      <c r="Q25" s="47" t="n">
        <v>7188123.05</v>
      </c>
      <c r="R25" s="47" t="n">
        <v>19453382.83</v>
      </c>
      <c r="S25" s="47" t="n">
        <v>16613896.8</v>
      </c>
      <c r="T25" s="47" t="n">
        <v>4482</v>
      </c>
      <c r="U25" s="47" t="n">
        <v>116518661.6967</v>
      </c>
      <c r="V25" s="47" t="n">
        <v>116886724.6915</v>
      </c>
      <c r="W25" s="47" t="n">
        <v>264501208.207254</v>
      </c>
      <c r="X25" s="47" t="n">
        <v>266421594.194435</v>
      </c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</row>
    <row r="26" customFormat="false" ht="12.75" hidden="false" customHeight="false" outlineLevel="0" collapsed="false">
      <c r="A26" s="123" t="str">
        <f aca="false">C26&amp;"="&amp;D26</f>
        <v>GAS-PHYSICAL=No</v>
      </c>
      <c r="B26" s="123" t="str">
        <f aca="false">LEFT(C26,FIND("-",C26)-1)</f>
        <v>GAS</v>
      </c>
      <c r="C26" s="1" t="s">
        <v>210</v>
      </c>
      <c r="D26" s="128" t="s">
        <v>140</v>
      </c>
      <c r="E26" s="47" t="n">
        <v>13085</v>
      </c>
      <c r="F26" s="47" t="n">
        <v>742340492.93</v>
      </c>
      <c r="G26" s="47" t="n">
        <v>553149161.97</v>
      </c>
      <c r="H26" s="47" t="n">
        <v>1764951370.45</v>
      </c>
      <c r="I26" s="47" t="n">
        <v>1291279536.06</v>
      </c>
      <c r="J26" s="47" t="n">
        <v>5832</v>
      </c>
      <c r="K26" s="47" t="n">
        <v>411013205.9</v>
      </c>
      <c r="L26" s="47" t="n">
        <v>233314476.21</v>
      </c>
      <c r="M26" s="47" t="n">
        <v>995362513.4</v>
      </c>
      <c r="N26" s="47" t="n">
        <v>548522194.78</v>
      </c>
      <c r="O26" s="47" t="n">
        <v>571</v>
      </c>
      <c r="P26" s="47" t="n">
        <v>24109967.15</v>
      </c>
      <c r="Q26" s="47" t="n">
        <v>28585738.07</v>
      </c>
      <c r="R26" s="47" t="n">
        <v>59209070</v>
      </c>
      <c r="S26" s="47" t="n">
        <v>69867501.43</v>
      </c>
      <c r="T26" s="47" t="n">
        <v>5832</v>
      </c>
      <c r="U26" s="47" t="n">
        <v>411013205.9002</v>
      </c>
      <c r="V26" s="47" t="n">
        <v>233314476.211</v>
      </c>
      <c r="W26" s="47" t="n">
        <v>995362513.395985</v>
      </c>
      <c r="X26" s="47" t="n">
        <v>548522194.777706</v>
      </c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</row>
    <row r="27" customFormat="false" ht="12.75" hidden="false" customHeight="false" outlineLevel="0" collapsed="false">
      <c r="A27" s="123" t="str">
        <f aca="false">C27&amp;"="&amp;D27</f>
        <v>GAS-PRICE=Yes</v>
      </c>
      <c r="B27" s="123" t="str">
        <f aca="false">LEFT(C27,FIND("-",C27)-1)</f>
        <v>GAS</v>
      </c>
      <c r="C27" s="1" t="s">
        <v>211</v>
      </c>
      <c r="D27" s="128" t="s">
        <v>139</v>
      </c>
      <c r="E27" s="47" t="n">
        <v>2150</v>
      </c>
      <c r="F27" s="47" t="n">
        <v>388806994.84</v>
      </c>
      <c r="G27" s="47" t="n">
        <v>404000281.55</v>
      </c>
      <c r="H27" s="47" t="n">
        <v>885740922.78</v>
      </c>
      <c r="I27" s="47" t="n">
        <v>920395967.56</v>
      </c>
      <c r="J27" s="47" t="n">
        <v>1755</v>
      </c>
      <c r="K27" s="47" t="n">
        <v>294030411.59</v>
      </c>
      <c r="L27" s="47" t="n">
        <v>290722038.45</v>
      </c>
      <c r="M27" s="47" t="n">
        <v>672867644.03</v>
      </c>
      <c r="N27" s="47" t="n">
        <v>669617598.36</v>
      </c>
      <c r="O27" s="47" t="n">
        <v>201</v>
      </c>
      <c r="P27" s="47" t="n">
        <v>46979212.01</v>
      </c>
      <c r="Q27" s="47" t="n">
        <v>27389588.26</v>
      </c>
      <c r="R27" s="47" t="n">
        <v>115719941.88</v>
      </c>
      <c r="S27" s="47" t="n">
        <v>68020782.97</v>
      </c>
      <c r="T27" s="47" t="n">
        <v>1755</v>
      </c>
      <c r="U27" s="47" t="n">
        <v>294030411.5943</v>
      </c>
      <c r="V27" s="47" t="n">
        <v>290722038.4452</v>
      </c>
      <c r="W27" s="47" t="n">
        <v>672867644.031973</v>
      </c>
      <c r="X27" s="47" t="n">
        <v>669617598.356485</v>
      </c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</row>
    <row r="28" customFormat="false" ht="12.75" hidden="false" customHeight="false" outlineLevel="0" collapsed="false">
      <c r="A28" s="123" t="str">
        <f aca="false">C28&amp;"="&amp;D28</f>
        <v>GAS-PRICE=No</v>
      </c>
      <c r="B28" s="123" t="str">
        <f aca="false">LEFT(C28,FIND("-",C28)-1)</f>
        <v>GAS</v>
      </c>
      <c r="C28" s="1" t="s">
        <v>211</v>
      </c>
      <c r="D28" s="128" t="s">
        <v>140</v>
      </c>
      <c r="E28" s="47" t="n">
        <v>2863</v>
      </c>
      <c r="F28" s="47" t="n">
        <v>1787507995.32</v>
      </c>
      <c r="G28" s="47" t="n">
        <v>1815986031.45</v>
      </c>
      <c r="H28" s="47" t="n">
        <v>3817905198.22</v>
      </c>
      <c r="I28" s="47" t="n">
        <v>4412817554.15</v>
      </c>
      <c r="J28" s="47" t="n">
        <v>1169</v>
      </c>
      <c r="K28" s="47" t="n">
        <v>654606726.23</v>
      </c>
      <c r="L28" s="47" t="n">
        <v>801381755.74</v>
      </c>
      <c r="M28" s="47" t="n">
        <v>1452657182.91</v>
      </c>
      <c r="N28" s="47" t="n">
        <v>2057469606.06</v>
      </c>
      <c r="O28" s="47" t="n">
        <v>81</v>
      </c>
      <c r="P28" s="47" t="n">
        <v>47090000</v>
      </c>
      <c r="Q28" s="47" t="n">
        <v>42867290</v>
      </c>
      <c r="R28" s="47" t="n">
        <v>118514065</v>
      </c>
      <c r="S28" s="47" t="n">
        <v>108869983.43</v>
      </c>
      <c r="T28" s="47" t="n">
        <v>1169</v>
      </c>
      <c r="U28" s="47" t="n">
        <v>654606726.2276</v>
      </c>
      <c r="V28" s="47" t="n">
        <v>801381755.7371</v>
      </c>
      <c r="W28" s="47" t="n">
        <v>1452657182.90572</v>
      </c>
      <c r="X28" s="47" t="n">
        <v>2057469606.05804</v>
      </c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</row>
    <row r="29" customFormat="false" ht="12.75" hidden="false" customHeight="false" outlineLevel="0" collapsed="false">
      <c r="A29" s="123" t="str">
        <f aca="false">C29&amp;"="&amp;D29</f>
        <v>LPG-PHYSICAL=No</v>
      </c>
      <c r="B29" s="123" t="str">
        <f aca="false">LEFT(C29,FIND("-",C29)-1)</f>
        <v>LPG</v>
      </c>
      <c r="C29" s="1" t="s">
        <v>212</v>
      </c>
      <c r="D29" s="128" t="s">
        <v>140</v>
      </c>
      <c r="E29" s="47" t="n">
        <v>103</v>
      </c>
      <c r="F29" s="47" t="n">
        <v>1426750</v>
      </c>
      <c r="G29" s="47" t="n">
        <v>1025150</v>
      </c>
      <c r="H29" s="47" t="n">
        <v>94745360.78</v>
      </c>
      <c r="I29" s="47" t="n">
        <v>108028298.64</v>
      </c>
      <c r="J29" s="47" t="n">
        <v>103</v>
      </c>
      <c r="K29" s="47" t="n">
        <v>1426750</v>
      </c>
      <c r="L29" s="47" t="n">
        <v>1025150</v>
      </c>
      <c r="M29" s="47" t="n">
        <v>94745360.78</v>
      </c>
      <c r="N29" s="47" t="n">
        <v>108028298.64</v>
      </c>
      <c r="O29" s="47" t="n">
        <v>6</v>
      </c>
      <c r="P29" s="47" t="n">
        <v>96883</v>
      </c>
      <c r="Q29" s="47" t="n">
        <v>12500</v>
      </c>
      <c r="R29" s="47" t="n">
        <v>1926012.89</v>
      </c>
      <c r="S29" s="47" t="n">
        <v>357656.25</v>
      </c>
      <c r="T29" s="47" t="n">
        <v>103</v>
      </c>
      <c r="U29" s="47" t="n">
        <v>1426750</v>
      </c>
      <c r="V29" s="47" t="n">
        <v>1025150</v>
      </c>
      <c r="W29" s="47" t="n">
        <v>94745360.7824491</v>
      </c>
      <c r="X29" s="47" t="n">
        <v>108028298.643149</v>
      </c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</row>
    <row r="30" customFormat="false" ht="12.75" hidden="false" customHeight="false" outlineLevel="0" collapsed="false">
      <c r="A30" s="123" t="str">
        <f aca="false">C30&amp;"="&amp;D30</f>
        <v>LPG-PRICE=Yes</v>
      </c>
      <c r="B30" s="123" t="str">
        <f aca="false">LEFT(C30,FIND("-",C30)-1)</f>
        <v>LPG</v>
      </c>
      <c r="C30" s="1" t="s">
        <v>213</v>
      </c>
      <c r="D30" s="128" t="s">
        <v>139</v>
      </c>
      <c r="E30" s="47" t="n">
        <v>16</v>
      </c>
      <c r="F30" s="47" t="n">
        <v>32000</v>
      </c>
      <c r="G30" s="47" t="n">
        <v>184000</v>
      </c>
      <c r="H30" s="47" t="n">
        <v>9296000</v>
      </c>
      <c r="I30" s="47" t="n">
        <v>46404000</v>
      </c>
      <c r="J30" s="47" t="n">
        <v>16</v>
      </c>
      <c r="K30" s="47" t="n">
        <v>32000</v>
      </c>
      <c r="L30" s="47" t="n">
        <v>184000</v>
      </c>
      <c r="M30" s="47" t="n">
        <v>9296000</v>
      </c>
      <c r="N30" s="47" t="n">
        <v>46404000</v>
      </c>
      <c r="O30" s="47" t="n">
        <v>5</v>
      </c>
      <c r="P30" s="47" t="n">
        <v>32000</v>
      </c>
      <c r="Q30" s="47" t="n">
        <v>24000</v>
      </c>
      <c r="R30" s="47" t="n">
        <v>9296000</v>
      </c>
      <c r="S30" s="47" t="n">
        <v>6984000</v>
      </c>
      <c r="T30" s="47" t="n">
        <v>16</v>
      </c>
      <c r="U30" s="47" t="n">
        <v>32000</v>
      </c>
      <c r="V30" s="47" t="n">
        <v>184000</v>
      </c>
      <c r="W30" s="47" t="n">
        <v>9296000</v>
      </c>
      <c r="X30" s="47" t="n">
        <v>46404000</v>
      </c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</row>
    <row r="31" customFormat="false" ht="12.75" hidden="false" customHeight="false" outlineLevel="0" collapsed="false">
      <c r="A31" s="123" t="str">
        <f aca="false">C31&amp;"="&amp;D31</f>
        <v>LPG-PRICE=No</v>
      </c>
      <c r="B31" s="123" t="str">
        <f aca="false">LEFT(C31,FIND("-",C31)-1)</f>
        <v>LPG</v>
      </c>
      <c r="C31" s="1" t="s">
        <v>213</v>
      </c>
      <c r="D31" s="128" t="s">
        <v>140</v>
      </c>
      <c r="E31" s="47" t="n">
        <v>133</v>
      </c>
      <c r="F31" s="47" t="n">
        <v>1921500</v>
      </c>
      <c r="G31" s="47" t="n">
        <v>1484952.37</v>
      </c>
      <c r="H31" s="47" t="n">
        <v>250953598.4</v>
      </c>
      <c r="I31" s="47" t="n">
        <v>237619479.73</v>
      </c>
      <c r="J31" s="47" t="n">
        <v>133</v>
      </c>
      <c r="K31" s="47" t="n">
        <v>1921500</v>
      </c>
      <c r="L31" s="47" t="n">
        <v>1484952.37</v>
      </c>
      <c r="M31" s="47" t="n">
        <v>250953598.4</v>
      </c>
      <c r="N31" s="47" t="n">
        <v>237619479.73</v>
      </c>
      <c r="O31" s="47" t="n">
        <v>5</v>
      </c>
      <c r="P31" s="47" t="n">
        <v>24000</v>
      </c>
      <c r="Q31" s="47" t="n">
        <v>56000</v>
      </c>
      <c r="R31" s="47" t="n">
        <v>6712000</v>
      </c>
      <c r="S31" s="47" t="n">
        <v>13360727.18</v>
      </c>
      <c r="T31" s="47" t="n">
        <v>133</v>
      </c>
      <c r="U31" s="47" t="n">
        <v>1921500</v>
      </c>
      <c r="V31" s="47" t="n">
        <v>1484952.3734</v>
      </c>
      <c r="W31" s="47" t="n">
        <v>250953598.39701</v>
      </c>
      <c r="X31" s="47" t="n">
        <v>237619479.7254</v>
      </c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</row>
    <row r="32" customFormat="false" ht="12.75" hidden="false" customHeight="false" outlineLevel="0" collapsed="false">
      <c r="A32" s="123" t="str">
        <f aca="false">C32&amp;"="&amp;D32</f>
        <v>NORDIC POWER-FINANCIAL=Yes</v>
      </c>
      <c r="B32" s="123" t="str">
        <f aca="false">LEFT(C32,FIND("-",C32)-1)</f>
        <v>NORDIC POWER</v>
      </c>
      <c r="C32" s="1" t="s">
        <v>214</v>
      </c>
      <c r="D32" s="128" t="s">
        <v>139</v>
      </c>
      <c r="E32" s="47" t="n">
        <v>27</v>
      </c>
      <c r="F32" s="47" t="n">
        <v>329920</v>
      </c>
      <c r="G32" s="47" t="n">
        <v>172205</v>
      </c>
      <c r="H32" s="47" t="n">
        <v>5176360.51</v>
      </c>
      <c r="I32" s="47" t="n">
        <v>2546013.32</v>
      </c>
      <c r="J32" s="47" t="n">
        <v>23</v>
      </c>
      <c r="K32" s="47" t="n">
        <v>282155</v>
      </c>
      <c r="L32" s="47" t="n">
        <v>157690</v>
      </c>
      <c r="M32" s="47" t="n">
        <v>4468292.61</v>
      </c>
      <c r="N32" s="47" t="n">
        <v>2301871.02</v>
      </c>
      <c r="O32" s="47"/>
      <c r="P32" s="47"/>
      <c r="Q32" s="47"/>
      <c r="R32" s="47"/>
      <c r="S32" s="47"/>
      <c r="T32" s="47" t="n">
        <v>23</v>
      </c>
      <c r="U32" s="47" t="n">
        <v>282155</v>
      </c>
      <c r="V32" s="47" t="n">
        <v>157690</v>
      </c>
      <c r="W32" s="47" t="n">
        <v>4468292.61014466</v>
      </c>
      <c r="X32" s="47" t="n">
        <v>2301871.01736231</v>
      </c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</row>
    <row r="33" customFormat="false" ht="12.75" hidden="false" customHeight="false" outlineLevel="0" collapsed="false">
      <c r="A33" s="123" t="str">
        <f aca="false">C33&amp;"="&amp;D33</f>
        <v>NORDIC POWER-FINANCIAL=No</v>
      </c>
      <c r="B33" s="123" t="str">
        <f aca="false">LEFT(C33,FIND("-",C33)-1)</f>
        <v>NORDIC POWER</v>
      </c>
      <c r="C33" s="1" t="s">
        <v>214</v>
      </c>
      <c r="D33" s="128" t="s">
        <v>140</v>
      </c>
      <c r="E33" s="47" t="n">
        <v>1067</v>
      </c>
      <c r="F33" s="47" t="n">
        <v>12165662</v>
      </c>
      <c r="G33" s="47" t="n">
        <v>10067000.95</v>
      </c>
      <c r="H33" s="47" t="n">
        <v>183685164.33</v>
      </c>
      <c r="I33" s="47" t="n">
        <v>157213255.14</v>
      </c>
      <c r="J33" s="47" t="n">
        <v>715</v>
      </c>
      <c r="K33" s="47" t="n">
        <v>8925942</v>
      </c>
      <c r="L33" s="47" t="n">
        <v>5245222.95</v>
      </c>
      <c r="M33" s="47" t="n">
        <v>131401236.53</v>
      </c>
      <c r="N33" s="47" t="n">
        <v>76573016.8</v>
      </c>
      <c r="O33" s="47" t="n">
        <v>31</v>
      </c>
      <c r="P33" s="47" t="n">
        <v>312303</v>
      </c>
      <c r="Q33" s="47" t="n">
        <v>175110</v>
      </c>
      <c r="R33" s="47" t="n">
        <v>4172807.43</v>
      </c>
      <c r="S33" s="47" t="n">
        <v>2343751.01</v>
      </c>
      <c r="T33" s="47" t="n">
        <v>715</v>
      </c>
      <c r="U33" s="47" t="n">
        <v>8925942</v>
      </c>
      <c r="V33" s="47" t="n">
        <v>5245222.95</v>
      </c>
      <c r="W33" s="47" t="n">
        <v>131401236.525521</v>
      </c>
      <c r="X33" s="47" t="n">
        <v>76573016.8044445</v>
      </c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</row>
    <row r="34" customFormat="false" ht="12.75" hidden="false" customHeight="false" outlineLevel="0" collapsed="false">
      <c r="A34" s="123" t="str">
        <f aca="false">C34&amp;"="&amp;D34</f>
        <v>NORDIC POWER-PHYSICAL=No</v>
      </c>
      <c r="B34" s="123" t="str">
        <f aca="false">LEFT(C34,FIND("-",C34)-1)</f>
        <v>NORDIC POWER</v>
      </c>
      <c r="C34" s="1" t="s">
        <v>215</v>
      </c>
      <c r="D34" s="128" t="s">
        <v>140</v>
      </c>
      <c r="E34" s="47" t="n">
        <v>126</v>
      </c>
      <c r="F34" s="47" t="n">
        <v>10988.9</v>
      </c>
      <c r="G34" s="47" t="n">
        <v>850823.5</v>
      </c>
      <c r="H34" s="47" t="n">
        <v>153684.55</v>
      </c>
      <c r="I34" s="47" t="n">
        <v>16369217.54</v>
      </c>
      <c r="J34" s="47" t="n">
        <v>93</v>
      </c>
      <c r="K34" s="47" t="n">
        <v>10589.9</v>
      </c>
      <c r="L34" s="47" t="n">
        <v>663849.78</v>
      </c>
      <c r="M34" s="47" t="n">
        <v>143932.99</v>
      </c>
      <c r="N34" s="47" t="n">
        <v>12968611.36</v>
      </c>
      <c r="O34" s="47"/>
      <c r="P34" s="47"/>
      <c r="Q34" s="47"/>
      <c r="R34" s="47"/>
      <c r="S34" s="47"/>
      <c r="T34" s="47" t="n">
        <v>93</v>
      </c>
      <c r="U34" s="47" t="n">
        <v>10589.9</v>
      </c>
      <c r="V34" s="47" t="n">
        <v>663849.78</v>
      </c>
      <c r="W34" s="47" t="n">
        <v>143932.991363836</v>
      </c>
      <c r="X34" s="47" t="n">
        <v>12968611.3622454</v>
      </c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</row>
    <row r="35" customFormat="false" ht="12.75" hidden="false" customHeight="false" outlineLevel="0" collapsed="false">
      <c r="A35" s="123" t="str">
        <f aca="false">C35&amp;"="&amp;D35</f>
        <v>PAPER &amp; PULP-PHYSICAL=No</v>
      </c>
      <c r="B35" s="123" t="str">
        <f aca="false">LEFT(C35,FIND("-",C35)-1)</f>
        <v>PAPER &amp; PULP</v>
      </c>
      <c r="C35" s="1" t="s">
        <v>216</v>
      </c>
      <c r="D35" s="128" t="s">
        <v>140</v>
      </c>
      <c r="E35" s="47" t="n">
        <v>93</v>
      </c>
      <c r="F35" s="47" t="n">
        <v>26729</v>
      </c>
      <c r="G35" s="47" t="n">
        <v>11056</v>
      </c>
      <c r="H35" s="47" t="n">
        <v>13399570</v>
      </c>
      <c r="I35" s="47" t="n">
        <v>4969359</v>
      </c>
      <c r="J35" s="47" t="n">
        <v>45</v>
      </c>
      <c r="K35" s="47" t="n">
        <v>6100</v>
      </c>
      <c r="L35" s="47" t="n">
        <v>6027</v>
      </c>
      <c r="M35" s="47" t="n">
        <v>2543600</v>
      </c>
      <c r="N35" s="47" t="n">
        <v>2649689</v>
      </c>
      <c r="O35" s="47"/>
      <c r="P35" s="47"/>
      <c r="Q35" s="47"/>
      <c r="R35" s="47"/>
      <c r="S35" s="47"/>
      <c r="T35" s="47" t="n">
        <v>45</v>
      </c>
      <c r="U35" s="47" t="n">
        <v>6100</v>
      </c>
      <c r="V35" s="47" t="n">
        <v>6027</v>
      </c>
      <c r="W35" s="47" t="n">
        <v>2543600.000032</v>
      </c>
      <c r="X35" s="47" t="n">
        <v>2649689.000032</v>
      </c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</row>
    <row r="36" customFormat="false" ht="12.75" hidden="false" customHeight="false" outlineLevel="0" collapsed="false">
      <c r="A36" s="123" t="str">
        <f aca="false">C36&amp;"="&amp;D36</f>
        <v>PAPER &amp; PULP-PRICE=Yes</v>
      </c>
      <c r="B36" s="123" t="str">
        <f aca="false">LEFT(C36,FIND("-",C36)-1)</f>
        <v>PAPER &amp; PULP</v>
      </c>
      <c r="C36" s="1" t="s">
        <v>217</v>
      </c>
      <c r="D36" s="128" t="s">
        <v>139</v>
      </c>
      <c r="E36" s="47" t="n">
        <v>4</v>
      </c>
      <c r="F36" s="47" t="n">
        <v>750</v>
      </c>
      <c r="G36" s="47" t="n">
        <v>1800</v>
      </c>
      <c r="H36" s="47" t="n">
        <v>393750</v>
      </c>
      <c r="I36" s="47" t="n">
        <v>1107000</v>
      </c>
      <c r="J36" s="47" t="n">
        <v>1</v>
      </c>
      <c r="K36" s="47" t="n">
        <v>750</v>
      </c>
      <c r="L36" s="47" t="n">
        <v>0</v>
      </c>
      <c r="M36" s="47" t="n">
        <v>393750</v>
      </c>
      <c r="N36" s="47" t="n">
        <v>0</v>
      </c>
      <c r="O36" s="47"/>
      <c r="P36" s="47"/>
      <c r="Q36" s="47"/>
      <c r="R36" s="47"/>
      <c r="S36" s="47"/>
      <c r="T36" s="47" t="n">
        <v>1</v>
      </c>
      <c r="U36" s="47" t="n">
        <v>750</v>
      </c>
      <c r="V36" s="47" t="n">
        <v>0</v>
      </c>
      <c r="W36" s="47" t="n">
        <v>393750</v>
      </c>
      <c r="X36" s="47" t="n">
        <v>0</v>
      </c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</row>
    <row r="37" customFormat="false" ht="12.75" hidden="false" customHeight="false" outlineLevel="0" collapsed="false">
      <c r="A37" s="123" t="str">
        <f aca="false">C37&amp;"="&amp;D37</f>
        <v>PAPER &amp; PULP-PRICE=No</v>
      </c>
      <c r="B37" s="123" t="str">
        <f aca="false">LEFT(C37,FIND("-",C37)-1)</f>
        <v>PAPER &amp; PULP</v>
      </c>
      <c r="C37" s="1" t="s">
        <v>217</v>
      </c>
      <c r="D37" s="128" t="s">
        <v>140</v>
      </c>
      <c r="E37" s="47" t="n">
        <v>26</v>
      </c>
      <c r="F37" s="47" t="n">
        <v>321000</v>
      </c>
      <c r="G37" s="47" t="n">
        <v>176356.04</v>
      </c>
      <c r="H37" s="47" t="n">
        <v>91133750</v>
      </c>
      <c r="I37" s="47" t="n">
        <v>56109117.83</v>
      </c>
      <c r="J37" s="47" t="n">
        <v>15</v>
      </c>
      <c r="K37" s="47" t="n">
        <v>132000</v>
      </c>
      <c r="L37" s="47" t="n">
        <v>164100</v>
      </c>
      <c r="M37" s="47" t="n">
        <v>56760000</v>
      </c>
      <c r="N37" s="47" t="n">
        <v>49195500</v>
      </c>
      <c r="O37" s="47"/>
      <c r="P37" s="47"/>
      <c r="Q37" s="47"/>
      <c r="R37" s="47"/>
      <c r="S37" s="47"/>
      <c r="T37" s="47" t="n">
        <v>15</v>
      </c>
      <c r="U37" s="47" t="n">
        <v>132000</v>
      </c>
      <c r="V37" s="47" t="n">
        <v>164100</v>
      </c>
      <c r="W37" s="47" t="n">
        <v>56760000</v>
      </c>
      <c r="X37" s="47" t="n">
        <v>49195500</v>
      </c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</row>
    <row r="38" customFormat="false" ht="12.75" hidden="false" customHeight="false" outlineLevel="0" collapsed="false">
      <c r="A38" s="123" t="str">
        <f aca="false">C38&amp;"="&amp;D38</f>
        <v>PETROCHEMICALS-PHYSICAL=Yes</v>
      </c>
      <c r="B38" s="123" t="str">
        <f aca="false">LEFT(C38,FIND("-",C38)-1)</f>
        <v>PETROCHEMICALS</v>
      </c>
      <c r="C38" s="1" t="s">
        <v>218</v>
      </c>
      <c r="D38" s="128" t="s">
        <v>139</v>
      </c>
      <c r="E38" s="47" t="n">
        <v>8</v>
      </c>
      <c r="F38" s="47" t="n">
        <v>24000</v>
      </c>
      <c r="G38" s="47" t="n">
        <v>40000</v>
      </c>
      <c r="H38" s="47" t="n">
        <v>8320000</v>
      </c>
      <c r="I38" s="47" t="n">
        <v>17794850.75</v>
      </c>
      <c r="J38" s="47" t="n">
        <v>8</v>
      </c>
      <c r="K38" s="47" t="n">
        <v>24000</v>
      </c>
      <c r="L38" s="47" t="n">
        <v>40000</v>
      </c>
      <c r="M38" s="47" t="n">
        <v>8320000</v>
      </c>
      <c r="N38" s="47" t="n">
        <v>17794850.75</v>
      </c>
      <c r="O38" s="47"/>
      <c r="P38" s="47"/>
      <c r="Q38" s="47"/>
      <c r="R38" s="47"/>
      <c r="S38" s="47"/>
      <c r="T38" s="47" t="n">
        <v>8</v>
      </c>
      <c r="U38" s="47" t="n">
        <v>24000</v>
      </c>
      <c r="V38" s="47" t="n">
        <v>40000</v>
      </c>
      <c r="W38" s="47" t="n">
        <v>8320000</v>
      </c>
      <c r="X38" s="47" t="n">
        <v>17794850.74968</v>
      </c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</row>
    <row r="39" customFormat="false" ht="12.75" hidden="false" customHeight="false" outlineLevel="0" collapsed="false">
      <c r="A39" s="123" t="str">
        <f aca="false">C39&amp;"="&amp;D39</f>
        <v>PETROCHEMICALS-PHYSICAL=No</v>
      </c>
      <c r="B39" s="123" t="str">
        <f aca="false">LEFT(C39,FIND("-",C39)-1)</f>
        <v>PETROCHEMICALS</v>
      </c>
      <c r="C39" s="1" t="s">
        <v>218</v>
      </c>
      <c r="D39" s="128" t="s">
        <v>140</v>
      </c>
      <c r="E39" s="47" t="n">
        <v>63</v>
      </c>
      <c r="F39" s="47" t="n">
        <v>247342.08</v>
      </c>
      <c r="G39" s="47" t="n">
        <v>292644.16</v>
      </c>
      <c r="H39" s="47" t="n">
        <v>130004561.22</v>
      </c>
      <c r="I39" s="47" t="n">
        <v>135572941.59</v>
      </c>
      <c r="J39" s="47" t="n">
        <v>63</v>
      </c>
      <c r="K39" s="47" t="n">
        <v>247342.08</v>
      </c>
      <c r="L39" s="47" t="n">
        <v>292644.16</v>
      </c>
      <c r="M39" s="47" t="n">
        <v>130004561.22</v>
      </c>
      <c r="N39" s="47" t="n">
        <v>135572941.59</v>
      </c>
      <c r="O39" s="47" t="n">
        <v>12</v>
      </c>
      <c r="P39" s="47" t="n">
        <v>41200</v>
      </c>
      <c r="Q39" s="47" t="n">
        <v>40000</v>
      </c>
      <c r="R39" s="47" t="n">
        <v>33977795.1</v>
      </c>
      <c r="S39" s="47" t="n">
        <v>27880000</v>
      </c>
      <c r="T39" s="47" t="n">
        <v>63</v>
      </c>
      <c r="U39" s="47" t="n">
        <v>247342.08</v>
      </c>
      <c r="V39" s="47" t="n">
        <v>292644.16</v>
      </c>
      <c r="W39" s="47" t="n">
        <v>130004561.224726</v>
      </c>
      <c r="X39" s="47" t="n">
        <v>135572941.594584</v>
      </c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</row>
    <row r="40" customFormat="false" ht="12.75" hidden="false" customHeight="false" outlineLevel="0" collapsed="false">
      <c r="A40" s="123" t="str">
        <f aca="false">C40&amp;"="&amp;D40</f>
        <v>PETROCHEMICALS-PRICE=No</v>
      </c>
      <c r="B40" s="123" t="str">
        <f aca="false">LEFT(C40,FIND("-",C40)-1)</f>
        <v>PETROCHEMICALS</v>
      </c>
      <c r="C40" s="1" t="s">
        <v>219</v>
      </c>
      <c r="D40" s="128" t="s">
        <v>140</v>
      </c>
      <c r="E40" s="47" t="n">
        <v>10</v>
      </c>
      <c r="F40" s="47" t="n">
        <v>200000</v>
      </c>
      <c r="G40" s="47" t="n">
        <v>480000</v>
      </c>
      <c r="H40" s="47" t="n">
        <v>45090000</v>
      </c>
      <c r="I40" s="47" t="n">
        <v>101090000</v>
      </c>
      <c r="J40" s="47" t="n">
        <v>10</v>
      </c>
      <c r="K40" s="47" t="n">
        <v>200000</v>
      </c>
      <c r="L40" s="47" t="n">
        <v>480000</v>
      </c>
      <c r="M40" s="47" t="n">
        <v>45090000</v>
      </c>
      <c r="N40" s="47" t="n">
        <v>101090000</v>
      </c>
      <c r="O40" s="47"/>
      <c r="P40" s="47"/>
      <c r="Q40" s="47"/>
      <c r="R40" s="47"/>
      <c r="S40" s="47"/>
      <c r="T40" s="47" t="n">
        <v>10</v>
      </c>
      <c r="U40" s="47" t="n">
        <v>200000</v>
      </c>
      <c r="V40" s="47" t="n">
        <v>480000</v>
      </c>
      <c r="W40" s="47" t="n">
        <v>45090000</v>
      </c>
      <c r="X40" s="47" t="n">
        <v>101090000</v>
      </c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</row>
    <row r="41" customFormat="false" ht="12.75" hidden="false" customHeight="false" outlineLevel="0" collapsed="false">
      <c r="A41" s="123" t="str">
        <f aca="false">C41&amp;"="&amp;D41</f>
        <v>PLASTICS-PRICE=No</v>
      </c>
      <c r="B41" s="123" t="str">
        <f aca="false">LEFT(C41,FIND("-",C41)-1)</f>
        <v>PLASTICS</v>
      </c>
      <c r="C41" s="1" t="s">
        <v>220</v>
      </c>
      <c r="D41" s="128" t="s">
        <v>140</v>
      </c>
      <c r="E41" s="47" t="n">
        <v>52</v>
      </c>
      <c r="F41" s="47" t="n">
        <v>15248012</v>
      </c>
      <c r="G41" s="47" t="n">
        <v>1870000</v>
      </c>
      <c r="H41" s="47" t="n">
        <v>42209178.58</v>
      </c>
      <c r="I41" s="47" t="n">
        <v>29180579.18</v>
      </c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</row>
    <row r="42" customFormat="false" ht="12.75" hidden="false" customHeight="false" outlineLevel="0" collapsed="false">
      <c r="A42" s="123" t="str">
        <f aca="false">C42&amp;"="&amp;D42</f>
        <v>POWER-PHYSICAL=Yes</v>
      </c>
      <c r="B42" s="123" t="str">
        <f aca="false">LEFT(C42,FIND("-",C42)-1)</f>
        <v>POWER</v>
      </c>
      <c r="C42" s="1" t="s">
        <v>221</v>
      </c>
      <c r="D42" s="128" t="s">
        <v>139</v>
      </c>
      <c r="E42" s="47" t="n">
        <v>1094</v>
      </c>
      <c r="F42" s="47" t="n">
        <v>3934100</v>
      </c>
      <c r="G42" s="47" t="n">
        <v>4399000</v>
      </c>
      <c r="H42" s="47" t="n">
        <v>264475404</v>
      </c>
      <c r="I42" s="47" t="n">
        <v>0</v>
      </c>
      <c r="J42" s="47" t="n">
        <v>952</v>
      </c>
      <c r="K42" s="47" t="n">
        <v>3201700</v>
      </c>
      <c r="L42" s="47" t="n">
        <v>3501800</v>
      </c>
      <c r="M42" s="47" t="n">
        <v>216583528</v>
      </c>
      <c r="N42" s="47" t="n">
        <v>0</v>
      </c>
      <c r="O42" s="47" t="n">
        <v>72</v>
      </c>
      <c r="P42" s="47" t="n">
        <v>597600</v>
      </c>
      <c r="Q42" s="47" t="n">
        <v>179200</v>
      </c>
      <c r="R42" s="47" t="n">
        <v>28878800</v>
      </c>
      <c r="S42" s="47" t="n">
        <v>0</v>
      </c>
      <c r="T42" s="47" t="n">
        <v>952</v>
      </c>
      <c r="U42" s="47" t="n">
        <v>3201700</v>
      </c>
      <c r="V42" s="47" t="n">
        <v>3501800</v>
      </c>
      <c r="W42" s="47" t="n">
        <v>216583528</v>
      </c>
      <c r="X42" s="47" t="n">
        <v>0</v>
      </c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</row>
    <row r="43" customFormat="false" ht="12.75" hidden="false" customHeight="false" outlineLevel="0" collapsed="false">
      <c r="A43" s="123" t="str">
        <f aca="false">C43&amp;"="&amp;D43</f>
        <v>POWER-PHYSICAL=No</v>
      </c>
      <c r="B43" s="123" t="str">
        <f aca="false">LEFT(C43,FIND("-",C43)-1)</f>
        <v>POWER</v>
      </c>
      <c r="C43" s="1" t="s">
        <v>221</v>
      </c>
      <c r="D43" s="128" t="s">
        <v>140</v>
      </c>
      <c r="E43" s="47" t="n">
        <v>10590</v>
      </c>
      <c r="F43" s="47" t="n">
        <v>71547918.73</v>
      </c>
      <c r="G43" s="47" t="n">
        <v>67098105.21</v>
      </c>
      <c r="H43" s="47" t="n">
        <v>4073929420.98</v>
      </c>
      <c r="I43" s="47" t="n">
        <v>0</v>
      </c>
      <c r="J43" s="47" t="n">
        <v>7138</v>
      </c>
      <c r="K43" s="47" t="n">
        <v>33933354.2</v>
      </c>
      <c r="L43" s="47" t="n">
        <v>35340309.79</v>
      </c>
      <c r="M43" s="47" t="n">
        <v>2165490926.47</v>
      </c>
      <c r="N43" s="47" t="n">
        <v>0</v>
      </c>
      <c r="O43" s="47" t="n">
        <v>575</v>
      </c>
      <c r="P43" s="47" t="n">
        <v>5414668</v>
      </c>
      <c r="Q43" s="47" t="n">
        <v>3073196.68</v>
      </c>
      <c r="R43" s="47" t="n">
        <v>265680896.35</v>
      </c>
      <c r="S43" s="47" t="n">
        <v>0</v>
      </c>
      <c r="T43" s="47" t="n">
        <v>7138</v>
      </c>
      <c r="U43" s="47" t="n">
        <v>33933354.2</v>
      </c>
      <c r="V43" s="47" t="n">
        <v>35340309.79</v>
      </c>
      <c r="W43" s="47" t="n">
        <v>2165490926.47</v>
      </c>
      <c r="X43" s="47" t="n">
        <v>0</v>
      </c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</row>
    <row r="44" customFormat="false" ht="12.75" hidden="false" customHeight="false" outlineLevel="0" collapsed="false">
      <c r="A44" s="123" t="str">
        <f aca="false">C44&amp;"="&amp;D44</f>
        <v>UK GAS-FINANCIAL=Yes</v>
      </c>
      <c r="B44" s="123" t="str">
        <f aca="false">LEFT(C44,FIND("-",C44)-1)</f>
        <v>UK GAS</v>
      </c>
      <c r="C44" s="1" t="s">
        <v>222</v>
      </c>
      <c r="D44" s="128" t="s">
        <v>139</v>
      </c>
      <c r="E44" s="47" t="n">
        <v>44</v>
      </c>
      <c r="F44" s="47" t="n">
        <v>9565000</v>
      </c>
      <c r="G44" s="47" t="n">
        <v>912500</v>
      </c>
      <c r="H44" s="47" t="n">
        <v>18578322.47</v>
      </c>
      <c r="I44" s="47" t="n">
        <v>0</v>
      </c>
      <c r="J44" s="47" t="n">
        <v>44</v>
      </c>
      <c r="K44" s="47" t="n">
        <v>9565000</v>
      </c>
      <c r="L44" s="47" t="n">
        <v>912500</v>
      </c>
      <c r="M44" s="47" t="n">
        <v>18578322.47</v>
      </c>
      <c r="N44" s="47" t="n">
        <v>0</v>
      </c>
      <c r="O44" s="47" t="n">
        <v>1</v>
      </c>
      <c r="P44" s="47" t="n">
        <v>230000</v>
      </c>
      <c r="Q44" s="47" t="n">
        <v>0</v>
      </c>
      <c r="R44" s="47" t="n">
        <v>373156.34</v>
      </c>
      <c r="S44" s="47" t="n">
        <v>0</v>
      </c>
      <c r="T44" s="47" t="n">
        <v>44</v>
      </c>
      <c r="U44" s="47" t="n">
        <v>9565000</v>
      </c>
      <c r="V44" s="47" t="n">
        <v>912500</v>
      </c>
      <c r="W44" s="47" t="n">
        <v>18578322.4660414</v>
      </c>
      <c r="X44" s="47" t="n">
        <v>0</v>
      </c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</row>
    <row r="45" customFormat="false" ht="12.75" hidden="false" customHeight="false" outlineLevel="0" collapsed="false">
      <c r="A45" s="123" t="str">
        <f aca="false">C45&amp;"="&amp;D45</f>
        <v>UK GAS-FINANCIAL=No</v>
      </c>
      <c r="B45" s="123" t="str">
        <f aca="false">LEFT(C45,FIND("-",C45)-1)</f>
        <v>UK GAS</v>
      </c>
      <c r="C45" s="1" t="s">
        <v>222</v>
      </c>
      <c r="D45" s="128" t="s">
        <v>140</v>
      </c>
      <c r="E45" s="47" t="n">
        <v>42</v>
      </c>
      <c r="F45" s="47" t="n">
        <v>6912886.08</v>
      </c>
      <c r="G45" s="47" t="n">
        <v>3243295</v>
      </c>
      <c r="H45" s="47" t="n">
        <v>18567774.88</v>
      </c>
      <c r="I45" s="47" t="n">
        <v>0</v>
      </c>
      <c r="J45" s="47" t="n">
        <v>42</v>
      </c>
      <c r="K45" s="47" t="n">
        <v>6912886.08</v>
      </c>
      <c r="L45" s="47" t="n">
        <v>3243295</v>
      </c>
      <c r="M45" s="47" t="n">
        <v>18567774.88</v>
      </c>
      <c r="N45" s="47" t="n">
        <v>0</v>
      </c>
      <c r="O45" s="47" t="n">
        <v>5</v>
      </c>
      <c r="P45" s="47" t="n">
        <v>2287500</v>
      </c>
      <c r="Q45" s="47" t="n">
        <v>0</v>
      </c>
      <c r="R45" s="47" t="n">
        <v>3786258.6</v>
      </c>
      <c r="S45" s="47" t="n">
        <v>0</v>
      </c>
      <c r="T45" s="47" t="n">
        <v>42</v>
      </c>
      <c r="U45" s="47" t="n">
        <v>6912886.07528</v>
      </c>
      <c r="V45" s="47" t="n">
        <v>3243295</v>
      </c>
      <c r="W45" s="47" t="n">
        <v>18567774.8838523</v>
      </c>
      <c r="X45" s="47" t="n">
        <v>0</v>
      </c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</row>
    <row r="46" customFormat="false" ht="12.75" hidden="false" customHeight="false" outlineLevel="0" collapsed="false">
      <c r="A46" s="123" t="str">
        <f aca="false">C46&amp;"="&amp;D46</f>
        <v>UK GAS-PHYSICAL=Yes</v>
      </c>
      <c r="B46" s="123" t="str">
        <f aca="false">LEFT(C46,FIND("-",C46)-1)</f>
        <v>UK GAS</v>
      </c>
      <c r="C46" s="1" t="s">
        <v>223</v>
      </c>
      <c r="D46" s="128" t="s">
        <v>139</v>
      </c>
      <c r="E46" s="47" t="n">
        <v>767</v>
      </c>
      <c r="F46" s="47" t="n">
        <v>25535000</v>
      </c>
      <c r="G46" s="47" t="n">
        <v>43181500</v>
      </c>
      <c r="H46" s="47" t="n">
        <v>134696249.26</v>
      </c>
      <c r="I46" s="47" t="n">
        <v>0</v>
      </c>
      <c r="J46" s="47" t="n">
        <v>767</v>
      </c>
      <c r="K46" s="47" t="n">
        <v>25535000</v>
      </c>
      <c r="L46" s="47" t="n">
        <v>43181500</v>
      </c>
      <c r="M46" s="47" t="n">
        <v>134696249.26</v>
      </c>
      <c r="N46" s="47" t="n">
        <v>0</v>
      </c>
      <c r="O46" s="47" t="n">
        <v>49</v>
      </c>
      <c r="P46" s="47" t="n">
        <v>3987500</v>
      </c>
      <c r="Q46" s="47" t="n">
        <v>2065000</v>
      </c>
      <c r="R46" s="47" t="n">
        <v>11675721.08</v>
      </c>
      <c r="S46" s="47" t="n">
        <v>0</v>
      </c>
      <c r="T46" s="47" t="n">
        <v>767</v>
      </c>
      <c r="U46" s="47" t="n">
        <v>25535000</v>
      </c>
      <c r="V46" s="47" t="n">
        <v>43181500</v>
      </c>
      <c r="W46" s="47" t="n">
        <v>134696249.26104</v>
      </c>
      <c r="X46" s="47" t="n">
        <v>0</v>
      </c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</row>
    <row r="47" customFormat="false" ht="12.75" hidden="false" customHeight="false" outlineLevel="0" collapsed="false">
      <c r="A47" s="123" t="str">
        <f aca="false">C47&amp;"="&amp;D47</f>
        <v>UK GAS-PHYSICAL=No</v>
      </c>
      <c r="B47" s="123" t="str">
        <f aca="false">LEFT(C47,FIND("-",C47)-1)</f>
        <v>UK GAS</v>
      </c>
      <c r="C47" s="1" t="s">
        <v>223</v>
      </c>
      <c r="D47" s="128" t="s">
        <v>140</v>
      </c>
      <c r="E47" s="47" t="n">
        <v>724</v>
      </c>
      <c r="F47" s="47" t="n">
        <v>63869119.22</v>
      </c>
      <c r="G47" s="47" t="n">
        <v>168518500.56</v>
      </c>
      <c r="H47" s="47" t="n">
        <v>388636317.87</v>
      </c>
      <c r="I47" s="47" t="n">
        <v>0</v>
      </c>
      <c r="J47" s="47" t="n">
        <v>724</v>
      </c>
      <c r="K47" s="47" t="n">
        <v>63869119.22</v>
      </c>
      <c r="L47" s="47" t="n">
        <v>168518500.56</v>
      </c>
      <c r="M47" s="47" t="n">
        <v>388636317.87</v>
      </c>
      <c r="N47" s="47" t="n">
        <v>0</v>
      </c>
      <c r="O47" s="47" t="n">
        <v>41</v>
      </c>
      <c r="P47" s="47" t="n">
        <v>3498457.72</v>
      </c>
      <c r="Q47" s="47" t="n">
        <v>3231162.56</v>
      </c>
      <c r="R47" s="47" t="n">
        <v>14041623.87</v>
      </c>
      <c r="S47" s="47" t="n">
        <v>0</v>
      </c>
      <c r="T47" s="47" t="n">
        <v>724</v>
      </c>
      <c r="U47" s="47" t="n">
        <v>63869119.22</v>
      </c>
      <c r="V47" s="47" t="n">
        <v>168518500.559</v>
      </c>
      <c r="W47" s="47" t="n">
        <v>388636317.865897</v>
      </c>
      <c r="X47" s="47" t="n">
        <v>0</v>
      </c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</row>
    <row r="48" customFormat="false" ht="12.75" hidden="false" customHeight="false" outlineLevel="0" collapsed="false">
      <c r="A48" s="123" t="str">
        <f aca="false">C48&amp;"="&amp;D48</f>
        <v>UK POWER-FINANCIAL=Yes</v>
      </c>
      <c r="B48" s="123" t="str">
        <f aca="false">LEFT(C48,FIND("-",C48)-1)</f>
        <v>UK POWER</v>
      </c>
      <c r="C48" s="1" t="s">
        <v>224</v>
      </c>
      <c r="D48" s="128" t="s">
        <v>139</v>
      </c>
      <c r="E48" s="47" t="n">
        <v>59</v>
      </c>
      <c r="F48" s="47" t="n">
        <v>1184960</v>
      </c>
      <c r="G48" s="47" t="n">
        <v>979340</v>
      </c>
      <c r="H48" s="47" t="n">
        <v>88656079.73</v>
      </c>
      <c r="I48" s="47" t="n">
        <v>0</v>
      </c>
      <c r="J48" s="47" t="n">
        <v>59</v>
      </c>
      <c r="K48" s="47" t="n">
        <v>1184960</v>
      </c>
      <c r="L48" s="47" t="n">
        <v>979340</v>
      </c>
      <c r="M48" s="47" t="n">
        <v>88656079.73</v>
      </c>
      <c r="N48" s="47" t="n">
        <v>0</v>
      </c>
      <c r="O48" s="47" t="n">
        <v>3</v>
      </c>
      <c r="P48" s="47" t="n">
        <v>30220</v>
      </c>
      <c r="Q48" s="47" t="n">
        <v>13440</v>
      </c>
      <c r="R48" s="47" t="n">
        <v>1723313.67</v>
      </c>
      <c r="S48" s="47" t="n">
        <v>0</v>
      </c>
      <c r="T48" s="47" t="n">
        <v>59</v>
      </c>
      <c r="U48" s="47" t="n">
        <v>1184960</v>
      </c>
      <c r="V48" s="47" t="n">
        <v>979340</v>
      </c>
      <c r="W48" s="47" t="n">
        <v>88656079.7316226</v>
      </c>
      <c r="X48" s="47" t="n">
        <v>0</v>
      </c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</row>
    <row r="49" customFormat="false" ht="12.75" hidden="false" customHeight="false" outlineLevel="0" collapsed="false">
      <c r="A49" s="123" t="str">
        <f aca="false">C49&amp;"="&amp;D49</f>
        <v>UK POWER-FINANCIAL=No</v>
      </c>
      <c r="B49" s="123" t="str">
        <f aca="false">LEFT(C49,FIND("-",C49)-1)</f>
        <v>UK POWER</v>
      </c>
      <c r="C49" s="1" t="s">
        <v>224</v>
      </c>
      <c r="D49" s="128" t="s">
        <v>140</v>
      </c>
      <c r="E49" s="47" t="n">
        <v>281</v>
      </c>
      <c r="F49" s="47" t="n">
        <v>5918072.43</v>
      </c>
      <c r="G49" s="47" t="n">
        <v>8503670.27</v>
      </c>
      <c r="H49" s="47" t="n">
        <v>556159285.4</v>
      </c>
      <c r="I49" s="47" t="n">
        <v>0</v>
      </c>
      <c r="J49" s="47" t="n">
        <v>281</v>
      </c>
      <c r="K49" s="47" t="n">
        <v>5918072.43</v>
      </c>
      <c r="L49" s="47" t="n">
        <v>8503670.27</v>
      </c>
      <c r="M49" s="47" t="n">
        <v>556159285.4</v>
      </c>
      <c r="N49" s="47" t="n">
        <v>0</v>
      </c>
      <c r="O49" s="47" t="n">
        <v>11</v>
      </c>
      <c r="P49" s="47" t="n">
        <v>102920</v>
      </c>
      <c r="Q49" s="47" t="n">
        <v>206020</v>
      </c>
      <c r="R49" s="47" t="n">
        <v>10319791.87</v>
      </c>
      <c r="S49" s="47" t="n">
        <v>0</v>
      </c>
      <c r="T49" s="47" t="n">
        <v>281</v>
      </c>
      <c r="U49" s="47" t="n">
        <v>5918072.43388</v>
      </c>
      <c r="V49" s="47" t="n">
        <v>8503670.2654024</v>
      </c>
      <c r="W49" s="47" t="n">
        <v>556159285.402109</v>
      </c>
      <c r="X49" s="47" t="n">
        <v>0</v>
      </c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</row>
    <row r="50" customFormat="false" ht="12.75" hidden="false" customHeight="false" outlineLevel="0" collapsed="false">
      <c r="A50" s="123" t="str">
        <f aca="false">C50&amp;"="&amp;D50</f>
        <v>WEATHER-FINANCIAL=Yes</v>
      </c>
      <c r="B50" s="123" t="str">
        <f aca="false">LEFT(C50,FIND("-",C50)-1)</f>
        <v>WEATHER</v>
      </c>
      <c r="C50" s="1" t="s">
        <v>225</v>
      </c>
      <c r="D50" s="128" t="s">
        <v>139</v>
      </c>
      <c r="E50" s="47" t="n">
        <v>29</v>
      </c>
      <c r="F50" s="47" t="n">
        <v>15</v>
      </c>
      <c r="G50" s="47" t="n">
        <v>14</v>
      </c>
      <c r="H50" s="47"/>
      <c r="I50" s="47" t="n">
        <v>0</v>
      </c>
      <c r="J50" s="47" t="n">
        <v>29</v>
      </c>
      <c r="K50" s="47" t="n">
        <v>15</v>
      </c>
      <c r="L50" s="47" t="n">
        <v>14</v>
      </c>
      <c r="M50" s="47"/>
      <c r="N50" s="47" t="n">
        <v>0</v>
      </c>
      <c r="O50" s="47" t="n">
        <v>1</v>
      </c>
      <c r="P50" s="47" t="n">
        <v>0</v>
      </c>
      <c r="Q50" s="47" t="n">
        <v>1</v>
      </c>
      <c r="R50" s="47"/>
      <c r="S50" s="47" t="n">
        <v>0</v>
      </c>
      <c r="T50" s="47" t="n">
        <v>29</v>
      </c>
      <c r="U50" s="47" t="n">
        <v>15</v>
      </c>
      <c r="V50" s="47" t="n">
        <v>14</v>
      </c>
      <c r="W50" s="47"/>
      <c r="X50" s="47" t="n">
        <v>0</v>
      </c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</row>
    <row r="51" customFormat="false" ht="12.75" hidden="false" customHeight="false" outlineLevel="0" collapsed="false">
      <c r="A51" s="123" t="str">
        <f aca="false">C51&amp;"="&amp;D51</f>
        <v>WEATHER-FINANCIAL=No</v>
      </c>
      <c r="B51" s="123" t="str">
        <f aca="false">LEFT(C51,FIND("-",C51)-1)</f>
        <v>WEATHER</v>
      </c>
      <c r="C51" s="1" t="s">
        <v>225</v>
      </c>
      <c r="D51" s="128" t="s">
        <v>140</v>
      </c>
      <c r="E51" s="47" t="n">
        <v>12</v>
      </c>
      <c r="F51" s="47" t="n">
        <v>10</v>
      </c>
      <c r="G51" s="47" t="n">
        <v>2</v>
      </c>
      <c r="H51" s="47"/>
      <c r="I51" s="47" t="n">
        <v>0</v>
      </c>
      <c r="J51" s="47" t="n">
        <v>12</v>
      </c>
      <c r="K51" s="47" t="n">
        <v>10</v>
      </c>
      <c r="L51" s="47" t="n">
        <v>2</v>
      </c>
      <c r="M51" s="47"/>
      <c r="N51" s="47" t="n">
        <v>0</v>
      </c>
      <c r="O51" s="47" t="n">
        <v>2</v>
      </c>
      <c r="P51" s="47" t="n">
        <v>2</v>
      </c>
      <c r="Q51" s="47" t="n">
        <v>0</v>
      </c>
      <c r="R51" s="47"/>
      <c r="S51" s="47" t="n">
        <v>0</v>
      </c>
      <c r="T51" s="47" t="n">
        <v>12</v>
      </c>
      <c r="U51" s="47" t="n">
        <v>10</v>
      </c>
      <c r="V51" s="47" t="n">
        <v>2</v>
      </c>
      <c r="W51" s="47"/>
      <c r="X51" s="47" t="n">
        <v>0</v>
      </c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</row>
    <row r="52" customFormat="false" ht="12.75" hidden="false" customHeight="false" outlineLevel="0" collapsed="false">
      <c r="A52" s="123" t="str">
        <f aca="false">C52&amp;"="&amp;D52</f>
        <v>=</v>
      </c>
      <c r="B52" s="123" t="e">
        <f aca="false">LEFT(C52,FIND("-",C52)-1)</f>
        <v>#VALUE!</v>
      </c>
      <c r="C52" s="1"/>
      <c r="D52" s="128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</row>
    <row r="53" customFormat="false" ht="12.75" hidden="false" customHeight="false" outlineLevel="0" collapsed="false">
      <c r="A53" s="123" t="str">
        <f aca="false">C53&amp;"="&amp;D53</f>
        <v>=</v>
      </c>
      <c r="B53" s="123" t="e">
        <f aca="false">LEFT(C53,FIND("-",C53)-1)</f>
        <v>#VALUE!</v>
      </c>
      <c r="C53" s="1"/>
      <c r="D53" s="128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</row>
    <row r="54" customFormat="false" ht="12.75" hidden="false" customHeight="false" outlineLevel="0" collapsed="false">
      <c r="A54" s="123" t="str">
        <f aca="false">C54&amp;"="&amp;D54</f>
        <v>=</v>
      </c>
      <c r="B54" s="123" t="e">
        <f aca="false">LEFT(C54,FIND("-",C54)-1)</f>
        <v>#VALUE!</v>
      </c>
      <c r="C54" s="1"/>
      <c r="D54" s="128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</row>
    <row r="55" customFormat="false" ht="12.75" hidden="false" customHeight="false" outlineLevel="0" collapsed="false">
      <c r="A55" s="123" t="str">
        <f aca="false">C55&amp;"="&amp;D55</f>
        <v>=</v>
      </c>
      <c r="B55" s="123" t="e">
        <f aca="false">LEFT(C55,FIND("-",C55)-1)</f>
        <v>#VALUE!</v>
      </c>
      <c r="C55" s="1"/>
      <c r="D55" s="128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</row>
    <row r="56" customFormat="false" ht="12.75" hidden="false" customHeight="false" outlineLevel="0" collapsed="false">
      <c r="A56" s="123" t="str">
        <f aca="false">C56&amp;"="&amp;D56</f>
        <v>=</v>
      </c>
      <c r="B56" s="123" t="e">
        <f aca="false">LEFT(C56,FIND("-",C56)-1)</f>
        <v>#VALUE!</v>
      </c>
      <c r="C56" s="1"/>
      <c r="D56" s="128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</row>
    <row r="57" customFormat="false" ht="12.75" hidden="false" customHeight="false" outlineLevel="0" collapsed="false">
      <c r="A57" s="123" t="str">
        <f aca="false">C57&amp;"="&amp;D57</f>
        <v>=</v>
      </c>
      <c r="B57" s="123" t="e">
        <f aca="false">LEFT(C57,FIND("-",C57)-1)</f>
        <v>#VALUE!</v>
      </c>
      <c r="C57" s="1"/>
      <c r="D57" s="128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</row>
    <row r="58" customFormat="false" ht="12.75" hidden="false" customHeight="false" outlineLevel="0" collapsed="false">
      <c r="A58" s="123" t="str">
        <f aca="false">C58&amp;"="&amp;D58</f>
        <v>=</v>
      </c>
      <c r="B58" s="123" t="e">
        <f aca="false">LEFT(C58,FIND("-",C58)-1)</f>
        <v>#VALUE!</v>
      </c>
      <c r="C58" s="1"/>
      <c r="D58" s="128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</row>
    <row r="59" customFormat="false" ht="12.75" hidden="false" customHeight="false" outlineLevel="0" collapsed="false">
      <c r="A59" s="78"/>
      <c r="B59" s="78"/>
    </row>
    <row r="60" customFormat="false" ht="12.75" hidden="false" customHeight="false" outlineLevel="0" collapsed="false">
      <c r="A60" s="78"/>
      <c r="B60" s="78"/>
    </row>
    <row r="61" customFormat="false" ht="12.75" hidden="false" customHeight="false" outlineLevel="0" collapsed="false">
      <c r="A61" s="78"/>
      <c r="B61" s="78"/>
    </row>
    <row r="62" customFormat="false" ht="12.75" hidden="false" customHeight="false" outlineLevel="0" collapsed="false">
      <c r="A62" s="78"/>
      <c r="B62" s="78"/>
    </row>
    <row r="63" customFormat="false" ht="12.75" hidden="false" customHeight="false" outlineLevel="0" collapsed="false">
      <c r="A63" s="78"/>
      <c r="B63" s="78"/>
    </row>
    <row r="64" customFormat="false" ht="12.75" hidden="false" customHeight="false" outlineLevel="0" collapsed="false">
      <c r="A64" s="78"/>
      <c r="B64" s="78"/>
    </row>
    <row r="65" customFormat="false" ht="12.75" hidden="false" customHeight="false" outlineLevel="0" collapsed="false">
      <c r="A65" s="78"/>
      <c r="B65" s="78"/>
    </row>
    <row r="66" customFormat="false" ht="12.75" hidden="false" customHeight="false" outlineLevel="0" collapsed="false">
      <c r="A66" s="78"/>
      <c r="B66" s="78"/>
    </row>
    <row r="67" customFormat="false" ht="12.75" hidden="false" customHeight="false" outlineLevel="0" collapsed="false">
      <c r="A67" s="78"/>
      <c r="B67" s="78"/>
    </row>
    <row r="68" customFormat="false" ht="12.75" hidden="false" customHeight="false" outlineLevel="0" collapsed="false">
      <c r="A68" s="78"/>
      <c r="B68" s="78"/>
    </row>
    <row r="69" customFormat="false" ht="12.75" hidden="false" customHeight="false" outlineLevel="0" collapsed="false">
      <c r="A69" s="78"/>
      <c r="B69" s="78"/>
    </row>
    <row r="70" customFormat="false" ht="12.75" hidden="false" customHeight="false" outlineLevel="0" collapsed="false">
      <c r="A70" s="78"/>
      <c r="B70" s="78"/>
    </row>
    <row r="71" customFormat="false" ht="12.75" hidden="false" customHeight="false" outlineLevel="0" collapsed="false">
      <c r="A71" s="78"/>
      <c r="B71" s="78"/>
    </row>
    <row r="72" customFormat="false" ht="12.75" hidden="false" customHeight="false" outlineLevel="0" collapsed="false">
      <c r="A72" s="78"/>
      <c r="B72" s="78"/>
    </row>
    <row r="73" customFormat="false" ht="12.75" hidden="false" customHeight="false" outlineLevel="0" collapsed="false">
      <c r="A73" s="78"/>
      <c r="B73" s="78"/>
    </row>
    <row r="74" customFormat="false" ht="12.75" hidden="false" customHeight="false" outlineLevel="0" collapsed="false">
      <c r="A74" s="78"/>
      <c r="B74" s="78"/>
    </row>
    <row r="75" customFormat="false" ht="12.75" hidden="false" customHeight="false" outlineLevel="0" collapsed="false">
      <c r="A75" s="78"/>
      <c r="B75" s="78"/>
    </row>
    <row r="76" customFormat="false" ht="12.75" hidden="false" customHeight="false" outlineLevel="0" collapsed="false">
      <c r="A76" s="78"/>
      <c r="B76" s="78"/>
    </row>
    <row r="77" customFormat="false" ht="12.75" hidden="false" customHeight="false" outlineLevel="0" collapsed="false">
      <c r="A77" s="78"/>
      <c r="B77" s="78"/>
    </row>
    <row r="78" customFormat="false" ht="12.75" hidden="false" customHeight="false" outlineLevel="0" collapsed="false">
      <c r="A78" s="78"/>
      <c r="B78" s="78"/>
    </row>
    <row r="79" customFormat="false" ht="12.75" hidden="false" customHeight="false" outlineLevel="0" collapsed="false">
      <c r="A79" s="78"/>
      <c r="B79" s="78"/>
    </row>
    <row r="80" customFormat="false" ht="12.75" hidden="false" customHeight="false" outlineLevel="0" collapsed="false">
      <c r="A80" s="78"/>
      <c r="B80" s="78"/>
    </row>
    <row r="81" customFormat="false" ht="12.75" hidden="false" customHeight="false" outlineLevel="0" collapsed="false">
      <c r="A81" s="78"/>
      <c r="B81" s="78"/>
    </row>
    <row r="82" customFormat="false" ht="12.75" hidden="false" customHeight="false" outlineLevel="0" collapsed="false">
      <c r="A82" s="78"/>
      <c r="B82" s="78"/>
    </row>
    <row r="83" customFormat="false" ht="12.75" hidden="false" customHeight="false" outlineLevel="0" collapsed="false">
      <c r="B83" s="78"/>
    </row>
    <row r="84" customFormat="false" ht="12.75" hidden="false" customHeight="false" outlineLevel="0" collapsed="false">
      <c r="B84" s="78"/>
    </row>
    <row r="85" customFormat="false" ht="12.75" hidden="false" customHeight="false" outlineLevel="0" collapsed="false">
      <c r="B85" s="78"/>
    </row>
    <row r="86" customFormat="false" ht="12.75" hidden="false" customHeight="false" outlineLevel="0" collapsed="false">
      <c r="B86" s="78"/>
    </row>
    <row r="87" customFormat="false" ht="12.75" hidden="false" customHeight="false" outlineLevel="0" collapsed="false">
      <c r="B87" s="78"/>
    </row>
    <row r="88" customFormat="false" ht="12.75" hidden="false" customHeight="false" outlineLevel="0" collapsed="false">
      <c r="B88" s="7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1999-12-10T20:59:26Z</dcterms:created>
  <dc:creator>mfriedm</dc:creator>
  <dc:description/>
  <dc:language>en-US</dc:language>
  <cp:lastModifiedBy>Lisa Dawn Gillette</cp:lastModifiedBy>
  <cp:lastPrinted>2000-01-27T12:19:56Z</cp:lastPrinted>
  <cp:revision>0</cp:revision>
  <dc:subject/>
  <dc:title/>
</cp:coreProperties>
</file>