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BRAINWAVE" sheetId="2" state="visible" r:id="rId4"/>
    <sheet name="CONVERSION FACTORS" sheetId="3" state="hidden" r:id="rId5"/>
    <sheet name="BRAINWAVE CALCULATIONS (CONSTR)" sheetId="4" state="hidden" r:id="rId6"/>
    <sheet name="RAW DATA" sheetId="5" state="hidden" r:id="rId7"/>
    <sheet name="RAW DATA (LONDON)" sheetId="6" state="visible" r:id="rId8"/>
    <sheet name="RAW DATA (DATABASE)" sheetId="7" state="visible" r:id="rId9"/>
  </sheets>
  <definedNames>
    <definedName function="false" hidden="false" localSheetId="1" name="_xlnm.Print_Area" vbProcedure="false">BRAINWAVE!$E$7:$AH$120</definedName>
    <definedName function="false" hidden="false" localSheetId="3" name="_xlnm.Print_Area" vbProcedure="false">'BRAINWAVE CALCULATIONS (CONSTR)'!$E$7:$AC$109</definedName>
    <definedName function="false" hidden="false" localSheetId="0" name="_xlnm.Print_Area" vbProcedure="false">SUMMARY!$B$16:$AA$257</definedName>
    <definedName function="false" hidden="false" localSheetId="0" name="_xlnm.Print_Titles" vbProcedure="false">SUMMARY!$5:$15</definedName>
    <definedName function="false" hidden="false" name="CONVERTNAMES" vbProcedure="false">'CONVERSION FACTORS'!$G$1:$H$26</definedName>
    <definedName function="false" hidden="false" name="DELETEDATA" vbProcedure="false">'RAW DATA (DATABASE)'!$C$4:$AU$59</definedName>
    <definedName function="false" hidden="false" name="RAWDATALONDON" vbProcedure="false">'RAW DATA (LONDON)'!$A$1:$AD$295</definedName>
    <definedName function="false" hidden="false" name="VARDATA" vbProcedure="false">'RAW DATA'!$A$4:$AU$62</definedName>
    <definedName function="false" hidden="false" name="VARDATA2" vbProcedure="false">'RAW DATA'!$B$4:$AU$62</definedName>
    <definedName function="false" hidden="false" name="VARFINDCOLUMN" vbProcedure="false">'RAW DATA'!$A$4:$AU$4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<sst xmlns="http://schemas.openxmlformats.org/spreadsheetml/2006/main" count="2080" uniqueCount="278">
  <si>
    <t xml:space="preserve">SumOfONEVOLBUY</t>
  </si>
  <si>
    <t xml:space="preserve">SumOfONEVOLSELL</t>
  </si>
  <si>
    <t xml:space="preserve"> </t>
  </si>
  <si>
    <t xml:space="preserve">SumOfONEAMTBUY</t>
  </si>
  <si>
    <t xml:space="preserve">SumOfONEDEAL</t>
  </si>
  <si>
    <t xml:space="preserve">SumOfMTDVOLBUY</t>
  </si>
  <si>
    <t xml:space="preserve">SumOfMTDVOLSELL</t>
  </si>
  <si>
    <t xml:space="preserve">SumOfMTDAMTBUY</t>
  </si>
  <si>
    <t xml:space="preserve">SumOfMTDDEAL</t>
  </si>
  <si>
    <t xml:space="preserve">SumOfLTDVOLBUY</t>
  </si>
  <si>
    <t xml:space="preserve">SumOfLTDVOLSELL</t>
  </si>
  <si>
    <t xml:space="preserve">SumOfLTDAMTBUY</t>
  </si>
  <si>
    <t xml:space="preserve">SumOfLTDDEAL</t>
  </si>
  <si>
    <t xml:space="preserve">SumOfONEAMTSELL</t>
  </si>
  <si>
    <t xml:space="preserve">SumOfMTDAMTSELL</t>
  </si>
  <si>
    <t xml:space="preserve">SumOfLTDAMTSELL</t>
  </si>
  <si>
    <t xml:space="preserve">ENRON NORTH AMERICA</t>
  </si>
  <si>
    <t xml:space="preserve">EOL DAILY SUMMARY</t>
  </si>
  <si>
    <t xml:space="preserve">FOR EXTERNAL TRADES</t>
  </si>
  <si>
    <t xml:space="preserve">EXCLUDING NG-PRICE DEALS</t>
  </si>
  <si>
    <t xml:space="preserve">EOL TOTAL VOLUME &amp; VALUE</t>
  </si>
  <si>
    <t xml:space="preserve">MTD</t>
  </si>
  <si>
    <t xml:space="preserve">LTD</t>
  </si>
  <si>
    <t xml:space="preserve">Long</t>
  </si>
  <si>
    <t xml:space="preserve">Short</t>
  </si>
  <si>
    <t xml:space="preserve">Absolute</t>
  </si>
  <si>
    <t xml:space="preserve">Deal</t>
  </si>
  <si>
    <t xml:space="preserve">Vols.</t>
  </si>
  <si>
    <t xml:space="preserve">Value</t>
  </si>
  <si>
    <t xml:space="preserve">Count</t>
  </si>
  <si>
    <t xml:space="preserve">NORTH AMERICAGAS BASIS</t>
  </si>
  <si>
    <t xml:space="preserve">GAS-BASIS=Yes</t>
  </si>
  <si>
    <t xml:space="preserve">EOL</t>
  </si>
  <si>
    <t xml:space="preserve">GAS-BASIS=No</t>
  </si>
  <si>
    <t xml:space="preserve">NON-EOL</t>
  </si>
  <si>
    <t xml:space="preserve">TOTAL</t>
  </si>
  <si>
    <t xml:space="preserve">% EOL OF TOTAL</t>
  </si>
  <si>
    <t xml:space="preserve">NORTH AMERICAGAS DAILY</t>
  </si>
  <si>
    <t xml:space="preserve">GAS-GAS DAILY=Yes</t>
  </si>
  <si>
    <t xml:space="preserve">GAS-GAS DAILY=No</t>
  </si>
  <si>
    <t xml:space="preserve">NORTH AMERICAPHYSICAL</t>
  </si>
  <si>
    <t xml:space="preserve">GAS-PHYSICAL=Yes</t>
  </si>
  <si>
    <t xml:space="preserve">GAS-PHYSICAL=No</t>
  </si>
  <si>
    <t xml:space="preserve">NORTH AMERICAPRICE</t>
  </si>
  <si>
    <t xml:space="preserve">GAS-PRICE=Yes</t>
  </si>
  <si>
    <t xml:space="preserve">GAS-PRICE=No</t>
  </si>
  <si>
    <t xml:space="preserve">CONTINENTAL GAS FINANCIAL</t>
  </si>
  <si>
    <t xml:space="preserve">CONTINENTAL GAS-FINANCIAL=Yes</t>
  </si>
  <si>
    <t xml:space="preserve">CONTINENTAL GAS-FINANCIAL=No</t>
  </si>
  <si>
    <t xml:space="preserve">CONTINENTAL GAS PHYSICAL</t>
  </si>
  <si>
    <t xml:space="preserve">CONTINENTAL GAS-PHYSICAL=Yes</t>
  </si>
  <si>
    <t xml:space="preserve">CONTINENTAL GAS-PHYSICAL=No</t>
  </si>
  <si>
    <t xml:space="preserve">UK GAS FINANCIAL</t>
  </si>
  <si>
    <t xml:space="preserve">UK GAS-FINANCIAL=Yes</t>
  </si>
  <si>
    <t xml:space="preserve">UK GAS-FINANCIAL=No</t>
  </si>
  <si>
    <t xml:space="preserve">UK GAS PHYSICAL</t>
  </si>
  <si>
    <t xml:space="preserve">UK GAS-PHYSICAL=Yes</t>
  </si>
  <si>
    <t xml:space="preserve">UK GAS-PHYSICAL=No</t>
  </si>
  <si>
    <t xml:space="preserve">TOTAL GAS</t>
  </si>
  <si>
    <t xml:space="preserve">US POWER PHYSICAL</t>
  </si>
  <si>
    <t xml:space="preserve">POWER-PHYSICAL=Yes</t>
  </si>
  <si>
    <t xml:space="preserve">POWER-PHYSICAL=No</t>
  </si>
  <si>
    <t xml:space="preserve"> CONTINENTAL POWER FINANCIAL</t>
  </si>
  <si>
    <t xml:space="preserve">CONTINENTAL POWER-FINANCIAL=Yes</t>
  </si>
  <si>
    <t xml:space="preserve">CONTINENTAL POWER-FINANCIAL=No</t>
  </si>
  <si>
    <t xml:space="preserve"> CONTINENTAL POWER PHYSICAL</t>
  </si>
  <si>
    <t xml:space="preserve">CONTINENTAL POWER-PHYSICAL=Yes</t>
  </si>
  <si>
    <t xml:space="preserve">CONTINENTAL POWER-PHYSICAL=No</t>
  </si>
  <si>
    <t xml:space="preserve">NORDIC POWER FINANCIAL</t>
  </si>
  <si>
    <t xml:space="preserve">NORDIC POWER-FINANCIAL=Yes</t>
  </si>
  <si>
    <t xml:space="preserve">NORDIC POWER-FINANCIAL=No</t>
  </si>
  <si>
    <t xml:space="preserve">NORDIC POWER PHYSICAL</t>
  </si>
  <si>
    <t xml:space="preserve">NORDIC POWER-PHYSICAL=Yes</t>
  </si>
  <si>
    <t xml:space="preserve">NORDIC POWER-PHYSICAL=No</t>
  </si>
  <si>
    <t xml:space="preserve">UK POWER FINANCIAL</t>
  </si>
  <si>
    <t xml:space="preserve">UK POWER-FINANCIAL=Yes</t>
  </si>
  <si>
    <t xml:space="preserve">UK POWER-FINANCIAL=No</t>
  </si>
  <si>
    <t xml:space="preserve">PAGE BREAK</t>
  </si>
  <si>
    <t xml:space="preserve">TOTAL POWER</t>
  </si>
  <si>
    <t xml:space="preserve">COAL PHYSICAL</t>
  </si>
  <si>
    <t xml:space="preserve">COAL-PHYSICAL=Yes</t>
  </si>
  <si>
    <t xml:space="preserve">COAL-PHYSICAL=No</t>
  </si>
  <si>
    <t xml:space="preserve">EMISSIONS FINANCIAL</t>
  </si>
  <si>
    <t xml:space="preserve">EMISSIONS-FINANCIAL=Yes</t>
  </si>
  <si>
    <t xml:space="preserve">EMISSIONS-FINANCIAL=No</t>
  </si>
  <si>
    <t xml:space="preserve">EMISSIONS-PHYSICAL=Yes</t>
  </si>
  <si>
    <t xml:space="preserve">EMISSIONS-PHYSICAL=No</t>
  </si>
  <si>
    <t xml:space="preserve">EMISSIONS TOTAL</t>
  </si>
  <si>
    <t xml:space="preserve">PETROCHEMICALS PHYSICAL</t>
  </si>
  <si>
    <t xml:space="preserve">PETROCHEMICALS-PHYSICAL=Yes</t>
  </si>
  <si>
    <t xml:space="preserve">PETROCHEMICALS-PHYSICAL=No</t>
  </si>
  <si>
    <t xml:space="preserve">PETROCHEMICALS PRICE</t>
  </si>
  <si>
    <t xml:space="preserve">PETROCHEMICALS-PRICE=Yes</t>
  </si>
  <si>
    <t xml:space="preserve">PETROCHEMICALS-PRICE=No</t>
  </si>
  <si>
    <t xml:space="preserve">LPG PHYSICAL</t>
  </si>
  <si>
    <t xml:space="preserve">LPG-PHYSICAL=Yes</t>
  </si>
  <si>
    <t xml:space="preserve">LPG-PHYSICAL=No</t>
  </si>
  <si>
    <t xml:space="preserve">LPG PRICE</t>
  </si>
  <si>
    <t xml:space="preserve">LPG-PRICE=Yes</t>
  </si>
  <si>
    <t xml:space="preserve">LPG-PRICE=No</t>
  </si>
  <si>
    <t xml:space="preserve">CRUDE &amp; PRODUCTS BASIS</t>
  </si>
  <si>
    <t xml:space="preserve">CRUDE &amp; PRODUCTS-BASIS=YES</t>
  </si>
  <si>
    <t xml:space="preserve">CRUDE &amp; PRODUCTS-BASIS=No</t>
  </si>
  <si>
    <t xml:space="preserve">CRUDE &amp; PRODUCTS PHYSICAL</t>
  </si>
  <si>
    <t xml:space="preserve">CRUDE &amp; PRODUCTS-PHYSICAL=YES</t>
  </si>
  <si>
    <t xml:space="preserve">CRUDE &amp; PRODUCTS-PHYSICAL=No</t>
  </si>
  <si>
    <t xml:space="preserve">CRUDE &amp; PRODUCTS PRICE</t>
  </si>
  <si>
    <t xml:space="preserve">CRUDE &amp; PRODUCTS-PRICE=Yes</t>
  </si>
  <si>
    <t xml:space="preserve">CRUDE &amp; PRODUCTS-PRICE=No</t>
  </si>
  <si>
    <t xml:space="preserve">LIQUIDS</t>
  </si>
  <si>
    <t xml:space="preserve">PAPER &amp; PULP PHYSICAL</t>
  </si>
  <si>
    <t xml:space="preserve">PAPER &amp; PULP-PHYSICAL=Yes</t>
  </si>
  <si>
    <t xml:space="preserve">PAPER &amp; PULP-PHYSICAL=No</t>
  </si>
  <si>
    <t xml:space="preserve">PAPER &amp; PULP PRICE</t>
  </si>
  <si>
    <t xml:space="preserve">PAPER &amp; PULP-PRICE=Yes</t>
  </si>
  <si>
    <t xml:space="preserve">PAPER &amp; PULP-PRICE=No</t>
  </si>
  <si>
    <t xml:space="preserve">PAPER &amp; PULP TOTAL</t>
  </si>
  <si>
    <t xml:space="preserve">PLASTICS PHYSICAL</t>
  </si>
  <si>
    <t xml:space="preserve">PLASTICS-PHYSICAL=Yes</t>
  </si>
  <si>
    <t xml:space="preserve">PLASTICS-PHYSICAL=No</t>
  </si>
  <si>
    <t xml:space="preserve">PLASTICS PRICE</t>
  </si>
  <si>
    <t xml:space="preserve">PLASTICS-PRICE=Yes</t>
  </si>
  <si>
    <t xml:space="preserve">PLASTICS-PRICE=No</t>
  </si>
  <si>
    <t xml:space="preserve">PLASTICS TOTAL</t>
  </si>
  <si>
    <t xml:space="preserve">WEATHER</t>
  </si>
  <si>
    <t xml:space="preserve">WEATHER-FINANCIAL=Yes</t>
  </si>
  <si>
    <t xml:space="preserve">WEATHER-FINANCIAL=No</t>
  </si>
  <si>
    <t xml:space="preserve">GRAND TOTAL</t>
  </si>
  <si>
    <t xml:space="preserve">HAVE EVERYTHING IN RAW DATA</t>
  </si>
  <si>
    <t xml:space="preserve">HAVE EVERYTHING IN RAW DATA (DATABASE)   MEANINGLESS IF SET LONDON TO YES</t>
  </si>
  <si>
    <t xml:space="preserve">BRAINWAVE MATCHES RAW DATA</t>
  </si>
  <si>
    <t xml:space="preserve">SumOfYTDDEAL</t>
  </si>
  <si>
    <t xml:space="preserve">SumOfYTDVOLBUY</t>
  </si>
  <si>
    <t xml:space="preserve">SumOfYTDVOLSELL</t>
  </si>
  <si>
    <t xml:space="preserve">SumOfYTDAMTBUY</t>
  </si>
  <si>
    <t xml:space="preserve">SumOfYTDAMTSELL</t>
  </si>
  <si>
    <t xml:space="preserve">% OF TOTAL</t>
  </si>
  <si>
    <t xml:space="preserve">ENRON</t>
  </si>
  <si>
    <t xml:space="preserve">YTD</t>
  </si>
  <si>
    <t xml:space="preserve">COMMODITY</t>
  </si>
  <si>
    <t xml:space="preserve">EOL FLAG</t>
  </si>
  <si>
    <t xml:space="preserve">NUMBER OF TRANSACTIONS</t>
  </si>
  <si>
    <t xml:space="preserve">GAS</t>
  </si>
  <si>
    <t xml:space="preserve">Yes</t>
  </si>
  <si>
    <t xml:space="preserve">No</t>
  </si>
  <si>
    <t xml:space="preserve">NORTH AMERICAN GAS</t>
  </si>
  <si>
    <t xml:space="preserve">CONTINENTAL GAS</t>
  </si>
  <si>
    <t xml:space="preserve">UK GAS</t>
  </si>
  <si>
    <t xml:space="preserve">POWER</t>
  </si>
  <si>
    <t xml:space="preserve">US POWER</t>
  </si>
  <si>
    <t xml:space="preserve">CONTINENTAL POWER</t>
  </si>
  <si>
    <t xml:space="preserve">NORDIC POWER</t>
  </si>
  <si>
    <t xml:space="preserve">UK POWER</t>
  </si>
  <si>
    <t xml:space="preserve">CRUDE &amp; PRODUCTS</t>
  </si>
  <si>
    <t xml:space="preserve">LPG</t>
  </si>
  <si>
    <t xml:space="preserve">PLASTICS</t>
  </si>
  <si>
    <t xml:space="preserve">PETROCHEMICALS</t>
  </si>
  <si>
    <t xml:space="preserve">COAL</t>
  </si>
  <si>
    <t xml:space="preserve">EMISSIONS</t>
  </si>
  <si>
    <t xml:space="preserve">PAPER &amp; PULP</t>
  </si>
  <si>
    <t xml:space="preserve">GROSS NOTIONAL VOLUME</t>
  </si>
  <si>
    <t xml:space="preserve">(UNITS)</t>
  </si>
  <si>
    <t xml:space="preserve">MMBTU EQUIVALENT TOTALS</t>
  </si>
  <si>
    <t xml:space="preserve">VALUE</t>
  </si>
  <si>
    <t xml:space="preserve">US GAS</t>
  </si>
  <si>
    <t xml:space="preserve">COMMODITY-TYPE</t>
  </si>
  <si>
    <t xml:space="preserve">GAS-BASIS</t>
  </si>
  <si>
    <t xml:space="preserve">US GAS BASIS ONLY</t>
  </si>
  <si>
    <t xml:space="preserve">NORTH AMERICAN GAS (EXCL BASIS)</t>
  </si>
  <si>
    <t xml:space="preserve">MMBTU</t>
  </si>
  <si>
    <t xml:space="preserve">CONTINENTAL GAS FINANCIAL=No</t>
  </si>
  <si>
    <t xml:space="preserve">CONTINENTAL GAS PHYSICAL=Yes</t>
  </si>
  <si>
    <t xml:space="preserve">MWH</t>
  </si>
  <si>
    <t xml:space="preserve">CONTINENTAL GAS PHYSICAL=No</t>
  </si>
  <si>
    <t xml:space="preserve"> CONTINENTAL POWER FINANCIAL=Yes</t>
  </si>
  <si>
    <t xml:space="preserve"> CONTINENTAL POWER FINANCIAL=No</t>
  </si>
  <si>
    <t xml:space="preserve">CONTINENTAL POWER PHYSICAL=Yes</t>
  </si>
  <si>
    <t xml:space="preserve">CONTRACTS</t>
  </si>
  <si>
    <t xml:space="preserve">CONTINENTAL POWER PHYSICAL=No</t>
  </si>
  <si>
    <t xml:space="preserve">CRUDE &amp; PRODUCTS-BASIS=Yes</t>
  </si>
  <si>
    <t xml:space="preserve">CRUDE &amp; PRODUCTS BASIS=Yes</t>
  </si>
  <si>
    <t xml:space="preserve">CRUDE &amp; PRODUCTS BASIS=No</t>
  </si>
  <si>
    <t xml:space="preserve">TYPE</t>
  </si>
  <si>
    <t xml:space="preserve">DATA LOCATION</t>
  </si>
  <si>
    <t xml:space="preserve">UNIT TO</t>
  </si>
  <si>
    <t xml:space="preserve">CRUDE &amp; PRODUCTS-PHYSICAL=Yes</t>
  </si>
  <si>
    <t xml:space="preserve">CRUDE &amp; PRODUCTS PHYSICAL=Yes</t>
  </si>
  <si>
    <t xml:space="preserve">PHYSICAL</t>
  </si>
  <si>
    <t xml:space="preserve">ERMS</t>
  </si>
  <si>
    <t xml:space="preserve">TONNE</t>
  </si>
  <si>
    <t xml:space="preserve">CRUDE &amp; PRODUCTS PHYSICAL=No</t>
  </si>
  <si>
    <t xml:space="preserve">PRICE</t>
  </si>
  <si>
    <t xml:space="preserve">CRUDE &amp; PRODUCTS PRICE=Yes</t>
  </si>
  <si>
    <t xml:space="preserve">BASIS</t>
  </si>
  <si>
    <t xml:space="preserve">BBL</t>
  </si>
  <si>
    <t xml:space="preserve">CRUDE &amp; PRODUCTS PRICE=No</t>
  </si>
  <si>
    <t xml:space="preserve">NORDIC POWER FINANCIAL=Yes</t>
  </si>
  <si>
    <t xml:space="preserve">NORDIC POWER FINANCIAL=No</t>
  </si>
  <si>
    <t xml:space="preserve">NORDIC POWER PHYSICAL=No</t>
  </si>
  <si>
    <t xml:space="preserve">GAS DAILY</t>
  </si>
  <si>
    <t xml:space="preserve">PETROCHEMICALS PHYSICAL=Yes</t>
  </si>
  <si>
    <t xml:space="preserve">CPR</t>
  </si>
  <si>
    <t xml:space="preserve">PETROCHEMICALS PHYSICAL=No</t>
  </si>
  <si>
    <t xml:space="preserve">PETROCHEMICALS PRICE=No</t>
  </si>
  <si>
    <t xml:space="preserve">UK GAS FINANCIAL=Yes</t>
  </si>
  <si>
    <t xml:space="preserve">UK GAS FINANCIAL=No</t>
  </si>
  <si>
    <t xml:space="preserve">UK GAS PHYSICAL=Yes</t>
  </si>
  <si>
    <t xml:space="preserve">LUMBER</t>
  </si>
  <si>
    <t xml:space="preserve">MBF</t>
  </si>
  <si>
    <t xml:space="preserve">UK GAS PHYSICAL=No</t>
  </si>
  <si>
    <t xml:space="preserve">UK POWER FINANCIAL=Yes</t>
  </si>
  <si>
    <t xml:space="preserve">UK POWER FINANCIAL=No</t>
  </si>
  <si>
    <t xml:space="preserve">LB</t>
  </si>
  <si>
    <t xml:space="preserve">ONE-EOL</t>
  </si>
  <si>
    <t xml:space="preserve">ONE-EOL-M</t>
  </si>
  <si>
    <t xml:space="preserve">ONE-NON-EOL</t>
  </si>
  <si>
    <t xml:space="preserve">ONE-NONEOL-M</t>
  </si>
  <si>
    <t xml:space="preserve">ONE-PERC</t>
  </si>
  <si>
    <t xml:space="preserve">MTD-EOL</t>
  </si>
  <si>
    <t xml:space="preserve">MTD-EOL-M</t>
  </si>
  <si>
    <t xml:space="preserve">MTD-NON-EOL</t>
  </si>
  <si>
    <t xml:space="preserve">MTD-NONEOL-M</t>
  </si>
  <si>
    <t xml:space="preserve">MTD-PERC</t>
  </si>
  <si>
    <t xml:space="preserve">YTD-EOL</t>
  </si>
  <si>
    <t xml:space="preserve">YTD-EOL-M</t>
  </si>
  <si>
    <t xml:space="preserve">YTD-NON-EOL</t>
  </si>
  <si>
    <t xml:space="preserve">YTD-NONEOL-M</t>
  </si>
  <si>
    <t xml:space="preserve">LTD-EOL-M</t>
  </si>
  <si>
    <t xml:space="preserve">LTD-NON-EOL</t>
  </si>
  <si>
    <t xml:space="preserve">LTD-NONEOL-M</t>
  </si>
  <si>
    <t xml:space="preserve">LTD-PERC</t>
  </si>
  <si>
    <t xml:space="preserve">INDEX FOR RAW DATA DATABASE</t>
  </si>
  <si>
    <t xml:space="preserve">INDEX FOR RAW DATA LONDON</t>
  </si>
  <si>
    <t xml:space="preserve">ENRON EUROPE LIMITED</t>
  </si>
  <si>
    <t xml:space="preserve">FX Rates Have been changed to the Monthly Average for February as used by London Office</t>
  </si>
  <si>
    <t xml:space="preserve">Average</t>
  </si>
  <si>
    <t xml:space="preserve">Exchange </t>
  </si>
  <si>
    <t xml:space="preserve">Value ($)</t>
  </si>
  <si>
    <t xml:space="preserve">Rate</t>
  </si>
  <si>
    <t xml:space="preserve">US GAS BASIS</t>
  </si>
  <si>
    <t xml:space="preserve">US GAS DAILY</t>
  </si>
  <si>
    <t xml:space="preserve">US PHYSICAL</t>
  </si>
  <si>
    <t xml:space="preserve">US PRICE</t>
  </si>
  <si>
    <t xml:space="preserve">various</t>
  </si>
  <si>
    <t xml:space="preserve">CONTINENTAL POWER PHYSICAL</t>
  </si>
  <si>
    <t xml:space="preserve">USE LONDON?</t>
  </si>
  <si>
    <t xml:space="preserve">YES</t>
  </si>
  <si>
    <t xml:space="preserve">COAL-PHYSICAL</t>
  </si>
  <si>
    <t xml:space="preserve">CONTINENTAL GAS-FINANCIAL</t>
  </si>
  <si>
    <t xml:space="preserve">CONTINENTAL GAS-PHYSICAL</t>
  </si>
  <si>
    <t xml:space="preserve">CONTINENTAL POWER-FINANCIAL</t>
  </si>
  <si>
    <t xml:space="preserve">CONTINENTAL POWER-PHYSICAL</t>
  </si>
  <si>
    <t xml:space="preserve">CRUDE &amp; PRODUCTS-BASIS</t>
  </si>
  <si>
    <t xml:space="preserve">CRUDE &amp; PRODUCTS-PHYSICAL</t>
  </si>
  <si>
    <t xml:space="preserve">CRUDE &amp; PRODUCTS-PRICE</t>
  </si>
  <si>
    <t xml:space="preserve">EMISSIONS-FINANCIAL</t>
  </si>
  <si>
    <t xml:space="preserve">EMISSIONS-PHYSICAL</t>
  </si>
  <si>
    <t xml:space="preserve">GAS-GAS DAILY</t>
  </si>
  <si>
    <t xml:space="preserve">GAS-PHYSICAL</t>
  </si>
  <si>
    <t xml:space="preserve">GAS-PRICE</t>
  </si>
  <si>
    <t xml:space="preserve">LPG-FINANCIAL</t>
  </si>
  <si>
    <t xml:space="preserve">LPG-PHYSICAL</t>
  </si>
  <si>
    <t xml:space="preserve">LPG-PRICE</t>
  </si>
  <si>
    <t xml:space="preserve">NATURAL GAS-FINANCIAL</t>
  </si>
  <si>
    <t xml:space="preserve">NATURAL GAS-PHYSICAL</t>
  </si>
  <si>
    <t xml:space="preserve">NORDIC POWER-FINANCIAL</t>
  </si>
  <si>
    <t xml:space="preserve">NORDIC POWER-PHYSICAL</t>
  </si>
  <si>
    <t xml:space="preserve">PAPER &amp; PULP-PHYSICAL</t>
  </si>
  <si>
    <t xml:space="preserve">PAPER &amp; PULP-PRICE</t>
  </si>
  <si>
    <t xml:space="preserve">PETROCHEMICALS-PHYSICAL</t>
  </si>
  <si>
    <t xml:space="preserve">PETROCHEMICALS-PRICE</t>
  </si>
  <si>
    <t xml:space="preserve">PLASTICS-PRICE</t>
  </si>
  <si>
    <t xml:space="preserve">POWER-PHYSICAL</t>
  </si>
  <si>
    <t xml:space="preserve">UK GAS-</t>
  </si>
  <si>
    <t xml:space="preserve">UK GAS-FINANCIAL</t>
  </si>
  <si>
    <t xml:space="preserve">UK GAS-PHYSICAL</t>
  </si>
  <si>
    <t xml:space="preserve">UK POWER-FINANCIAL</t>
  </si>
  <si>
    <t xml:space="preserve">WEATHER-FINANCIAL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</si>
</sst>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[$-409]#,##0_);\(#,##0\)"/>
    <numFmt numFmtId="167" formatCode="[$-409]m/d/yyyy"/>
    <numFmt numFmtId="168" formatCode="[$-409]d\-mmm"/>
    <numFmt numFmtId="169" formatCode="\$#,##0_);&quot;($&quot;#,##0\)"/>
    <numFmt numFmtId="170" formatCode="0%"/>
    <numFmt numFmtId="171" formatCode="_(* #,##0.00_);_(* \(#,##0.00\);_(* \-??_);_(@_)"/>
    <numFmt numFmtId="172" formatCode="0.00%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FF9900"/>
      <name val="Arial"/>
      <family val="2"/>
    </font>
    <font>
      <sz val="10"/>
      <color rgb="FF800080"/>
      <name val="Arial"/>
      <family val="2"/>
    </font>
    <font>
      <sz val="10"/>
      <color rgb="FF808000"/>
      <name val="Arial"/>
      <family val="2"/>
    </font>
    <font>
      <sz val="10"/>
      <color rgb="FF339966"/>
      <name val="Arial"/>
      <family val="2"/>
    </font>
    <font>
      <sz val="10"/>
      <color rgb="FFFF00FF"/>
      <name val="Arial"/>
      <family val="2"/>
    </font>
    <font>
      <sz val="10"/>
      <color rgb="FF0000FF"/>
      <name val="Arial"/>
      <family val="2"/>
    </font>
    <font>
      <b val="true"/>
      <sz val="16"/>
      <color rgb="FFFF0000"/>
      <name val="Arial"/>
      <family val="2"/>
    </font>
    <font>
      <sz val="16"/>
      <name val="Arial"/>
      <family val="2"/>
    </font>
    <font>
      <b val="true"/>
      <u val="singl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4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339966"/>
      <name val="Arial"/>
      <family val="2"/>
    </font>
    <font>
      <sz val="10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Comic Sans MS"/>
      <family val="4"/>
    </font>
    <font>
      <b val="true"/>
      <sz val="8"/>
      <name val="Arial"/>
      <family val="2"/>
    </font>
    <font>
      <sz val="8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0"/>
    </font>
    <font>
      <b val="true"/>
      <sz val="8"/>
      <color rgb="FF000000"/>
      <name val="Comic Sans MS"/>
      <family val="4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3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6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6" fillId="4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6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6" fillId="2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2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" xfId="20"/>
    <cellStyle name="Normal_RAW DATA (DATABASE)" xfId="21"/>
  </cellStyles>
  <dxfs count="2">
    <dxf>
      <font>
        <name val="Arial"/>
        <family val="0"/>
        <color rgb="FFFF9900"/>
      </font>
    </dxf>
    <dxf>
      <font>
        <name val="Arial"/>
        <family val="0"/>
        <b val="1"/>
        <i val="0"/>
        <color rgb="FF0000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5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29.56"/>
    <col collapsed="false" customWidth="true" hidden="false" outlineLevel="0" max="2" min="2" style="2" width="10.28"/>
    <col collapsed="false" customWidth="true" hidden="false" outlineLevel="0" max="4" min="4" style="0" width="12.99"/>
    <col collapsed="false" customWidth="true" hidden="false" outlineLevel="0" max="7" min="5" style="0" width="17.56"/>
    <col collapsed="false" customWidth="true" hidden="false" outlineLevel="0" max="8" min="8" style="0" width="2.28"/>
    <col collapsed="false" customWidth="true" hidden="false" outlineLevel="0" max="9" min="9" style="0" width="17.56"/>
    <col collapsed="false" customWidth="true" hidden="false" outlineLevel="0" max="10" min="10" style="0" width="2.28"/>
    <col collapsed="false" customWidth="true" hidden="false" outlineLevel="0" max="11" min="11" style="0" width="10.28"/>
    <col collapsed="false" customWidth="true" hidden="false" outlineLevel="0" max="15" min="13" style="0" width="17.56"/>
    <col collapsed="false" customWidth="true" hidden="false" outlineLevel="0" max="16" min="16" style="0" width="2.28"/>
    <col collapsed="false" customWidth="true" hidden="false" outlineLevel="0" max="17" min="17" style="0" width="18.7"/>
    <col collapsed="false" customWidth="true" hidden="false" outlineLevel="0" max="18" min="18" style="0" width="2.28"/>
    <col collapsed="false" customWidth="true" hidden="false" outlineLevel="0" max="19" min="19" style="0" width="9.85"/>
    <col collapsed="false" customWidth="true" hidden="false" outlineLevel="0" max="23" min="21" style="0" width="17.56"/>
    <col collapsed="false" customWidth="true" hidden="false" outlineLevel="0" max="24" min="24" style="0" width="2.28"/>
    <col collapsed="false" customWidth="true" hidden="false" outlineLevel="0" max="25" min="25" style="0" width="18.85"/>
    <col collapsed="false" customWidth="true" hidden="false" outlineLevel="0" max="26" min="26" style="0" width="2.28"/>
    <col collapsed="false" customWidth="true" hidden="false" outlineLevel="0" max="27" min="27" style="0" width="9.85"/>
  </cols>
  <sheetData>
    <row r="1" customFormat="false" ht="12.75" hidden="true" customHeight="false" outlineLevel="0" collapsed="false">
      <c r="B1" s="3"/>
      <c r="C1" s="3"/>
      <c r="D1" s="3"/>
      <c r="E1" s="4" t="s">
        <v>0</v>
      </c>
      <c r="F1" s="4" t="s">
        <v>1</v>
      </c>
      <c r="G1" s="4" t="s">
        <v>2</v>
      </c>
      <c r="H1" s="4"/>
      <c r="I1" s="4" t="s">
        <v>3</v>
      </c>
      <c r="J1" s="4" t="s">
        <v>2</v>
      </c>
      <c r="K1" s="4" t="s">
        <v>4</v>
      </c>
      <c r="L1" s="3" t="s">
        <v>2</v>
      </c>
      <c r="M1" s="4" t="s">
        <v>5</v>
      </c>
      <c r="N1" s="4" t="s">
        <v>6</v>
      </c>
      <c r="O1" s="4" t="s">
        <v>2</v>
      </c>
      <c r="P1" s="4"/>
      <c r="Q1" s="4" t="s">
        <v>7</v>
      </c>
      <c r="R1" s="4" t="s">
        <v>2</v>
      </c>
      <c r="S1" s="4" t="s">
        <v>8</v>
      </c>
      <c r="T1" s="3" t="s">
        <v>2</v>
      </c>
      <c r="U1" s="4" t="s">
        <v>9</v>
      </c>
      <c r="V1" s="4" t="s">
        <v>10</v>
      </c>
      <c r="W1" s="4" t="s">
        <v>2</v>
      </c>
      <c r="X1" s="4"/>
      <c r="Y1" s="4" t="s">
        <v>11</v>
      </c>
      <c r="Z1" s="4" t="s">
        <v>2</v>
      </c>
      <c r="AA1" s="4" t="s">
        <v>12</v>
      </c>
      <c r="AB1" s="1"/>
    </row>
    <row r="2" customFormat="false" ht="12.75" hidden="true" customHeight="false" outlineLevel="0" collapsed="false">
      <c r="B2" s="3"/>
      <c r="C2" s="3"/>
      <c r="D2" s="3"/>
      <c r="E2" s="3"/>
      <c r="F2" s="3"/>
      <c r="G2" s="3"/>
      <c r="H2" s="3"/>
      <c r="I2" s="4" t="s">
        <v>13</v>
      </c>
      <c r="J2" s="3" t="s">
        <v>2</v>
      </c>
      <c r="K2" s="3"/>
      <c r="L2" s="3"/>
      <c r="M2" s="3"/>
      <c r="N2" s="3"/>
      <c r="O2" s="3"/>
      <c r="P2" s="3"/>
      <c r="Q2" s="4" t="s">
        <v>14</v>
      </c>
      <c r="R2" s="3" t="s">
        <v>2</v>
      </c>
      <c r="S2" s="3"/>
      <c r="T2" s="3"/>
      <c r="U2" s="3"/>
      <c r="V2" s="3"/>
      <c r="W2" s="3"/>
      <c r="X2" s="3"/>
      <c r="Y2" s="4" t="s">
        <v>15</v>
      </c>
      <c r="Z2" s="3" t="s">
        <v>2</v>
      </c>
      <c r="AA2" s="3"/>
      <c r="AB2" s="1"/>
    </row>
    <row r="3" customFormat="false" ht="12.75" hidden="true" customHeight="false" outlineLevel="0" collapsed="false">
      <c r="B3" s="3"/>
      <c r="C3" s="3"/>
      <c r="D3" s="3"/>
      <c r="E3" s="3" t="n">
        <f aca="false">MATCH(E1,VARFINDCOLUMN,0)</f>
        <v>16</v>
      </c>
      <c r="F3" s="3" t="n">
        <f aca="false">MATCH(F1,VARFINDCOLUMN,0)</f>
        <v>17</v>
      </c>
      <c r="G3" s="3"/>
      <c r="H3" s="3"/>
      <c r="I3" s="3" t="n">
        <f aca="false">MATCH(I1,VARFINDCOLUMN,0)</f>
        <v>18</v>
      </c>
      <c r="J3" s="3"/>
      <c r="K3" s="3" t="n">
        <f aca="false">MATCH(K1,VARFINDCOLUMN,0)</f>
        <v>15</v>
      </c>
      <c r="L3" s="3"/>
      <c r="M3" s="3" t="n">
        <f aca="false">MATCH(M1,VARFINDCOLUMN,0)</f>
        <v>11</v>
      </c>
      <c r="N3" s="3" t="n">
        <f aca="false">MATCH(N1,VARFINDCOLUMN,0)</f>
        <v>12</v>
      </c>
      <c r="O3" s="3"/>
      <c r="P3" s="3"/>
      <c r="Q3" s="3" t="n">
        <f aca="false">MATCH(Q1,VARFINDCOLUMN,0)</f>
        <v>13</v>
      </c>
      <c r="R3" s="3"/>
      <c r="S3" s="3" t="n">
        <f aca="false">MATCH(S1,VARFINDCOLUMN,0)</f>
        <v>10</v>
      </c>
      <c r="T3" s="3"/>
      <c r="U3" s="3" t="n">
        <f aca="false">MATCH(U1,VARFINDCOLUMN,0)</f>
        <v>6</v>
      </c>
      <c r="V3" s="3" t="n">
        <f aca="false">MATCH(V1,VARFINDCOLUMN,0)</f>
        <v>7</v>
      </c>
      <c r="W3" s="3"/>
      <c r="X3" s="3"/>
      <c r="Y3" s="3" t="n">
        <f aca="false">MATCH(Y1,VARFINDCOLUMN,0)</f>
        <v>8</v>
      </c>
      <c r="Z3" s="3"/>
      <c r="AA3" s="3" t="n">
        <f aca="false">MATCH(AA1,VARFINDCOLUMN,0)</f>
        <v>5</v>
      </c>
      <c r="AB3" s="1"/>
    </row>
    <row r="4" customFormat="false" ht="12.75" hidden="true" customHeight="false" outlineLevel="0" collapsed="false">
      <c r="B4" s="3"/>
      <c r="C4" s="3"/>
      <c r="D4" s="3"/>
      <c r="E4" s="3"/>
      <c r="F4" s="3"/>
      <c r="G4" s="3"/>
      <c r="H4" s="3"/>
      <c r="I4" s="3" t="n">
        <f aca="false">MATCH(I2,VARFINDCOLUMN,0)</f>
        <v>19</v>
      </c>
      <c r="J4" s="3"/>
      <c r="K4" s="3"/>
      <c r="L4" s="3"/>
      <c r="M4" s="3"/>
      <c r="N4" s="3"/>
      <c r="O4" s="3"/>
      <c r="P4" s="3"/>
      <c r="Q4" s="3" t="n">
        <f aca="false">MATCH(Q2,VARFINDCOLUMN,0)</f>
        <v>14</v>
      </c>
      <c r="R4" s="3"/>
      <c r="S4" s="3"/>
      <c r="T4" s="3"/>
      <c r="U4" s="3"/>
      <c r="V4" s="3"/>
      <c r="W4" s="3"/>
      <c r="X4" s="3"/>
      <c r="Y4" s="3" t="n">
        <f aca="false">MATCH(Y2,VARFINDCOLUMN,0)</f>
        <v>9</v>
      </c>
      <c r="Z4" s="3"/>
      <c r="AA4" s="3"/>
      <c r="AB4" s="1"/>
    </row>
    <row r="5" customFormat="false" ht="15.75" hidden="false" customHeight="false" outlineLevel="0" collapsed="false">
      <c r="B5" s="5" t="s">
        <v>16</v>
      </c>
      <c r="C5" s="6"/>
      <c r="D5" s="6"/>
      <c r="E5" s="7"/>
      <c r="F5" s="7"/>
      <c r="G5" s="7"/>
      <c r="M5" s="7"/>
      <c r="N5" s="7"/>
      <c r="O5" s="7"/>
      <c r="U5" s="7"/>
      <c r="V5" s="7"/>
      <c r="W5" s="7"/>
      <c r="AB5" s="1"/>
    </row>
    <row r="6" customFormat="false" ht="15.75" hidden="false" customHeight="false" outlineLevel="0" collapsed="false">
      <c r="B6" s="5" t="s">
        <v>17</v>
      </c>
      <c r="C6" s="6"/>
      <c r="D6" s="6"/>
      <c r="E6" s="7"/>
      <c r="F6" s="7"/>
      <c r="G6" s="7"/>
      <c r="M6" s="7"/>
      <c r="N6" s="7"/>
      <c r="O6" s="7"/>
      <c r="U6" s="7"/>
      <c r="V6" s="7"/>
      <c r="W6" s="7"/>
      <c r="AB6" s="1"/>
    </row>
    <row r="7" customFormat="false" ht="12.75" hidden="false" customHeight="false" outlineLevel="0" collapsed="false">
      <c r="B7" s="8" t="s">
        <v>18</v>
      </c>
      <c r="E7" s="7"/>
      <c r="F7" s="7"/>
      <c r="M7" s="7"/>
      <c r="N7" s="7"/>
      <c r="O7" s="7"/>
      <c r="U7" s="7"/>
      <c r="V7" s="7"/>
      <c r="W7" s="7"/>
      <c r="AB7" s="1"/>
    </row>
    <row r="8" customFormat="false" ht="12.75" hidden="false" customHeight="false" outlineLevel="0" collapsed="false">
      <c r="B8" s="8" t="s">
        <v>19</v>
      </c>
      <c r="E8" s="7"/>
      <c r="F8" s="7"/>
      <c r="G8" s="7"/>
      <c r="M8" s="7"/>
      <c r="N8" s="7"/>
      <c r="O8" s="7"/>
      <c r="U8" s="7"/>
      <c r="V8" s="7"/>
      <c r="W8" s="7"/>
      <c r="AB8" s="1"/>
    </row>
    <row r="9" customFormat="false" ht="12.75" hidden="false" customHeight="false" outlineLevel="0" collapsed="false">
      <c r="E9" s="7"/>
      <c r="F9" s="7"/>
      <c r="G9" s="7"/>
      <c r="M9" s="7"/>
      <c r="N9" s="7"/>
      <c r="O9" s="7"/>
      <c r="U9" s="7"/>
      <c r="AB9" s="1"/>
    </row>
    <row r="10" customFormat="false" ht="12.75" hidden="false" customHeight="false" outlineLevel="0" collapsed="false">
      <c r="B10" s="9" t="s">
        <v>20</v>
      </c>
      <c r="C10" s="10"/>
      <c r="D10" s="10"/>
      <c r="E10" s="7"/>
      <c r="F10" s="7"/>
      <c r="G10" s="7"/>
      <c r="M10" s="7"/>
      <c r="N10" s="7"/>
      <c r="O10" s="7"/>
      <c r="U10" s="7"/>
      <c r="V10" s="7"/>
      <c r="W10" s="7"/>
      <c r="AB10" s="1"/>
    </row>
    <row r="11" customFormat="false" ht="12.75" hidden="false" customHeight="false" outlineLevel="0" collapsed="false">
      <c r="E11" s="7"/>
      <c r="F11" s="7"/>
      <c r="G11" s="7"/>
      <c r="M11" s="7"/>
      <c r="N11" s="7"/>
      <c r="O11" s="7"/>
      <c r="U11" s="7"/>
      <c r="V11" s="7"/>
      <c r="W11" s="7"/>
      <c r="Y11" s="11"/>
      <c r="AB11" s="1"/>
    </row>
    <row r="12" customFormat="false" ht="12.75" hidden="false" customHeight="false" outlineLevel="0" collapsed="false">
      <c r="E12" s="12"/>
      <c r="F12" s="12"/>
      <c r="G12" s="12"/>
      <c r="H12" s="13"/>
      <c r="I12" s="14" t="n">
        <f aca="false">'RAW DATA (DATABASE)'!C1</f>
        <v>36585</v>
      </c>
      <c r="J12" s="15"/>
      <c r="K12" s="13"/>
      <c r="L12" s="16"/>
      <c r="M12" s="12"/>
      <c r="N12" s="12"/>
      <c r="O12" s="12"/>
      <c r="P12" s="13"/>
      <c r="Q12" s="14" t="s">
        <v>21</v>
      </c>
      <c r="R12" s="15"/>
      <c r="S12" s="13"/>
      <c r="U12" s="12"/>
      <c r="V12" s="12"/>
      <c r="W12" s="12"/>
      <c r="X12" s="13"/>
      <c r="Y12" s="14" t="s">
        <v>22</v>
      </c>
      <c r="Z12" s="15"/>
      <c r="AA12" s="13"/>
      <c r="AB12" s="1"/>
    </row>
    <row r="13" customFormat="false" ht="12.75" hidden="false" customHeight="false" outlineLevel="0" collapsed="false">
      <c r="E13" s="17" t="s">
        <v>23</v>
      </c>
      <c r="F13" s="17" t="s">
        <v>24</v>
      </c>
      <c r="G13" s="17" t="s">
        <v>25</v>
      </c>
      <c r="H13" s="18"/>
      <c r="I13" s="18"/>
      <c r="J13" s="18"/>
      <c r="K13" s="18" t="s">
        <v>26</v>
      </c>
      <c r="L13" s="18"/>
      <c r="M13" s="17" t="s">
        <v>23</v>
      </c>
      <c r="N13" s="17" t="s">
        <v>24</v>
      </c>
      <c r="O13" s="17" t="s">
        <v>25</v>
      </c>
      <c r="P13" s="18"/>
      <c r="Q13" s="18"/>
      <c r="R13" s="18"/>
      <c r="S13" s="18" t="s">
        <v>26</v>
      </c>
      <c r="U13" s="17" t="s">
        <v>23</v>
      </c>
      <c r="V13" s="17" t="s">
        <v>24</v>
      </c>
      <c r="W13" s="17" t="s">
        <v>25</v>
      </c>
      <c r="X13" s="18"/>
      <c r="Y13" s="18"/>
      <c r="Z13" s="18"/>
      <c r="AA13" s="18" t="s">
        <v>26</v>
      </c>
      <c r="AB13" s="1"/>
    </row>
    <row r="14" customFormat="false" ht="12.75" hidden="false" customHeight="false" outlineLevel="0" collapsed="false">
      <c r="E14" s="19" t="s">
        <v>27</v>
      </c>
      <c r="F14" s="19" t="s">
        <v>27</v>
      </c>
      <c r="G14" s="19" t="s">
        <v>27</v>
      </c>
      <c r="H14" s="18"/>
      <c r="I14" s="20" t="s">
        <v>28</v>
      </c>
      <c r="J14" s="18"/>
      <c r="K14" s="20" t="s">
        <v>29</v>
      </c>
      <c r="L14" s="21"/>
      <c r="M14" s="19" t="s">
        <v>27</v>
      </c>
      <c r="N14" s="19" t="s">
        <v>27</v>
      </c>
      <c r="O14" s="19" t="s">
        <v>27</v>
      </c>
      <c r="P14" s="18"/>
      <c r="Q14" s="20" t="s">
        <v>28</v>
      </c>
      <c r="R14" s="18"/>
      <c r="S14" s="20" t="s">
        <v>29</v>
      </c>
      <c r="U14" s="19" t="s">
        <v>27</v>
      </c>
      <c r="V14" s="19" t="s">
        <v>27</v>
      </c>
      <c r="W14" s="19" t="s">
        <v>27</v>
      </c>
      <c r="X14" s="18"/>
      <c r="Y14" s="20" t="s">
        <v>28</v>
      </c>
      <c r="Z14" s="18"/>
      <c r="AA14" s="20" t="s">
        <v>29</v>
      </c>
      <c r="AB14" s="1"/>
    </row>
    <row r="15" customFormat="false" ht="12.75" hidden="false" customHeight="false" outlineLevel="0" collapsed="false">
      <c r="AB15" s="1"/>
    </row>
    <row r="16" customFormat="false" ht="12.75" hidden="false" customHeight="false" outlineLevel="0" collapsed="false">
      <c r="B16" s="8" t="s">
        <v>30</v>
      </c>
      <c r="E16" s="7"/>
      <c r="F16" s="7"/>
      <c r="G16" s="7"/>
      <c r="I16" s="22"/>
      <c r="K16" s="7"/>
      <c r="L16" s="7"/>
      <c r="M16" s="7"/>
      <c r="N16" s="7"/>
      <c r="O16" s="7"/>
      <c r="Q16" s="22"/>
      <c r="S16" s="7"/>
      <c r="U16" s="7"/>
      <c r="V16" s="7"/>
      <c r="W16" s="7"/>
      <c r="Y16" s="22"/>
      <c r="AA16" s="7"/>
      <c r="AB16" s="1"/>
    </row>
    <row r="17" customFormat="false" ht="12.75" hidden="false" customHeight="false" outlineLevel="0" collapsed="false">
      <c r="A17" s="1" t="s">
        <v>31</v>
      </c>
      <c r="B17" s="8"/>
      <c r="C17" s="0" t="s">
        <v>32</v>
      </c>
      <c r="E17" s="23" t="n">
        <f aca="false">G17/2</f>
        <v>25837500</v>
      </c>
      <c r="F17" s="23" t="n">
        <f aca="false">-G17/2</f>
        <v>-25837500</v>
      </c>
      <c r="G17" s="24" t="n">
        <f aca="false">1*(IF(ISNA(ABS(VLOOKUP($A17,VARDATA,F$3,FALSE()))),0,ABS(VLOOKUP($A17,VARDATA,F$3,FALSE())))+IF(ISNA(ABS(VLOOKUP($A17,VARDATA,E$3,FALSE()))),0,ABS(VLOOKUP($A17,VARDATA,E$3,FALSE()))))</f>
        <v>51675000</v>
      </c>
      <c r="H17" s="25"/>
      <c r="I17" s="26"/>
      <c r="J17" s="25"/>
      <c r="K17" s="27" t="n">
        <f aca="false">IF(ISNA(ABS(VLOOKUP($A17,VARDATA,K$3,FALSE()))),0,ABS(VLOOKUP($A17,VARDATA,K$3,FALSE())))</f>
        <v>66</v>
      </c>
      <c r="L17" s="28"/>
      <c r="M17" s="23" t="n">
        <f aca="false">O17/2</f>
        <v>633700000</v>
      </c>
      <c r="N17" s="23" t="n">
        <f aca="false">-O17/2</f>
        <v>-633700000</v>
      </c>
      <c r="O17" s="24" t="n">
        <f aca="false">1*(IF(ISNA(ABS(VLOOKUP($A17,VARDATA,N$3,FALSE()))),0,ABS(VLOOKUP($A17,VARDATA,N$3,FALSE())))+IF(ISNA(ABS(VLOOKUP($A17,VARDATA,M$3,FALSE()))),0,ABS(VLOOKUP($A17,VARDATA,M$3,FALSE()))))</f>
        <v>1267400000</v>
      </c>
      <c r="P17" s="25"/>
      <c r="Q17" s="26"/>
      <c r="R17" s="25"/>
      <c r="S17" s="27" t="n">
        <f aca="false">IF(ISNA(ABS(VLOOKUP($A17,VARDATA,S$3,FALSE()))),0,ABS(VLOOKUP($A17,VARDATA,S$3,FALSE())))</f>
        <v>1554</v>
      </c>
      <c r="U17" s="23" t="n">
        <f aca="false">W17/2</f>
        <v>1152880000</v>
      </c>
      <c r="V17" s="23" t="n">
        <f aca="false">-W17/2</f>
        <v>-1152880000</v>
      </c>
      <c r="W17" s="24" t="n">
        <f aca="false">1*(IF(ISNA(ABS(VLOOKUP($A17,VARDATA,V$3,FALSE()))),0,ABS(VLOOKUP($A17,VARDATA,V$3,FALSE())))+IF(ISNA(ABS(VLOOKUP($A17,VARDATA,U$3,FALSE()))),0,ABS(VLOOKUP($A17,VARDATA,U$3,FALSE()))))</f>
        <v>2305760000</v>
      </c>
      <c r="X17" s="25"/>
      <c r="Y17" s="26"/>
      <c r="Z17" s="25"/>
      <c r="AA17" s="27" t="n">
        <f aca="false">IF(ISNA(ABS(VLOOKUP($A17,VARDATA,AA$3,FALSE()))),0,ABS(VLOOKUP($A17,VARDATA,AA$3,FALSE())))</f>
        <v>3242</v>
      </c>
      <c r="AB17" s="1"/>
    </row>
    <row r="18" customFormat="false" ht="12.75" hidden="false" customHeight="false" outlineLevel="0" collapsed="false">
      <c r="A18" s="1" t="s">
        <v>33</v>
      </c>
      <c r="B18" s="8"/>
      <c r="C18" s="0" t="s">
        <v>34</v>
      </c>
      <c r="E18" s="23" t="n">
        <f aca="false">G18/2</f>
        <v>29728250</v>
      </c>
      <c r="F18" s="23" t="n">
        <f aca="false">-G18/2</f>
        <v>-29728250</v>
      </c>
      <c r="G18" s="24" t="n">
        <f aca="false">1*(IF(ISNA(ABS(VLOOKUP($A18,VARDATA,F$3,FALSE()))),0,ABS(VLOOKUP($A18,VARDATA,F$3,FALSE())))+IF(ISNA(ABS(VLOOKUP($A18,VARDATA,E$3,FALSE()))),0,ABS(VLOOKUP($A18,VARDATA,E$3,FALSE()))))</f>
        <v>59456500</v>
      </c>
      <c r="H18" s="25"/>
      <c r="I18" s="26"/>
      <c r="J18" s="25"/>
      <c r="K18" s="27" t="n">
        <f aca="false">IF(ISNA(ABS(VLOOKUP($A18,VARDATA,K$3,FALSE()))),0,ABS(VLOOKUP($A18,VARDATA,K$3,FALSE())))</f>
        <v>36</v>
      </c>
      <c r="L18" s="28"/>
      <c r="M18" s="23" t="n">
        <f aca="false">O18/2</f>
        <v>538057182</v>
      </c>
      <c r="N18" s="23" t="n">
        <f aca="false">-O18/2</f>
        <v>-538057182</v>
      </c>
      <c r="O18" s="24" t="n">
        <f aca="false">1*(IF(ISNA(ABS(VLOOKUP($A18,VARDATA,N$3,FALSE()))),0,ABS(VLOOKUP($A18,VARDATA,N$3,FALSE())))+IF(ISNA(ABS(VLOOKUP($A18,VARDATA,M$3,FALSE()))),0,ABS(VLOOKUP($A18,VARDATA,M$3,FALSE()))))</f>
        <v>1076114364</v>
      </c>
      <c r="P18" s="25"/>
      <c r="Q18" s="26"/>
      <c r="R18" s="25"/>
      <c r="S18" s="27" t="n">
        <f aca="false">IF(ISNA(ABS(VLOOKUP($A18,VARDATA,S$3,FALSE()))),0,ABS(VLOOKUP($A18,VARDATA,S$3,FALSE())))</f>
        <v>1185</v>
      </c>
      <c r="U18" s="23" t="n">
        <f aca="false">W18/2</f>
        <v>1714104419.875</v>
      </c>
      <c r="V18" s="23" t="n">
        <f aca="false">-W18/2</f>
        <v>-1714104419.875</v>
      </c>
      <c r="W18" s="24" t="n">
        <f aca="false">1*(IF(ISNA(ABS(VLOOKUP($A18,VARDATA,V$3,FALSE()))),0,ABS(VLOOKUP($A18,VARDATA,V$3,FALSE())))+IF(ISNA(ABS(VLOOKUP($A18,VARDATA,U$3,FALSE()))),0,ABS(VLOOKUP($A18,VARDATA,U$3,FALSE()))))</f>
        <v>3428208839.75</v>
      </c>
      <c r="X18" s="25"/>
      <c r="Y18" s="26"/>
      <c r="Z18" s="25"/>
      <c r="AA18" s="27" t="n">
        <f aca="false">IF(ISNA(ABS(VLOOKUP($A18,VARDATA,AA$3,FALSE()))),0,ABS(VLOOKUP($A18,VARDATA,AA$3,FALSE())))</f>
        <v>3877</v>
      </c>
      <c r="AB18" s="1"/>
    </row>
    <row r="19" customFormat="false" ht="12.75" hidden="false" customHeight="false" outlineLevel="0" collapsed="false">
      <c r="B19" s="8"/>
      <c r="C19" s="0" t="s">
        <v>35</v>
      </c>
      <c r="E19" s="29" t="n">
        <f aca="false">SUM(E17:E18)</f>
        <v>55565750</v>
      </c>
      <c r="F19" s="29" t="n">
        <f aca="false">SUM(F17:F18)</f>
        <v>-55565750</v>
      </c>
      <c r="G19" s="29" t="n">
        <f aca="false">SUM(G17:G18)</f>
        <v>111131500</v>
      </c>
      <c r="H19" s="30"/>
      <c r="I19" s="29" t="n">
        <f aca="false">SUM(I17:I18)</f>
        <v>0</v>
      </c>
      <c r="J19" s="30"/>
      <c r="K19" s="29" t="n">
        <f aca="false">SUM(K17:K18)</f>
        <v>102</v>
      </c>
      <c r="L19" s="28"/>
      <c r="M19" s="29" t="n">
        <f aca="false">SUM(M17:M18)</f>
        <v>1171757182</v>
      </c>
      <c r="N19" s="29" t="n">
        <f aca="false">SUM(N17:N18)</f>
        <v>-1171757182</v>
      </c>
      <c r="O19" s="29" t="n">
        <f aca="false">SUM(O17:O18)</f>
        <v>2343514364</v>
      </c>
      <c r="P19" s="30"/>
      <c r="Q19" s="29" t="n">
        <f aca="false">SUM(Q17:Q18)</f>
        <v>0</v>
      </c>
      <c r="R19" s="30"/>
      <c r="S19" s="29" t="n">
        <f aca="false">SUM(S17:S18)</f>
        <v>2739</v>
      </c>
      <c r="U19" s="29" t="n">
        <f aca="false">SUM(U17:U18)</f>
        <v>2866984419.875</v>
      </c>
      <c r="V19" s="29" t="n">
        <f aca="false">SUM(V17:V18)</f>
        <v>-2866984419.875</v>
      </c>
      <c r="W19" s="29" t="n">
        <f aca="false">SUM(W17:W18)</f>
        <v>5733968839.75</v>
      </c>
      <c r="X19" s="30"/>
      <c r="Y19" s="29" t="n">
        <f aca="false">SUM(Y17:Y18)</f>
        <v>0</v>
      </c>
      <c r="Z19" s="30"/>
      <c r="AA19" s="29" t="n">
        <f aca="false">SUM(AA17:AA18)</f>
        <v>7119</v>
      </c>
      <c r="AB19" s="1"/>
    </row>
    <row r="20" customFormat="false" ht="12.75" hidden="false" customHeight="false" outlineLevel="0" collapsed="false">
      <c r="C20" s="0" t="s">
        <v>36</v>
      </c>
      <c r="E20" s="31" t="n">
        <f aca="false">IF(E19=0,"",E17/E19)</f>
        <v>0.464989674394749</v>
      </c>
      <c r="F20" s="31" t="n">
        <f aca="false">IF(F19=0,"",F17/F19)</f>
        <v>0.464989674394749</v>
      </c>
      <c r="G20" s="31" t="n">
        <f aca="false">IF(G19=0,"",G17/G19)</f>
        <v>0.464989674394749</v>
      </c>
      <c r="H20" s="30"/>
      <c r="I20" s="31" t="str">
        <f aca="false">IF(I19=0,"",I17/I19)</f>
        <v/>
      </c>
      <c r="J20" s="30"/>
      <c r="K20" s="31" t="n">
        <f aca="false">IF(K19=0,"",K17/K19)</f>
        <v>0.647058823529412</v>
      </c>
      <c r="L20" s="32"/>
      <c r="M20" s="31" t="n">
        <f aca="false">IF(M19=0,"",M17/M19)</f>
        <v>0.540811705475</v>
      </c>
      <c r="N20" s="31" t="n">
        <f aca="false">IF(N19=0,"",N17/N19)</f>
        <v>0.540811705475</v>
      </c>
      <c r="O20" s="31" t="n">
        <f aca="false">IF(O19=0,"",O17/O19)</f>
        <v>0.540811705475</v>
      </c>
      <c r="P20" s="30"/>
      <c r="Q20" s="31" t="str">
        <f aca="false">IF(Q19=0,"",Q17/Q19)</f>
        <v/>
      </c>
      <c r="R20" s="30"/>
      <c r="S20" s="31" t="n">
        <f aca="false">IF(S19=0,"",S17/S19)</f>
        <v>0.567360350492881</v>
      </c>
      <c r="U20" s="31" t="n">
        <f aca="false">IF(U19=0,"",U17/U19)</f>
        <v>0.402122868895906</v>
      </c>
      <c r="V20" s="31" t="n">
        <f aca="false">IF(V19=0,"",V17/V19)</f>
        <v>0.402122868895906</v>
      </c>
      <c r="W20" s="31" t="n">
        <f aca="false">IF(W19=0,"",W17/W19)</f>
        <v>0.402122868895906</v>
      </c>
      <c r="X20" s="30"/>
      <c r="Y20" s="31" t="str">
        <f aca="false">IF(Y19=0,"",Y17/Y19)</f>
        <v/>
      </c>
      <c r="Z20" s="30"/>
      <c r="AA20" s="31" t="n">
        <f aca="false">IF(AA19=0,"",AA17/AA19)</f>
        <v>0.455401039471836</v>
      </c>
      <c r="AB20" s="1"/>
    </row>
    <row r="21" customFormat="false" ht="12.75" hidden="false" customHeight="false" outlineLevel="0" collapsed="false">
      <c r="AB21" s="1"/>
    </row>
    <row r="22" customFormat="false" ht="12.75" hidden="false" customHeight="false" outlineLevel="0" collapsed="false">
      <c r="B22" s="8" t="s">
        <v>37</v>
      </c>
      <c r="E22" s="7"/>
      <c r="F22" s="7"/>
      <c r="G22" s="7"/>
      <c r="I22" s="22"/>
      <c r="K22" s="7"/>
      <c r="L22" s="7"/>
      <c r="M22" s="7"/>
      <c r="N22" s="7"/>
      <c r="O22" s="7"/>
      <c r="Q22" s="22"/>
      <c r="S22" s="7"/>
      <c r="U22" s="7"/>
      <c r="V22" s="7"/>
      <c r="W22" s="7"/>
      <c r="Y22" s="22"/>
      <c r="AA22" s="7"/>
      <c r="AB22" s="1"/>
    </row>
    <row r="23" customFormat="false" ht="12.75" hidden="false" customHeight="false" outlineLevel="0" collapsed="false">
      <c r="A23" s="1" t="s">
        <v>38</v>
      </c>
      <c r="B23" s="8"/>
      <c r="C23" s="0" t="s">
        <v>32</v>
      </c>
      <c r="E23" s="27" t="n">
        <f aca="false">IF(ISNA(ABS(VLOOKUP($A23,VARDATA,E$3,FALSE()))),0,ABS(VLOOKUP($A23,VARDATA,E$3,FALSE())))</f>
        <v>17640000</v>
      </c>
      <c r="F23" s="33" t="n">
        <f aca="false">-IF(ISNA(ABS(VLOOKUP($A23,VARDATA,F$3,FALSE()))),0,ABS(VLOOKUP($A23,VARDATA,F$3,FALSE())))</f>
        <v>-13370000</v>
      </c>
      <c r="G23" s="34" t="n">
        <f aca="false">ABS(F23)+ABS(E23)</f>
        <v>31010000</v>
      </c>
      <c r="H23" s="25"/>
      <c r="I23" s="26" t="n">
        <f aca="false">IF(ISNA(ABS(VLOOKUP($A23,VARDATA,I$4,FALSE()))),0,ABS(VLOOKUP($A23,VARDATA,I$4,FALSE())))+IF(ISNA(ABS(VLOOKUP($A23,VARDATA,I$3,FALSE()))),0,ABS(VLOOKUP($A23,VARDATA,I$3,FALSE())))</f>
        <v>82674750</v>
      </c>
      <c r="J23" s="25"/>
      <c r="K23" s="27" t="n">
        <f aca="false">IF(ISNA(ABS(VLOOKUP($A23,VARDATA,K$3,FALSE()))),0,ABS(VLOOKUP($A23,VARDATA,K$3,FALSE())))</f>
        <v>132</v>
      </c>
      <c r="L23" s="28"/>
      <c r="M23" s="27" t="n">
        <f aca="false">IF(ISNA(ABS(VLOOKUP($A23,VARDATA,M$3,FALSE()))),0,ABS(VLOOKUP($A23,VARDATA,M$3,FALSE())))</f>
        <v>201485113.35</v>
      </c>
      <c r="N23" s="33" t="n">
        <f aca="false">-IF(ISNA(ABS(VLOOKUP($A23,VARDATA,N$3,FALSE()))),0,ABS(VLOOKUP($A23,VARDATA,N$3,FALSE())))</f>
        <v>-184781699.35</v>
      </c>
      <c r="O23" s="34" t="n">
        <f aca="false">ABS(N23)+ABS(M23)</f>
        <v>386266812.7</v>
      </c>
      <c r="P23" s="25"/>
      <c r="Q23" s="26" t="n">
        <f aca="false">IF(ISNA(ABS(VLOOKUP($A23,VARDATA,Q$4,FALSE()))),0,ABS(VLOOKUP($A23,VARDATA,Q$4,FALSE())))+IF(ISNA(ABS(VLOOKUP($A23,VARDATA,Q$3,FALSE()))),0,ABS(VLOOKUP($A23,VARDATA,Q$3,FALSE())))</f>
        <v>1012038780.9</v>
      </c>
      <c r="R23" s="25"/>
      <c r="S23" s="27" t="n">
        <f aca="false">IF(ISNA(ABS(VLOOKUP($A23,VARDATA,S$3,FALSE()))),0,ABS(VLOOKUP($A23,VARDATA,S$3,FALSE())))</f>
        <v>1860</v>
      </c>
      <c r="U23" s="27" t="n">
        <f aca="false">IF(ISNA(ABS(VLOOKUP($A23,VARDATA,U$3,FALSE()))),0,ABS(VLOOKUP($A23,VARDATA,U$3,FALSE())))</f>
        <v>357058599.1</v>
      </c>
      <c r="V23" s="33" t="n">
        <f aca="false">-IF(ISNA(ABS(VLOOKUP($A23,VARDATA,V$3,FALSE()))),0,ABS(VLOOKUP($A23,VARDATA,V$3,FALSE())))</f>
        <v>-309385613.64</v>
      </c>
      <c r="W23" s="34" t="n">
        <f aca="false">ABS(V23)+ABS(U23)</f>
        <v>666444212.74</v>
      </c>
      <c r="X23" s="25"/>
      <c r="Y23" s="26" t="n">
        <f aca="false">IF(ISNA(ABS(VLOOKUP($A23,VARDATA,Y$4,FALSE()))),0,ABS(VLOOKUP($A23,VARDATA,Y$4,FALSE())))+IF(ISNA(ABS(VLOOKUP($A23,VARDATA,Y$3,FALSE()))),0,ABS(VLOOKUP($A23,VARDATA,Y$3,FALSE())))</f>
        <v>1689031857.93</v>
      </c>
      <c r="Z23" s="25"/>
      <c r="AA23" s="27" t="n">
        <f aca="false">IF(ISNA(ABS(VLOOKUP($A23,VARDATA,AA$3,FALSE()))),0,ABS(VLOOKUP($A23,VARDATA,AA$3,FALSE())))</f>
        <v>3497</v>
      </c>
      <c r="AB23" s="1"/>
      <c r="AD23" s="35" t="n">
        <f aca="false">AA23+AA35</f>
        <v>9004</v>
      </c>
    </row>
    <row r="24" customFormat="false" ht="12.75" hidden="false" customHeight="false" outlineLevel="0" collapsed="false">
      <c r="A24" s="1" t="s">
        <v>39</v>
      </c>
      <c r="B24" s="8"/>
      <c r="C24" s="0" t="s">
        <v>34</v>
      </c>
      <c r="E24" s="27" t="n">
        <f aca="false">IF(ISNA(ABS(VLOOKUP($A24,VARDATA,E$3,FALSE()))),0,ABS(VLOOKUP($A24,VARDATA,E$3,FALSE())))</f>
        <v>2620000</v>
      </c>
      <c r="F24" s="33" t="n">
        <f aca="false">-IF(ISNA(ABS(VLOOKUP($A24,VARDATA,F$3,FALSE()))),0,ABS(VLOOKUP($A24,VARDATA,F$3,FALSE())))</f>
        <v>-3421049</v>
      </c>
      <c r="G24" s="34" t="n">
        <f aca="false">ABS(F24)+ABS(E24)</f>
        <v>6041049</v>
      </c>
      <c r="H24" s="25"/>
      <c r="I24" s="26" t="n">
        <f aca="false">IF(ISNA(ABS(VLOOKUP($A24,VARDATA,I$4,FALSE()))),0,ABS(VLOOKUP($A24,VARDATA,I$4,FALSE())))+IF(ISNA(ABS(VLOOKUP($A24,VARDATA,I$3,FALSE()))),0,ABS(VLOOKUP($A24,VARDATA,I$3,FALSE())))</f>
        <v>16036942.38</v>
      </c>
      <c r="J24" s="25"/>
      <c r="K24" s="27" t="n">
        <f aca="false">IF(ISNA(ABS(VLOOKUP($A24,VARDATA,K$3,FALSE()))),0,ABS(VLOOKUP($A24,VARDATA,K$3,FALSE())))</f>
        <v>23</v>
      </c>
      <c r="L24" s="28"/>
      <c r="M24" s="27" t="n">
        <f aca="false">IF(ISNA(ABS(VLOOKUP($A24,VARDATA,M$3,FALSE()))),0,ABS(VLOOKUP($A24,VARDATA,M$3,FALSE())))</f>
        <v>66849089.18</v>
      </c>
      <c r="N24" s="33" t="n">
        <f aca="false">-IF(ISNA(ABS(VLOOKUP($A24,VARDATA,N$3,FALSE()))),0,ABS(VLOOKUP($A24,VARDATA,N$3,FALSE())))</f>
        <v>-87645083.86</v>
      </c>
      <c r="O24" s="34" t="n">
        <f aca="false">ABS(N24)+ABS(M24)</f>
        <v>154494173.04</v>
      </c>
      <c r="P24" s="25"/>
      <c r="Q24" s="26" t="n">
        <f aca="false">IF(ISNA(ABS(VLOOKUP($A24,VARDATA,Q$4,FALSE()))),0,ABS(VLOOKUP($A24,VARDATA,Q$4,FALSE())))+IF(ISNA(ABS(VLOOKUP($A24,VARDATA,Q$3,FALSE()))),0,ABS(VLOOKUP($A24,VARDATA,Q$3,FALSE())))</f>
        <v>415907889.09</v>
      </c>
      <c r="R24" s="25"/>
      <c r="S24" s="27" t="n">
        <f aca="false">IF(ISNA(ABS(VLOOKUP($A24,VARDATA,S$3,FALSE()))),0,ABS(VLOOKUP($A24,VARDATA,S$3,FALSE())))</f>
        <v>563</v>
      </c>
      <c r="U24" s="27" t="n">
        <f aca="false">IF(ISNA(ABS(VLOOKUP($A24,VARDATA,U$3,FALSE()))),0,ABS(VLOOKUP($A24,VARDATA,U$3,FALSE())))</f>
        <v>392612761.95</v>
      </c>
      <c r="V24" s="33" t="n">
        <f aca="false">-IF(ISNA(ABS(VLOOKUP($A24,VARDATA,V$3,FALSE()))),0,ABS(VLOOKUP($A24,VARDATA,V$3,FALSE())))</f>
        <v>-362522863.86</v>
      </c>
      <c r="W24" s="34" t="n">
        <f aca="false">ABS(V24)+ABS(U24)</f>
        <v>755135625.81</v>
      </c>
      <c r="X24" s="25"/>
      <c r="Y24" s="26" t="n">
        <f aca="false">IF(ISNA(ABS(VLOOKUP($A24,VARDATA,Y$4,FALSE()))),0,ABS(VLOOKUP($A24,VARDATA,Y$4,FALSE())))+IF(ISNA(ABS(VLOOKUP($A24,VARDATA,Y$3,FALSE()))),0,ABS(VLOOKUP($A24,VARDATA,Y$3,FALSE())))</f>
        <v>1901544375.33</v>
      </c>
      <c r="Z24" s="25"/>
      <c r="AA24" s="27" t="n">
        <f aca="false">IF(ISNA(ABS(VLOOKUP($A24,VARDATA,AA$3,FALSE()))),0,ABS(VLOOKUP($A24,VARDATA,AA$3,FALSE())))</f>
        <v>2525</v>
      </c>
      <c r="AB24" s="1"/>
      <c r="AD24" s="0" t="n">
        <f aca="false">224+131+3616</f>
        <v>3971</v>
      </c>
    </row>
    <row r="25" customFormat="false" ht="12.75" hidden="false" customHeight="false" outlineLevel="0" collapsed="false">
      <c r="B25" s="8"/>
      <c r="C25" s="0" t="s">
        <v>35</v>
      </c>
      <c r="E25" s="29" t="n">
        <f aca="false">SUM(E23:E24)</f>
        <v>20260000</v>
      </c>
      <c r="F25" s="29" t="n">
        <f aca="false">SUM(F23:F24)</f>
        <v>-16791049</v>
      </c>
      <c r="G25" s="29" t="n">
        <f aca="false">SUM(G23:G24)</f>
        <v>37051049</v>
      </c>
      <c r="H25" s="30"/>
      <c r="I25" s="29" t="n">
        <f aca="false">SUM(I23:I24)</f>
        <v>98711692.38</v>
      </c>
      <c r="J25" s="30"/>
      <c r="K25" s="29" t="n">
        <f aca="false">SUM(K23:K24)</f>
        <v>155</v>
      </c>
      <c r="L25" s="28"/>
      <c r="M25" s="29" t="n">
        <f aca="false">SUM(M23:M24)</f>
        <v>268334202.53</v>
      </c>
      <c r="N25" s="29" t="n">
        <f aca="false">SUM(N23:N24)</f>
        <v>-272426783.21</v>
      </c>
      <c r="O25" s="29" t="n">
        <f aca="false">SUM(O23:O24)</f>
        <v>540760985.74</v>
      </c>
      <c r="P25" s="30"/>
      <c r="Q25" s="29" t="n">
        <f aca="false">SUM(Q23:Q24)</f>
        <v>1427946669.99</v>
      </c>
      <c r="R25" s="30"/>
      <c r="S25" s="29" t="n">
        <f aca="false">SUM(S23:S24)</f>
        <v>2423</v>
      </c>
      <c r="U25" s="29" t="n">
        <f aca="false">SUM(U23:U24)</f>
        <v>749671361.05</v>
      </c>
      <c r="V25" s="29" t="n">
        <f aca="false">SUM(V23:V24)</f>
        <v>-671908477.5</v>
      </c>
      <c r="W25" s="29" t="n">
        <f aca="false">SUM(W23:W24)</f>
        <v>1421579838.55</v>
      </c>
      <c r="X25" s="30"/>
      <c r="Y25" s="29" t="n">
        <f aca="false">SUM(Y23:Y24)</f>
        <v>3590576233.26</v>
      </c>
      <c r="Z25" s="30"/>
      <c r="AA25" s="29" t="n">
        <f aca="false">SUM(AA23:AA24)</f>
        <v>6022</v>
      </c>
      <c r="AB25" s="1"/>
    </row>
    <row r="26" customFormat="false" ht="12.75" hidden="false" customHeight="false" outlineLevel="0" collapsed="false">
      <c r="C26" s="0" t="s">
        <v>36</v>
      </c>
      <c r="E26" s="31" t="n">
        <f aca="false">IF(E25=0,"",E23/E25)</f>
        <v>0.870681145113524</v>
      </c>
      <c r="F26" s="31" t="n">
        <f aca="false">IF(F25=0,"",F23/F25)</f>
        <v>0.796257577474761</v>
      </c>
      <c r="G26" s="31" t="n">
        <f aca="false">IF(G25=0,"",G23/G25)</f>
        <v>0.836953361293495</v>
      </c>
      <c r="H26" s="30"/>
      <c r="I26" s="31" t="n">
        <f aca="false">IF(I25=0,"",I23/I25)</f>
        <v>0.837537560208529</v>
      </c>
      <c r="J26" s="30"/>
      <c r="K26" s="31" t="n">
        <f aca="false">IF(K25=0,"",K23/K25)</f>
        <v>0.851612903225806</v>
      </c>
      <c r="L26" s="32"/>
      <c r="M26" s="31" t="n">
        <f aca="false">IF(M25=0,"",M23/M25)</f>
        <v>0.750873766557857</v>
      </c>
      <c r="N26" s="31" t="n">
        <f aca="false">IF(N25=0,"",N23/N25)</f>
        <v>0.678280223305214</v>
      </c>
      <c r="O26" s="31" t="n">
        <f aca="false">IF(O25=0,"",O23/O25)</f>
        <v>0.71430229414834</v>
      </c>
      <c r="P26" s="30"/>
      <c r="Q26" s="31" t="n">
        <f aca="false">IF(Q25=0,"",Q23/Q25)</f>
        <v>0.708737099339352</v>
      </c>
      <c r="R26" s="30"/>
      <c r="S26" s="31" t="n">
        <f aca="false">IF(S25=0,"",S23/S25)</f>
        <v>0.767643417251341</v>
      </c>
      <c r="U26" s="31" t="n">
        <f aca="false">IF(U25=0,"",U23/U25)</f>
        <v>0.476286834006702</v>
      </c>
      <c r="V26" s="31" t="n">
        <f aca="false">IF(V25=0,"",V23/V25)</f>
        <v>0.460457970096083</v>
      </c>
      <c r="W26" s="31" t="n">
        <f aca="false">IF(W25=0,"",W23/W25)</f>
        <v>0.468805335210555</v>
      </c>
      <c r="X26" s="30"/>
      <c r="Y26" s="31" t="n">
        <f aca="false">IF(Y25=0,"",Y23/Y25)</f>
        <v>0.470406906357889</v>
      </c>
      <c r="Z26" s="30"/>
      <c r="AA26" s="31" t="n">
        <f aca="false">IF(AA25=0,"",AA23/AA25)</f>
        <v>0.580704085021588</v>
      </c>
      <c r="AB26" s="1"/>
    </row>
    <row r="27" customFormat="false" ht="12.75" hidden="false" customHeight="false" outlineLevel="0" collapsed="false">
      <c r="AB27" s="1"/>
    </row>
    <row r="28" customFormat="false" ht="12.75" hidden="false" customHeight="false" outlineLevel="0" collapsed="false">
      <c r="B28" s="8" t="s">
        <v>40</v>
      </c>
      <c r="E28" s="7"/>
      <c r="F28" s="7"/>
      <c r="G28" s="7"/>
      <c r="I28" s="22"/>
      <c r="K28" s="7"/>
      <c r="L28" s="7"/>
      <c r="M28" s="7"/>
      <c r="N28" s="7"/>
      <c r="O28" s="7"/>
      <c r="Q28" s="22"/>
      <c r="S28" s="7"/>
      <c r="U28" s="7"/>
      <c r="V28" s="7"/>
      <c r="W28" s="7"/>
      <c r="Y28" s="22"/>
      <c r="AA28" s="7"/>
      <c r="AB28" s="1"/>
    </row>
    <row r="29" customFormat="false" ht="12.75" hidden="false" customHeight="false" outlineLevel="0" collapsed="false">
      <c r="A29" s="1" t="s">
        <v>41</v>
      </c>
      <c r="B29" s="8"/>
      <c r="C29" s="0" t="s">
        <v>32</v>
      </c>
      <c r="E29" s="27" t="n">
        <f aca="false">IF(ISNA(ABS(VLOOKUP($A29,VARDATA,E$3,FALSE()))),0,ABS(VLOOKUP($A29,VARDATA,E$3,FALSE())))</f>
        <v>12120420.39</v>
      </c>
      <c r="F29" s="33" t="n">
        <f aca="false">-IF(ISNA(ABS(VLOOKUP($A29,VARDATA,F$3,FALSE()))),0,ABS(VLOOKUP($A29,VARDATA,F$3,FALSE())))</f>
        <v>-25567651.2</v>
      </c>
      <c r="G29" s="34" t="n">
        <f aca="false">ABS(F29)+ABS(E29)</f>
        <v>37688071.59</v>
      </c>
      <c r="H29" s="25"/>
      <c r="I29" s="26" t="n">
        <f aca="false">IF(ISNA(ABS(VLOOKUP($A29,VARDATA,I$4,FALSE()))),0,ABS(VLOOKUP($A29,VARDATA,I$4,FALSE())))+IF(ISNA(ABS(VLOOKUP($A29,VARDATA,I$3,FALSE()))),0,ABS(VLOOKUP($A29,VARDATA,I$3,FALSE())))</f>
        <v>120980556.28</v>
      </c>
      <c r="J29" s="25"/>
      <c r="K29" s="27" t="n">
        <f aca="false">IF(ISNA(ABS(VLOOKUP($A29,VARDATA,K$3,FALSE()))),0,ABS(VLOOKUP($A29,VARDATA,K$3,FALSE())))</f>
        <v>547</v>
      </c>
      <c r="L29" s="28"/>
      <c r="M29" s="27" t="n">
        <f aca="false">IF(ISNA(ABS(VLOOKUP($A29,VARDATA,M$3,FALSE()))),0,ABS(VLOOKUP($A29,VARDATA,M$3,FALSE())))</f>
        <v>244633507.66</v>
      </c>
      <c r="N29" s="33" t="n">
        <f aca="false">-IF(ISNA(ABS(VLOOKUP($A29,VARDATA,N$3,FALSE()))),0,ABS(VLOOKUP($A29,VARDATA,N$3,FALSE())))</f>
        <v>-324395458.33</v>
      </c>
      <c r="O29" s="34" t="n">
        <f aca="false">ABS(N29)+ABS(M29)</f>
        <v>569028965.99</v>
      </c>
      <c r="P29" s="25"/>
      <c r="Q29" s="26" t="n">
        <f aca="false">IF(ISNA(ABS(VLOOKUP($A29,VARDATA,Q$4,FALSE()))),0,ABS(VLOOKUP($A29,VARDATA,Q$4,FALSE())))+IF(ISNA(ABS(VLOOKUP($A29,VARDATA,Q$3,FALSE()))),0,ABS(VLOOKUP($A29,VARDATA,Q$3,FALSE())))</f>
        <v>1572400891.61</v>
      </c>
      <c r="R29" s="25"/>
      <c r="S29" s="27" t="n">
        <f aca="false">IF(ISNA(ABS(VLOOKUP($A29,VARDATA,S$3,FALSE()))),0,ABS(VLOOKUP($A29,VARDATA,S$3,FALSE())))</f>
        <v>9230</v>
      </c>
      <c r="U29" s="27" t="n">
        <f aca="false">IF(ISNA(ABS(VLOOKUP($A29,VARDATA,U$3,FALSE()))),0,ABS(VLOOKUP($A29,VARDATA,U$3,FALSE())))</f>
        <v>492698294.28</v>
      </c>
      <c r="V29" s="33" t="n">
        <f aca="false">-IF(ISNA(ABS(VLOOKUP($A29,VARDATA,V$3,FALSE()))),0,ABS(VLOOKUP($A29,VARDATA,V$3,FALSE())))</f>
        <v>-564944289.54</v>
      </c>
      <c r="W29" s="34" t="n">
        <f aca="false">ABS(V29)+ABS(U29)</f>
        <v>1057642583.82</v>
      </c>
      <c r="X29" s="25"/>
      <c r="Y29" s="26" t="n">
        <f aca="false">IF(ISNA(ABS(VLOOKUP($A29,VARDATA,Y$4,FALSE()))),0,ABS(VLOOKUP($A29,VARDATA,Y$4,FALSE())))+IF(ISNA(ABS(VLOOKUP($A29,VARDATA,Y$3,FALSE()))),0,ABS(VLOOKUP($A29,VARDATA,Y$3,FALSE())))</f>
        <v>2775578263.4</v>
      </c>
      <c r="Z29" s="25"/>
      <c r="AA29" s="27" t="n">
        <f aca="false">IF(ISNA(ABS(VLOOKUP($A29,VARDATA,AA$3,FALSE()))),0,ABS(VLOOKUP($A29,VARDATA,AA$3,FALSE())))</f>
        <v>17950</v>
      </c>
      <c r="AB29" s="1"/>
    </row>
    <row r="30" customFormat="false" ht="12.75" hidden="false" customHeight="false" outlineLevel="0" collapsed="false">
      <c r="A30" s="1" t="s">
        <v>42</v>
      </c>
      <c r="B30" s="8"/>
      <c r="C30" s="0" t="s">
        <v>34</v>
      </c>
      <c r="E30" s="27" t="n">
        <f aca="false">IF(ISNA(ABS(VLOOKUP($A30,VARDATA,E$3,FALSE()))),0,ABS(VLOOKUP($A30,VARDATA,E$3,FALSE())))</f>
        <v>28684199.57</v>
      </c>
      <c r="F30" s="33" t="n">
        <f aca="false">-IF(ISNA(ABS(VLOOKUP($A30,VARDATA,F$3,FALSE()))),0,ABS(VLOOKUP($A30,VARDATA,F$3,FALSE())))</f>
        <v>-17491395.38</v>
      </c>
      <c r="G30" s="34" t="n">
        <f aca="false">ABS(F30)+ABS(E30)</f>
        <v>46175594.95</v>
      </c>
      <c r="H30" s="25"/>
      <c r="I30" s="26" t="n">
        <f aca="false">IF(ISNA(ABS(VLOOKUP($A30,VARDATA,I$4,FALSE()))),0,ABS(VLOOKUP($A30,VARDATA,I$4,FALSE())))+IF(ISNA(ABS(VLOOKUP($A30,VARDATA,I$3,FALSE()))),0,ABS(VLOOKUP($A30,VARDATA,I$3,FALSE())))</f>
        <v>148086616.76</v>
      </c>
      <c r="J30" s="25"/>
      <c r="K30" s="27" t="n">
        <f aca="false">IF(ISNA(ABS(VLOOKUP($A30,VARDATA,K$3,FALSE()))),0,ABS(VLOOKUP($A30,VARDATA,K$3,FALSE())))</f>
        <v>386</v>
      </c>
      <c r="L30" s="28"/>
      <c r="M30" s="27" t="n">
        <f aca="false">IF(ISNA(ABS(VLOOKUP($A30,VARDATA,M$3,FALSE()))),0,ABS(VLOOKUP($A30,VARDATA,M$3,FALSE())))</f>
        <v>735094830.08</v>
      </c>
      <c r="N30" s="33" t="n">
        <f aca="false">-IF(ISNA(ABS(VLOOKUP($A30,VARDATA,N$3,FALSE()))),0,ABS(VLOOKUP($A30,VARDATA,N$3,FALSE())))</f>
        <v>-666073518.87</v>
      </c>
      <c r="O30" s="34" t="n">
        <f aca="false">ABS(N30)+ABS(M30)</f>
        <v>1401168348.95</v>
      </c>
      <c r="P30" s="25"/>
      <c r="Q30" s="26" t="n">
        <f aca="false">IF(ISNA(ABS(VLOOKUP($A30,VARDATA,Q$4,FALSE()))),0,ABS(VLOOKUP($A30,VARDATA,Q$4,FALSE())))+IF(ISNA(ABS(VLOOKUP($A30,VARDATA,Q$3,FALSE()))),0,ABS(VLOOKUP($A30,VARDATA,Q$3,FALSE())))</f>
        <v>3657437311.62</v>
      </c>
      <c r="R30" s="25"/>
      <c r="S30" s="27" t="n">
        <f aca="false">IF(ISNA(ABS(VLOOKUP($A30,VARDATA,S$3,FALSE()))),0,ABS(VLOOKUP($A30,VARDATA,S$3,FALSE())))</f>
        <v>7820</v>
      </c>
      <c r="U30" s="27" t="n">
        <f aca="false">IF(ISNA(ABS(VLOOKUP($A30,VARDATA,U$3,FALSE()))),0,ABS(VLOOKUP($A30,VARDATA,U$3,FALSE())))</f>
        <v>1584089323.33</v>
      </c>
      <c r="V30" s="33" t="n">
        <f aca="false">-IF(ISNA(ABS(VLOOKUP($A30,VARDATA,V$3,FALSE()))),0,ABS(VLOOKUP($A30,VARDATA,V$3,FALSE())))</f>
        <v>-1287551904.81</v>
      </c>
      <c r="W30" s="34" t="n">
        <f aca="false">ABS(V30)+ABS(U30)</f>
        <v>2871641228.14</v>
      </c>
      <c r="X30" s="25"/>
      <c r="Y30" s="26" t="n">
        <f aca="false">IF(ISNA(ABS(VLOOKUP($A30,VARDATA,Y$4,FALSE()))),0,ABS(VLOOKUP($A30,VARDATA,Y$4,FALSE())))+IF(ISNA(ABS(VLOOKUP($A30,VARDATA,Y$3,FALSE()))),0,ABS(VLOOKUP($A30,VARDATA,Y$3,FALSE())))</f>
        <v>7244669364.79</v>
      </c>
      <c r="Z30" s="25"/>
      <c r="AA30" s="27" t="n">
        <f aca="false">IF(ISNA(ABS(VLOOKUP($A30,VARDATA,AA$3,FALSE()))),0,ABS(VLOOKUP($A30,VARDATA,AA$3,FALSE())))</f>
        <v>22531</v>
      </c>
      <c r="AB30" s="1"/>
    </row>
    <row r="31" customFormat="false" ht="12.75" hidden="false" customHeight="false" outlineLevel="0" collapsed="false">
      <c r="B31" s="8"/>
      <c r="C31" s="0" t="s">
        <v>35</v>
      </c>
      <c r="E31" s="29" t="n">
        <f aca="false">SUM(E29:E30)</f>
        <v>40804619.96</v>
      </c>
      <c r="F31" s="29" t="n">
        <f aca="false">SUM(F29:F30)</f>
        <v>-43059046.58</v>
      </c>
      <c r="G31" s="29" t="n">
        <f aca="false">SUM(G29:G30)</f>
        <v>83863666.54</v>
      </c>
      <c r="H31" s="30"/>
      <c r="I31" s="29" t="n">
        <f aca="false">SUM(I29:I30)</f>
        <v>269067173.04</v>
      </c>
      <c r="J31" s="30"/>
      <c r="K31" s="29" t="n">
        <f aca="false">SUM(K29:K30)</f>
        <v>933</v>
      </c>
      <c r="L31" s="28"/>
      <c r="M31" s="29" t="n">
        <f aca="false">SUM(M29:M30)</f>
        <v>979728337.74</v>
      </c>
      <c r="N31" s="29" t="n">
        <f aca="false">SUM(N29:N30)</f>
        <v>-990468977.2</v>
      </c>
      <c r="O31" s="29" t="n">
        <f aca="false">SUM(O29:O30)</f>
        <v>1970197314.94</v>
      </c>
      <c r="P31" s="30"/>
      <c r="Q31" s="29" t="n">
        <f aca="false">SUM(Q29:Q30)</f>
        <v>5229838203.23</v>
      </c>
      <c r="R31" s="30"/>
      <c r="S31" s="29" t="n">
        <f aca="false">SUM(S29:S30)</f>
        <v>17050</v>
      </c>
      <c r="U31" s="29" t="n">
        <f aca="false">SUM(U29:U30)</f>
        <v>2076787617.61</v>
      </c>
      <c r="V31" s="29" t="n">
        <f aca="false">SUM(V29:V30)</f>
        <v>-1852496194.35</v>
      </c>
      <c r="W31" s="29" t="n">
        <f aca="false">SUM(W29:W30)</f>
        <v>3929283811.96</v>
      </c>
      <c r="X31" s="30"/>
      <c r="Y31" s="29" t="n">
        <f aca="false">SUM(Y29:Y30)</f>
        <v>10020247628.19</v>
      </c>
      <c r="Z31" s="30"/>
      <c r="AA31" s="29" t="n">
        <f aca="false">SUM(AA29:AA30)</f>
        <v>40481</v>
      </c>
      <c r="AB31" s="1"/>
    </row>
    <row r="32" customFormat="false" ht="12.75" hidden="false" customHeight="false" outlineLevel="0" collapsed="false">
      <c r="C32" s="0" t="s">
        <v>36</v>
      </c>
      <c r="E32" s="31" t="n">
        <f aca="false">IF(E31=0,"",E29/E31)</f>
        <v>0.297035492595726</v>
      </c>
      <c r="F32" s="31" t="n">
        <f aca="false">IF(F31=0,"",F29/F31)</f>
        <v>0.593781173312733</v>
      </c>
      <c r="G32" s="31" t="n">
        <f aca="false">IF(G31=0,"",G29/G31)</f>
        <v>0.449396897904817</v>
      </c>
      <c r="H32" s="30"/>
      <c r="I32" s="31" t="n">
        <f aca="false">IF(I31=0,"",I29/I31)</f>
        <v>0.44962956615304</v>
      </c>
      <c r="J32" s="30"/>
      <c r="K32" s="31" t="n">
        <f aca="false">IF(K31=0,"",K29/K31)</f>
        <v>0.586280814576635</v>
      </c>
      <c r="L32" s="32"/>
      <c r="M32" s="31" t="n">
        <f aca="false">IF(M31=0,"",M29/M31)</f>
        <v>0.249695245341491</v>
      </c>
      <c r="N32" s="31" t="n">
        <f aca="false">IF(N31=0,"",N29/N31)</f>
        <v>0.327517030616191</v>
      </c>
      <c r="O32" s="31" t="n">
        <f aca="false">IF(O31=0,"",O29/O31)</f>
        <v>0.288818262858778</v>
      </c>
      <c r="P32" s="30"/>
      <c r="Q32" s="31" t="n">
        <f aca="false">IF(Q31=0,"",Q29/Q31)</f>
        <v>0.300659567372251</v>
      </c>
      <c r="R32" s="30"/>
      <c r="S32" s="31" t="n">
        <f aca="false">IF(S31=0,"",S29/S31)</f>
        <v>0.541348973607038</v>
      </c>
      <c r="U32" s="31" t="n">
        <f aca="false">IF(U31=0,"",U29/U31)</f>
        <v>0.237240577756817</v>
      </c>
      <c r="V32" s="31" t="n">
        <f aca="false">IF(V31=0,"",V29/V31)</f>
        <v>0.304963805735766</v>
      </c>
      <c r="W32" s="31" t="n">
        <f aca="false">IF(W31=0,"",W29/W31)</f>
        <v>0.269169302711282</v>
      </c>
      <c r="X32" s="30"/>
      <c r="Y32" s="31" t="n">
        <f aca="false">IF(Y31=0,"",Y29/Y31)</f>
        <v>0.276996973167754</v>
      </c>
      <c r="Z32" s="30"/>
      <c r="AA32" s="31" t="n">
        <f aca="false">IF(AA31=0,"",AA29/AA31)</f>
        <v>0.443417899755441</v>
      </c>
      <c r="AB32" s="1"/>
    </row>
    <row r="33" customFormat="false" ht="12.75" hidden="false" customHeight="false" outlineLevel="0" collapsed="false">
      <c r="AB33" s="1"/>
    </row>
    <row r="34" customFormat="false" ht="12.75" hidden="false" customHeight="false" outlineLevel="0" collapsed="false">
      <c r="B34" s="8" t="s">
        <v>43</v>
      </c>
      <c r="E34" s="7"/>
      <c r="F34" s="7"/>
      <c r="G34" s="7"/>
      <c r="I34" s="22"/>
      <c r="K34" s="7"/>
      <c r="L34" s="7"/>
      <c r="M34" s="7"/>
      <c r="N34" s="7"/>
      <c r="O34" s="7"/>
      <c r="Q34" s="22"/>
      <c r="S34" s="7"/>
      <c r="U34" s="7"/>
      <c r="V34" s="7"/>
      <c r="W34" s="7"/>
      <c r="Y34" s="22"/>
      <c r="AA34" s="7"/>
      <c r="AB34" s="1"/>
    </row>
    <row r="35" customFormat="false" ht="12.75" hidden="false" customHeight="false" outlineLevel="0" collapsed="false">
      <c r="A35" s="1" t="s">
        <v>44</v>
      </c>
      <c r="B35" s="8"/>
      <c r="C35" s="0" t="s">
        <v>32</v>
      </c>
      <c r="E35" s="27" t="n">
        <f aca="false">IF(ISNA(ABS(VLOOKUP($A35,VARDATA,E$3,FALSE()))),0,ABS(VLOOKUP($A35,VARDATA,E$3,FALSE())))</f>
        <v>28932117.84</v>
      </c>
      <c r="F35" s="33" t="n">
        <f aca="false">-IF(ISNA(ABS(VLOOKUP($A35,VARDATA,F$3,FALSE()))),0,ABS(VLOOKUP($A35,VARDATA,F$3,FALSE())))</f>
        <v>-30818764.79</v>
      </c>
      <c r="G35" s="34" t="n">
        <f aca="false">ABS(F35)+ABS(E35)</f>
        <v>59750882.63</v>
      </c>
      <c r="H35" s="25"/>
      <c r="I35" s="26" t="n">
        <f aca="false">IF(ISNA(ABS(VLOOKUP($A35,VARDATA,I$4,FALSE()))),0,ABS(VLOOKUP($A35,VARDATA,I$4,FALSE())))+IF(ISNA(ABS(VLOOKUP($A35,VARDATA,I$3,FALSE()))),0,ABS(VLOOKUP($A35,VARDATA,I$3,FALSE())))</f>
        <v>161904662.73</v>
      </c>
      <c r="J35" s="25"/>
      <c r="K35" s="27" t="n">
        <f aca="false">IF(ISNA(ABS(VLOOKUP($A35,VARDATA,K$3,FALSE()))),0,ABS(VLOOKUP($A35,VARDATA,K$3,FALSE())))</f>
        <v>153</v>
      </c>
      <c r="L35" s="28"/>
      <c r="M35" s="27" t="n">
        <f aca="false">IF(ISNA(ABS(VLOOKUP($A35,VARDATA,M$3,FALSE()))),0,ABS(VLOOKUP($A35,VARDATA,M$3,FALSE())))</f>
        <v>592526062.35</v>
      </c>
      <c r="N35" s="33" t="n">
        <f aca="false">-IF(ISNA(ABS(VLOOKUP($A35,VARDATA,N$3,FALSE()))),0,ABS(VLOOKUP($A35,VARDATA,N$3,FALSE())))</f>
        <v>-543205599.57</v>
      </c>
      <c r="O35" s="34" t="n">
        <f aca="false">ABS(N35)+ABS(M35)</f>
        <v>1135731661.92</v>
      </c>
      <c r="P35" s="25"/>
      <c r="Q35" s="26" t="n">
        <f aca="false">IF(ISNA(ABS(VLOOKUP($A35,VARDATA,Q$4,FALSE()))),0,ABS(VLOOKUP($A35,VARDATA,Q$4,FALSE())))+IF(ISNA(ABS(VLOOKUP($A35,VARDATA,Q$3,FALSE()))),0,ABS(VLOOKUP($A35,VARDATA,Q$3,FALSE())))</f>
        <v>2913617272.93</v>
      </c>
      <c r="R35" s="25"/>
      <c r="S35" s="27" t="n">
        <f aca="false">IF(ISNA(ABS(VLOOKUP($A35,VARDATA,S$3,FALSE()))),0,ABS(VLOOKUP($A35,VARDATA,S$3,FALSE())))</f>
        <v>2881</v>
      </c>
      <c r="U35" s="27" t="n">
        <f aca="false">IF(ISNA(ABS(VLOOKUP($A35,VARDATA,U$3,FALSE()))),0,ABS(VLOOKUP($A35,VARDATA,U$3,FALSE())))</f>
        <v>1099321881.12</v>
      </c>
      <c r="V35" s="33" t="n">
        <f aca="false">-IF(ISNA(ABS(VLOOKUP($A35,VARDATA,V$3,FALSE()))),0,ABS(VLOOKUP($A35,VARDATA,V$3,FALSE())))</f>
        <v>-1021043410.69</v>
      </c>
      <c r="W35" s="34" t="n">
        <f aca="false">ABS(V35)+ABS(U35)</f>
        <v>2120365291.81</v>
      </c>
      <c r="X35" s="25"/>
      <c r="Y35" s="26" t="n">
        <f aca="false">IF(ISNA(ABS(VLOOKUP($A35,VARDATA,Y$4,FALSE()))),0,ABS(VLOOKUP($A35,VARDATA,Y$4,FALSE())))+IF(ISNA(ABS(VLOOKUP($A35,VARDATA,Y$3,FALSE()))),0,ABS(VLOOKUP($A35,VARDATA,Y$3,FALSE())))</f>
        <v>5271846823.98</v>
      </c>
      <c r="Z35" s="25"/>
      <c r="AA35" s="27" t="n">
        <f aca="false">IF(ISNA(ABS(VLOOKUP($A35,VARDATA,AA$3,FALSE()))),0,ABS(VLOOKUP($A35,VARDATA,AA$3,FALSE())))</f>
        <v>5507</v>
      </c>
      <c r="AB35" s="1"/>
    </row>
    <row r="36" customFormat="false" ht="12.75" hidden="false" customHeight="false" outlineLevel="0" collapsed="false">
      <c r="A36" s="1" t="s">
        <v>45</v>
      </c>
      <c r="B36" s="8"/>
      <c r="C36" s="0" t="s">
        <v>34</v>
      </c>
      <c r="E36" s="27" t="n">
        <f aca="false">IF(ISNA(ABS(VLOOKUP($A36,VARDATA,E$3,FALSE()))),0,ABS(VLOOKUP($A36,VARDATA,E$3,FALSE())))</f>
        <v>65551950</v>
      </c>
      <c r="F36" s="33" t="n">
        <f aca="false">-IF(ISNA(ABS(VLOOKUP($A36,VARDATA,F$3,FALSE()))),0,ABS(VLOOKUP($A36,VARDATA,F$3,FALSE())))</f>
        <v>-85798410.07</v>
      </c>
      <c r="G36" s="34" t="n">
        <f aca="false">ABS(F36)+ABS(E36)</f>
        <v>151350360.07</v>
      </c>
      <c r="H36" s="25"/>
      <c r="I36" s="26" t="n">
        <f aca="false">IF(ISNA(ABS(VLOOKUP($A36,VARDATA,I$4,FALSE()))),0,ABS(VLOOKUP($A36,VARDATA,I$4,FALSE())))+IF(ISNA(ABS(VLOOKUP($A36,VARDATA,I$3,FALSE()))),0,ABS(VLOOKUP($A36,VARDATA,I$3,FALSE())))</f>
        <v>435154283.94</v>
      </c>
      <c r="J36" s="25"/>
      <c r="K36" s="27" t="n">
        <f aca="false">IF(ISNA(ABS(VLOOKUP($A36,VARDATA,K$3,FALSE()))),0,ABS(VLOOKUP($A36,VARDATA,K$3,FALSE())))</f>
        <v>181</v>
      </c>
      <c r="L36" s="28"/>
      <c r="M36" s="27" t="n">
        <f aca="false">IF(ISNA(ABS(VLOOKUP($A36,VARDATA,M$3,FALSE()))),0,ABS(VLOOKUP($A36,VARDATA,M$3,FALSE())))</f>
        <v>1756698140.9</v>
      </c>
      <c r="N36" s="33" t="n">
        <f aca="false">-IF(ISNA(ABS(VLOOKUP($A36,VARDATA,N$3,FALSE()))),0,ABS(VLOOKUP($A36,VARDATA,N$3,FALSE())))</f>
        <v>-2003121121.14</v>
      </c>
      <c r="O36" s="34" t="n">
        <f aca="false">ABS(N36)+ABS(M36)</f>
        <v>3759819262.04</v>
      </c>
      <c r="P36" s="25"/>
      <c r="Q36" s="26" t="n">
        <f aca="false">IF(ISNA(ABS(VLOOKUP($A36,VARDATA,Q$4,FALSE()))),0,ABS(VLOOKUP($A36,VARDATA,Q$4,FALSE())))+IF(ISNA(ABS(VLOOKUP($A36,VARDATA,Q$3,FALSE()))),0,ABS(VLOOKUP($A36,VARDATA,Q$3,FALSE())))</f>
        <v>9854587859.75</v>
      </c>
      <c r="R36" s="25"/>
      <c r="S36" s="27" t="n">
        <f aca="false">IF(ISNA(ABS(VLOOKUP($A36,VARDATA,S$3,FALSE()))),0,ABS(VLOOKUP($A36,VARDATA,S$3,FALSE())))</f>
        <v>3305</v>
      </c>
      <c r="U36" s="27" t="n">
        <f aca="false">IF(ISNA(ABS(VLOOKUP($A36,VARDATA,U$3,FALSE()))),0,ABS(VLOOKUP($A36,VARDATA,U$3,FALSE())))</f>
        <v>5493665311.4</v>
      </c>
      <c r="V36" s="33" t="n">
        <f aca="false">-IF(ISNA(ABS(VLOOKUP($A36,VARDATA,V$3,FALSE()))),0,ABS(VLOOKUP($A36,VARDATA,V$3,FALSE())))</f>
        <v>-5812393843.99</v>
      </c>
      <c r="W36" s="34" t="n">
        <f aca="false">ABS(V36)+ABS(U36)</f>
        <v>11306059155.39</v>
      </c>
      <c r="X36" s="25"/>
      <c r="Y36" s="26" t="n">
        <f aca="false">IF(ISNA(ABS(VLOOKUP($A36,VARDATA,Y$4,FALSE()))),0,ABS(VLOOKUP($A36,VARDATA,Y$4,FALSE())))+IF(ISNA(ABS(VLOOKUP($A36,VARDATA,Y$3,FALSE()))),0,ABS(VLOOKUP($A36,VARDATA,Y$3,FALSE())))</f>
        <v>28780857593.43</v>
      </c>
      <c r="Z36" s="25"/>
      <c r="AA36" s="27" t="n">
        <f aca="false">IF(ISNA(ABS(VLOOKUP($A36,VARDATA,AA$3,FALSE()))),0,ABS(VLOOKUP($A36,VARDATA,AA$3,FALSE())))</f>
        <v>10698</v>
      </c>
      <c r="AB36" s="1"/>
    </row>
    <row r="37" customFormat="false" ht="12.75" hidden="false" customHeight="false" outlineLevel="0" collapsed="false">
      <c r="B37" s="8"/>
      <c r="C37" s="0" t="s">
        <v>35</v>
      </c>
      <c r="E37" s="29" t="n">
        <f aca="false">SUM(E35:E36)</f>
        <v>94484067.84</v>
      </c>
      <c r="F37" s="29" t="n">
        <f aca="false">SUM(F35:F36)</f>
        <v>-116617174.86</v>
      </c>
      <c r="G37" s="29" t="n">
        <f aca="false">SUM(G35:G36)</f>
        <v>211101242.7</v>
      </c>
      <c r="H37" s="30"/>
      <c r="I37" s="29" t="n">
        <f aca="false">SUM(I35:I36)</f>
        <v>597058946.67</v>
      </c>
      <c r="J37" s="30"/>
      <c r="K37" s="29" t="n">
        <f aca="false">SUM(K35:K36)</f>
        <v>334</v>
      </c>
      <c r="L37" s="28"/>
      <c r="M37" s="29" t="n">
        <f aca="false">SUM(M35:M36)</f>
        <v>2349224203.25</v>
      </c>
      <c r="N37" s="29" t="n">
        <f aca="false">SUM(N35:N36)</f>
        <v>-2546326720.71</v>
      </c>
      <c r="O37" s="29" t="n">
        <f aca="false">SUM(O35:O36)</f>
        <v>4895550923.96</v>
      </c>
      <c r="P37" s="30"/>
      <c r="Q37" s="29" t="n">
        <f aca="false">SUM(Q35:Q36)</f>
        <v>12768205132.68</v>
      </c>
      <c r="R37" s="30"/>
      <c r="S37" s="29" t="n">
        <f aca="false">SUM(S35:S36)</f>
        <v>6186</v>
      </c>
      <c r="U37" s="29" t="n">
        <f aca="false">SUM(U35:U36)</f>
        <v>6592987192.52</v>
      </c>
      <c r="V37" s="29" t="n">
        <f aca="false">SUM(V35:V36)</f>
        <v>-6833437254.68</v>
      </c>
      <c r="W37" s="29" t="n">
        <f aca="false">SUM(W35:W36)</f>
        <v>13426424447.2</v>
      </c>
      <c r="X37" s="30"/>
      <c r="Y37" s="29" t="n">
        <f aca="false">SUM(Y35:Y36)</f>
        <v>34052704417.41</v>
      </c>
      <c r="Z37" s="30"/>
      <c r="AA37" s="29" t="n">
        <f aca="false">SUM(AA35:AA36)</f>
        <v>16205</v>
      </c>
      <c r="AB37" s="1"/>
    </row>
    <row r="38" customFormat="false" ht="12.75" hidden="false" customHeight="false" outlineLevel="0" collapsed="false">
      <c r="C38" s="0" t="s">
        <v>36</v>
      </c>
      <c r="E38" s="31" t="n">
        <f aca="false">IF(E37=0,"",E35/E37)</f>
        <v>0.306211602669287</v>
      </c>
      <c r="F38" s="31" t="n">
        <f aca="false">IF(F37=0,"",F35/F37)</f>
        <v>0.264272949734876</v>
      </c>
      <c r="G38" s="31" t="n">
        <f aca="false">IF(G37=0,"",G35/G37)</f>
        <v>0.283043727577261</v>
      </c>
      <c r="H38" s="30"/>
      <c r="I38" s="31" t="n">
        <f aca="false">IF(I37=0,"",I35/I37)</f>
        <v>0.271170315147268</v>
      </c>
      <c r="J38" s="30"/>
      <c r="K38" s="31" t="n">
        <f aca="false">IF(K37=0,"",K35/K37)</f>
        <v>0.458083832335329</v>
      </c>
      <c r="L38" s="32"/>
      <c r="M38" s="31" t="n">
        <f aca="false">IF(M37=0,"",M35/M37)</f>
        <v>0.252222015050874</v>
      </c>
      <c r="N38" s="31" t="n">
        <f aca="false">IF(N37=0,"",N35/N37)</f>
        <v>0.213329104687138</v>
      </c>
      <c r="O38" s="31" t="n">
        <f aca="false">IF(O37=0,"",O35/O37)</f>
        <v>0.231992615246112</v>
      </c>
      <c r="P38" s="30"/>
      <c r="Q38" s="31" t="n">
        <f aca="false">IF(Q37=0,"",Q35/Q37)</f>
        <v>0.228193175364378</v>
      </c>
      <c r="R38" s="30"/>
      <c r="S38" s="31" t="n">
        <f aca="false">IF(S37=0,"",S35/S37)</f>
        <v>0.465729065632072</v>
      </c>
      <c r="U38" s="31" t="n">
        <f aca="false">IF(U37=0,"",U35/U37)</f>
        <v>0.166741091559714</v>
      </c>
      <c r="V38" s="31" t="n">
        <f aca="false">IF(V37=0,"",V35/V37)</f>
        <v>0.149418714570141</v>
      </c>
      <c r="W38" s="31" t="n">
        <f aca="false">IF(W37=0,"",W35/W37)</f>
        <v>0.157924792274252</v>
      </c>
      <c r="X38" s="30"/>
      <c r="Y38" s="31" t="n">
        <f aca="false">IF(Y37=0,"",Y35/Y37)</f>
        <v>0.154814336017455</v>
      </c>
      <c r="Z38" s="30"/>
      <c r="AA38" s="31" t="n">
        <f aca="false">IF(AA37=0,"",AA35/AA37)</f>
        <v>0.339833384757791</v>
      </c>
      <c r="AB38" s="1"/>
    </row>
    <row r="39" customFormat="false" ht="12.75" hidden="false" customHeight="false" outlineLevel="0" collapsed="false">
      <c r="AB39" s="1"/>
    </row>
    <row r="40" customFormat="false" ht="12.75" hidden="false" customHeight="false" outlineLevel="0" collapsed="false">
      <c r="B40" s="8" t="s">
        <v>46</v>
      </c>
      <c r="E40" s="7"/>
      <c r="F40" s="7"/>
      <c r="G40" s="7"/>
      <c r="I40" s="22"/>
      <c r="K40" s="7"/>
      <c r="L40" s="7"/>
      <c r="M40" s="7"/>
      <c r="N40" s="7"/>
      <c r="O40" s="7"/>
      <c r="Q40" s="22"/>
      <c r="S40" s="7"/>
      <c r="U40" s="7"/>
      <c r="V40" s="7"/>
      <c r="W40" s="7"/>
      <c r="Y40" s="22"/>
      <c r="AA40" s="7"/>
      <c r="AB40" s="1"/>
    </row>
    <row r="41" customFormat="false" ht="12.75" hidden="false" customHeight="false" outlineLevel="0" collapsed="false">
      <c r="A41" s="1" t="s">
        <v>47</v>
      </c>
      <c r="B41" s="8"/>
      <c r="C41" s="0" t="s">
        <v>32</v>
      </c>
      <c r="E41" s="27" t="n">
        <f aca="false">IF(ISNA(ABS(VLOOKUP($A41,VARDATA,E$3,FALSE()))),0,ABS(VLOOKUP($A41,VARDATA,E$3,FALSE())))</f>
        <v>0</v>
      </c>
      <c r="F41" s="33" t="n">
        <f aca="false">-IF(ISNA(ABS(VLOOKUP($A41,VARDATA,F$3,FALSE()))),0,ABS(VLOOKUP($A41,VARDATA,F$3,FALSE())))</f>
        <v>-0</v>
      </c>
      <c r="G41" s="34" t="n">
        <f aca="false">ABS(F41)+ABS(E41)</f>
        <v>0</v>
      </c>
      <c r="H41" s="25"/>
      <c r="I41" s="26" t="n">
        <f aca="false">IF(ISNA(ABS(VLOOKUP($A41,VARDATA,I$4,FALSE()))),0,ABS(VLOOKUP($A41,VARDATA,I$4,FALSE())))+IF(ISNA(ABS(VLOOKUP($A41,VARDATA,I$3,FALSE()))),0,ABS(VLOOKUP($A41,VARDATA,I$3,FALSE())))</f>
        <v>0</v>
      </c>
      <c r="J41" s="25"/>
      <c r="K41" s="27" t="n">
        <f aca="false">IF(ISNA(ABS(VLOOKUP($A41,VARDATA,K$3,FALSE()))),0,ABS(VLOOKUP($A41,VARDATA,K$3,FALSE())))</f>
        <v>0</v>
      </c>
      <c r="L41" s="28"/>
      <c r="M41" s="27" t="n">
        <f aca="false">IF(ISNA(ABS(VLOOKUP($A41,VARDATA,M$3,FALSE()))),0,ABS(VLOOKUP($A41,VARDATA,M$3,FALSE())))</f>
        <v>0</v>
      </c>
      <c r="N41" s="33" t="n">
        <f aca="false">-IF(ISNA(ABS(VLOOKUP($A41,VARDATA,N$3,FALSE()))),0,ABS(VLOOKUP($A41,VARDATA,N$3,FALSE())))</f>
        <v>-0</v>
      </c>
      <c r="O41" s="34" t="n">
        <f aca="false">ABS(N41)+ABS(M41)</f>
        <v>0</v>
      </c>
      <c r="P41" s="25"/>
      <c r="Q41" s="26" t="n">
        <f aca="false">IF(ISNA(ABS(VLOOKUP($A41,VARDATA,Q$4,FALSE()))),0,ABS(VLOOKUP($A41,VARDATA,Q$4,FALSE())))+IF(ISNA(ABS(VLOOKUP($A41,VARDATA,Q$3,FALSE()))),0,ABS(VLOOKUP($A41,VARDATA,Q$3,FALSE())))</f>
        <v>0</v>
      </c>
      <c r="R41" s="25"/>
      <c r="S41" s="27" t="n">
        <f aca="false">IF(ISNA(ABS(VLOOKUP($A41,VARDATA,S$3,FALSE()))),0,ABS(VLOOKUP($A41,VARDATA,S$3,FALSE())))</f>
        <v>0</v>
      </c>
      <c r="U41" s="27" t="n">
        <f aca="false">IF(ISNA(ABS(VLOOKUP($A41,VARDATA,U$3,FALSE()))),0,ABS(VLOOKUP($A41,VARDATA,U$3,FALSE())))</f>
        <v>0</v>
      </c>
      <c r="V41" s="33" t="n">
        <f aca="false">-IF(ISNA(ABS(VLOOKUP($A41,VARDATA,V$3,FALSE()))),0,ABS(VLOOKUP($A41,VARDATA,V$3,FALSE())))</f>
        <v>-0</v>
      </c>
      <c r="W41" s="34" t="n">
        <f aca="false">ABS(V41)+ABS(U41)</f>
        <v>0</v>
      </c>
      <c r="X41" s="25"/>
      <c r="Y41" s="26" t="n">
        <f aca="false">IF(ISNA(ABS(VLOOKUP($A41,VARDATA,Y$4,FALSE()))),0,ABS(VLOOKUP($A41,VARDATA,Y$4,FALSE())))+IF(ISNA(ABS(VLOOKUP($A41,VARDATA,Y$3,FALSE()))),0,ABS(VLOOKUP($A41,VARDATA,Y$3,FALSE())))</f>
        <v>0</v>
      </c>
      <c r="Z41" s="25"/>
      <c r="AA41" s="27" t="n">
        <f aca="false">IF(ISNA(ABS(VLOOKUP($A41,VARDATA,AA$3,FALSE()))),0,ABS(VLOOKUP($A41,VARDATA,AA$3,FALSE())))</f>
        <v>0</v>
      </c>
      <c r="AB41" s="1"/>
    </row>
    <row r="42" customFormat="false" ht="12.75" hidden="false" customHeight="false" outlineLevel="0" collapsed="false">
      <c r="A42" s="1" t="s">
        <v>48</v>
      </c>
      <c r="B42" s="8"/>
      <c r="C42" s="0" t="s">
        <v>34</v>
      </c>
      <c r="E42" s="27" t="n">
        <f aca="false">IF(ISNA(ABS(VLOOKUP($A42,VARDATA,E$3,FALSE()))),0,ABS(VLOOKUP($A42,VARDATA,E$3,FALSE())))</f>
        <v>100000</v>
      </c>
      <c r="F42" s="33" t="n">
        <f aca="false">-IF(ISNA(ABS(VLOOKUP($A42,VARDATA,F$3,FALSE()))),0,ABS(VLOOKUP($A42,VARDATA,F$3,FALSE())))</f>
        <v>-0</v>
      </c>
      <c r="G42" s="34" t="n">
        <f aca="false">ABS(F42)+ABS(E42)</f>
        <v>100000</v>
      </c>
      <c r="H42" s="25"/>
      <c r="I42" s="26" t="n">
        <f aca="false">IF(ISNA(ABS(VLOOKUP($A42,VARDATA,I$4,FALSE()))),0,ABS(VLOOKUP($A42,VARDATA,I$4,FALSE())))+IF(ISNA(ABS(VLOOKUP($A42,VARDATA,I$3,FALSE()))),0,ABS(VLOOKUP($A42,VARDATA,I$3,FALSE())))</f>
        <v>43.23753</v>
      </c>
      <c r="J42" s="25"/>
      <c r="K42" s="27" t="n">
        <f aca="false">IF(ISNA(ABS(VLOOKUP($A42,VARDATA,K$3,FALSE()))),0,ABS(VLOOKUP($A42,VARDATA,K$3,FALSE())))</f>
        <v>1</v>
      </c>
      <c r="L42" s="28"/>
      <c r="M42" s="27" t="n">
        <f aca="false">IF(ISNA(ABS(VLOOKUP($A42,VARDATA,M$3,FALSE()))),0,ABS(VLOOKUP($A42,VARDATA,M$3,FALSE())))</f>
        <v>13399475.8</v>
      </c>
      <c r="N42" s="33" t="n">
        <f aca="false">-IF(ISNA(ABS(VLOOKUP($A42,VARDATA,N$3,FALSE()))),0,ABS(VLOOKUP($A42,VARDATA,N$3,FALSE())))</f>
        <v>-0</v>
      </c>
      <c r="O42" s="34" t="n">
        <f aca="false">ABS(N42)+ABS(M42)</f>
        <v>13399475.8</v>
      </c>
      <c r="P42" s="25"/>
      <c r="Q42" s="26" t="n">
        <f aca="false">IF(ISNA(ABS(VLOOKUP($A42,VARDATA,Q$4,FALSE()))),0,ABS(VLOOKUP($A42,VARDATA,Q$4,FALSE())))+IF(ISNA(ABS(VLOOKUP($A42,VARDATA,Q$3,FALSE()))),0,ABS(VLOOKUP($A42,VARDATA,Q$3,FALSE())))</f>
        <v>1161.63706744498</v>
      </c>
      <c r="R42" s="25"/>
      <c r="S42" s="27" t="n">
        <f aca="false">IF(ISNA(ABS(VLOOKUP($A42,VARDATA,S$3,FALSE()))),0,ABS(VLOOKUP($A42,VARDATA,S$3,FALSE())))</f>
        <v>35</v>
      </c>
      <c r="U42" s="27" t="n">
        <f aca="false">IF(ISNA(ABS(VLOOKUP($A42,VARDATA,U$3,FALSE()))),0,ABS(VLOOKUP($A42,VARDATA,U$3,FALSE())))</f>
        <v>16235905.0976</v>
      </c>
      <c r="V42" s="33" t="n">
        <f aca="false">-IF(ISNA(ABS(VLOOKUP($A42,VARDATA,V$3,FALSE()))),0,ABS(VLOOKUP($A42,VARDATA,V$3,FALSE())))</f>
        <v>-0</v>
      </c>
      <c r="W42" s="34" t="n">
        <f aca="false">ABS(V42)+ABS(U42)</f>
        <v>16235905.0976</v>
      </c>
      <c r="X42" s="25"/>
      <c r="Y42" s="26" t="n">
        <f aca="false">IF(ISNA(ABS(VLOOKUP($A42,VARDATA,Y$4,FALSE()))),0,ABS(VLOOKUP($A42,VARDATA,Y$4,FALSE())))+IF(ISNA(ABS(VLOOKUP($A42,VARDATA,Y$3,FALSE()))),0,ABS(VLOOKUP($A42,VARDATA,Y$3,FALSE())))</f>
        <v>137322.309874673</v>
      </c>
      <c r="Z42" s="25"/>
      <c r="AA42" s="27" t="n">
        <f aca="false">IF(ISNA(ABS(VLOOKUP($A42,VARDATA,AA$3,FALSE()))),0,ABS(VLOOKUP($A42,VARDATA,AA$3,FALSE())))</f>
        <v>70</v>
      </c>
      <c r="AB42" s="1"/>
    </row>
    <row r="43" customFormat="false" ht="12.75" hidden="false" customHeight="false" outlineLevel="0" collapsed="false">
      <c r="B43" s="8"/>
      <c r="C43" s="0" t="s">
        <v>35</v>
      </c>
      <c r="E43" s="29" t="n">
        <f aca="false">SUM(E41:E42)</f>
        <v>100000</v>
      </c>
      <c r="F43" s="29" t="n">
        <f aca="false">SUM(F41:F42)</f>
        <v>0</v>
      </c>
      <c r="G43" s="29" t="n">
        <f aca="false">SUM(G41:G42)</f>
        <v>100000</v>
      </c>
      <c r="H43" s="30"/>
      <c r="I43" s="29" t="n">
        <f aca="false">SUM(I41:I42)</f>
        <v>43.23753</v>
      </c>
      <c r="J43" s="30"/>
      <c r="K43" s="29" t="n">
        <f aca="false">SUM(K41:K42)</f>
        <v>1</v>
      </c>
      <c r="L43" s="28"/>
      <c r="M43" s="29" t="n">
        <f aca="false">SUM(M41:M42)</f>
        <v>13399475.8</v>
      </c>
      <c r="N43" s="29" t="n">
        <f aca="false">SUM(N41:N42)</f>
        <v>0</v>
      </c>
      <c r="O43" s="29" t="n">
        <f aca="false">SUM(O41:O42)</f>
        <v>13399475.8</v>
      </c>
      <c r="P43" s="30"/>
      <c r="Q43" s="29" t="n">
        <f aca="false">SUM(Q41:Q42)</f>
        <v>1161.63706744498</v>
      </c>
      <c r="R43" s="30"/>
      <c r="S43" s="29" t="n">
        <f aca="false">SUM(S41:S42)</f>
        <v>35</v>
      </c>
      <c r="U43" s="29" t="n">
        <f aca="false">SUM(U41:U42)</f>
        <v>16235905.0976</v>
      </c>
      <c r="V43" s="29" t="n">
        <f aca="false">SUM(V41:V42)</f>
        <v>0</v>
      </c>
      <c r="W43" s="29" t="n">
        <f aca="false">SUM(W41:W42)</f>
        <v>16235905.0976</v>
      </c>
      <c r="X43" s="30"/>
      <c r="Y43" s="29" t="n">
        <f aca="false">SUM(Y41:Y42)</f>
        <v>137322.309874673</v>
      </c>
      <c r="Z43" s="30"/>
      <c r="AA43" s="29" t="n">
        <f aca="false">SUM(AA41:AA42)</f>
        <v>70</v>
      </c>
      <c r="AB43" s="1"/>
    </row>
    <row r="44" customFormat="false" ht="12.75" hidden="false" customHeight="false" outlineLevel="0" collapsed="false">
      <c r="C44" s="0" t="s">
        <v>36</v>
      </c>
      <c r="E44" s="31" t="n">
        <f aca="false">IF(E43=0,"",E41/E43)</f>
        <v>0</v>
      </c>
      <c r="F44" s="31" t="str">
        <f aca="false">IF(F43=0,"",F41/F43)</f>
        <v/>
      </c>
      <c r="G44" s="31" t="n">
        <f aca="false">IF(G43=0,"",G41/G43)</f>
        <v>0</v>
      </c>
      <c r="H44" s="30"/>
      <c r="I44" s="31" t="n">
        <f aca="false">IF(I43=0,"",I41/I43)</f>
        <v>0</v>
      </c>
      <c r="J44" s="30"/>
      <c r="K44" s="31" t="n">
        <f aca="false">IF(K43=0,"",K41/K43)</f>
        <v>0</v>
      </c>
      <c r="L44" s="32"/>
      <c r="M44" s="31" t="n">
        <f aca="false">IF(M43=0,"",M41/M43)</f>
        <v>0</v>
      </c>
      <c r="N44" s="31" t="str">
        <f aca="false">IF(N43=0,"",N41/N43)</f>
        <v/>
      </c>
      <c r="O44" s="31" t="n">
        <f aca="false">IF(O43=0,"",O41/O43)</f>
        <v>0</v>
      </c>
      <c r="P44" s="30"/>
      <c r="Q44" s="31" t="n">
        <f aca="false">IF(Q43=0,"",Q41/Q43)</f>
        <v>0</v>
      </c>
      <c r="R44" s="30"/>
      <c r="S44" s="31" t="n">
        <f aca="false">IF(S43=0,"",S41/S43)</f>
        <v>0</v>
      </c>
      <c r="U44" s="31" t="n">
        <f aca="false">IF(U43=0,"",U41/U43)</f>
        <v>0</v>
      </c>
      <c r="V44" s="31" t="str">
        <f aca="false">IF(V43=0,"",V41/V43)</f>
        <v/>
      </c>
      <c r="W44" s="31" t="n">
        <f aca="false">IF(W43=0,"",W41/W43)</f>
        <v>0</v>
      </c>
      <c r="X44" s="30"/>
      <c r="Y44" s="31" t="n">
        <f aca="false">IF(Y43=0,"",Y41/Y43)</f>
        <v>0</v>
      </c>
      <c r="Z44" s="30"/>
      <c r="AA44" s="31" t="n">
        <f aca="false">IF(AA43=0,"",AA41/AA43)</f>
        <v>0</v>
      </c>
      <c r="AB44" s="1"/>
    </row>
    <row r="45" customFormat="false" ht="12.75" hidden="false" customHeight="false" outlineLevel="0" collapsed="false">
      <c r="AB45" s="1"/>
    </row>
    <row r="46" customFormat="false" ht="12.75" hidden="false" customHeight="false" outlineLevel="0" collapsed="false">
      <c r="B46" s="8" t="s">
        <v>49</v>
      </c>
      <c r="E46" s="7"/>
      <c r="F46" s="7"/>
      <c r="G46" s="7"/>
      <c r="I46" s="22"/>
      <c r="K46" s="7"/>
      <c r="L46" s="7"/>
      <c r="M46" s="7"/>
      <c r="N46" s="7"/>
      <c r="O46" s="7"/>
      <c r="Q46" s="22"/>
      <c r="S46" s="7"/>
      <c r="U46" s="7"/>
      <c r="V46" s="7"/>
      <c r="W46" s="7"/>
      <c r="Y46" s="22"/>
      <c r="AA46" s="7"/>
      <c r="AB46" s="1"/>
    </row>
    <row r="47" customFormat="false" ht="12.75" hidden="false" customHeight="false" outlineLevel="0" collapsed="false">
      <c r="A47" s="1" t="s">
        <v>50</v>
      </c>
      <c r="B47" s="8"/>
      <c r="C47" s="0" t="s">
        <v>32</v>
      </c>
      <c r="E47" s="27" t="n">
        <f aca="false">IF(ISNA(ABS(VLOOKUP($A47,VARDATA,E$3,FALSE()))),0,ABS(VLOOKUP($A47,VARDATA,E$3,FALSE())))</f>
        <v>0</v>
      </c>
      <c r="F47" s="33" t="n">
        <f aca="false">-IF(ISNA(ABS(VLOOKUP($A47,VARDATA,F$3,FALSE()))),0,ABS(VLOOKUP($A47,VARDATA,F$3,FALSE())))</f>
        <v>-75000</v>
      </c>
      <c r="G47" s="34" t="n">
        <f aca="false">ABS(F47)+ABS(E47)</f>
        <v>75000</v>
      </c>
      <c r="H47" s="25"/>
      <c r="I47" s="26" t="n">
        <f aca="false">IF(ISNA(ABS(VLOOKUP($A47,VARDATA,I$4,FALSE()))),0,ABS(VLOOKUP($A47,VARDATA,I$4,FALSE())))+IF(ISNA(ABS(VLOOKUP($A47,VARDATA,I$3,FALSE()))),0,ABS(VLOOKUP($A47,VARDATA,I$3,FALSE())))</f>
        <v>153433.98007</v>
      </c>
      <c r="J47" s="25"/>
      <c r="K47" s="27" t="n">
        <f aca="false">IF(ISNA(ABS(VLOOKUP($A47,VARDATA,K$3,FALSE()))),0,ABS(VLOOKUP($A47,VARDATA,K$3,FALSE())))</f>
        <v>1</v>
      </c>
      <c r="L47" s="28"/>
      <c r="M47" s="27" t="n">
        <f aca="false">IF(ISNA(ABS(VLOOKUP($A47,VARDATA,M$3,FALSE()))),0,ABS(VLOOKUP($A47,VARDATA,M$3,FALSE())))</f>
        <v>1815000</v>
      </c>
      <c r="N47" s="33" t="n">
        <f aca="false">-IF(ISNA(ABS(VLOOKUP($A47,VARDATA,N$3,FALSE()))),0,ABS(VLOOKUP($A47,VARDATA,N$3,FALSE())))</f>
        <v>-3512500</v>
      </c>
      <c r="O47" s="34" t="n">
        <f aca="false">ABS(N47)+ABS(M47)</f>
        <v>5327500</v>
      </c>
      <c r="P47" s="25"/>
      <c r="Q47" s="26" t="n">
        <f aca="false">IF(ISNA(ABS(VLOOKUP($A47,VARDATA,Q$4,FALSE()))),0,ABS(VLOOKUP($A47,VARDATA,Q$4,FALSE())))+IF(ISNA(ABS(VLOOKUP($A47,VARDATA,Q$3,FALSE()))),0,ABS(VLOOKUP($A47,VARDATA,Q$3,FALSE())))</f>
        <v>10997035.3819375</v>
      </c>
      <c r="R47" s="25"/>
      <c r="S47" s="27" t="n">
        <f aca="false">IF(ISNA(ABS(VLOOKUP($A47,VARDATA,S$3,FALSE()))),0,ABS(VLOOKUP($A47,VARDATA,S$3,FALSE())))</f>
        <v>29</v>
      </c>
      <c r="U47" s="27" t="n">
        <f aca="false">IF(ISNA(ABS(VLOOKUP($A47,VARDATA,U$3,FALSE()))),0,ABS(VLOOKUP($A47,VARDATA,U$3,FALSE())))</f>
        <v>8940000</v>
      </c>
      <c r="V47" s="33" t="n">
        <f aca="false">-IF(ISNA(ABS(VLOOKUP($A47,VARDATA,V$3,FALSE()))),0,ABS(VLOOKUP($A47,VARDATA,V$3,FALSE())))</f>
        <v>-7685000</v>
      </c>
      <c r="W47" s="34" t="n">
        <f aca="false">ABS(V47)+ABS(U47)</f>
        <v>16625000</v>
      </c>
      <c r="X47" s="25"/>
      <c r="Y47" s="26" t="n">
        <f aca="false">IF(ISNA(ABS(VLOOKUP($A47,VARDATA,Y$4,FALSE()))),0,ABS(VLOOKUP($A47,VARDATA,Y$4,FALSE())))+IF(ISNA(ABS(VLOOKUP($A47,VARDATA,Y$3,FALSE()))),0,ABS(VLOOKUP($A47,VARDATA,Y$3,FALSE())))</f>
        <v>32824885.27583</v>
      </c>
      <c r="Z47" s="25"/>
      <c r="AA47" s="27" t="n">
        <f aca="false">IF(ISNA(ABS(VLOOKUP($A47,VARDATA,AA$3,FALSE()))),0,ABS(VLOOKUP($A47,VARDATA,AA$3,FALSE())))</f>
        <v>80</v>
      </c>
      <c r="AB47" s="1"/>
    </row>
    <row r="48" customFormat="false" ht="12.75" hidden="false" customHeight="false" outlineLevel="0" collapsed="false">
      <c r="A48" s="1" t="s">
        <v>51</v>
      </c>
      <c r="B48" s="8"/>
      <c r="C48" s="0" t="s">
        <v>34</v>
      </c>
      <c r="E48" s="27" t="n">
        <f aca="false">IF(ISNA(ABS(VLOOKUP($A48,VARDATA,E$3,FALSE()))),0,ABS(VLOOKUP($A48,VARDATA,E$3,FALSE())))</f>
        <v>457500</v>
      </c>
      <c r="F48" s="33" t="n">
        <f aca="false">-IF(ISNA(ABS(VLOOKUP($A48,VARDATA,F$3,FALSE()))),0,ABS(VLOOKUP($A48,VARDATA,F$3,FALSE())))</f>
        <v>-300000</v>
      </c>
      <c r="G48" s="34" t="n">
        <f aca="false">ABS(F48)+ABS(E48)</f>
        <v>757500</v>
      </c>
      <c r="H48" s="25"/>
      <c r="I48" s="26" t="n">
        <f aca="false">IF(ISNA(ABS(VLOOKUP($A48,VARDATA,I$4,FALSE()))),0,ABS(VLOOKUP($A48,VARDATA,I$4,FALSE())))+IF(ISNA(ABS(VLOOKUP($A48,VARDATA,I$3,FALSE()))),0,ABS(VLOOKUP($A48,VARDATA,I$3,FALSE())))</f>
        <v>1683571.73341</v>
      </c>
      <c r="J48" s="25"/>
      <c r="K48" s="27" t="n">
        <f aca="false">IF(ISNA(ABS(VLOOKUP($A48,VARDATA,K$3,FALSE()))),0,ABS(VLOOKUP($A48,VARDATA,K$3,FALSE())))</f>
        <v>4</v>
      </c>
      <c r="L48" s="28"/>
      <c r="M48" s="27" t="n">
        <f aca="false">IF(ISNA(ABS(VLOOKUP($A48,VARDATA,M$3,FALSE()))),0,ABS(VLOOKUP($A48,VARDATA,M$3,FALSE())))</f>
        <v>20620505.27</v>
      </c>
      <c r="N48" s="33" t="n">
        <f aca="false">-IF(ISNA(ABS(VLOOKUP($A48,VARDATA,N$3,FALSE()))),0,ABS(VLOOKUP($A48,VARDATA,N$3,FALSE())))</f>
        <v>-16543561.23</v>
      </c>
      <c r="O48" s="34" t="n">
        <f aca="false">ABS(N48)+ABS(M48)</f>
        <v>37164066.5</v>
      </c>
      <c r="P48" s="25"/>
      <c r="Q48" s="26" t="n">
        <f aca="false">IF(ISNA(ABS(VLOOKUP($A48,VARDATA,Q$4,FALSE()))),0,ABS(VLOOKUP($A48,VARDATA,Q$4,FALSE())))+IF(ISNA(ABS(VLOOKUP($A48,VARDATA,Q$3,FALSE()))),0,ABS(VLOOKUP($A48,VARDATA,Q$3,FALSE())))</f>
        <v>41812309.3602474</v>
      </c>
      <c r="R48" s="25"/>
      <c r="S48" s="27" t="n">
        <f aca="false">IF(ISNA(ABS(VLOOKUP($A48,VARDATA,S$3,FALSE()))),0,ABS(VLOOKUP($A48,VARDATA,S$3,FALSE())))</f>
        <v>88</v>
      </c>
      <c r="U48" s="27" t="n">
        <f aca="false">IF(ISNA(ABS(VLOOKUP($A48,VARDATA,U$3,FALSE()))),0,ABS(VLOOKUP($A48,VARDATA,U$3,FALSE())))</f>
        <v>30100010.187</v>
      </c>
      <c r="V48" s="33" t="n">
        <f aca="false">-IF(ISNA(ABS(VLOOKUP($A48,VARDATA,V$3,FALSE()))),0,ABS(VLOOKUP($A48,VARDATA,V$3,FALSE())))</f>
        <v>-24062476.5243778</v>
      </c>
      <c r="W48" s="34" t="n">
        <f aca="false">ABS(V48)+ABS(U48)</f>
        <v>54162486.7113778</v>
      </c>
      <c r="X48" s="25"/>
      <c r="Y48" s="26" t="n">
        <f aca="false">IF(ISNA(ABS(VLOOKUP($A48,VARDATA,Y$4,FALSE()))),0,ABS(VLOOKUP($A48,VARDATA,Y$4,FALSE())))+IF(ISNA(ABS(VLOOKUP($A48,VARDATA,Y$3,FALSE()))),0,ABS(VLOOKUP($A48,VARDATA,Y$3,FALSE())))</f>
        <v>75889580.2416245</v>
      </c>
      <c r="Z48" s="25"/>
      <c r="AA48" s="27" t="n">
        <f aca="false">IF(ISNA(ABS(VLOOKUP($A48,VARDATA,AA$3,FALSE()))),0,ABS(VLOOKUP($A48,VARDATA,AA$3,FALSE())))</f>
        <v>212</v>
      </c>
      <c r="AB48" s="1"/>
    </row>
    <row r="49" customFormat="false" ht="12.75" hidden="false" customHeight="false" outlineLevel="0" collapsed="false">
      <c r="B49" s="8"/>
      <c r="C49" s="0" t="s">
        <v>35</v>
      </c>
      <c r="E49" s="29" t="n">
        <f aca="false">SUM(E47:E48)</f>
        <v>457500</v>
      </c>
      <c r="F49" s="29" t="n">
        <f aca="false">SUM(F47:F48)</f>
        <v>-375000</v>
      </c>
      <c r="G49" s="29" t="n">
        <f aca="false">SUM(G47:G48)</f>
        <v>832500</v>
      </c>
      <c r="H49" s="30"/>
      <c r="I49" s="29" t="n">
        <f aca="false">SUM(I47:I48)</f>
        <v>1837005.71348</v>
      </c>
      <c r="J49" s="30"/>
      <c r="K49" s="29" t="n">
        <f aca="false">SUM(K47:K48)</f>
        <v>5</v>
      </c>
      <c r="L49" s="28"/>
      <c r="M49" s="29" t="n">
        <f aca="false">SUM(M47:M48)</f>
        <v>22435505.27</v>
      </c>
      <c r="N49" s="29" t="n">
        <f aca="false">SUM(N47:N48)</f>
        <v>-20056061.23</v>
      </c>
      <c r="O49" s="29" t="n">
        <f aca="false">SUM(O47:O48)</f>
        <v>42491566.5</v>
      </c>
      <c r="P49" s="30"/>
      <c r="Q49" s="29" t="n">
        <f aca="false">SUM(Q47:Q48)</f>
        <v>52809344.7421849</v>
      </c>
      <c r="R49" s="30"/>
      <c r="S49" s="29" t="n">
        <f aca="false">SUM(S47:S48)</f>
        <v>117</v>
      </c>
      <c r="U49" s="29" t="n">
        <f aca="false">SUM(U47:U48)</f>
        <v>39040010.187</v>
      </c>
      <c r="V49" s="29" t="n">
        <f aca="false">SUM(V47:V48)</f>
        <v>-31747476.5243778</v>
      </c>
      <c r="W49" s="29" t="n">
        <f aca="false">SUM(W47:W48)</f>
        <v>70787486.7113778</v>
      </c>
      <c r="X49" s="30"/>
      <c r="Y49" s="29" t="n">
        <f aca="false">SUM(Y47:Y48)</f>
        <v>108714465.517454</v>
      </c>
      <c r="Z49" s="30"/>
      <c r="AA49" s="29" t="n">
        <f aca="false">SUM(AA47:AA48)</f>
        <v>292</v>
      </c>
      <c r="AB49" s="1"/>
    </row>
    <row r="50" customFormat="false" ht="12.75" hidden="false" customHeight="false" outlineLevel="0" collapsed="false">
      <c r="C50" s="0" t="s">
        <v>36</v>
      </c>
      <c r="E50" s="31" t="n">
        <f aca="false">IF(E49=0,"",E47/E49)</f>
        <v>0</v>
      </c>
      <c r="F50" s="31" t="n">
        <f aca="false">IF(F49=0,"",F47/F49)</f>
        <v>0.2</v>
      </c>
      <c r="G50" s="31" t="n">
        <f aca="false">IF(G49=0,"",G47/G49)</f>
        <v>0.0900900900900901</v>
      </c>
      <c r="H50" s="30"/>
      <c r="I50" s="31" t="n">
        <f aca="false">IF(I49=0,"",I47/I49)</f>
        <v>0.0835239536513671</v>
      </c>
      <c r="J50" s="30"/>
      <c r="K50" s="31" t="n">
        <f aca="false">IF(K49=0,"",K47/K49)</f>
        <v>0.2</v>
      </c>
      <c r="L50" s="32"/>
      <c r="M50" s="31" t="n">
        <f aca="false">IF(M49=0,"",M47/M49)</f>
        <v>0.0808985569149163</v>
      </c>
      <c r="N50" s="31" t="n">
        <f aca="false">IF(N49=0,"",N47/N49)</f>
        <v>0.175134088379526</v>
      </c>
      <c r="O50" s="31" t="n">
        <f aca="false">IF(O49=0,"",O47/O49)</f>
        <v>0.125377820561169</v>
      </c>
      <c r="P50" s="30"/>
      <c r="Q50" s="31" t="n">
        <f aca="false">IF(Q49=0,"",Q47/Q49)</f>
        <v>0.208240330108715</v>
      </c>
      <c r="R50" s="30"/>
      <c r="S50" s="31" t="n">
        <f aca="false">IF(S49=0,"",S47/S49)</f>
        <v>0.247863247863248</v>
      </c>
      <c r="U50" s="31" t="n">
        <f aca="false">IF(U49=0,"",U47/U49)</f>
        <v>0.228995841885742</v>
      </c>
      <c r="V50" s="31" t="n">
        <f aca="false">IF(V49=0,"",V47/V49)</f>
        <v>0.242066483428973</v>
      </c>
      <c r="W50" s="31" t="n">
        <f aca="false">IF(W49=0,"",W47/W49)</f>
        <v>0.234857893285366</v>
      </c>
      <c r="X50" s="30"/>
      <c r="Y50" s="31" t="n">
        <f aca="false">IF(Y49=0,"",Y47/Y49)</f>
        <v>0.301936684502761</v>
      </c>
      <c r="Z50" s="30"/>
      <c r="AA50" s="31" t="n">
        <f aca="false">IF(AA49=0,"",AA47/AA49)</f>
        <v>0.273972602739726</v>
      </c>
      <c r="AB50" s="1"/>
    </row>
    <row r="51" customFormat="false" ht="12.75" hidden="false" customHeight="false" outlineLevel="0" collapsed="false">
      <c r="AB51" s="1"/>
    </row>
    <row r="52" customFormat="false" ht="12.75" hidden="false" customHeight="false" outlineLevel="0" collapsed="false">
      <c r="B52" s="8" t="s">
        <v>52</v>
      </c>
      <c r="E52" s="7"/>
      <c r="F52" s="7"/>
      <c r="G52" s="7"/>
      <c r="I52" s="22"/>
      <c r="K52" s="7"/>
      <c r="L52" s="7"/>
      <c r="M52" s="7"/>
      <c r="N52" s="7"/>
      <c r="O52" s="7"/>
      <c r="Q52" s="22"/>
      <c r="S52" s="7"/>
      <c r="U52" s="7"/>
      <c r="V52" s="7"/>
      <c r="W52" s="7"/>
      <c r="Y52" s="22"/>
      <c r="AA52" s="7"/>
      <c r="AB52" s="1"/>
    </row>
    <row r="53" customFormat="false" ht="12.75" hidden="false" customHeight="false" outlineLevel="0" collapsed="false">
      <c r="A53" s="1" t="s">
        <v>53</v>
      </c>
      <c r="B53" s="8"/>
      <c r="C53" s="0" t="s">
        <v>32</v>
      </c>
      <c r="E53" s="27" t="n">
        <f aca="false">IF(ISNA(ABS(VLOOKUP($A53,VARDATA,E$3,FALSE()))),0,ABS(VLOOKUP($A53,VARDATA,E$3,FALSE())))</f>
        <v>677500</v>
      </c>
      <c r="F53" s="33" t="n">
        <f aca="false">-IF(ISNA(ABS(VLOOKUP($A53,VARDATA,F$3,FALSE()))),0,ABS(VLOOKUP($A53,VARDATA,F$3,FALSE())))</f>
        <v>-1145000</v>
      </c>
      <c r="G53" s="34" t="n">
        <f aca="false">ABS(F53)+ABS(E53)</f>
        <v>1822500</v>
      </c>
      <c r="H53" s="25"/>
      <c r="I53" s="26" t="n">
        <f aca="false">IF(ISNA(ABS(VLOOKUP($A53,VARDATA,I$4,FALSE()))),0,ABS(VLOOKUP($A53,VARDATA,I$4,FALSE())))+IF(ISNA(ABS(VLOOKUP($A53,VARDATA,I$3,FALSE()))),0,ABS(VLOOKUP($A53,VARDATA,I$3,FALSE())))</f>
        <v>3547149.31116</v>
      </c>
      <c r="J53" s="25"/>
      <c r="K53" s="27" t="n">
        <f aca="false">IF(ISNA(ABS(VLOOKUP($A53,VARDATA,K$3,FALSE()))),0,ABS(VLOOKUP($A53,VARDATA,K$3,FALSE())))</f>
        <v>6</v>
      </c>
      <c r="L53" s="28"/>
      <c r="M53" s="27" t="n">
        <f aca="false">IF(ISNA(ABS(VLOOKUP($A53,VARDATA,M$3,FALSE()))),0,ABS(VLOOKUP($A53,VARDATA,M$3,FALSE())))</f>
        <v>9825000</v>
      </c>
      <c r="N53" s="33" t="n">
        <f aca="false">-IF(ISNA(ABS(VLOOKUP($A53,VARDATA,N$3,FALSE()))),0,ABS(VLOOKUP($A53,VARDATA,N$3,FALSE())))</f>
        <v>-4340000</v>
      </c>
      <c r="O53" s="34" t="n">
        <f aca="false">ABS(N53)+ABS(M53)</f>
        <v>14165000</v>
      </c>
      <c r="P53" s="25"/>
      <c r="Q53" s="26" t="n">
        <f aca="false">IF(ISNA(ABS(VLOOKUP($A53,VARDATA,Q$4,FALSE()))),0,ABS(VLOOKUP($A53,VARDATA,Q$4,FALSE())))+IF(ISNA(ABS(VLOOKUP($A53,VARDATA,Q$3,FALSE()))),0,ABS(VLOOKUP($A53,VARDATA,Q$3,FALSE())))</f>
        <v>26923569.54875</v>
      </c>
      <c r="R53" s="25"/>
      <c r="S53" s="27" t="n">
        <f aca="false">IF(ISNA(ABS(VLOOKUP($A53,VARDATA,S$3,FALSE()))),0,ABS(VLOOKUP($A53,VARDATA,S$3,FALSE())))</f>
        <v>56</v>
      </c>
      <c r="U53" s="27" t="n">
        <f aca="false">IF(ISNA(ABS(VLOOKUP($A53,VARDATA,U$3,FALSE()))),0,ABS(VLOOKUP($A53,VARDATA,U$3,FALSE())))</f>
        <v>20757500</v>
      </c>
      <c r="V53" s="33" t="n">
        <f aca="false">-IF(ISNA(ABS(VLOOKUP($A53,VARDATA,V$3,FALSE()))),0,ABS(VLOOKUP($A53,VARDATA,V$3,FALSE())))</f>
        <v>-5252500</v>
      </c>
      <c r="W53" s="34" t="n">
        <f aca="false">ABS(V53)+ABS(U53)</f>
        <v>26010000</v>
      </c>
      <c r="X53" s="25"/>
      <c r="Y53" s="26" t="n">
        <f aca="false">IF(ISNA(ABS(VLOOKUP($A53,VARDATA,Y$4,FALSE()))),0,ABS(VLOOKUP($A53,VARDATA,Y$4,FALSE())))+IF(ISNA(ABS(VLOOKUP($A53,VARDATA,Y$3,FALSE()))),0,ABS(VLOOKUP($A53,VARDATA,Y$3,FALSE())))</f>
        <v>46123830.5838275</v>
      </c>
      <c r="Z53" s="25"/>
      <c r="AA53" s="27" t="n">
        <f aca="false">IF(ISNA(ABS(VLOOKUP($A53,VARDATA,AA$3,FALSE()))),0,ABS(VLOOKUP($A53,VARDATA,AA$3,FALSE())))</f>
        <v>106</v>
      </c>
      <c r="AB53" s="1"/>
    </row>
    <row r="54" customFormat="false" ht="12.75" hidden="false" customHeight="false" outlineLevel="0" collapsed="false">
      <c r="A54" s="1" t="s">
        <v>54</v>
      </c>
      <c r="B54" s="8"/>
      <c r="C54" s="0" t="s">
        <v>34</v>
      </c>
      <c r="E54" s="27" t="n">
        <f aca="false">IF(ISNA(ABS(VLOOKUP($A54,VARDATA,E$3,FALSE()))),0,ABS(VLOOKUP($A54,VARDATA,E$3,FALSE())))</f>
        <v>51182</v>
      </c>
      <c r="F54" s="33" t="n">
        <f aca="false">-IF(ISNA(ABS(VLOOKUP($A54,VARDATA,F$3,FALSE()))),0,ABS(VLOOKUP($A54,VARDATA,F$3,FALSE())))</f>
        <v>-0</v>
      </c>
      <c r="G54" s="34" t="n">
        <f aca="false">ABS(F54)+ABS(E54)</f>
        <v>51182</v>
      </c>
      <c r="H54" s="25"/>
      <c r="I54" s="26" t="n">
        <f aca="false">IF(ISNA(ABS(VLOOKUP($A54,VARDATA,I$4,FALSE()))),0,ABS(VLOOKUP($A54,VARDATA,I$4,FALSE())))+IF(ISNA(ABS(VLOOKUP($A54,VARDATA,I$3,FALSE()))),0,ABS(VLOOKUP($A54,VARDATA,I$3,FALSE())))</f>
        <v>222.59321</v>
      </c>
      <c r="J54" s="25"/>
      <c r="K54" s="27" t="n">
        <f aca="false">IF(ISNA(ABS(VLOOKUP($A54,VARDATA,K$3,FALSE()))),0,ABS(VLOOKUP($A54,VARDATA,K$3,FALSE())))</f>
        <v>1</v>
      </c>
      <c r="L54" s="28"/>
      <c r="M54" s="27" t="n">
        <f aca="false">IF(ISNA(ABS(VLOOKUP($A54,VARDATA,M$3,FALSE()))),0,ABS(VLOOKUP($A54,VARDATA,M$3,FALSE())))</f>
        <v>6712053.50125</v>
      </c>
      <c r="N54" s="33" t="n">
        <f aca="false">-IF(ISNA(ABS(VLOOKUP($A54,VARDATA,N$3,FALSE()))),0,ABS(VLOOKUP($A54,VARDATA,N$3,FALSE())))</f>
        <v>-25000</v>
      </c>
      <c r="O54" s="34" t="n">
        <f aca="false">ABS(N54)+ABS(M54)</f>
        <v>6737053.50125</v>
      </c>
      <c r="P54" s="25"/>
      <c r="Q54" s="26" t="n">
        <f aca="false">IF(ISNA(ABS(VLOOKUP($A54,VARDATA,Q$4,FALSE()))),0,ABS(VLOOKUP($A54,VARDATA,Q$4,FALSE())))+IF(ISNA(ABS(VLOOKUP($A54,VARDATA,Q$3,FALSE()))),0,ABS(VLOOKUP($A54,VARDATA,Q$3,FALSE())))</f>
        <v>21733851.2709977</v>
      </c>
      <c r="R54" s="25"/>
      <c r="S54" s="27" t="n">
        <f aca="false">IF(ISNA(ABS(VLOOKUP($A54,VARDATA,S$3,FALSE()))),0,ABS(VLOOKUP($A54,VARDATA,S$3,FALSE())))</f>
        <v>42</v>
      </c>
      <c r="U54" s="27" t="n">
        <f aca="false">IF(ISNA(ABS(VLOOKUP($A54,VARDATA,U$3,FALSE()))),0,ABS(VLOOKUP($A54,VARDATA,U$3,FALSE())))</f>
        <v>14935007.4152813</v>
      </c>
      <c r="V54" s="33" t="n">
        <f aca="false">-IF(ISNA(ABS(VLOOKUP($A54,VARDATA,V$3,FALSE()))),0,ABS(VLOOKUP($A54,VARDATA,V$3,FALSE())))</f>
        <v>-622500</v>
      </c>
      <c r="W54" s="34" t="n">
        <f aca="false">ABS(V54)+ABS(U54)</f>
        <v>15557507.4152813</v>
      </c>
      <c r="X54" s="25"/>
      <c r="Y54" s="26" t="n">
        <f aca="false">IF(ISNA(ABS(VLOOKUP($A54,VARDATA,Y$4,FALSE()))),0,ABS(VLOOKUP($A54,VARDATA,Y$4,FALSE())))+IF(ISNA(ABS(VLOOKUP($A54,VARDATA,Y$3,FALSE()))),0,ABS(VLOOKUP($A54,VARDATA,Y$3,FALSE())))</f>
        <v>29324910.3452646</v>
      </c>
      <c r="Z54" s="25"/>
      <c r="AA54" s="27" t="n">
        <f aca="false">IF(ISNA(ABS(VLOOKUP($A54,VARDATA,AA$3,FALSE()))),0,ABS(VLOOKUP($A54,VARDATA,AA$3,FALSE())))</f>
        <v>77</v>
      </c>
      <c r="AB54" s="1"/>
    </row>
    <row r="55" customFormat="false" ht="12.75" hidden="false" customHeight="false" outlineLevel="0" collapsed="false">
      <c r="B55" s="8"/>
      <c r="C55" s="0" t="s">
        <v>35</v>
      </c>
      <c r="E55" s="29" t="n">
        <f aca="false">SUM(E53:E54)</f>
        <v>728682</v>
      </c>
      <c r="F55" s="29" t="n">
        <f aca="false">SUM(F53:F54)</f>
        <v>-1145000</v>
      </c>
      <c r="G55" s="29" t="n">
        <f aca="false">SUM(G53:G54)</f>
        <v>1873682</v>
      </c>
      <c r="H55" s="30"/>
      <c r="I55" s="29" t="n">
        <f aca="false">SUM(I53:I54)</f>
        <v>3547371.90437</v>
      </c>
      <c r="J55" s="30"/>
      <c r="K55" s="29" t="n">
        <f aca="false">SUM(K53:K54)</f>
        <v>7</v>
      </c>
      <c r="L55" s="28"/>
      <c r="M55" s="29" t="n">
        <f aca="false">SUM(M53:M54)</f>
        <v>16537053.50125</v>
      </c>
      <c r="N55" s="29" t="n">
        <f aca="false">SUM(N53:N54)</f>
        <v>-4365000</v>
      </c>
      <c r="O55" s="29" t="n">
        <f aca="false">SUM(O53:O54)</f>
        <v>20902053.50125</v>
      </c>
      <c r="P55" s="30"/>
      <c r="Q55" s="29" t="n">
        <f aca="false">SUM(Q53:Q54)</f>
        <v>48657420.8197477</v>
      </c>
      <c r="R55" s="30"/>
      <c r="S55" s="29" t="n">
        <f aca="false">SUM(S53:S54)</f>
        <v>98</v>
      </c>
      <c r="U55" s="29" t="n">
        <f aca="false">SUM(U53:U54)</f>
        <v>35692507.4152813</v>
      </c>
      <c r="V55" s="29" t="n">
        <f aca="false">SUM(V53:V54)</f>
        <v>-5875000</v>
      </c>
      <c r="W55" s="29" t="n">
        <f aca="false">SUM(W53:W54)</f>
        <v>41567507.4152813</v>
      </c>
      <c r="X55" s="30"/>
      <c r="Y55" s="29" t="n">
        <f aca="false">SUM(Y53:Y54)</f>
        <v>75448740.9290921</v>
      </c>
      <c r="Z55" s="30"/>
      <c r="AA55" s="29" t="n">
        <f aca="false">SUM(AA53:AA54)</f>
        <v>183</v>
      </c>
      <c r="AB55" s="1"/>
    </row>
    <row r="56" customFormat="false" ht="12.75" hidden="false" customHeight="false" outlineLevel="0" collapsed="false">
      <c r="C56" s="0" t="s">
        <v>36</v>
      </c>
      <c r="E56" s="31" t="n">
        <f aca="false">IF(E55=0,"",E53/E55)</f>
        <v>0.929760855901477</v>
      </c>
      <c r="F56" s="31" t="n">
        <f aca="false">IF(F55=0,"",F53/F55)</f>
        <v>1</v>
      </c>
      <c r="G56" s="31" t="n">
        <f aca="false">IF(G55=0,"",G53/G55)</f>
        <v>0.972683731817886</v>
      </c>
      <c r="H56" s="30"/>
      <c r="I56" s="31" t="n">
        <f aca="false">IF(I55=0,"",I53/I55)</f>
        <v>0.999937251233871</v>
      </c>
      <c r="J56" s="30"/>
      <c r="K56" s="31" t="n">
        <f aca="false">IF(K55=0,"",K53/K55)</f>
        <v>0.857142857142857</v>
      </c>
      <c r="L56" s="32"/>
      <c r="M56" s="31" t="n">
        <f aca="false">IF(M55=0,"",M53/M55)</f>
        <v>0.594120349145472</v>
      </c>
      <c r="N56" s="31" t="n">
        <f aca="false">IF(N55=0,"",N53/N55)</f>
        <v>0.994272623138603</v>
      </c>
      <c r="O56" s="31" t="n">
        <f aca="false">IF(O55=0,"",O53/O55)</f>
        <v>0.677684611186786</v>
      </c>
      <c r="P56" s="30"/>
      <c r="Q56" s="31" t="n">
        <f aca="false">IF(Q55=0,"",Q53/Q55)</f>
        <v>0.55332915504274</v>
      </c>
      <c r="R56" s="30"/>
      <c r="S56" s="31" t="n">
        <f aca="false">IF(S55=0,"",S53/S55)</f>
        <v>0.571428571428571</v>
      </c>
      <c r="U56" s="31" t="n">
        <f aca="false">IF(U55=0,"",U53/U55)</f>
        <v>0.581564633677514</v>
      </c>
      <c r="V56" s="31" t="n">
        <f aca="false">IF(V55=0,"",V53/V55)</f>
        <v>0.894042553191489</v>
      </c>
      <c r="W56" s="31" t="n">
        <f aca="false">IF(W55=0,"",W53/W55)</f>
        <v>0.625729123956037</v>
      </c>
      <c r="X56" s="30"/>
      <c r="Y56" s="31" t="n">
        <f aca="false">IF(Y55=0,"",Y53/Y55)</f>
        <v>0.611326710238616</v>
      </c>
      <c r="Z56" s="30"/>
      <c r="AA56" s="31" t="n">
        <f aca="false">IF(AA55=0,"",AA53/AA55)</f>
        <v>0.579234972677596</v>
      </c>
      <c r="AB56" s="1"/>
    </row>
    <row r="57" customFormat="false" ht="12.75" hidden="false" customHeight="false" outlineLevel="0" collapsed="false">
      <c r="AB57" s="1"/>
    </row>
    <row r="58" customFormat="false" ht="12.75" hidden="false" customHeight="false" outlineLevel="0" collapsed="false">
      <c r="B58" s="8" t="s">
        <v>55</v>
      </c>
      <c r="E58" s="7"/>
      <c r="F58" s="7"/>
      <c r="G58" s="7"/>
      <c r="I58" s="22"/>
      <c r="K58" s="7"/>
      <c r="L58" s="7"/>
      <c r="M58" s="7"/>
      <c r="N58" s="7"/>
      <c r="O58" s="7"/>
      <c r="Q58" s="22"/>
      <c r="S58" s="7"/>
      <c r="U58" s="7"/>
      <c r="V58" s="7"/>
      <c r="W58" s="7"/>
      <c r="Y58" s="22"/>
      <c r="AA58" s="7"/>
      <c r="AB58" s="1"/>
    </row>
    <row r="59" customFormat="false" ht="12.75" hidden="false" customHeight="false" outlineLevel="0" collapsed="false">
      <c r="A59" s="1" t="s">
        <v>56</v>
      </c>
      <c r="B59" s="8"/>
      <c r="C59" s="0" t="s">
        <v>32</v>
      </c>
      <c r="E59" s="27" t="n">
        <f aca="false">IF(ISNA(ABS(VLOOKUP($A59,VARDATA,E$3,FALSE()))),0,ABS(VLOOKUP($A59,VARDATA,E$3,FALSE())))</f>
        <v>11802500</v>
      </c>
      <c r="F59" s="33" t="n">
        <f aca="false">-IF(ISNA(ABS(VLOOKUP($A59,VARDATA,F$3,FALSE()))),0,ABS(VLOOKUP($A59,VARDATA,F$3,FALSE())))</f>
        <v>-10322500</v>
      </c>
      <c r="G59" s="34" t="n">
        <f aca="false">ABS(F59)+ABS(E59)</f>
        <v>22125000</v>
      </c>
      <c r="H59" s="25"/>
      <c r="I59" s="26" t="n">
        <f aca="false">IF(ISNA(ABS(VLOOKUP($A59,VARDATA,I$4,FALSE()))),0,ABS(VLOOKUP($A59,VARDATA,I$4,FALSE())))+IF(ISNA(ABS(VLOOKUP($A59,VARDATA,I$3,FALSE()))),0,ABS(VLOOKUP($A59,VARDATA,I$3,FALSE())))</f>
        <v>44450546.09303</v>
      </c>
      <c r="J59" s="25"/>
      <c r="K59" s="27" t="n">
        <f aca="false">IF(ISNA(ABS(VLOOKUP($A59,VARDATA,K$3,FALSE()))),0,ABS(VLOOKUP($A59,VARDATA,K$3,FALSE())))</f>
        <v>112</v>
      </c>
      <c r="L59" s="28"/>
      <c r="M59" s="27" t="n">
        <f aca="false">IF(ISNA(ABS(VLOOKUP($A59,VARDATA,M$3,FALSE()))),0,ABS(VLOOKUP($A59,VARDATA,M$3,FALSE())))</f>
        <v>70512500</v>
      </c>
      <c r="N59" s="33" t="n">
        <f aca="false">-IF(ISNA(ABS(VLOOKUP($A59,VARDATA,N$3,FALSE()))),0,ABS(VLOOKUP($A59,VARDATA,N$3,FALSE())))</f>
        <v>-94352500</v>
      </c>
      <c r="O59" s="34" t="n">
        <f aca="false">ABS(N59)+ABS(M59)</f>
        <v>164865000</v>
      </c>
      <c r="P59" s="25"/>
      <c r="Q59" s="26" t="n">
        <f aca="false">IF(ISNA(ABS(VLOOKUP($A59,VARDATA,Q$4,FALSE()))),0,ABS(VLOOKUP($A59,VARDATA,Q$4,FALSE())))+IF(ISNA(ABS(VLOOKUP($A59,VARDATA,Q$3,FALSE()))),0,ABS(VLOOKUP($A59,VARDATA,Q$3,FALSE())))</f>
        <v>332601336.606</v>
      </c>
      <c r="R59" s="25"/>
      <c r="S59" s="27" t="n">
        <f aca="false">IF(ISNA(ABS(VLOOKUP($A59,VARDATA,S$3,FALSE()))),0,ABS(VLOOKUP($A59,VARDATA,S$3,FALSE())))</f>
        <v>996</v>
      </c>
      <c r="U59" s="27" t="n">
        <f aca="false">IF(ISNA(ABS(VLOOKUP($A59,VARDATA,U$3,FALSE()))),0,ABS(VLOOKUP($A59,VARDATA,U$3,FALSE())))</f>
        <v>100305000</v>
      </c>
      <c r="V59" s="33" t="n">
        <f aca="false">-IF(ISNA(ABS(VLOOKUP($A59,VARDATA,V$3,FALSE()))),0,ABS(VLOOKUP($A59,VARDATA,V$3,FALSE())))</f>
        <v>-144304000</v>
      </c>
      <c r="W59" s="34" t="n">
        <f aca="false">ABS(V59)+ABS(U59)</f>
        <v>244609000</v>
      </c>
      <c r="X59" s="25"/>
      <c r="Y59" s="26" t="n">
        <f aca="false">IF(ISNA(ABS(VLOOKUP($A59,VARDATA,Y$4,FALSE()))),0,ABS(VLOOKUP($A59,VARDATA,Y$4,FALSE())))+IF(ISNA(ABS(VLOOKUP($A59,VARDATA,Y$3,FALSE()))),0,ABS(VLOOKUP($A59,VARDATA,Y$3,FALSE())))</f>
        <v>485688255.555675</v>
      </c>
      <c r="Z59" s="25"/>
      <c r="AA59" s="27" t="n">
        <f aca="false">IF(ISNA(ABS(VLOOKUP($A59,VARDATA,AA$3,FALSE()))),0,ABS(VLOOKUP($A59,VARDATA,AA$3,FALSE())))</f>
        <v>1876</v>
      </c>
      <c r="AB59" s="1"/>
    </row>
    <row r="60" customFormat="false" ht="12.75" hidden="false" customHeight="false" outlineLevel="0" collapsed="false">
      <c r="A60" s="1" t="s">
        <v>57</v>
      </c>
      <c r="B60" s="8"/>
      <c r="C60" s="0" t="s">
        <v>34</v>
      </c>
      <c r="E60" s="27" t="n">
        <f aca="false">IF(ISNA(ABS(VLOOKUP($A60,VARDATA,E$3,FALSE()))),0,ABS(VLOOKUP($A60,VARDATA,E$3,FALSE())))</f>
        <v>10705185</v>
      </c>
      <c r="F60" s="33" t="n">
        <f aca="false">-IF(ISNA(ABS(VLOOKUP($A60,VARDATA,F$3,FALSE()))),0,ABS(VLOOKUP($A60,VARDATA,F$3,FALSE())))</f>
        <v>-2330820</v>
      </c>
      <c r="G60" s="34" t="n">
        <f aca="false">ABS(F60)+ABS(E60)</f>
        <v>13036005</v>
      </c>
      <c r="H60" s="25"/>
      <c r="I60" s="26" t="n">
        <f aca="false">IF(ISNA(ABS(VLOOKUP($A60,VARDATA,I$4,FALSE()))),0,ABS(VLOOKUP($A60,VARDATA,I$4,FALSE())))+IF(ISNA(ABS(VLOOKUP($A60,VARDATA,I$3,FALSE()))),0,ABS(VLOOKUP($A60,VARDATA,I$3,FALSE())))</f>
        <v>23029852.21796</v>
      </c>
      <c r="J60" s="25"/>
      <c r="K60" s="27" t="n">
        <f aca="false">IF(ISNA(ABS(VLOOKUP($A60,VARDATA,K$3,FALSE()))),0,ABS(VLOOKUP($A60,VARDATA,K$3,FALSE())))</f>
        <v>49</v>
      </c>
      <c r="L60" s="28"/>
      <c r="M60" s="27" t="n">
        <f aca="false">IF(ISNA(ABS(VLOOKUP($A60,VARDATA,M$3,FALSE()))),0,ABS(VLOOKUP($A60,VARDATA,M$3,FALSE())))</f>
        <v>150611763.008695</v>
      </c>
      <c r="N60" s="33" t="n">
        <f aca="false">-IF(ISNA(ABS(VLOOKUP($A60,VARDATA,N$3,FALSE()))),0,ABS(VLOOKUP($A60,VARDATA,N$3,FALSE())))</f>
        <v>-272404505.903071</v>
      </c>
      <c r="O60" s="34" t="n">
        <f aca="false">ABS(N60)+ABS(M60)</f>
        <v>423016268.911766</v>
      </c>
      <c r="P60" s="25"/>
      <c r="Q60" s="26" t="n">
        <f aca="false">IF(ISNA(ABS(VLOOKUP($A60,VARDATA,Q$4,FALSE()))),0,ABS(VLOOKUP($A60,VARDATA,Q$4,FALSE())))+IF(ISNA(ABS(VLOOKUP($A60,VARDATA,Q$3,FALSE()))),0,ABS(VLOOKUP($A60,VARDATA,Q$3,FALSE())))</f>
        <v>661941183.830885</v>
      </c>
      <c r="R60" s="25"/>
      <c r="S60" s="27" t="n">
        <f aca="false">IF(ISNA(ABS(VLOOKUP($A60,VARDATA,S$3,FALSE()))),0,ABS(VLOOKUP($A60,VARDATA,S$3,FALSE())))</f>
        <v>813</v>
      </c>
      <c r="U60" s="27" t="n">
        <f aca="false">IF(ISNA(ABS(VLOOKUP($A60,VARDATA,U$3,FALSE()))),0,ABS(VLOOKUP($A60,VARDATA,U$3,FALSE())))</f>
        <v>214299839.061</v>
      </c>
      <c r="V60" s="33" t="n">
        <f aca="false">-IF(ISNA(ABS(VLOOKUP($A60,VARDATA,V$3,FALSE()))),0,ABS(VLOOKUP($A60,VARDATA,V$3,FALSE())))</f>
        <v>-410686249.723</v>
      </c>
      <c r="W60" s="34" t="n">
        <f aca="false">ABS(V60)+ABS(U60)</f>
        <v>624986088.784</v>
      </c>
      <c r="X60" s="25"/>
      <c r="Y60" s="26" t="n">
        <f aca="false">IF(ISNA(ABS(VLOOKUP($A60,VARDATA,Y$4,FALSE()))),0,ABS(VLOOKUP($A60,VARDATA,Y$4,FALSE())))+IF(ISNA(ABS(VLOOKUP($A60,VARDATA,Y$3,FALSE()))),0,ABS(VLOOKUP($A60,VARDATA,Y$3,FALSE())))</f>
        <v>937954816.494662</v>
      </c>
      <c r="Z60" s="25"/>
      <c r="AA60" s="27" t="n">
        <f aca="false">IF(ISNA(ABS(VLOOKUP($A60,VARDATA,AA$3,FALSE()))),0,ABS(VLOOKUP($A60,VARDATA,AA$3,FALSE())))</f>
        <v>1479</v>
      </c>
      <c r="AB60" s="1"/>
    </row>
    <row r="61" customFormat="false" ht="12.75" hidden="false" customHeight="false" outlineLevel="0" collapsed="false">
      <c r="B61" s="8"/>
      <c r="C61" s="0" t="s">
        <v>35</v>
      </c>
      <c r="E61" s="29" t="n">
        <f aca="false">SUM(E59:E60)</f>
        <v>22507685</v>
      </c>
      <c r="F61" s="29" t="n">
        <f aca="false">SUM(F59:F60)</f>
        <v>-12653320</v>
      </c>
      <c r="G61" s="29" t="n">
        <f aca="false">SUM(G59:G60)</f>
        <v>35161005</v>
      </c>
      <c r="H61" s="30"/>
      <c r="I61" s="29" t="n">
        <f aca="false">SUM(I59:I60)</f>
        <v>67480398.31099</v>
      </c>
      <c r="J61" s="30"/>
      <c r="K61" s="29" t="n">
        <f aca="false">SUM(K59:K60)</f>
        <v>161</v>
      </c>
      <c r="L61" s="28"/>
      <c r="M61" s="29" t="n">
        <f aca="false">SUM(M59:M60)</f>
        <v>221124263.008695</v>
      </c>
      <c r="N61" s="29" t="n">
        <f aca="false">SUM(N59:N60)</f>
        <v>-366757005.903071</v>
      </c>
      <c r="O61" s="29" t="n">
        <f aca="false">SUM(O59:O60)</f>
        <v>587881268.911766</v>
      </c>
      <c r="P61" s="30"/>
      <c r="Q61" s="29" t="n">
        <f aca="false">SUM(Q59:Q60)</f>
        <v>994542520.436885</v>
      </c>
      <c r="R61" s="30"/>
      <c r="S61" s="29" t="n">
        <f aca="false">SUM(S59:S60)</f>
        <v>1809</v>
      </c>
      <c r="U61" s="29" t="n">
        <f aca="false">SUM(U59:U60)</f>
        <v>314604839.061</v>
      </c>
      <c r="V61" s="29" t="n">
        <f aca="false">SUM(V59:V60)</f>
        <v>-554990249.723</v>
      </c>
      <c r="W61" s="29" t="n">
        <f aca="false">SUM(W59:W60)</f>
        <v>869595088.784</v>
      </c>
      <c r="X61" s="30"/>
      <c r="Y61" s="29" t="n">
        <f aca="false">SUM(Y59:Y60)</f>
        <v>1423643072.05034</v>
      </c>
      <c r="Z61" s="30"/>
      <c r="AA61" s="29" t="n">
        <f aca="false">SUM(AA59:AA60)</f>
        <v>3355</v>
      </c>
      <c r="AB61" s="1"/>
    </row>
    <row r="62" customFormat="false" ht="12.75" hidden="false" customHeight="false" outlineLevel="0" collapsed="false">
      <c r="C62" s="0" t="s">
        <v>36</v>
      </c>
      <c r="E62" s="31" t="n">
        <f aca="false">IF(E61=0,"",E59/E61)</f>
        <v>0.524376451865219</v>
      </c>
      <c r="F62" s="31" t="n">
        <f aca="false">IF(F61=0,"",F59/F61)</f>
        <v>0.81579379957197</v>
      </c>
      <c r="G62" s="31" t="n">
        <f aca="false">IF(G61=0,"",G59/G61)</f>
        <v>0.629248225413352</v>
      </c>
      <c r="H62" s="30"/>
      <c r="I62" s="31" t="n">
        <f aca="false">IF(I61=0,"",I59/I61)</f>
        <v>0.658717897428159</v>
      </c>
      <c r="J62" s="30"/>
      <c r="K62" s="31" t="n">
        <f aca="false">IF(K61=0,"",K59/K61)</f>
        <v>0.695652173913044</v>
      </c>
      <c r="L62" s="32"/>
      <c r="M62" s="31" t="n">
        <f aca="false">IF(M61=0,"",M59/M61)</f>
        <v>0.318881786379215</v>
      </c>
      <c r="N62" s="31" t="n">
        <f aca="false">IF(N61=0,"",N59/N61)</f>
        <v>0.25726161595107</v>
      </c>
      <c r="O62" s="31" t="n">
        <f aca="false">IF(O61=0,"",O59/O61)</f>
        <v>0.280439280375753</v>
      </c>
      <c r="P62" s="30"/>
      <c r="Q62" s="31" t="n">
        <f aca="false">IF(Q61=0,"",Q59/Q61)</f>
        <v>0.33442646218876</v>
      </c>
      <c r="R62" s="30"/>
      <c r="S62" s="31" t="n">
        <f aca="false">IF(S61=0,"",S59/S61)</f>
        <v>0.550580431177446</v>
      </c>
      <c r="U62" s="31" t="n">
        <f aca="false">IF(U61=0,"",U59/U61)</f>
        <v>0.318828535185218</v>
      </c>
      <c r="V62" s="31" t="n">
        <f aca="false">IF(V61=0,"",V59/V61)</f>
        <v>0.260011775111407</v>
      </c>
      <c r="W62" s="31" t="n">
        <f aca="false">IF(W61=0,"",W59/W61)</f>
        <v>0.281290687073739</v>
      </c>
      <c r="X62" s="30"/>
      <c r="Y62" s="31" t="n">
        <f aca="false">IF(Y61=0,"",Y59/Y61)</f>
        <v>0.341158725168511</v>
      </c>
      <c r="Z62" s="30"/>
      <c r="AA62" s="31" t="n">
        <f aca="false">IF(AA61=0,"",AA59/AA61)</f>
        <v>0.559165424739195</v>
      </c>
      <c r="AB62" s="1"/>
    </row>
    <row r="63" customFormat="false" ht="12.75" hidden="false" customHeight="false" outlineLevel="0" collapsed="false">
      <c r="AB63" s="1"/>
    </row>
    <row r="64" customFormat="false" ht="12.75" hidden="false" customHeight="false" outlineLevel="0" collapsed="false">
      <c r="AB64" s="1"/>
    </row>
    <row r="65" customFormat="false" ht="12.75" hidden="false" customHeight="false" outlineLevel="0" collapsed="false">
      <c r="AB65" s="1"/>
    </row>
    <row r="66" customFormat="false" ht="12.75" hidden="false" customHeight="false" outlineLevel="0" collapsed="false">
      <c r="B66" s="8" t="s">
        <v>58</v>
      </c>
      <c r="E66" s="7"/>
      <c r="F66" s="7"/>
      <c r="G66" s="7"/>
      <c r="I66" s="22"/>
      <c r="K66" s="7"/>
      <c r="L66" s="7"/>
      <c r="M66" s="7"/>
      <c r="N66" s="7"/>
      <c r="O66" s="7"/>
      <c r="Q66" s="22"/>
      <c r="S66" s="7"/>
      <c r="U66" s="7"/>
      <c r="V66" s="7"/>
      <c r="W66" s="7"/>
      <c r="Y66" s="22"/>
      <c r="AA66" s="7"/>
      <c r="AB66" s="1"/>
    </row>
    <row r="67" customFormat="false" ht="12.75" hidden="false" customHeight="false" outlineLevel="0" collapsed="false">
      <c r="B67" s="8"/>
      <c r="C67" s="0" t="s">
        <v>32</v>
      </c>
      <c r="E67" s="36" t="n">
        <f aca="false">E35+E29+E23+E17+E41+E53+E59+E47</f>
        <v>97010038.23</v>
      </c>
      <c r="F67" s="36" t="n">
        <f aca="false">F35+F29+F23+F17+F41+F53+F59+F47</f>
        <v>-107136415.99</v>
      </c>
      <c r="G67" s="36" t="n">
        <f aca="false">G35+G29+G23+G17+G41+G53+G59+G47</f>
        <v>204146454.22</v>
      </c>
      <c r="H67" s="25"/>
      <c r="I67" s="36" t="n">
        <f aca="false">I35+I29+I23+I17+I41+I53+I59+I47</f>
        <v>413711098.39426</v>
      </c>
      <c r="J67" s="25"/>
      <c r="K67" s="36" t="n">
        <f aca="false">K35+K29+K23+K17+K41+K53+K59+K47</f>
        <v>1017</v>
      </c>
      <c r="L67" s="28"/>
      <c r="M67" s="36" t="n">
        <f aca="false">M35+M29+M23+M17+M41+M53+M59+M47</f>
        <v>1754497183.36</v>
      </c>
      <c r="N67" s="36" t="n">
        <f aca="false">N35+N29+N23+N17+N41+N53+N59+N47</f>
        <v>-1788287757.25</v>
      </c>
      <c r="O67" s="36" t="n">
        <f aca="false">O35+O29+O23+O17+O41+O53+O59+O47</f>
        <v>3542784940.61</v>
      </c>
      <c r="P67" s="25"/>
      <c r="Q67" s="36" t="n">
        <f aca="false">Q35+Q29+Q23+Q17+Q41+Q53+Q59+Q47</f>
        <v>5868578886.97669</v>
      </c>
      <c r="R67" s="25"/>
      <c r="S67" s="36" t="n">
        <f aca="false">S35+S29+S23+S17+S41+S53+S59+S47</f>
        <v>16606</v>
      </c>
      <c r="U67" s="36" t="n">
        <f aca="false">U35+U29+U23+U17+U41+U53+U59+U47</f>
        <v>3231961274.5</v>
      </c>
      <c r="V67" s="36" t="n">
        <f aca="false">V35+V29+V23+V17+V41+V53+V59+V47</f>
        <v>-3205494813.87</v>
      </c>
      <c r="W67" s="36" t="n">
        <f aca="false">W35+W29+W23+W17+W41+W53+W59+W47</f>
        <v>6437456088.37</v>
      </c>
      <c r="X67" s="25"/>
      <c r="Y67" s="36" t="n">
        <f aca="false">Y35+Y29+Y23+Y17+Y41+Y53+Y59+Y47</f>
        <v>10301093916.7253</v>
      </c>
      <c r="Z67" s="25"/>
      <c r="AA67" s="36" t="n">
        <f aca="false">AA35+AA29+AA23+AA17+AA41+AA53+AA59+AA47</f>
        <v>32258</v>
      </c>
      <c r="AB67" s="1"/>
    </row>
    <row r="68" customFormat="false" ht="12.75" hidden="false" customHeight="false" outlineLevel="0" collapsed="false">
      <c r="B68" s="8"/>
      <c r="C68" s="0" t="s">
        <v>34</v>
      </c>
      <c r="E68" s="36" t="n">
        <f aca="false">E36+E30+E24+E18+E42+E54+E60+E48</f>
        <v>137898266.57</v>
      </c>
      <c r="F68" s="36" t="n">
        <f aca="false">F36+F30+F24+F18+F42+F54+F60+F48</f>
        <v>-139069924.45</v>
      </c>
      <c r="G68" s="36" t="n">
        <f aca="false">G36+G30+G24+G18+G42+G54+G60+G48</f>
        <v>276968191.02</v>
      </c>
      <c r="H68" s="25"/>
      <c r="I68" s="36" t="n">
        <f aca="false">I36+I30+I24+I18+I42+I54+I60+I48</f>
        <v>623991532.86211</v>
      </c>
      <c r="J68" s="25"/>
      <c r="K68" s="36" t="n">
        <f aca="false">K36+K30+K24+K18+K42+K54+K60+K48</f>
        <v>681</v>
      </c>
      <c r="L68" s="28"/>
      <c r="M68" s="36" t="n">
        <f aca="false">M36+M30+M24+M18+M42+M54+M60+M48</f>
        <v>3288043039.73995</v>
      </c>
      <c r="N68" s="36" t="n">
        <f aca="false">N36+N30+N24+N18+N42+N54+N60+N48</f>
        <v>-3583869973.00307</v>
      </c>
      <c r="O68" s="36" t="n">
        <f aca="false">O36+O30+O24+O18+O42+O54+O60+O48</f>
        <v>6871913012.74302</v>
      </c>
      <c r="P68" s="25"/>
      <c r="Q68" s="36" t="n">
        <f aca="false">Q36+Q30+Q24+Q18+Q42+Q54+Q60+Q48</f>
        <v>14653421566.5592</v>
      </c>
      <c r="R68" s="25"/>
      <c r="S68" s="36" t="n">
        <f aca="false">S36+S30+S24+S18+S42+S54+S60+S48</f>
        <v>13851</v>
      </c>
      <c r="U68" s="36" t="n">
        <f aca="false">U36+U30+U24+U18+U42+U54+U60+U48</f>
        <v>9460042578.31588</v>
      </c>
      <c r="V68" s="36" t="n">
        <f aca="false">V36+V30+V24+V18+V42+V54+V60+V48</f>
        <v>-9611944258.78238</v>
      </c>
      <c r="W68" s="36" t="n">
        <f aca="false">W36+W30+W24+W18+W42+W54+W60+W48</f>
        <v>19071986837.0983</v>
      </c>
      <c r="X68" s="25"/>
      <c r="Y68" s="36" t="n">
        <f aca="false">Y36+Y30+Y24+Y18+Y42+Y54+Y60+Y48</f>
        <v>38970377962.9414</v>
      </c>
      <c r="Z68" s="25"/>
      <c r="AA68" s="36" t="n">
        <f aca="false">AA36+AA30+AA24+AA18+AA42+AA54+AA60+AA48</f>
        <v>41469</v>
      </c>
      <c r="AB68" s="1"/>
    </row>
    <row r="69" customFormat="false" ht="12.75" hidden="false" customHeight="false" outlineLevel="0" collapsed="false">
      <c r="B69" s="8"/>
      <c r="C69" s="0" t="s">
        <v>35</v>
      </c>
      <c r="E69" s="29" t="n">
        <f aca="false">SUM(E67:E68)</f>
        <v>234908304.8</v>
      </c>
      <c r="F69" s="29" t="n">
        <f aca="false">SUM(F67:F68)</f>
        <v>-246206340.44</v>
      </c>
      <c r="G69" s="29" t="n">
        <f aca="false">SUM(G67:G68)</f>
        <v>481114645.24</v>
      </c>
      <c r="H69" s="30"/>
      <c r="I69" s="29" t="n">
        <f aca="false">SUM(I67:I68)</f>
        <v>1037702631.25637</v>
      </c>
      <c r="J69" s="30"/>
      <c r="K69" s="29" t="n">
        <f aca="false">SUM(K67:K68)</f>
        <v>1698</v>
      </c>
      <c r="L69" s="28"/>
      <c r="M69" s="29" t="n">
        <f aca="false">SUM(M67:M68)</f>
        <v>5042540223.09995</v>
      </c>
      <c r="N69" s="29" t="n">
        <f aca="false">SUM(N67:N68)</f>
        <v>-5372157730.25307</v>
      </c>
      <c r="O69" s="29" t="n">
        <f aca="false">SUM(O67:O68)</f>
        <v>10414697953.353</v>
      </c>
      <c r="P69" s="30"/>
      <c r="Q69" s="29" t="n">
        <f aca="false">SUM(Q67:Q68)</f>
        <v>20522000453.5359</v>
      </c>
      <c r="R69" s="30"/>
      <c r="S69" s="29" t="n">
        <f aca="false">SUM(S67:S68)</f>
        <v>30457</v>
      </c>
      <c r="U69" s="29" t="n">
        <f aca="false">SUM(U67:U68)</f>
        <v>12692003852.8159</v>
      </c>
      <c r="V69" s="29" t="n">
        <f aca="false">SUM(V67:V68)</f>
        <v>-12817439072.6524</v>
      </c>
      <c r="W69" s="29" t="n">
        <f aca="false">SUM(W67:W68)</f>
        <v>25509442925.4683</v>
      </c>
      <c r="X69" s="30"/>
      <c r="Y69" s="29" t="n">
        <f aca="false">SUM(Y67:Y68)</f>
        <v>49271471879.6668</v>
      </c>
      <c r="Z69" s="30"/>
      <c r="AA69" s="29" t="n">
        <f aca="false">SUM(AA67:AA68)</f>
        <v>73727</v>
      </c>
      <c r="AB69" s="1"/>
    </row>
    <row r="70" customFormat="false" ht="12.75" hidden="false" customHeight="false" outlineLevel="0" collapsed="false">
      <c r="C70" s="0" t="s">
        <v>36</v>
      </c>
      <c r="E70" s="31" t="n">
        <f aca="false">IF(E69=0,"",E67/E69)</f>
        <v>0.412969810976219</v>
      </c>
      <c r="F70" s="31" t="n">
        <f aca="false">IF(F69=0,"",F67/F69)</f>
        <v>0.435148890960868</v>
      </c>
      <c r="G70" s="31" t="n">
        <f aca="false">IF(G69=0,"",G67/G69)</f>
        <v>0.424319767106992</v>
      </c>
      <c r="H70" s="30"/>
      <c r="I70" s="31" t="n">
        <f aca="false">IF(I69=0,"",I67/I69)</f>
        <v>0.398679820145942</v>
      </c>
      <c r="J70" s="30"/>
      <c r="K70" s="31" t="n">
        <f aca="false">IF(K69=0,"",K67/K69)</f>
        <v>0.598939929328622</v>
      </c>
      <c r="L70" s="32"/>
      <c r="M70" s="31" t="n">
        <f aca="false">IF(M69=0,"",M67/M69)</f>
        <v>0.347939154817769</v>
      </c>
      <c r="N70" s="31" t="n">
        <f aca="false">IF(N69=0,"",N67/N69)</f>
        <v>0.332880724476747</v>
      </c>
      <c r="O70" s="31" t="n">
        <f aca="false">IF(O69=0,"",O67/O69)</f>
        <v>0.34017164554152</v>
      </c>
      <c r="P70" s="30"/>
      <c r="Q70" s="31" t="n">
        <f aca="false">IF(Q69=0,"",Q67/Q69)</f>
        <v>0.285965244970334</v>
      </c>
      <c r="R70" s="30"/>
      <c r="S70" s="31" t="n">
        <f aca="false">IF(S69=0,"",S67/S69)</f>
        <v>0.545227698066126</v>
      </c>
      <c r="U70" s="31" t="n">
        <f aca="false">IF(U69=0,"",U67/U69)</f>
        <v>0.254645469066963</v>
      </c>
      <c r="V70" s="31" t="n">
        <f aca="false">IF(V69=0,"",V67/V69)</f>
        <v>0.250088554796358</v>
      </c>
      <c r="W70" s="31" t="n">
        <f aca="false">IF(W69=0,"",W67/W69)</f>
        <v>0.252355808285525</v>
      </c>
      <c r="X70" s="30"/>
      <c r="Y70" s="31" t="n">
        <f aca="false">IF(Y69=0,"",Y67/Y69)</f>
        <v>0.209068118400911</v>
      </c>
      <c r="Z70" s="30"/>
      <c r="AA70" s="31" t="n">
        <f aca="false">IF(AA69=0,"",AA67/AA69)</f>
        <v>0.437533061158056</v>
      </c>
      <c r="AB70" s="1"/>
    </row>
    <row r="71" customFormat="false" ht="12.75" hidden="false" customHeight="false" outlineLevel="0" collapsed="false">
      <c r="AB71" s="1"/>
    </row>
    <row r="72" customFormat="false" ht="12.75" hidden="false" customHeight="false" outlineLevel="0" collapsed="false">
      <c r="AB72" s="1"/>
    </row>
    <row r="73" customFormat="false" ht="12.75" hidden="false" customHeight="false" outlineLevel="0" collapsed="false">
      <c r="AB73" s="1"/>
    </row>
    <row r="74" customFormat="false" ht="12.75" hidden="false" customHeight="false" outlineLevel="0" collapsed="false">
      <c r="B74" s="8" t="s">
        <v>59</v>
      </c>
      <c r="E74" s="7"/>
      <c r="F74" s="7"/>
      <c r="G74" s="7"/>
      <c r="I74" s="22"/>
      <c r="K74" s="7"/>
      <c r="M74" s="7"/>
      <c r="N74" s="7"/>
      <c r="O74" s="7"/>
      <c r="Q74" s="22"/>
      <c r="S74" s="7"/>
      <c r="U74" s="7"/>
      <c r="V74" s="7"/>
      <c r="W74" s="7"/>
      <c r="Y74" s="22"/>
      <c r="AA74" s="7"/>
      <c r="AB74" s="1"/>
    </row>
    <row r="75" customFormat="false" ht="12.75" hidden="false" customHeight="false" outlineLevel="0" collapsed="false">
      <c r="A75" s="1" t="s">
        <v>60</v>
      </c>
      <c r="B75" s="8"/>
      <c r="C75" s="0" t="s">
        <v>32</v>
      </c>
      <c r="E75" s="27" t="n">
        <f aca="false">IF(ISNA(ABS(VLOOKUP($A75,VARDATA,E$3,FALSE()))),0,ABS(VLOOKUP($A75,VARDATA,E$3,FALSE())))</f>
        <v>180000</v>
      </c>
      <c r="F75" s="33" t="n">
        <f aca="false">-IF(ISNA(ABS(VLOOKUP($A75,VARDATA,F$3,FALSE()))),0,ABS(VLOOKUP($A75,VARDATA,F$3,FALSE())))</f>
        <v>-528320</v>
      </c>
      <c r="G75" s="34" t="n">
        <f aca="false">ABS(F75)+ABS(E75)</f>
        <v>708320</v>
      </c>
      <c r="H75" s="25"/>
      <c r="I75" s="26" t="n">
        <f aca="false">IF(ISNA(ABS(VLOOKUP($A75,VARDATA,I$4,FALSE()))),0,ABS(VLOOKUP($A75,VARDATA,I$4,FALSE())))+IF(ISNA(ABS(VLOOKUP($A75,VARDATA,I$3,FALSE()))),0,ABS(VLOOKUP($A75,VARDATA,I$3,FALSE())))</f>
        <v>28073960</v>
      </c>
      <c r="J75" s="25"/>
      <c r="K75" s="27" t="n">
        <f aca="false">IF(ISNA(ABS(VLOOKUP($A75,VARDATA,K$3,FALSE()))),0,ABS(VLOOKUP($A75,VARDATA,K$3,FALSE())))</f>
        <v>96</v>
      </c>
      <c r="M75" s="27" t="n">
        <f aca="false">IF(ISNA(ABS(VLOOKUP($A75,VARDATA,M$3,FALSE()))),0,ABS(VLOOKUP($A75,VARDATA,M$3,FALSE())))</f>
        <v>6828840</v>
      </c>
      <c r="N75" s="33" t="n">
        <f aca="false">-IF(ISNA(ABS(VLOOKUP($A75,VARDATA,N$3,FALSE()))),0,ABS(VLOOKUP($A75,VARDATA,N$3,FALSE())))</f>
        <v>-8905744</v>
      </c>
      <c r="O75" s="34" t="n">
        <f aca="false">ABS(N75)+ABS(M75)</f>
        <v>15734584</v>
      </c>
      <c r="P75" s="25"/>
      <c r="Q75" s="26" t="n">
        <f aca="false">IF(ISNA(ABS(VLOOKUP($A75,VARDATA,Q$4,FALSE()))),0,ABS(VLOOKUP($A75,VARDATA,Q$4,FALSE())))+IF(ISNA(ABS(VLOOKUP($A75,VARDATA,Q$3,FALSE()))),0,ABS(VLOOKUP($A75,VARDATA,Q$3,FALSE())))</f>
        <v>601441904</v>
      </c>
      <c r="R75" s="25"/>
      <c r="S75" s="27" t="n">
        <f aca="false">IF(ISNA(ABS(VLOOKUP($A75,VARDATA,S$3,FALSE()))),0,ABS(VLOOKUP($A75,VARDATA,S$3,FALSE())))</f>
        <v>1744</v>
      </c>
      <c r="U75" s="27" t="n">
        <f aca="false">IF(ISNA(ABS(VLOOKUP($A75,VARDATA,U$3,FALSE()))),0,ABS(VLOOKUP($A75,VARDATA,U$3,FALSE())))</f>
        <v>11265740</v>
      </c>
      <c r="V75" s="33" t="n">
        <f aca="false">-IF(ISNA(ABS(VLOOKUP($A75,VARDATA,V$3,FALSE()))),0,ABS(VLOOKUP($A75,VARDATA,V$3,FALSE())))</f>
        <v>-13753544</v>
      </c>
      <c r="W75" s="34" t="n">
        <f aca="false">ABS(V75)+ABS(U75)</f>
        <v>25019284</v>
      </c>
      <c r="X75" s="25"/>
      <c r="Y75" s="26" t="n">
        <f aca="false">IF(ISNA(ABS(VLOOKUP($A75,VARDATA,Y$4,FALSE()))),0,ABS(VLOOKUP($A75,VARDATA,Y$4,FALSE())))+IF(ISNA(ABS(VLOOKUP($A75,VARDATA,Y$3,FALSE()))),0,ABS(VLOOKUP($A75,VARDATA,Y$3,FALSE())))</f>
        <v>899153656</v>
      </c>
      <c r="Z75" s="25"/>
      <c r="AA75" s="27" t="n">
        <f aca="false">IF(ISNA(ABS(VLOOKUP($A75,VARDATA,AA$3,FALSE()))),0,ABS(VLOOKUP($A75,VARDATA,AA$3,FALSE())))</f>
        <v>3063</v>
      </c>
      <c r="AB75" s="1"/>
    </row>
    <row r="76" customFormat="false" ht="12.75" hidden="false" customHeight="false" outlineLevel="0" collapsed="false">
      <c r="A76" s="1" t="s">
        <v>61</v>
      </c>
      <c r="B76" s="8"/>
      <c r="C76" s="0" t="s">
        <v>34</v>
      </c>
      <c r="E76" s="27" t="n">
        <f aca="false">IF(ISNA(ABS(VLOOKUP($A76,VARDATA,E$3,FALSE()))),0,ABS(VLOOKUP($A76,VARDATA,E$3,FALSE())))</f>
        <v>3341470.27</v>
      </c>
      <c r="F76" s="33" t="n">
        <f aca="false">-IF(ISNA(ABS(VLOOKUP($A76,VARDATA,F$3,FALSE()))),0,ABS(VLOOKUP($A76,VARDATA,F$3,FALSE())))</f>
        <v>-2365771.27</v>
      </c>
      <c r="G76" s="34" t="n">
        <f aca="false">ABS(F76)+ABS(E76)</f>
        <v>5707241.54</v>
      </c>
      <c r="H76" s="25"/>
      <c r="I76" s="26" t="n">
        <f aca="false">IF(ISNA(ABS(VLOOKUP($A76,VARDATA,I$4,FALSE()))),0,ABS(VLOOKUP($A76,VARDATA,I$4,FALSE())))+IF(ISNA(ABS(VLOOKUP($A76,VARDATA,I$3,FALSE()))),0,ABS(VLOOKUP($A76,VARDATA,I$3,FALSE())))</f>
        <v>199800812.4</v>
      </c>
      <c r="J76" s="25"/>
      <c r="K76" s="27" t="n">
        <f aca="false">IF(ISNA(ABS(VLOOKUP($A76,VARDATA,K$3,FALSE()))),0,ABS(VLOOKUP($A76,VARDATA,K$3,FALSE())))</f>
        <v>418</v>
      </c>
      <c r="M76" s="27" t="n">
        <f aca="false">IF(ISNA(ABS(VLOOKUP($A76,VARDATA,M$3,FALSE()))),0,ABS(VLOOKUP($A76,VARDATA,M$3,FALSE())))</f>
        <v>53370316.24</v>
      </c>
      <c r="N76" s="33" t="n">
        <f aca="false">-IF(ISNA(ABS(VLOOKUP($A76,VARDATA,N$3,FALSE()))),0,ABS(VLOOKUP($A76,VARDATA,N$3,FALSE())))</f>
        <v>-43155494.72</v>
      </c>
      <c r="O76" s="34" t="n">
        <f aca="false">ABS(N76)+ABS(M76)</f>
        <v>96525810.96</v>
      </c>
      <c r="P76" s="25"/>
      <c r="Q76" s="26" t="n">
        <f aca="false">IF(ISNA(ABS(VLOOKUP($A76,VARDATA,Q$4,FALSE()))),0,ABS(VLOOKUP($A76,VARDATA,Q$4,FALSE())))+IF(ISNA(ABS(VLOOKUP($A76,VARDATA,Q$3,FALSE()))),0,ABS(VLOOKUP($A76,VARDATA,Q$3,FALSE())))</f>
        <v>3672582637.26</v>
      </c>
      <c r="R76" s="25"/>
      <c r="S76" s="27" t="n">
        <f aca="false">IF(ISNA(ABS(VLOOKUP($A76,VARDATA,S$3,FALSE()))),0,ABS(VLOOKUP($A76,VARDATA,S$3,FALSE())))</f>
        <v>8456</v>
      </c>
      <c r="U76" s="27" t="n">
        <f aca="false">IF(ISNA(ABS(VLOOKUP($A76,VARDATA,U$3,FALSE()))),0,ABS(VLOOKUP($A76,VARDATA,U$3,FALSE())))</f>
        <v>131112668.74</v>
      </c>
      <c r="V76" s="33" t="n">
        <f aca="false">-IF(ISNA(ABS(VLOOKUP($A76,VARDATA,V$3,FALSE()))),0,ABS(VLOOKUP($A76,VARDATA,V$3,FALSE())))</f>
        <v>-114876858.38</v>
      </c>
      <c r="W76" s="34" t="n">
        <f aca="false">ABS(V76)+ABS(U76)</f>
        <v>245989527.12</v>
      </c>
      <c r="X76" s="25"/>
      <c r="Y76" s="26" t="n">
        <f aca="false">IF(ISNA(ABS(VLOOKUP($A76,VARDATA,Y$4,FALSE()))),0,ABS(VLOOKUP($A76,VARDATA,Y$4,FALSE())))+IF(ISNA(ABS(VLOOKUP($A76,VARDATA,Y$3,FALSE()))),0,ABS(VLOOKUP($A76,VARDATA,Y$3,FALSE())))</f>
        <v>8049609568.15</v>
      </c>
      <c r="Z76" s="25"/>
      <c r="AA76" s="27" t="n">
        <f aca="false">IF(ISNA(ABS(VLOOKUP($A76,VARDATA,AA$3,FALSE()))),0,ABS(VLOOKUP($A76,VARDATA,AA$3,FALSE())))</f>
        <v>20390</v>
      </c>
      <c r="AB76" s="1"/>
    </row>
    <row r="77" customFormat="false" ht="12.75" hidden="false" customHeight="false" outlineLevel="0" collapsed="false">
      <c r="B77" s="8"/>
      <c r="C77" s="0" t="s">
        <v>35</v>
      </c>
      <c r="E77" s="29" t="n">
        <f aca="false">SUM(E75:E76)</f>
        <v>3521470.27</v>
      </c>
      <c r="F77" s="29" t="n">
        <f aca="false">SUM(F75:F76)</f>
        <v>-2894091.27</v>
      </c>
      <c r="G77" s="29" t="n">
        <f aca="false">SUM(G75:G76)</f>
        <v>6415561.54</v>
      </c>
      <c r="H77" s="30"/>
      <c r="I77" s="29" t="n">
        <f aca="false">SUM(I75:I76)</f>
        <v>227874772.4</v>
      </c>
      <c r="J77" s="30"/>
      <c r="K77" s="29" t="n">
        <f aca="false">SUM(K75:K76)</f>
        <v>514</v>
      </c>
      <c r="M77" s="29" t="n">
        <f aca="false">SUM(M75:M76)</f>
        <v>60199156.24</v>
      </c>
      <c r="N77" s="29" t="n">
        <f aca="false">SUM(N75:N76)</f>
        <v>-52061238.72</v>
      </c>
      <c r="O77" s="29" t="n">
        <f aca="false">SUM(O75:O76)</f>
        <v>112260394.96</v>
      </c>
      <c r="P77" s="30"/>
      <c r="Q77" s="29" t="n">
        <f aca="false">SUM(Q75:Q76)</f>
        <v>4274024541.26</v>
      </c>
      <c r="R77" s="30"/>
      <c r="S77" s="29" t="n">
        <f aca="false">SUM(S75:S76)</f>
        <v>10200</v>
      </c>
      <c r="U77" s="29" t="n">
        <f aca="false">SUM(U75:U76)</f>
        <v>142378408.74</v>
      </c>
      <c r="V77" s="29" t="n">
        <f aca="false">SUM(V75:V76)</f>
        <v>-128630402.38</v>
      </c>
      <c r="W77" s="29" t="n">
        <f aca="false">SUM(W75:W76)</f>
        <v>271008811.12</v>
      </c>
      <c r="X77" s="30"/>
      <c r="Y77" s="29" t="n">
        <f aca="false">SUM(Y75:Y76)</f>
        <v>8948763224.15</v>
      </c>
      <c r="Z77" s="30"/>
      <c r="AA77" s="29" t="n">
        <f aca="false">SUM(AA75:AA76)</f>
        <v>23453</v>
      </c>
      <c r="AB77" s="1"/>
    </row>
    <row r="78" customFormat="false" ht="12.75" hidden="false" customHeight="false" outlineLevel="0" collapsed="false">
      <c r="C78" s="0" t="s">
        <v>36</v>
      </c>
      <c r="E78" s="31" t="n">
        <f aca="false">IF(E77=0,"",E75/E77)</f>
        <v>0.0511150133889956</v>
      </c>
      <c r="F78" s="31" t="n">
        <f aca="false">IF(F77=0,"",F75/F77)</f>
        <v>0.182551257272546</v>
      </c>
      <c r="G78" s="31" t="n">
        <f aca="false">IF(G77=0,"",G75/G77)</f>
        <v>0.110406547514779</v>
      </c>
      <c r="H78" s="30"/>
      <c r="I78" s="31" t="n">
        <f aca="false">IF(I77=0,"",I75/I77)</f>
        <v>0.123199069841397</v>
      </c>
      <c r="J78" s="30"/>
      <c r="K78" s="31" t="n">
        <f aca="false">IF(K77=0,"",K75/K77)</f>
        <v>0.186770428015564</v>
      </c>
      <c r="M78" s="31" t="n">
        <f aca="false">IF(M77=0,"",M75/M77)</f>
        <v>0.113437470332225</v>
      </c>
      <c r="N78" s="31" t="n">
        <f aca="false">IF(N77=0,"",N75/N77)</f>
        <v>0.171062852497567</v>
      </c>
      <c r="O78" s="31" t="n">
        <f aca="false">IF(O77=0,"",O75/O77)</f>
        <v>0.140161487990546</v>
      </c>
      <c r="P78" s="30"/>
      <c r="Q78" s="31" t="n">
        <f aca="false">IF(Q77=0,"",Q75/Q77)</f>
        <v>0.140720273876268</v>
      </c>
      <c r="R78" s="30"/>
      <c r="S78" s="31" t="n">
        <f aca="false">IF(S77=0,"",S75/S77)</f>
        <v>0.170980392156863</v>
      </c>
      <c r="U78" s="31" t="n">
        <f aca="false">IF(U77=0,"",U75/U77)</f>
        <v>0.0791253399985147</v>
      </c>
      <c r="V78" s="31" t="n">
        <f aca="false">IF(V77=0,"",V75/V77)</f>
        <v>0.106922964909721</v>
      </c>
      <c r="W78" s="31" t="n">
        <f aca="false">IF(W77=0,"",W75/W77)</f>
        <v>0.0923190795775334</v>
      </c>
      <c r="X78" s="30"/>
      <c r="Y78" s="31" t="n">
        <f aca="false">IF(Y77=0,"",Y75/Y77)</f>
        <v>0.100477980417837</v>
      </c>
      <c r="Z78" s="30"/>
      <c r="AA78" s="31" t="n">
        <f aca="false">IF(AA77=0,"",AA75/AA77)</f>
        <v>0.130601628789494</v>
      </c>
      <c r="AB78" s="1"/>
    </row>
    <row r="79" customFormat="false" ht="12.75" hidden="false" customHeight="false" outlineLevel="0" collapsed="false">
      <c r="E79" s="37"/>
      <c r="F79" s="37"/>
      <c r="G79" s="37"/>
      <c r="H79" s="30"/>
      <c r="I79" s="37"/>
      <c r="J79" s="30"/>
      <c r="K79" s="37"/>
      <c r="M79" s="37"/>
      <c r="N79" s="37"/>
      <c r="O79" s="37"/>
      <c r="P79" s="30"/>
      <c r="Q79" s="37"/>
      <c r="R79" s="30"/>
      <c r="S79" s="37"/>
      <c r="U79" s="37"/>
      <c r="V79" s="37"/>
      <c r="W79" s="37"/>
      <c r="X79" s="30"/>
      <c r="Y79" s="37"/>
      <c r="Z79" s="30"/>
      <c r="AA79" s="37"/>
      <c r="AB79" s="1"/>
    </row>
    <row r="80" customFormat="false" ht="12.75" hidden="false" customHeight="false" outlineLevel="0" collapsed="false">
      <c r="B80" s="8" t="s">
        <v>62</v>
      </c>
      <c r="E80" s="7"/>
      <c r="F80" s="7"/>
      <c r="G80" s="7"/>
      <c r="I80" s="22"/>
      <c r="K80" s="7"/>
      <c r="M80" s="7"/>
      <c r="N80" s="7"/>
      <c r="O80" s="7"/>
      <c r="Q80" s="22"/>
      <c r="S80" s="7"/>
      <c r="U80" s="7"/>
      <c r="V80" s="7"/>
      <c r="W80" s="7"/>
      <c r="Y80" s="22"/>
      <c r="AA80" s="7"/>
      <c r="AB80" s="1"/>
    </row>
    <row r="81" customFormat="false" ht="12.75" hidden="false" customHeight="false" outlineLevel="0" collapsed="false">
      <c r="A81" s="1" t="s">
        <v>63</v>
      </c>
      <c r="B81" s="8"/>
      <c r="C81" s="0" t="s">
        <v>32</v>
      </c>
      <c r="E81" s="27" t="n">
        <f aca="false">IF(ISNA(ABS(VLOOKUP($A81,VARDATA,E$3,FALSE()))),0,ABS(VLOOKUP($A81,VARDATA,E$3,FALSE())))</f>
        <v>0</v>
      </c>
      <c r="F81" s="33" t="n">
        <f aca="false">-IF(ISNA(ABS(VLOOKUP($A81,VARDATA,F$3,FALSE()))),0,ABS(VLOOKUP($A81,VARDATA,F$3,FALSE())))</f>
        <v>-5900</v>
      </c>
      <c r="G81" s="34" t="n">
        <f aca="false">ABS(F81)+ABS(E81)</f>
        <v>5900</v>
      </c>
      <c r="H81" s="25"/>
      <c r="I81" s="26" t="n">
        <f aca="false">IF(ISNA(ABS(VLOOKUP($A81,VARDATA,I$4,FALSE()))),0,ABS(VLOOKUP($A81,VARDATA,I$4,FALSE())))+IF(ISNA(ABS(VLOOKUP($A81,VARDATA,I$3,FALSE()))),0,ABS(VLOOKUP($A81,VARDATA,I$3,FALSE())))</f>
        <v>114646</v>
      </c>
      <c r="J81" s="25"/>
      <c r="K81" s="27" t="n">
        <f aca="false">IF(ISNA(ABS(VLOOKUP($A81,VARDATA,K$3,FALSE()))),0,ABS(VLOOKUP($A81,VARDATA,K$3,FALSE())))</f>
        <v>3</v>
      </c>
      <c r="M81" s="27" t="n">
        <f aca="false">IF(ISNA(ABS(VLOOKUP($A81,VARDATA,M$3,FALSE()))),0,ABS(VLOOKUP($A81,VARDATA,M$3,FALSE())))</f>
        <v>16550</v>
      </c>
      <c r="N81" s="33" t="n">
        <f aca="false">-IF(ISNA(ABS(VLOOKUP($A81,VARDATA,N$3,FALSE()))),0,ABS(VLOOKUP($A81,VARDATA,N$3,FALSE())))</f>
        <v>-47660</v>
      </c>
      <c r="O81" s="34" t="n">
        <f aca="false">ABS(N81)+ABS(M81)</f>
        <v>64210</v>
      </c>
      <c r="P81" s="25"/>
      <c r="Q81" s="26" t="n">
        <f aca="false">IF(ISNA(ABS(VLOOKUP($A81,VARDATA,Q$4,FALSE()))),0,ABS(VLOOKUP($A81,VARDATA,Q$4,FALSE())))+IF(ISNA(ABS(VLOOKUP($A81,VARDATA,Q$3,FALSE()))),0,ABS(VLOOKUP($A81,VARDATA,Q$3,FALSE())))</f>
        <v>1400711.0605</v>
      </c>
      <c r="R81" s="25"/>
      <c r="S81" s="27" t="n">
        <f aca="false">IF(ISNA(ABS(VLOOKUP($A81,VARDATA,S$3,FALSE()))),0,ABS(VLOOKUP($A81,VARDATA,S$3,FALSE())))</f>
        <v>26</v>
      </c>
      <c r="U81" s="27" t="n">
        <f aca="false">IF(ISNA(ABS(VLOOKUP($A81,VARDATA,U$3,FALSE()))),0,ABS(VLOOKUP($A81,VARDATA,U$3,FALSE())))</f>
        <v>23090</v>
      </c>
      <c r="V81" s="33" t="n">
        <f aca="false">-IF(ISNA(ABS(VLOOKUP($A81,VARDATA,V$3,FALSE()))),0,ABS(VLOOKUP($A81,VARDATA,V$3,FALSE())))</f>
        <v>-63460</v>
      </c>
      <c r="W81" s="34" t="n">
        <f aca="false">ABS(V81)+ABS(U81)</f>
        <v>86550</v>
      </c>
      <c r="X81" s="25"/>
      <c r="Y81" s="26" t="n">
        <f aca="false">IF(ISNA(ABS(VLOOKUP($A81,VARDATA,Y$4,FALSE()))),0,ABS(VLOOKUP($A81,VARDATA,Y$4,FALSE())))+IF(ISNA(ABS(VLOOKUP($A81,VARDATA,Y$3,FALSE()))),0,ABS(VLOOKUP($A81,VARDATA,Y$3,FALSE())))</f>
        <v>1969958.742</v>
      </c>
      <c r="Z81" s="25"/>
      <c r="AA81" s="27" t="n">
        <f aca="false">IF(ISNA(ABS(VLOOKUP($A81,VARDATA,AA$3,FALSE()))),0,ABS(VLOOKUP($A81,VARDATA,AA$3,FALSE())))</f>
        <v>36</v>
      </c>
      <c r="AB81" s="1"/>
    </row>
    <row r="82" customFormat="false" ht="12.75" hidden="false" customHeight="false" outlineLevel="0" collapsed="false">
      <c r="A82" s="1" t="s">
        <v>64</v>
      </c>
      <c r="B82" s="8"/>
      <c r="C82" s="0" t="s">
        <v>34</v>
      </c>
      <c r="E82" s="27" t="n">
        <f aca="false">IF(ISNA(ABS(VLOOKUP($A82,VARDATA,E$3,FALSE()))),0,ABS(VLOOKUP($A82,VARDATA,E$3,FALSE())))</f>
        <v>6900</v>
      </c>
      <c r="F82" s="33" t="n">
        <f aca="false">-IF(ISNA(ABS(VLOOKUP($A82,VARDATA,F$3,FALSE()))),0,ABS(VLOOKUP($A82,VARDATA,F$3,FALSE())))</f>
        <v>-0</v>
      </c>
      <c r="G82" s="34" t="n">
        <f aca="false">ABS(F82)+ABS(E82)</f>
        <v>6900</v>
      </c>
      <c r="H82" s="25"/>
      <c r="I82" s="26" t="n">
        <f aca="false">IF(ISNA(ABS(VLOOKUP($A82,VARDATA,I$4,FALSE()))),0,ABS(VLOOKUP($A82,VARDATA,I$4,FALSE())))+IF(ISNA(ABS(VLOOKUP($A82,VARDATA,I$3,FALSE()))),0,ABS(VLOOKUP($A82,VARDATA,I$3,FALSE())))</f>
        <v>169000</v>
      </c>
      <c r="J82" s="25"/>
      <c r="K82" s="27" t="n">
        <f aca="false">IF(ISNA(ABS(VLOOKUP($A82,VARDATA,K$3,FALSE()))),0,ABS(VLOOKUP($A82,VARDATA,K$3,FALSE())))</f>
        <v>2</v>
      </c>
      <c r="M82" s="27" t="n">
        <f aca="false">IF(ISNA(ABS(VLOOKUP($A82,VARDATA,M$3,FALSE()))),0,ABS(VLOOKUP($A82,VARDATA,M$3,FALSE())))</f>
        <v>45560</v>
      </c>
      <c r="N82" s="33" t="n">
        <f aca="false">-IF(ISNA(ABS(VLOOKUP($A82,VARDATA,N$3,FALSE()))),0,ABS(VLOOKUP($A82,VARDATA,N$3,FALSE())))</f>
        <v>-153160</v>
      </c>
      <c r="O82" s="34" t="n">
        <f aca="false">ABS(N82)+ABS(M82)</f>
        <v>198720</v>
      </c>
      <c r="P82" s="25"/>
      <c r="Q82" s="26" t="n">
        <f aca="false">IF(ISNA(ABS(VLOOKUP($A82,VARDATA,Q$4,FALSE()))),0,ABS(VLOOKUP($A82,VARDATA,Q$4,FALSE())))+IF(ISNA(ABS(VLOOKUP($A82,VARDATA,Q$3,FALSE()))),0,ABS(VLOOKUP($A82,VARDATA,Q$3,FALSE())))</f>
        <v>4431123.6049</v>
      </c>
      <c r="R82" s="25"/>
      <c r="S82" s="27" t="n">
        <f aca="false">IF(ISNA(ABS(VLOOKUP($A82,VARDATA,S$3,FALSE()))),0,ABS(VLOOKUP($A82,VARDATA,S$3,FALSE())))</f>
        <v>41</v>
      </c>
      <c r="U82" s="27" t="n">
        <f aca="false">IF(ISNA(ABS(VLOOKUP($A82,VARDATA,U$3,FALSE()))),0,ABS(VLOOKUP($A82,VARDATA,U$3,FALSE())))</f>
        <v>490226</v>
      </c>
      <c r="V82" s="33" t="n">
        <f aca="false">-IF(ISNA(ABS(VLOOKUP($A82,VARDATA,V$3,FALSE()))),0,ABS(VLOOKUP($A82,VARDATA,V$3,FALSE())))</f>
        <v>-599796</v>
      </c>
      <c r="W82" s="34" t="n">
        <f aca="false">ABS(V82)+ABS(U82)</f>
        <v>1090022</v>
      </c>
      <c r="X82" s="25"/>
      <c r="Y82" s="26" t="n">
        <f aca="false">IF(ISNA(ABS(VLOOKUP($A82,VARDATA,Y$4,FALSE()))),0,ABS(VLOOKUP($A82,VARDATA,Y$4,FALSE())))+IF(ISNA(ABS(VLOOKUP($A82,VARDATA,Y$3,FALSE()))),0,ABS(VLOOKUP($A82,VARDATA,Y$3,FALSE())))</f>
        <v>28805762.3039</v>
      </c>
      <c r="Z82" s="25"/>
      <c r="AA82" s="27" t="n">
        <f aca="false">IF(ISNA(ABS(VLOOKUP($A82,VARDATA,AA$3,FALSE()))),0,ABS(VLOOKUP($A82,VARDATA,AA$3,FALSE())))</f>
        <v>81</v>
      </c>
      <c r="AB82" s="1"/>
    </row>
    <row r="83" customFormat="false" ht="12.75" hidden="false" customHeight="false" outlineLevel="0" collapsed="false">
      <c r="B83" s="8"/>
      <c r="C83" s="0" t="s">
        <v>35</v>
      </c>
      <c r="E83" s="29" t="n">
        <f aca="false">SUM(E81:E82)</f>
        <v>6900</v>
      </c>
      <c r="F83" s="29" t="n">
        <f aca="false">SUM(F81:F82)</f>
        <v>-5900</v>
      </c>
      <c r="G83" s="29" t="n">
        <f aca="false">SUM(G81:G82)</f>
        <v>12800</v>
      </c>
      <c r="H83" s="30"/>
      <c r="I83" s="29" t="n">
        <f aca="false">SUM(I81:I82)</f>
        <v>283646</v>
      </c>
      <c r="J83" s="30"/>
      <c r="K83" s="29" t="n">
        <f aca="false">SUM(K81:K82)</f>
        <v>5</v>
      </c>
      <c r="M83" s="29" t="n">
        <f aca="false">SUM(M81:M82)</f>
        <v>62110</v>
      </c>
      <c r="N83" s="29" t="n">
        <f aca="false">SUM(N81:N82)</f>
        <v>-200820</v>
      </c>
      <c r="O83" s="29" t="n">
        <f aca="false">SUM(O81:O82)</f>
        <v>262930</v>
      </c>
      <c r="P83" s="30"/>
      <c r="Q83" s="29" t="n">
        <f aca="false">SUM(Q81:Q82)</f>
        <v>5831834.6654</v>
      </c>
      <c r="R83" s="30"/>
      <c r="S83" s="29" t="n">
        <f aca="false">SUM(S81:S82)</f>
        <v>67</v>
      </c>
      <c r="U83" s="29" t="n">
        <f aca="false">SUM(U81:U82)</f>
        <v>513316</v>
      </c>
      <c r="V83" s="29" t="n">
        <f aca="false">SUM(V81:V82)</f>
        <v>-663256</v>
      </c>
      <c r="W83" s="29" t="n">
        <f aca="false">SUM(W81:W82)</f>
        <v>1176572</v>
      </c>
      <c r="X83" s="30"/>
      <c r="Y83" s="29" t="n">
        <f aca="false">SUM(Y81:Y82)</f>
        <v>30775721.0459</v>
      </c>
      <c r="Z83" s="30"/>
      <c r="AA83" s="29" t="n">
        <f aca="false">SUM(AA81:AA82)</f>
        <v>117</v>
      </c>
      <c r="AB83" s="1"/>
    </row>
    <row r="84" customFormat="false" ht="12.75" hidden="false" customHeight="false" outlineLevel="0" collapsed="false">
      <c r="C84" s="0" t="s">
        <v>36</v>
      </c>
      <c r="E84" s="31" t="n">
        <f aca="false">IF(E83=0,"",E81/E83)</f>
        <v>0</v>
      </c>
      <c r="F84" s="31" t="n">
        <f aca="false">IF(F83=0,"",F81/F83)</f>
        <v>1</v>
      </c>
      <c r="G84" s="31" t="n">
        <f aca="false">IF(G83=0,"",G81/G83)</f>
        <v>0.4609375</v>
      </c>
      <c r="H84" s="30"/>
      <c r="I84" s="31" t="n">
        <f aca="false">IF(I83=0,"",I81/I83)</f>
        <v>0.404186909034501</v>
      </c>
      <c r="J84" s="30"/>
      <c r="K84" s="31" t="n">
        <f aca="false">IF(K83=0,"",K81/K83)</f>
        <v>0.6</v>
      </c>
      <c r="M84" s="31" t="n">
        <f aca="false">IF(M83=0,"",M81/M83)</f>
        <v>0.266462727419095</v>
      </c>
      <c r="N84" s="31" t="n">
        <f aca="false">IF(N83=0,"",N81/N83)</f>
        <v>0.237326959466189</v>
      </c>
      <c r="O84" s="31" t="n">
        <f aca="false">IF(O83=0,"",O81/O83)</f>
        <v>0.244209485414369</v>
      </c>
      <c r="P84" s="30"/>
      <c r="Q84" s="31" t="n">
        <f aca="false">IF(Q83=0,"",Q81/Q83)</f>
        <v>0.240183602736606</v>
      </c>
      <c r="R84" s="30"/>
      <c r="S84" s="31" t="n">
        <f aca="false">IF(S83=0,"",S81/S83)</f>
        <v>0.388059701492537</v>
      </c>
      <c r="U84" s="31" t="n">
        <f aca="false">IF(U83=0,"",U81/U83)</f>
        <v>0.0449820383545418</v>
      </c>
      <c r="V84" s="31" t="n">
        <f aca="false">IF(V83=0,"",V81/V83)</f>
        <v>0.0956794963030866</v>
      </c>
      <c r="W84" s="31" t="n">
        <f aca="false">IF(W83=0,"",W81/W83)</f>
        <v>0.0735611590280918</v>
      </c>
      <c r="X84" s="30"/>
      <c r="Y84" s="31" t="n">
        <f aca="false">IF(Y83=0,"",Y81/Y83)</f>
        <v>0.0640101571970299</v>
      </c>
      <c r="Z84" s="30"/>
      <c r="AA84" s="31" t="n">
        <f aca="false">IF(AA83=0,"",AA81/AA83)</f>
        <v>0.307692307692308</v>
      </c>
      <c r="AB84" s="1"/>
    </row>
    <row r="85" customFormat="false" ht="12.75" hidden="false" customHeight="false" outlineLevel="0" collapsed="false">
      <c r="E85" s="37"/>
      <c r="F85" s="37"/>
      <c r="G85" s="37"/>
      <c r="H85" s="30"/>
      <c r="I85" s="37"/>
      <c r="J85" s="30"/>
      <c r="K85" s="37"/>
      <c r="M85" s="37"/>
      <c r="N85" s="37"/>
      <c r="O85" s="37"/>
      <c r="P85" s="30"/>
      <c r="Q85" s="37"/>
      <c r="R85" s="30"/>
      <c r="S85" s="37"/>
      <c r="U85" s="37"/>
      <c r="V85" s="37"/>
      <c r="W85" s="37"/>
      <c r="X85" s="30"/>
      <c r="Y85" s="37"/>
      <c r="Z85" s="30"/>
      <c r="AA85" s="37"/>
      <c r="AB85" s="1"/>
    </row>
    <row r="86" customFormat="false" ht="12.75" hidden="false" customHeight="false" outlineLevel="0" collapsed="false">
      <c r="B86" s="8" t="s">
        <v>65</v>
      </c>
      <c r="E86" s="7"/>
      <c r="F86" s="7"/>
      <c r="G86" s="7"/>
      <c r="I86" s="22"/>
      <c r="K86" s="7"/>
      <c r="M86" s="7"/>
      <c r="N86" s="7"/>
      <c r="O86" s="7"/>
      <c r="Q86" s="22"/>
      <c r="S86" s="7"/>
      <c r="U86" s="7"/>
      <c r="V86" s="7"/>
      <c r="W86" s="7"/>
      <c r="Y86" s="22"/>
      <c r="AA86" s="7"/>
      <c r="AB86" s="1"/>
    </row>
    <row r="87" customFormat="false" ht="12.75" hidden="false" customHeight="false" outlineLevel="0" collapsed="false">
      <c r="A87" s="1" t="s">
        <v>66</v>
      </c>
      <c r="B87" s="8"/>
      <c r="C87" s="0" t="s">
        <v>32</v>
      </c>
      <c r="E87" s="27" t="n">
        <f aca="false">IF(ISNA(ABS(VLOOKUP($A87,VARDATA,E$3,FALSE()))),0,ABS(VLOOKUP($A87,VARDATA,E$3,FALSE())))</f>
        <v>45420</v>
      </c>
      <c r="F87" s="33" t="n">
        <f aca="false">-IF(ISNA(ABS(VLOOKUP($A87,VARDATA,F$3,FALSE()))),0,ABS(VLOOKUP($A87,VARDATA,F$3,FALSE())))</f>
        <v>-51180</v>
      </c>
      <c r="G87" s="34" t="n">
        <f aca="false">ABS(F87)+ABS(E87)</f>
        <v>96600</v>
      </c>
      <c r="H87" s="25"/>
      <c r="I87" s="26" t="n">
        <f aca="false">IF(ISNA(ABS(VLOOKUP($A87,VARDATA,I$4,FALSE()))),0,ABS(VLOOKUP($A87,VARDATA,I$4,FALSE())))+IF(ISNA(ABS(VLOOKUP($A87,VARDATA,I$3,FALSE()))),0,ABS(VLOOKUP($A87,VARDATA,I$3,FALSE())))</f>
        <v>1604971</v>
      </c>
      <c r="J87" s="25"/>
      <c r="K87" s="27" t="n">
        <f aca="false">IF(ISNA(ABS(VLOOKUP($A87,VARDATA,K$3,FALSE()))),0,ABS(VLOOKUP($A87,VARDATA,K$3,FALSE())))</f>
        <v>25</v>
      </c>
      <c r="M87" s="27" t="n">
        <f aca="false">IF(ISNA(ABS(VLOOKUP($A87,VARDATA,M$3,FALSE()))),0,ABS(VLOOKUP($A87,VARDATA,M$3,FALSE())))</f>
        <v>772643</v>
      </c>
      <c r="N87" s="33" t="n">
        <f aca="false">-IF(ISNA(ABS(VLOOKUP($A87,VARDATA,N$3,FALSE()))),0,ABS(VLOOKUP($A87,VARDATA,N$3,FALSE())))</f>
        <v>-780180</v>
      </c>
      <c r="O87" s="34" t="n">
        <f aca="false">ABS(N87)+ABS(M87)</f>
        <v>1552823</v>
      </c>
      <c r="P87" s="25"/>
      <c r="Q87" s="26" t="n">
        <f aca="false">IF(ISNA(ABS(VLOOKUP($A87,VARDATA,Q$4,FALSE()))),0,ABS(VLOOKUP($A87,VARDATA,Q$4,FALSE())))+IF(ISNA(ABS(VLOOKUP($A87,VARDATA,Q$3,FALSE()))),0,ABS(VLOOKUP($A87,VARDATA,Q$3,FALSE())))</f>
        <v>27859144.083805</v>
      </c>
      <c r="R87" s="25"/>
      <c r="S87" s="27" t="n">
        <f aca="false">IF(ISNA(ABS(VLOOKUP($A87,VARDATA,S$3,FALSE()))),0,ABS(VLOOKUP($A87,VARDATA,S$3,FALSE())))</f>
        <v>186</v>
      </c>
      <c r="U87" s="27" t="n">
        <f aca="false">IF(ISNA(ABS(VLOOKUP($A87,VARDATA,U$3,FALSE()))),0,ABS(VLOOKUP($A87,VARDATA,U$3,FALSE())))</f>
        <v>818783</v>
      </c>
      <c r="V87" s="33" t="n">
        <f aca="false">-IF(ISNA(ABS(VLOOKUP($A87,VARDATA,V$3,FALSE()))),0,ABS(VLOOKUP($A87,VARDATA,V$3,FALSE())))</f>
        <v>-817620</v>
      </c>
      <c r="W87" s="34" t="n">
        <f aca="false">ABS(V87)+ABS(U87)</f>
        <v>1636403</v>
      </c>
      <c r="X87" s="25"/>
      <c r="Y87" s="26" t="n">
        <f aca="false">IF(ISNA(ABS(VLOOKUP($A87,VARDATA,Y$4,FALSE()))),0,ABS(VLOOKUP($A87,VARDATA,Y$4,FALSE())))+IF(ISNA(ABS(VLOOKUP($A87,VARDATA,Y$3,FALSE()))),0,ABS(VLOOKUP($A87,VARDATA,Y$3,FALSE())))</f>
        <v>30342246.39655</v>
      </c>
      <c r="Z87" s="25"/>
      <c r="AA87" s="27" t="n">
        <f aca="false">IF(ISNA(ABS(VLOOKUP($A87,VARDATA,AA$3,FALSE()))),0,ABS(VLOOKUP($A87,VARDATA,AA$3,FALSE())))</f>
        <v>209</v>
      </c>
      <c r="AB87" s="1"/>
    </row>
    <row r="88" customFormat="false" ht="12.75" hidden="false" customHeight="false" outlineLevel="0" collapsed="false">
      <c r="A88" s="1" t="s">
        <v>67</v>
      </c>
      <c r="B88" s="8"/>
      <c r="C88" s="0" t="s">
        <v>34</v>
      </c>
      <c r="E88" s="27" t="n">
        <f aca="false">IF(ISNA(ABS(VLOOKUP($A88,VARDATA,E$3,FALSE()))),0,ABS(VLOOKUP($A88,VARDATA,E$3,FALSE())))</f>
        <v>27254</v>
      </c>
      <c r="F88" s="33" t="n">
        <f aca="false">-IF(ISNA(ABS(VLOOKUP($A88,VARDATA,F$3,FALSE()))),0,ABS(VLOOKUP($A88,VARDATA,F$3,FALSE())))</f>
        <v>-24476</v>
      </c>
      <c r="G88" s="34" t="n">
        <f aca="false">ABS(F88)+ABS(E88)</f>
        <v>51730</v>
      </c>
      <c r="H88" s="25"/>
      <c r="I88" s="26" t="n">
        <f aca="false">IF(ISNA(ABS(VLOOKUP($A88,VARDATA,I$4,FALSE()))),0,ABS(VLOOKUP($A88,VARDATA,I$4,FALSE())))+IF(ISNA(ABS(VLOOKUP($A88,VARDATA,I$3,FALSE()))),0,ABS(VLOOKUP($A88,VARDATA,I$3,FALSE())))</f>
        <v>625605</v>
      </c>
      <c r="J88" s="25"/>
      <c r="K88" s="27" t="n">
        <f aca="false">IF(ISNA(ABS(VLOOKUP($A88,VARDATA,K$3,FALSE()))),0,ABS(VLOOKUP($A88,VARDATA,K$3,FALSE())))</f>
        <v>66</v>
      </c>
      <c r="M88" s="27" t="n">
        <f aca="false">IF(ISNA(ABS(VLOOKUP($A88,VARDATA,M$3,FALSE()))),0,ABS(VLOOKUP($A88,VARDATA,M$3,FALSE())))</f>
        <v>15476416.2</v>
      </c>
      <c r="N88" s="33" t="n">
        <f aca="false">-IF(ISNA(ABS(VLOOKUP($A88,VARDATA,N$3,FALSE()))),0,ABS(VLOOKUP($A88,VARDATA,N$3,FALSE())))</f>
        <v>-1087687.9</v>
      </c>
      <c r="O88" s="34" t="n">
        <f aca="false">ABS(N88)+ABS(M88)</f>
        <v>16564104.1</v>
      </c>
      <c r="P88" s="25"/>
      <c r="Q88" s="26" t="n">
        <f aca="false">IF(ISNA(ABS(VLOOKUP($A88,VARDATA,Q$4,FALSE()))),0,ABS(VLOOKUP($A88,VARDATA,Q$4,FALSE())))+IF(ISNA(ABS(VLOOKUP($A88,VARDATA,Q$3,FALSE()))),0,ABS(VLOOKUP($A88,VARDATA,Q$3,FALSE())))</f>
        <v>272634465.010629</v>
      </c>
      <c r="R88" s="25"/>
      <c r="S88" s="27" t="n">
        <f aca="false">IF(ISNA(ABS(VLOOKUP($A88,VARDATA,S$3,FALSE()))),0,ABS(VLOOKUP($A88,VARDATA,S$3,FALSE())))</f>
        <v>1453</v>
      </c>
      <c r="U88" s="27" t="n">
        <f aca="false">IF(ISNA(ABS(VLOOKUP($A88,VARDATA,U$3,FALSE()))),0,ABS(VLOOKUP($A88,VARDATA,U$3,FALSE())))</f>
        <v>18060794.8</v>
      </c>
      <c r="V88" s="33" t="n">
        <f aca="false">-IF(ISNA(ABS(VLOOKUP($A88,VARDATA,V$3,FALSE()))),0,ABS(VLOOKUP($A88,VARDATA,V$3,FALSE())))</f>
        <v>-2955146.6</v>
      </c>
      <c r="W88" s="34" t="n">
        <f aca="false">ABS(V88)+ABS(U88)</f>
        <v>21015941.4</v>
      </c>
      <c r="X88" s="25"/>
      <c r="Y88" s="26" t="n">
        <f aca="false">IF(ISNA(ABS(VLOOKUP($A88,VARDATA,Y$4,FALSE()))),0,ABS(VLOOKUP($A88,VARDATA,Y$4,FALSE())))+IF(ISNA(ABS(VLOOKUP($A88,VARDATA,Y$3,FALSE()))),0,ABS(VLOOKUP($A88,VARDATA,Y$3,FALSE())))</f>
        <v>365714412.85883</v>
      </c>
      <c r="Z88" s="25"/>
      <c r="AA88" s="27" t="n">
        <f aca="false">IF(ISNA(ABS(VLOOKUP($A88,VARDATA,AA$3,FALSE()))),0,ABS(VLOOKUP($A88,VARDATA,AA$3,FALSE())))</f>
        <v>2766</v>
      </c>
      <c r="AB88" s="1"/>
    </row>
    <row r="89" customFormat="false" ht="12.75" hidden="false" customHeight="false" outlineLevel="0" collapsed="false">
      <c r="B89" s="8"/>
      <c r="C89" s="0" t="s">
        <v>35</v>
      </c>
      <c r="E89" s="29" t="n">
        <f aca="false">SUM(E87:E88)</f>
        <v>72674</v>
      </c>
      <c r="F89" s="29" t="n">
        <f aca="false">SUM(F87:F88)</f>
        <v>-75656</v>
      </c>
      <c r="G89" s="29" t="n">
        <f aca="false">SUM(G87:G88)</f>
        <v>148330</v>
      </c>
      <c r="H89" s="30"/>
      <c r="I89" s="29" t="n">
        <f aca="false">SUM(I87:I88)</f>
        <v>2230576</v>
      </c>
      <c r="J89" s="30"/>
      <c r="K89" s="29" t="n">
        <f aca="false">SUM(K87:K88)</f>
        <v>91</v>
      </c>
      <c r="M89" s="29" t="n">
        <f aca="false">SUM(M87:M88)</f>
        <v>16249059.2</v>
      </c>
      <c r="N89" s="29" t="n">
        <f aca="false">SUM(N87:N88)</f>
        <v>-1867867.9</v>
      </c>
      <c r="O89" s="29" t="n">
        <f aca="false">SUM(O87:O88)</f>
        <v>18116927.1</v>
      </c>
      <c r="P89" s="30"/>
      <c r="Q89" s="29" t="n">
        <f aca="false">SUM(Q87:Q88)</f>
        <v>300493609.094434</v>
      </c>
      <c r="R89" s="30"/>
      <c r="S89" s="29" t="n">
        <f aca="false">SUM(S87:S88)</f>
        <v>1639</v>
      </c>
      <c r="U89" s="29" t="n">
        <f aca="false">SUM(U87:U88)</f>
        <v>18879577.8</v>
      </c>
      <c r="V89" s="29" t="n">
        <f aca="false">SUM(V87:V88)</f>
        <v>-3772766.6</v>
      </c>
      <c r="W89" s="29" t="n">
        <f aca="false">SUM(W87:W88)</f>
        <v>22652344.4</v>
      </c>
      <c r="X89" s="30"/>
      <c r="Y89" s="29" t="n">
        <f aca="false">SUM(Y87:Y88)</f>
        <v>396056659.25538</v>
      </c>
      <c r="Z89" s="30"/>
      <c r="AA89" s="29" t="n">
        <f aca="false">SUM(AA87:AA88)</f>
        <v>2975</v>
      </c>
      <c r="AB89" s="1"/>
    </row>
    <row r="90" customFormat="false" ht="12.75" hidden="false" customHeight="false" outlineLevel="0" collapsed="false">
      <c r="C90" s="0" t="s">
        <v>36</v>
      </c>
      <c r="E90" s="31" t="n">
        <f aca="false">IF(E89=0,"",E87/E89)</f>
        <v>0.624982799900927</v>
      </c>
      <c r="F90" s="31" t="n">
        <f aca="false">IF(F89=0,"",F87/F89)</f>
        <v>0.676483028444538</v>
      </c>
      <c r="G90" s="31" t="n">
        <f aca="false">IF(G89=0,"",G87/G89)</f>
        <v>0.651250589900897</v>
      </c>
      <c r="H90" s="30"/>
      <c r="I90" s="31" t="n">
        <f aca="false">IF(I89=0,"",I87/I89)</f>
        <v>0.71953208498612</v>
      </c>
      <c r="J90" s="30"/>
      <c r="K90" s="31" t="n">
        <f aca="false">IF(K89=0,"",K87/K89)</f>
        <v>0.274725274725275</v>
      </c>
      <c r="M90" s="31" t="n">
        <f aca="false">IF(M89=0,"",M87/M89)</f>
        <v>0.0475500144648375</v>
      </c>
      <c r="N90" s="31" t="n">
        <f aca="false">IF(N89=0,"",N87/N89)</f>
        <v>0.417684783811532</v>
      </c>
      <c r="O90" s="31" t="n">
        <f aca="false">IF(O89=0,"",O87/O89)</f>
        <v>0.0857111689763326</v>
      </c>
      <c r="P90" s="30"/>
      <c r="Q90" s="31" t="n">
        <f aca="false">IF(Q89=0,"",Q87/Q89)</f>
        <v>0.0927112698594862</v>
      </c>
      <c r="R90" s="30"/>
      <c r="S90" s="31" t="n">
        <f aca="false">IF(S89=0,"",S87/S89)</f>
        <v>0.113483831604637</v>
      </c>
      <c r="U90" s="31" t="n">
        <f aca="false">IF(U89=0,"",U87/U89)</f>
        <v>0.0433687134677344</v>
      </c>
      <c r="V90" s="31" t="n">
        <f aca="false">IF(V89=0,"",V87/V89)</f>
        <v>0.216716295145319</v>
      </c>
      <c r="W90" s="31" t="n">
        <f aca="false">IF(W89=0,"",W87/W89)</f>
        <v>0.0722398958405383</v>
      </c>
      <c r="X90" s="30"/>
      <c r="Y90" s="31" t="n">
        <f aca="false">IF(Y89=0,"",Y87/Y89)</f>
        <v>0.0766108729331708</v>
      </c>
      <c r="Z90" s="30"/>
      <c r="AA90" s="31" t="n">
        <f aca="false">IF(AA89=0,"",AA87/AA89)</f>
        <v>0.0702521008403361</v>
      </c>
      <c r="AB90" s="1"/>
    </row>
    <row r="91" customFormat="false" ht="12.75" hidden="false" customHeight="false" outlineLevel="0" collapsed="false">
      <c r="E91" s="37"/>
      <c r="F91" s="37"/>
      <c r="G91" s="37"/>
      <c r="H91" s="30"/>
      <c r="I91" s="37"/>
      <c r="J91" s="30"/>
      <c r="K91" s="37"/>
      <c r="M91" s="37"/>
      <c r="N91" s="37"/>
      <c r="O91" s="37"/>
      <c r="P91" s="30"/>
      <c r="Q91" s="37"/>
      <c r="R91" s="30"/>
      <c r="S91" s="37"/>
      <c r="U91" s="37"/>
      <c r="V91" s="37"/>
      <c r="W91" s="37"/>
      <c r="X91" s="30"/>
      <c r="Y91" s="37"/>
      <c r="Z91" s="30"/>
      <c r="AA91" s="37"/>
      <c r="AB91" s="1"/>
    </row>
    <row r="92" customFormat="false" ht="12.75" hidden="false" customHeight="false" outlineLevel="0" collapsed="false">
      <c r="B92" s="8" t="s">
        <v>68</v>
      </c>
      <c r="E92" s="7"/>
      <c r="F92" s="7"/>
      <c r="G92" s="7"/>
      <c r="I92" s="22"/>
      <c r="K92" s="7"/>
      <c r="M92" s="7"/>
      <c r="N92" s="7"/>
      <c r="O92" s="7"/>
      <c r="Q92" s="22"/>
      <c r="S92" s="7"/>
      <c r="U92" s="7"/>
      <c r="V92" s="7"/>
      <c r="W92" s="7"/>
      <c r="Y92" s="22"/>
      <c r="AA92" s="7"/>
      <c r="AB92" s="1"/>
    </row>
    <row r="93" customFormat="false" ht="12.75" hidden="false" customHeight="false" outlineLevel="0" collapsed="false">
      <c r="A93" s="1" t="s">
        <v>69</v>
      </c>
      <c r="B93" s="8"/>
      <c r="C93" s="0" t="s">
        <v>32</v>
      </c>
      <c r="E93" s="27" t="n">
        <f aca="false">IF(ISNA(ABS(VLOOKUP($A93,VARDATA,E$3,FALSE()))),0,ABS(VLOOKUP($A93,VARDATA,E$3,FALSE())))</f>
        <v>11045</v>
      </c>
      <c r="F93" s="33" t="n">
        <f aca="false">-IF(ISNA(ABS(VLOOKUP($A93,VARDATA,F$3,FALSE()))),0,ABS(VLOOKUP($A93,VARDATA,F$3,FALSE())))</f>
        <v>-0</v>
      </c>
      <c r="G93" s="34" t="n">
        <f aca="false">ABS(F93)+ABS(E93)</f>
        <v>11045</v>
      </c>
      <c r="H93" s="25"/>
      <c r="I93" s="26" t="n">
        <f aca="false">IF(ISNA(ABS(VLOOKUP($A93,VARDATA,I$4,FALSE()))),0,ABS(VLOOKUP($A93,VARDATA,I$4,FALSE())))+IF(ISNA(ABS(VLOOKUP($A93,VARDATA,I$3,FALSE()))),0,ABS(VLOOKUP($A93,VARDATA,I$3,FALSE())))</f>
        <v>170765</v>
      </c>
      <c r="J93" s="25"/>
      <c r="K93" s="27" t="n">
        <f aca="false">IF(ISNA(ABS(VLOOKUP($A93,VARDATA,K$3,FALSE()))),0,ABS(VLOOKUP($A93,VARDATA,K$3,FALSE())))</f>
        <v>1</v>
      </c>
      <c r="M93" s="27" t="n">
        <f aca="false">IF(ISNA(ABS(VLOOKUP($A93,VARDATA,M$3,FALSE()))),0,ABS(VLOOKUP($A93,VARDATA,M$3,FALSE())))</f>
        <v>556177</v>
      </c>
      <c r="N93" s="33" t="n">
        <f aca="false">-IF(ISNA(ABS(VLOOKUP($A93,VARDATA,N$3,FALSE()))),0,ABS(VLOOKUP($A93,VARDATA,N$3,FALSE())))</f>
        <v>-622193</v>
      </c>
      <c r="O93" s="34" t="n">
        <f aca="false">ABS(N93)+ABS(M93)</f>
        <v>1178370</v>
      </c>
      <c r="P93" s="25"/>
      <c r="Q93" s="26" t="n">
        <f aca="false">IF(ISNA(ABS(VLOOKUP($A93,VARDATA,Q$4,FALSE()))),0,ABS(VLOOKUP($A93,VARDATA,Q$4,FALSE())))+IF(ISNA(ABS(VLOOKUP($A93,VARDATA,Q$3,FALSE()))),0,ABS(VLOOKUP($A93,VARDATA,Q$3,FALSE())))</f>
        <v>16528157.9389771</v>
      </c>
      <c r="R93" s="25"/>
      <c r="S93" s="27" t="n">
        <f aca="false">IF(ISNA(ABS(VLOOKUP($A93,VARDATA,S$3,FALSE()))),0,ABS(VLOOKUP($A93,VARDATA,S$3,FALSE())))</f>
        <v>66</v>
      </c>
      <c r="U93" s="27" t="n">
        <f aca="false">IF(ISNA(ABS(VLOOKUP($A93,VARDATA,U$3,FALSE()))),0,ABS(VLOOKUP($A93,VARDATA,U$3,FALSE())))</f>
        <v>915502</v>
      </c>
      <c r="V93" s="33" t="n">
        <f aca="false">-IF(ISNA(ABS(VLOOKUP($A93,VARDATA,V$3,FALSE()))),0,ABS(VLOOKUP($A93,VARDATA,V$3,FALSE())))</f>
        <v>-849478</v>
      </c>
      <c r="W93" s="34" t="n">
        <f aca="false">ABS(V93)+ABS(U93)</f>
        <v>1764980</v>
      </c>
      <c r="X93" s="25"/>
      <c r="Y93" s="26" t="n">
        <f aca="false">IF(ISNA(ABS(VLOOKUP($A93,VARDATA,Y$4,FALSE()))),0,ABS(VLOOKUP($A93,VARDATA,Y$4,FALSE())))+IF(ISNA(ABS(VLOOKUP($A93,VARDATA,Y$3,FALSE()))),0,ABS(VLOOKUP($A93,VARDATA,Y$3,FALSE())))</f>
        <v>24755097.43375</v>
      </c>
      <c r="Z93" s="25"/>
      <c r="AA93" s="27" t="n">
        <f aca="false">IF(ISNA(ABS(VLOOKUP($A93,VARDATA,AA$3,FALSE()))),0,ABS(VLOOKUP($A93,VARDATA,AA$3,FALSE())))</f>
        <v>98</v>
      </c>
      <c r="AB93" s="1"/>
    </row>
    <row r="94" customFormat="false" ht="12.75" hidden="false" customHeight="false" outlineLevel="0" collapsed="false">
      <c r="A94" s="1" t="s">
        <v>70</v>
      </c>
      <c r="B94" s="8"/>
      <c r="C94" s="0" t="s">
        <v>34</v>
      </c>
      <c r="E94" s="27" t="n">
        <f aca="false">IF(ISNA(ABS(VLOOKUP($A94,VARDATA,E$3,FALSE()))),0,ABS(VLOOKUP($A94,VARDATA,E$3,FALSE())))</f>
        <v>292800</v>
      </c>
      <c r="F94" s="33" t="n">
        <f aca="false">-IF(ISNA(ABS(VLOOKUP($A94,VARDATA,F$3,FALSE()))),0,ABS(VLOOKUP($A94,VARDATA,F$3,FALSE())))</f>
        <v>-659463</v>
      </c>
      <c r="G94" s="34" t="n">
        <f aca="false">ABS(F94)+ABS(E94)</f>
        <v>952263</v>
      </c>
      <c r="H94" s="25"/>
      <c r="I94" s="26" t="n">
        <f aca="false">IF(ISNA(ABS(VLOOKUP($A94,VARDATA,I$4,FALSE()))),0,ABS(VLOOKUP($A94,VARDATA,I$4,FALSE())))+IF(ISNA(ABS(VLOOKUP($A94,VARDATA,I$3,FALSE()))),0,ABS(VLOOKUP($A94,VARDATA,I$3,FALSE())))</f>
        <v>6706886</v>
      </c>
      <c r="J94" s="25"/>
      <c r="K94" s="27" t="n">
        <f aca="false">IF(ISNA(ABS(VLOOKUP($A94,VARDATA,K$3,FALSE()))),0,ABS(VLOOKUP($A94,VARDATA,K$3,FALSE())))</f>
        <v>27</v>
      </c>
      <c r="M94" s="27" t="n">
        <f aca="false">IF(ISNA(ABS(VLOOKUP($A94,VARDATA,M$3,FALSE()))),0,ABS(VLOOKUP($A94,VARDATA,M$3,FALSE())))</f>
        <v>9815815.01000977</v>
      </c>
      <c r="N94" s="33" t="n">
        <f aca="false">-IF(ISNA(ABS(VLOOKUP($A94,VARDATA,N$3,FALSE()))),0,ABS(VLOOKUP($A94,VARDATA,N$3,FALSE())))</f>
        <v>-7873163.73714121</v>
      </c>
      <c r="O94" s="34" t="n">
        <f aca="false">ABS(N94)+ABS(M94)</f>
        <v>17688978.747151</v>
      </c>
      <c r="P94" s="25"/>
      <c r="Q94" s="26" t="n">
        <f aca="false">IF(ISNA(ABS(VLOOKUP($A94,VARDATA,Q$4,FALSE()))),0,ABS(VLOOKUP($A94,VARDATA,Q$4,FALSE())))+IF(ISNA(ABS(VLOOKUP($A94,VARDATA,Q$3,FALSE()))),0,ABS(VLOOKUP($A94,VARDATA,Q$3,FALSE())))</f>
        <v>159674691.926294</v>
      </c>
      <c r="R94" s="25"/>
      <c r="S94" s="27" t="n">
        <f aca="false">IF(ISNA(ABS(VLOOKUP($A94,VARDATA,S$3,FALSE()))),0,ABS(VLOOKUP($A94,VARDATA,S$3,FALSE())))</f>
        <v>724</v>
      </c>
      <c r="U94" s="27" t="n">
        <f aca="false">IF(ISNA(ABS(VLOOKUP($A94,VARDATA,U$3,FALSE()))),0,ABS(VLOOKUP($A94,VARDATA,U$3,FALSE())))</f>
        <v>25734888</v>
      </c>
      <c r="V94" s="33" t="n">
        <f aca="false">-IF(ISNA(ABS(VLOOKUP($A94,VARDATA,V$3,FALSE()))),0,ABS(VLOOKUP($A94,VARDATA,V$3,FALSE())))</f>
        <v>-19038690.4296875</v>
      </c>
      <c r="W94" s="34" t="n">
        <f aca="false">ABS(V94)+ABS(U94)</f>
        <v>44773578.4296875</v>
      </c>
      <c r="X94" s="25"/>
      <c r="Y94" s="26" t="n">
        <f aca="false">IF(ISNA(ABS(VLOOKUP($A94,VARDATA,Y$4,FALSE()))),0,ABS(VLOOKUP($A94,VARDATA,Y$4,FALSE())))+IF(ISNA(ABS(VLOOKUP($A94,VARDATA,Y$3,FALSE()))),0,ABS(VLOOKUP($A94,VARDATA,Y$3,FALSE())))</f>
        <v>384987073.034843</v>
      </c>
      <c r="Z94" s="25"/>
      <c r="AA94" s="27" t="n">
        <f aca="false">IF(ISNA(ABS(VLOOKUP($A94,VARDATA,AA$3,FALSE()))),0,ABS(VLOOKUP($A94,VARDATA,AA$3,FALSE())))</f>
        <v>1893</v>
      </c>
      <c r="AB94" s="1"/>
    </row>
    <row r="95" customFormat="false" ht="12.75" hidden="false" customHeight="false" outlineLevel="0" collapsed="false">
      <c r="B95" s="8"/>
      <c r="C95" s="0" t="s">
        <v>35</v>
      </c>
      <c r="E95" s="29" t="n">
        <f aca="false">SUM(E93:E94)</f>
        <v>303845</v>
      </c>
      <c r="F95" s="29" t="n">
        <f aca="false">SUM(F93:F94)</f>
        <v>-659463</v>
      </c>
      <c r="G95" s="29" t="n">
        <f aca="false">SUM(G93:G94)</f>
        <v>963308</v>
      </c>
      <c r="H95" s="30"/>
      <c r="I95" s="29" t="n">
        <f aca="false">SUM(I93:I94)</f>
        <v>6877651</v>
      </c>
      <c r="J95" s="30"/>
      <c r="K95" s="29" t="n">
        <f aca="false">SUM(K93:K94)</f>
        <v>28</v>
      </c>
      <c r="M95" s="29" t="n">
        <f aca="false">SUM(M93:M94)</f>
        <v>10371992.0100098</v>
      </c>
      <c r="N95" s="29" t="n">
        <f aca="false">SUM(N93:N94)</f>
        <v>-8495356.73714121</v>
      </c>
      <c r="O95" s="29" t="n">
        <f aca="false">SUM(O93:O94)</f>
        <v>18867348.747151</v>
      </c>
      <c r="P95" s="30"/>
      <c r="Q95" s="29" t="n">
        <f aca="false">SUM(Q93:Q94)</f>
        <v>176202849.865272</v>
      </c>
      <c r="R95" s="30"/>
      <c r="S95" s="29" t="n">
        <f aca="false">SUM(S93:S94)</f>
        <v>790</v>
      </c>
      <c r="U95" s="29" t="n">
        <f aca="false">SUM(U93:U94)</f>
        <v>26650390</v>
      </c>
      <c r="V95" s="29" t="n">
        <f aca="false">SUM(V93:V94)</f>
        <v>-19888168.4296875</v>
      </c>
      <c r="W95" s="29" t="n">
        <f aca="false">SUM(W93:W94)</f>
        <v>46538558.4296875</v>
      </c>
      <c r="X95" s="30"/>
      <c r="Y95" s="29" t="n">
        <f aca="false">SUM(Y93:Y94)</f>
        <v>409742170.468593</v>
      </c>
      <c r="Z95" s="30"/>
      <c r="AA95" s="29" t="n">
        <f aca="false">SUM(AA93:AA94)</f>
        <v>1991</v>
      </c>
      <c r="AB95" s="1"/>
    </row>
    <row r="96" customFormat="false" ht="12.75" hidden="false" customHeight="false" outlineLevel="0" collapsed="false">
      <c r="C96" s="0" t="s">
        <v>36</v>
      </c>
      <c r="E96" s="31" t="n">
        <f aca="false">IF(E95=0,"",E93/E95)</f>
        <v>0.0363507709522948</v>
      </c>
      <c r="F96" s="31" t="n">
        <f aca="false">IF(F95=0,"",F93/F95)</f>
        <v>0</v>
      </c>
      <c r="G96" s="31" t="n">
        <f aca="false">IF(G95=0,"",G93/G95)</f>
        <v>0.0114656994439992</v>
      </c>
      <c r="H96" s="30"/>
      <c r="I96" s="31" t="n">
        <f aca="false">IF(I95=0,"",I93/I95)</f>
        <v>0.0248289714031724</v>
      </c>
      <c r="J96" s="30"/>
      <c r="K96" s="31" t="n">
        <f aca="false">IF(K95=0,"",K93/K95)</f>
        <v>0.0357142857142857</v>
      </c>
      <c r="M96" s="31" t="n">
        <f aca="false">IF(M95=0,"",M93/M95)</f>
        <v>0.0536229684194942</v>
      </c>
      <c r="N96" s="31" t="n">
        <f aca="false">IF(N95=0,"",N93/N95)</f>
        <v>0.0732391845629988</v>
      </c>
      <c r="O96" s="31" t="n">
        <f aca="false">IF(O95=0,"",O93/O95)</f>
        <v>0.0624555159175683</v>
      </c>
      <c r="P96" s="30"/>
      <c r="Q96" s="31" t="n">
        <f aca="false">IF(Q95=0,"",Q93/Q95)</f>
        <v>0.0938018763692805</v>
      </c>
      <c r="R96" s="30"/>
      <c r="S96" s="31" t="n">
        <f aca="false">IF(S95=0,"",S93/S95)</f>
        <v>0.0835443037974684</v>
      </c>
      <c r="U96" s="31" t="n">
        <f aca="false">IF(U95=0,"",U93/U95)</f>
        <v>0.034352292780706</v>
      </c>
      <c r="V96" s="31" t="n">
        <f aca="false">IF(V95=0,"",V93/V95)</f>
        <v>0.0427127315923153</v>
      </c>
      <c r="W96" s="31" t="n">
        <f aca="false">IF(W95=0,"",W93/W95)</f>
        <v>0.0379251111240717</v>
      </c>
      <c r="X96" s="30"/>
      <c r="Y96" s="31" t="n">
        <f aca="false">IF(Y95=0,"",Y93/Y95)</f>
        <v>0.0604162793530365</v>
      </c>
      <c r="Z96" s="30"/>
      <c r="AA96" s="31" t="n">
        <f aca="false">IF(AA95=0,"",AA93/AA95)</f>
        <v>0.0492214967353089</v>
      </c>
      <c r="AB96" s="1"/>
    </row>
    <row r="97" customFormat="false" ht="12.75" hidden="false" customHeight="false" outlineLevel="0" collapsed="false">
      <c r="AB97" s="1"/>
    </row>
    <row r="98" customFormat="false" ht="12.75" hidden="false" customHeight="false" outlineLevel="0" collapsed="false">
      <c r="AB98" s="1"/>
    </row>
    <row r="99" customFormat="false" ht="12.75" hidden="false" customHeight="false" outlineLevel="0" collapsed="false">
      <c r="B99" s="8" t="s">
        <v>71</v>
      </c>
      <c r="E99" s="7"/>
      <c r="F99" s="7"/>
      <c r="G99" s="7"/>
      <c r="I99" s="22"/>
      <c r="K99" s="7"/>
      <c r="M99" s="7"/>
      <c r="N99" s="7"/>
      <c r="O99" s="7"/>
      <c r="Q99" s="22"/>
      <c r="S99" s="7"/>
      <c r="U99" s="7"/>
      <c r="V99" s="7"/>
      <c r="W99" s="7"/>
      <c r="Y99" s="22"/>
      <c r="AA99" s="7"/>
      <c r="AB99" s="1"/>
    </row>
    <row r="100" customFormat="false" ht="12.75" hidden="false" customHeight="false" outlineLevel="0" collapsed="false">
      <c r="A100" s="1" t="s">
        <v>72</v>
      </c>
      <c r="B100" s="8"/>
      <c r="C100" s="0" t="s">
        <v>32</v>
      </c>
      <c r="E100" s="27" t="n">
        <f aca="false">IF(ISNA(ABS(VLOOKUP($A100,VARDATA,E$3,FALSE()))),0,ABS(VLOOKUP($A100,VARDATA,E$3,FALSE())))</f>
        <v>0</v>
      </c>
      <c r="F100" s="33" t="n">
        <f aca="false">-IF(ISNA(ABS(VLOOKUP($A100,VARDATA,F$3,FALSE()))),0,ABS(VLOOKUP($A100,VARDATA,F$3,FALSE())))</f>
        <v>-0</v>
      </c>
      <c r="G100" s="34" t="n">
        <f aca="false">ABS(F100)+ABS(E100)</f>
        <v>0</v>
      </c>
      <c r="H100" s="25"/>
      <c r="I100" s="26" t="n">
        <f aca="false">IF(ISNA(ABS(VLOOKUP($A100,VARDATA,I$4,FALSE()))),0,ABS(VLOOKUP($A100,VARDATA,I$4,FALSE())))+IF(ISNA(ABS(VLOOKUP($A100,VARDATA,I$3,FALSE()))),0,ABS(VLOOKUP($A100,VARDATA,I$3,FALSE())))</f>
        <v>0</v>
      </c>
      <c r="J100" s="25"/>
      <c r="K100" s="27" t="n">
        <f aca="false">IF(ISNA(ABS(VLOOKUP($A100,VARDATA,K$3,FALSE()))),0,ABS(VLOOKUP($A100,VARDATA,K$3,FALSE())))</f>
        <v>0</v>
      </c>
      <c r="M100" s="27" t="n">
        <f aca="false">IF(ISNA(ABS(VLOOKUP($A100,VARDATA,M$3,FALSE()))),0,ABS(VLOOKUP($A100,VARDATA,M$3,FALSE())))</f>
        <v>0</v>
      </c>
      <c r="N100" s="33" t="n">
        <f aca="false">-IF(ISNA(ABS(VLOOKUP($A100,VARDATA,N$3,FALSE()))),0,ABS(VLOOKUP($A100,VARDATA,N$3,FALSE())))</f>
        <v>-0</v>
      </c>
      <c r="O100" s="34" t="n">
        <f aca="false">ABS(N100)+ABS(M100)</f>
        <v>0</v>
      </c>
      <c r="P100" s="25"/>
      <c r="Q100" s="26" t="n">
        <f aca="false">IF(ISNA(ABS(VLOOKUP($A100,VARDATA,Q$4,FALSE()))),0,ABS(VLOOKUP($A100,VARDATA,Q$4,FALSE())))+IF(ISNA(ABS(VLOOKUP($A100,VARDATA,Q$3,FALSE()))),0,ABS(VLOOKUP($A100,VARDATA,Q$3,FALSE())))</f>
        <v>0</v>
      </c>
      <c r="R100" s="25"/>
      <c r="S100" s="27" t="n">
        <f aca="false">IF(ISNA(ABS(VLOOKUP($A100,VARDATA,S$3,FALSE()))),0,ABS(VLOOKUP($A100,VARDATA,S$3,FALSE())))</f>
        <v>0</v>
      </c>
      <c r="U100" s="27" t="n">
        <f aca="false">IF(ISNA(ABS(VLOOKUP($A100,VARDATA,U$3,FALSE()))),0,ABS(VLOOKUP($A100,VARDATA,U$3,FALSE())))</f>
        <v>0</v>
      </c>
      <c r="V100" s="33" t="n">
        <f aca="false">-IF(ISNA(ABS(VLOOKUP($A100,VARDATA,V$3,FALSE()))),0,ABS(VLOOKUP($A100,VARDATA,V$3,FALSE())))</f>
        <v>-0</v>
      </c>
      <c r="W100" s="34" t="n">
        <f aca="false">ABS(V100)+ABS(U100)</f>
        <v>0</v>
      </c>
      <c r="X100" s="25"/>
      <c r="Y100" s="26" t="n">
        <f aca="false">IF(ISNA(ABS(VLOOKUP($A100,VARDATA,Y$4,FALSE()))),0,ABS(VLOOKUP($A100,VARDATA,Y$4,FALSE())))+IF(ISNA(ABS(VLOOKUP($A100,VARDATA,Y$3,FALSE()))),0,ABS(VLOOKUP($A100,VARDATA,Y$3,FALSE())))</f>
        <v>0</v>
      </c>
      <c r="Z100" s="25"/>
      <c r="AA100" s="27" t="n">
        <f aca="false">IF(ISNA(ABS(VLOOKUP($A100,VARDATA,AA$3,FALSE()))),0,ABS(VLOOKUP($A100,VARDATA,AA$3,FALSE())))</f>
        <v>0</v>
      </c>
      <c r="AB100" s="1"/>
    </row>
    <row r="101" customFormat="false" ht="12.75" hidden="false" customHeight="false" outlineLevel="0" collapsed="false">
      <c r="A101" s="1" t="s">
        <v>73</v>
      </c>
      <c r="B101" s="8"/>
      <c r="C101" s="0" t="s">
        <v>34</v>
      </c>
      <c r="E101" s="27" t="n">
        <f aca="false">IF(ISNA(ABS(VLOOKUP($A101,VARDATA,E$3,FALSE()))),0,ABS(VLOOKUP($A101,VARDATA,E$3,FALSE())))</f>
        <v>0</v>
      </c>
      <c r="F101" s="33" t="n">
        <f aca="false">-IF(ISNA(ABS(VLOOKUP($A101,VARDATA,F$3,FALSE()))),0,ABS(VLOOKUP($A101,VARDATA,F$3,FALSE())))</f>
        <v>-0</v>
      </c>
      <c r="G101" s="34" t="n">
        <f aca="false">ABS(F101)+ABS(E101)</f>
        <v>0</v>
      </c>
      <c r="H101" s="25"/>
      <c r="I101" s="26" t="n">
        <f aca="false">IF(ISNA(ABS(VLOOKUP($A101,VARDATA,I$4,FALSE()))),0,ABS(VLOOKUP($A101,VARDATA,I$4,FALSE())))+IF(ISNA(ABS(VLOOKUP($A101,VARDATA,I$3,FALSE()))),0,ABS(VLOOKUP($A101,VARDATA,I$3,FALSE())))</f>
        <v>0</v>
      </c>
      <c r="J101" s="25"/>
      <c r="K101" s="27" t="n">
        <f aca="false">IF(ISNA(ABS(VLOOKUP($A101,VARDATA,K$3,FALSE()))),0,ABS(VLOOKUP($A101,VARDATA,K$3,FALSE())))</f>
        <v>0</v>
      </c>
      <c r="M101" s="27" t="n">
        <f aca="false">IF(ISNA(ABS(VLOOKUP($A101,VARDATA,M$3,FALSE()))),0,ABS(VLOOKUP($A101,VARDATA,M$3,FALSE())))</f>
        <v>85</v>
      </c>
      <c r="N101" s="33" t="n">
        <f aca="false">-IF(ISNA(ABS(VLOOKUP($A101,VARDATA,N$3,FALSE()))),0,ABS(VLOOKUP($A101,VARDATA,N$3,FALSE())))</f>
        <v>-97977.5583400726</v>
      </c>
      <c r="O101" s="34" t="n">
        <f aca="false">ABS(N101)+ABS(M101)</f>
        <v>98062.5583400726</v>
      </c>
      <c r="P101" s="25"/>
      <c r="Q101" s="26" t="n">
        <f aca="false">IF(ISNA(ABS(VLOOKUP($A101,VARDATA,Q$4,FALSE()))),0,ABS(VLOOKUP($A101,VARDATA,Q$4,FALSE())))+IF(ISNA(ABS(VLOOKUP($A101,VARDATA,Q$3,FALSE()))),0,ABS(VLOOKUP($A101,VARDATA,Q$3,FALSE())))</f>
        <v>1441259.20586179</v>
      </c>
      <c r="R101" s="25"/>
      <c r="S101" s="27" t="n">
        <f aca="false">IF(ISNA(ABS(VLOOKUP($A101,VARDATA,S$3,FALSE()))),0,ABS(VLOOKUP($A101,VARDATA,S$3,FALSE())))</f>
        <v>60</v>
      </c>
      <c r="U101" s="27" t="n">
        <f aca="false">IF(ISNA(ABS(VLOOKUP($A101,VARDATA,U$3,FALSE()))),0,ABS(VLOOKUP($A101,VARDATA,U$3,FALSE())))</f>
        <v>68009</v>
      </c>
      <c r="V101" s="33" t="n">
        <f aca="false">-IF(ISNA(ABS(VLOOKUP($A101,VARDATA,V$3,FALSE()))),0,ABS(VLOOKUP($A101,VARDATA,V$3,FALSE())))</f>
        <v>-896710.031518977</v>
      </c>
      <c r="W101" s="34" t="n">
        <f aca="false">ABS(V101)+ABS(U101)</f>
        <v>964719.031518977</v>
      </c>
      <c r="X101" s="25"/>
      <c r="Y101" s="26" t="n">
        <f aca="false">IF(ISNA(ABS(VLOOKUP($A101,VARDATA,Y$4,FALSE()))),0,ABS(VLOOKUP($A101,VARDATA,Y$4,FALSE())))+IF(ISNA(ABS(VLOOKUP($A101,VARDATA,Y$3,FALSE()))),0,ABS(VLOOKUP($A101,VARDATA,Y$3,FALSE())))</f>
        <v>16378257.002399</v>
      </c>
      <c r="Z101" s="25"/>
      <c r="AA101" s="27" t="n">
        <f aca="false">IF(ISNA(ABS(VLOOKUP($A101,VARDATA,AA$3,FALSE()))),0,ABS(VLOOKUP($A101,VARDATA,AA$3,FALSE())))</f>
        <v>152</v>
      </c>
      <c r="AB101" s="1"/>
    </row>
    <row r="102" customFormat="false" ht="12.75" hidden="false" customHeight="false" outlineLevel="0" collapsed="false">
      <c r="B102" s="8"/>
      <c r="C102" s="0" t="s">
        <v>35</v>
      </c>
      <c r="E102" s="29" t="n">
        <f aca="false">SUM(E100:E101)</f>
        <v>0</v>
      </c>
      <c r="F102" s="29" t="n">
        <f aca="false">SUM(F100:F101)</f>
        <v>0</v>
      </c>
      <c r="G102" s="29" t="n">
        <f aca="false">SUM(G100:G101)</f>
        <v>0</v>
      </c>
      <c r="H102" s="30"/>
      <c r="I102" s="29" t="n">
        <f aca="false">SUM(I100:I101)</f>
        <v>0</v>
      </c>
      <c r="J102" s="30"/>
      <c r="K102" s="29" t="n">
        <f aca="false">SUM(K100:K101)</f>
        <v>0</v>
      </c>
      <c r="M102" s="29" t="n">
        <f aca="false">SUM(M100:M101)</f>
        <v>85</v>
      </c>
      <c r="N102" s="29" t="n">
        <f aca="false">SUM(N100:N101)</f>
        <v>-97977.5583400726</v>
      </c>
      <c r="O102" s="29" t="n">
        <f aca="false">SUM(O100:O101)</f>
        <v>98062.5583400726</v>
      </c>
      <c r="P102" s="30"/>
      <c r="Q102" s="29" t="n">
        <f aca="false">SUM(Q100:Q101)</f>
        <v>1441259.20586179</v>
      </c>
      <c r="R102" s="30"/>
      <c r="S102" s="29" t="n">
        <f aca="false">SUM(S100:S101)</f>
        <v>60</v>
      </c>
      <c r="U102" s="29" t="n">
        <f aca="false">SUM(U100:U101)</f>
        <v>68009</v>
      </c>
      <c r="V102" s="29" t="n">
        <f aca="false">SUM(V100:V101)</f>
        <v>-896710.031518977</v>
      </c>
      <c r="W102" s="29" t="n">
        <f aca="false">SUM(W100:W101)</f>
        <v>964719.031518977</v>
      </c>
      <c r="X102" s="30"/>
      <c r="Y102" s="29" t="n">
        <f aca="false">SUM(Y100:Y101)</f>
        <v>16378257.002399</v>
      </c>
      <c r="Z102" s="30"/>
      <c r="AA102" s="29" t="n">
        <f aca="false">SUM(AA100:AA101)</f>
        <v>152</v>
      </c>
      <c r="AB102" s="1"/>
    </row>
    <row r="103" customFormat="false" ht="12.75" hidden="false" customHeight="false" outlineLevel="0" collapsed="false">
      <c r="C103" s="0" t="s">
        <v>36</v>
      </c>
      <c r="E103" s="31" t="str">
        <f aca="false">IF(E102=0,"",E100/E102)</f>
        <v/>
      </c>
      <c r="F103" s="31" t="str">
        <f aca="false">IF(F102=0,"",F100/F102)</f>
        <v/>
      </c>
      <c r="G103" s="31" t="str">
        <f aca="false">IF(G102=0,"",G100/G102)</f>
        <v/>
      </c>
      <c r="H103" s="30"/>
      <c r="I103" s="31" t="str">
        <f aca="false">IF(I102=0,"",I100/I102)</f>
        <v/>
      </c>
      <c r="J103" s="30"/>
      <c r="K103" s="31" t="str">
        <f aca="false">IF(K102=0,"",K100/K102)</f>
        <v/>
      </c>
      <c r="M103" s="31" t="n">
        <f aca="false">IF(M102=0,"",M100/M102)</f>
        <v>0</v>
      </c>
      <c r="N103" s="31" t="n">
        <f aca="false">IF(N102=0,"",N100/N102)</f>
        <v>0</v>
      </c>
      <c r="O103" s="31" t="n">
        <f aca="false">IF(O102=0,"",O100/O102)</f>
        <v>0</v>
      </c>
      <c r="P103" s="30"/>
      <c r="Q103" s="31" t="n">
        <f aca="false">IF(Q102=0,"",Q100/Q102)</f>
        <v>0</v>
      </c>
      <c r="R103" s="30"/>
      <c r="S103" s="31" t="n">
        <f aca="false">IF(S102=0,"",S100/S102)</f>
        <v>0</v>
      </c>
      <c r="U103" s="31" t="n">
        <f aca="false">IF(U102=0,"",U100/U102)</f>
        <v>0</v>
      </c>
      <c r="V103" s="31" t="n">
        <f aca="false">IF(V102=0,"",V100/V102)</f>
        <v>0</v>
      </c>
      <c r="W103" s="31" t="n">
        <f aca="false">IF(W102=0,"",W100/W102)</f>
        <v>0</v>
      </c>
      <c r="X103" s="30"/>
      <c r="Y103" s="31" t="n">
        <f aca="false">IF(Y102=0,"",Y100/Y102)</f>
        <v>0</v>
      </c>
      <c r="Z103" s="30"/>
      <c r="AA103" s="31" t="n">
        <f aca="false">IF(AA102=0,"",AA100/AA102)</f>
        <v>0</v>
      </c>
      <c r="AB103" s="1"/>
    </row>
    <row r="104" customFormat="false" ht="12.75" hidden="false" customHeight="false" outlineLevel="0" collapsed="false">
      <c r="E104" s="37"/>
      <c r="F104" s="37"/>
      <c r="G104" s="37"/>
      <c r="H104" s="30"/>
      <c r="I104" s="37"/>
      <c r="J104" s="30"/>
      <c r="K104" s="37"/>
      <c r="M104" s="37"/>
      <c r="N104" s="37"/>
      <c r="O104" s="37"/>
      <c r="P104" s="30"/>
      <c r="Q104" s="37"/>
      <c r="R104" s="30"/>
      <c r="S104" s="37"/>
      <c r="U104" s="37"/>
      <c r="V104" s="37"/>
      <c r="W104" s="37"/>
      <c r="X104" s="30"/>
      <c r="Y104" s="37"/>
      <c r="Z104" s="30"/>
      <c r="AA104" s="37"/>
      <c r="AB104" s="1"/>
    </row>
    <row r="105" customFormat="false" ht="12.75" hidden="false" customHeight="false" outlineLevel="0" collapsed="false">
      <c r="B105" s="8" t="s">
        <v>74</v>
      </c>
      <c r="E105" s="7"/>
      <c r="F105" s="7"/>
      <c r="G105" s="7"/>
      <c r="I105" s="22"/>
      <c r="K105" s="7"/>
      <c r="M105" s="7"/>
      <c r="N105" s="7"/>
      <c r="O105" s="7"/>
      <c r="Q105" s="22"/>
      <c r="S105" s="7"/>
      <c r="U105" s="7"/>
      <c r="V105" s="7"/>
      <c r="W105" s="7"/>
      <c r="Y105" s="22"/>
      <c r="AA105" s="7"/>
      <c r="AB105" s="1"/>
    </row>
    <row r="106" customFormat="false" ht="12.75" hidden="false" customHeight="false" outlineLevel="0" collapsed="false">
      <c r="A106" s="1" t="s">
        <v>75</v>
      </c>
      <c r="B106" s="8"/>
      <c r="C106" s="0" t="s">
        <v>32</v>
      </c>
      <c r="E106" s="27" t="n">
        <f aca="false">IF(ISNA(ABS(VLOOKUP($A106,VARDATA,E$3,FALSE()))),0,ABS(VLOOKUP($A106,VARDATA,E$3,FALSE())))</f>
        <v>50340</v>
      </c>
      <c r="F106" s="33" t="n">
        <f aca="false">-IF(ISNA(ABS(VLOOKUP($A106,VARDATA,F$3,FALSE()))),0,ABS(VLOOKUP($A106,VARDATA,F$3,FALSE())))</f>
        <v>-0</v>
      </c>
      <c r="G106" s="34" t="n">
        <f aca="false">ABS(F106)+ABS(E106)</f>
        <v>50340</v>
      </c>
      <c r="H106" s="25"/>
      <c r="I106" s="26" t="n">
        <f aca="false">IF(ISNA(ABS(VLOOKUP($A106,VARDATA,I$4,FALSE()))),0,ABS(VLOOKUP($A106,VARDATA,I$4,FALSE())))+IF(ISNA(ABS(VLOOKUP($A106,VARDATA,I$3,FALSE()))),0,ABS(VLOOKUP($A106,VARDATA,I$3,FALSE())))</f>
        <v>1584064.56159</v>
      </c>
      <c r="J106" s="25"/>
      <c r="K106" s="27" t="n">
        <f aca="false">IF(ISNA(ABS(VLOOKUP($A106,VARDATA,K$3,FALSE()))),0,ABS(VLOOKUP($A106,VARDATA,K$3,FALSE())))</f>
        <v>3</v>
      </c>
      <c r="M106" s="27" t="n">
        <f aca="false">IF(ISNA(ABS(VLOOKUP($A106,VARDATA,M$3,FALSE()))),0,ABS(VLOOKUP($A106,VARDATA,M$3,FALSE())))</f>
        <v>4372070</v>
      </c>
      <c r="N106" s="33" t="n">
        <f aca="false">-IF(ISNA(ABS(VLOOKUP($A106,VARDATA,N$3,FALSE()))),0,ABS(VLOOKUP($A106,VARDATA,N$3,FALSE())))</f>
        <v>-1195620</v>
      </c>
      <c r="O106" s="34" t="n">
        <f aca="false">ABS(N106)+ABS(M106)</f>
        <v>5567690</v>
      </c>
      <c r="P106" s="25"/>
      <c r="Q106" s="26" t="n">
        <f aca="false">IF(ISNA(ABS(VLOOKUP($A106,VARDATA,Q$4,FALSE()))),0,ABS(VLOOKUP($A106,VARDATA,Q$4,FALSE())))+IF(ISNA(ABS(VLOOKUP($A106,VARDATA,Q$3,FALSE()))),0,ABS(VLOOKUP($A106,VARDATA,Q$3,FALSE())))</f>
        <v>204202098.982819</v>
      </c>
      <c r="R106" s="25"/>
      <c r="S106" s="27" t="n">
        <f aca="false">IF(ISNA(ABS(VLOOKUP($A106,VARDATA,S$3,FALSE()))),0,ABS(VLOOKUP($A106,VARDATA,S$3,FALSE())))</f>
        <v>103</v>
      </c>
      <c r="U106" s="27" t="n">
        <f aca="false">IF(ISNA(ABS(VLOOKUP($A106,VARDATA,U$3,FALSE()))),0,ABS(VLOOKUP($A106,VARDATA,U$3,FALSE())))</f>
        <v>6200830</v>
      </c>
      <c r="V106" s="33" t="n">
        <f aca="false">-IF(ISNA(ABS(VLOOKUP($A106,VARDATA,V$3,FALSE()))),0,ABS(VLOOKUP($A106,VARDATA,V$3,FALSE())))</f>
        <v>-2324720</v>
      </c>
      <c r="W106" s="34" t="n">
        <f aca="false">ABS(V106)+ABS(U106)</f>
        <v>8525550</v>
      </c>
      <c r="X106" s="25"/>
      <c r="Y106" s="26" t="n">
        <f aca="false">IF(ISNA(ABS(VLOOKUP($A106,VARDATA,Y$4,FALSE()))),0,ABS(VLOOKUP($A106,VARDATA,Y$4,FALSE())))+IF(ISNA(ABS(VLOOKUP($A106,VARDATA,Y$3,FALSE()))),0,ABS(VLOOKUP($A106,VARDATA,Y$3,FALSE())))</f>
        <v>314023133.508613</v>
      </c>
      <c r="Z106" s="25"/>
      <c r="AA106" s="27" t="n">
        <f aca="false">IF(ISNA(ABS(VLOOKUP($A106,VARDATA,AA$3,FALSE()))),0,ABS(VLOOKUP($A106,VARDATA,AA$3,FALSE())))</f>
        <v>181</v>
      </c>
      <c r="AB106" s="1"/>
    </row>
    <row r="107" customFormat="false" ht="12.75" hidden="false" customHeight="false" outlineLevel="0" collapsed="false">
      <c r="A107" s="1" t="s">
        <v>76</v>
      </c>
      <c r="B107" s="8"/>
      <c r="C107" s="0" t="s">
        <v>34</v>
      </c>
      <c r="E107" s="27" t="n">
        <f aca="false">IF(ISNA(ABS(VLOOKUP($A107,VARDATA,E$3,FALSE()))),0,ABS(VLOOKUP($A107,VARDATA,E$3,FALSE())))</f>
        <v>268960</v>
      </c>
      <c r="F107" s="33" t="n">
        <f aca="false">-IF(ISNA(ABS(VLOOKUP($A107,VARDATA,F$3,FALSE()))),0,ABS(VLOOKUP($A107,VARDATA,F$3,FALSE())))</f>
        <v>-105260</v>
      </c>
      <c r="G107" s="34" t="n">
        <f aca="false">ABS(F107)+ABS(E107)</f>
        <v>374220</v>
      </c>
      <c r="H107" s="25"/>
      <c r="I107" s="26" t="n">
        <f aca="false">IF(ISNA(ABS(VLOOKUP($A107,VARDATA,I$4,FALSE()))),0,ABS(VLOOKUP($A107,VARDATA,I$4,FALSE())))+IF(ISNA(ABS(VLOOKUP($A107,VARDATA,I$3,FALSE()))),0,ABS(VLOOKUP($A107,VARDATA,I$3,FALSE())))</f>
        <v>13863201.2022</v>
      </c>
      <c r="J107" s="25"/>
      <c r="K107" s="27" t="n">
        <f aca="false">IF(ISNA(ABS(VLOOKUP($A107,VARDATA,K$3,FALSE()))),0,ABS(VLOOKUP($A107,VARDATA,K$3,FALSE())))</f>
        <v>11</v>
      </c>
      <c r="M107" s="27" t="n">
        <f aca="false">IF(ISNA(ABS(VLOOKUP($A107,VARDATA,M$3,FALSE()))),0,ABS(VLOOKUP($A107,VARDATA,M$3,FALSE())))</f>
        <v>8955389.99902344</v>
      </c>
      <c r="N107" s="33" t="n">
        <f aca="false">-IF(ISNA(ABS(VLOOKUP($A107,VARDATA,N$3,FALSE()))),0,ABS(VLOOKUP($A107,VARDATA,N$3,FALSE())))</f>
        <v>-13147614.3051643</v>
      </c>
      <c r="O107" s="34" t="n">
        <f aca="false">ABS(N107)+ABS(M107)</f>
        <v>22103004.3041878</v>
      </c>
      <c r="P107" s="25"/>
      <c r="Q107" s="26" t="n">
        <f aca="false">IF(ISNA(ABS(VLOOKUP($A107,VARDATA,Q$4,FALSE()))),0,ABS(VLOOKUP($A107,VARDATA,Q$4,FALSE())))+IF(ISNA(ABS(VLOOKUP($A107,VARDATA,Q$3,FALSE()))),0,ABS(VLOOKUP($A107,VARDATA,Q$3,FALSE())))</f>
        <v>671677306.830706</v>
      </c>
      <c r="R107" s="25"/>
      <c r="S107" s="27" t="n">
        <f aca="false">IF(ISNA(ABS(VLOOKUP($A107,VARDATA,S$3,FALSE()))),0,ABS(VLOOKUP($A107,VARDATA,S$3,FALSE())))</f>
        <v>298</v>
      </c>
      <c r="U107" s="27" t="n">
        <f aca="false">IF(ISNA(ABS(VLOOKUP($A107,VARDATA,U$3,FALSE()))),0,ABS(VLOOKUP($A107,VARDATA,U$3,FALSE())))</f>
        <v>16311523.9378204</v>
      </c>
      <c r="V107" s="33" t="n">
        <f aca="false">-IF(ISNA(ABS(VLOOKUP($A107,VARDATA,V$3,FALSE()))),0,ABS(VLOOKUP($A107,VARDATA,V$3,FALSE())))</f>
        <v>-23405287.8732313</v>
      </c>
      <c r="W107" s="34" t="n">
        <f aca="false">ABS(V107)+ABS(U107)</f>
        <v>39716811.8110517</v>
      </c>
      <c r="X107" s="25"/>
      <c r="Y107" s="26" t="n">
        <f aca="false">IF(ISNA(ABS(VLOOKUP($A107,VARDATA,Y$4,FALSE()))),0,ABS(VLOOKUP($A107,VARDATA,Y$4,FALSE())))+IF(ISNA(ABS(VLOOKUP($A107,VARDATA,Y$3,FALSE()))),0,ABS(VLOOKUP($A107,VARDATA,Y$3,FALSE())))</f>
        <v>1240134760.01614</v>
      </c>
      <c r="Z107" s="25"/>
      <c r="AA107" s="27" t="n">
        <f aca="false">IF(ISNA(ABS(VLOOKUP($A107,VARDATA,AA$3,FALSE()))),0,ABS(VLOOKUP($A107,VARDATA,AA$3,FALSE())))</f>
        <v>627</v>
      </c>
      <c r="AB107" s="1"/>
    </row>
    <row r="108" customFormat="false" ht="12.75" hidden="false" customHeight="false" outlineLevel="0" collapsed="false">
      <c r="B108" s="8"/>
      <c r="C108" s="0" t="s">
        <v>35</v>
      </c>
      <c r="E108" s="29" t="n">
        <f aca="false">SUM(E106:E107)</f>
        <v>319300</v>
      </c>
      <c r="F108" s="29" t="n">
        <f aca="false">SUM(F106:F107)</f>
        <v>-105260</v>
      </c>
      <c r="G108" s="29" t="n">
        <f aca="false">SUM(G106:G107)</f>
        <v>424560</v>
      </c>
      <c r="H108" s="30"/>
      <c r="I108" s="29" t="n">
        <f aca="false">SUM(I106:I107)</f>
        <v>15447265.76379</v>
      </c>
      <c r="J108" s="30"/>
      <c r="K108" s="29" t="n">
        <f aca="false">SUM(K106:K107)</f>
        <v>14</v>
      </c>
      <c r="M108" s="29" t="n">
        <f aca="false">SUM(M106:M107)</f>
        <v>13327459.9990234</v>
      </c>
      <c r="N108" s="29" t="n">
        <f aca="false">SUM(N106:N107)</f>
        <v>-14343234.3051643</v>
      </c>
      <c r="O108" s="29" t="n">
        <f aca="false">SUM(O106:O107)</f>
        <v>27670694.3041878</v>
      </c>
      <c r="P108" s="30"/>
      <c r="Q108" s="29" t="n">
        <f aca="false">SUM(Q106:Q107)</f>
        <v>875879405.813525</v>
      </c>
      <c r="R108" s="30"/>
      <c r="S108" s="29" t="n">
        <f aca="false">SUM(S106:S107)</f>
        <v>401</v>
      </c>
      <c r="U108" s="29" t="n">
        <f aca="false">SUM(U106:U107)</f>
        <v>22512353.9378204</v>
      </c>
      <c r="V108" s="29" t="n">
        <f aca="false">SUM(V106:V107)</f>
        <v>-25730007.8732313</v>
      </c>
      <c r="W108" s="29" t="n">
        <f aca="false">SUM(W106:W107)</f>
        <v>48242361.8110517</v>
      </c>
      <c r="X108" s="30"/>
      <c r="Y108" s="29" t="n">
        <f aca="false">SUM(Y106:Y107)</f>
        <v>1554157893.52475</v>
      </c>
      <c r="Z108" s="30"/>
      <c r="AA108" s="29" t="n">
        <f aca="false">SUM(AA106:AA107)</f>
        <v>808</v>
      </c>
      <c r="AB108" s="1"/>
    </row>
    <row r="109" customFormat="false" ht="12.75" hidden="false" customHeight="false" outlineLevel="0" collapsed="false">
      <c r="C109" s="0" t="s">
        <v>36</v>
      </c>
      <c r="E109" s="31" t="n">
        <f aca="false">IF(E108=0,"",E106/E108)</f>
        <v>0.157657375508926</v>
      </c>
      <c r="F109" s="31" t="n">
        <f aca="false">IF(F108=0,"",F106/F108)</f>
        <v>0</v>
      </c>
      <c r="G109" s="31" t="n">
        <f aca="false">IF(G108=0,"",G106/G108)</f>
        <v>0.118569813453929</v>
      </c>
      <c r="H109" s="30"/>
      <c r="I109" s="31" t="n">
        <f aca="false">IF(I108=0,"",I106/I108)</f>
        <v>0.102546598589843</v>
      </c>
      <c r="J109" s="30"/>
      <c r="K109" s="31" t="n">
        <f aca="false">IF(K108=0,"",K106/K108)</f>
        <v>0.214285714285714</v>
      </c>
      <c r="M109" s="31" t="n">
        <f aca="false">IF(M108=0,"",M106/M108)</f>
        <v>0.328049755941519</v>
      </c>
      <c r="N109" s="31" t="n">
        <f aca="false">IF(N108=0,"",N106/N108)</f>
        <v>0.0833577681687534</v>
      </c>
      <c r="O109" s="31" t="n">
        <f aca="false">IF(O108=0,"",O106/O108)</f>
        <v>0.201212515262307</v>
      </c>
      <c r="P109" s="30"/>
      <c r="Q109" s="31" t="n">
        <f aca="false">IF(Q108=0,"",Q106/Q108)</f>
        <v>0.233139513987265</v>
      </c>
      <c r="R109" s="30"/>
      <c r="S109" s="31" t="n">
        <f aca="false">IF(S108=0,"",S106/S108)</f>
        <v>0.256857855361596</v>
      </c>
      <c r="U109" s="31" t="n">
        <f aca="false">IF(U108=0,"",U106/U108)</f>
        <v>0.275441209618808</v>
      </c>
      <c r="V109" s="31" t="n">
        <f aca="false">IF(V108=0,"",V106/V108)</f>
        <v>0.0903505358977589</v>
      </c>
      <c r="W109" s="31" t="n">
        <f aca="false">IF(W108=0,"",W106/W108)</f>
        <v>0.176723312871612</v>
      </c>
      <c r="X109" s="30"/>
      <c r="Y109" s="31" t="n">
        <f aca="false">IF(Y108=0,"",Y106/Y108)</f>
        <v>0.202053558918924</v>
      </c>
      <c r="Z109" s="30"/>
      <c r="AA109" s="31" t="n">
        <f aca="false">IF(AA108=0,"",AA106/AA108)</f>
        <v>0.224009900990099</v>
      </c>
      <c r="AB109" s="1"/>
    </row>
    <row r="110" customFormat="false" ht="12.75" hidden="false" customHeight="false" outlineLevel="0" collapsed="false">
      <c r="E110" s="37"/>
      <c r="F110" s="37"/>
      <c r="G110" s="37"/>
      <c r="H110" s="30"/>
      <c r="I110" s="37"/>
      <c r="J110" s="30"/>
      <c r="K110" s="37"/>
      <c r="M110" s="37"/>
      <c r="N110" s="37"/>
      <c r="O110" s="37"/>
      <c r="P110" s="30"/>
      <c r="Q110" s="37"/>
      <c r="R110" s="30"/>
      <c r="S110" s="37"/>
      <c r="U110" s="37"/>
      <c r="V110" s="37"/>
      <c r="W110" s="37"/>
      <c r="X110" s="30"/>
      <c r="Y110" s="37"/>
      <c r="Z110" s="30"/>
      <c r="AA110" s="37"/>
      <c r="AB110" s="1"/>
    </row>
    <row r="111" customFormat="false" ht="12.75" hidden="false" customHeight="false" outlineLevel="0" collapsed="false">
      <c r="A111" s="1" t="s">
        <v>77</v>
      </c>
      <c r="E111" s="37"/>
      <c r="F111" s="37"/>
      <c r="G111" s="37"/>
      <c r="H111" s="30"/>
      <c r="I111" s="37"/>
      <c r="J111" s="30"/>
      <c r="K111" s="37"/>
      <c r="M111" s="37"/>
      <c r="N111" s="37"/>
      <c r="O111" s="37"/>
      <c r="P111" s="30"/>
      <c r="Q111" s="37"/>
      <c r="R111" s="30"/>
      <c r="S111" s="37"/>
      <c r="U111" s="37"/>
      <c r="V111" s="37"/>
      <c r="W111" s="37"/>
      <c r="X111" s="30"/>
      <c r="Y111" s="37"/>
      <c r="Z111" s="30"/>
      <c r="AA111" s="37"/>
      <c r="AB111" s="1"/>
    </row>
    <row r="112" customFormat="false" ht="12.75" hidden="false" customHeight="false" outlineLevel="0" collapsed="false">
      <c r="A112" s="1" t="s">
        <v>77</v>
      </c>
      <c r="E112" s="37"/>
      <c r="F112" s="37"/>
      <c r="G112" s="37"/>
      <c r="H112" s="30"/>
      <c r="I112" s="37"/>
      <c r="J112" s="30"/>
      <c r="K112" s="37"/>
      <c r="M112" s="37"/>
      <c r="N112" s="37"/>
      <c r="O112" s="37"/>
      <c r="P112" s="30"/>
      <c r="Q112" s="37"/>
      <c r="R112" s="30"/>
      <c r="S112" s="37"/>
      <c r="U112" s="37"/>
      <c r="V112" s="37"/>
      <c r="W112" s="37"/>
      <c r="X112" s="30"/>
      <c r="Y112" s="37"/>
      <c r="Z112" s="30"/>
      <c r="AA112" s="37"/>
      <c r="AB112" s="1"/>
    </row>
    <row r="113" customFormat="false" ht="12.75" hidden="false" customHeight="false" outlineLevel="0" collapsed="false">
      <c r="A113" s="1" t="s">
        <v>77</v>
      </c>
      <c r="E113" s="37"/>
      <c r="F113" s="37"/>
      <c r="G113" s="37"/>
      <c r="H113" s="30"/>
      <c r="I113" s="37"/>
      <c r="J113" s="30"/>
      <c r="K113" s="37"/>
      <c r="M113" s="37"/>
      <c r="N113" s="37"/>
      <c r="O113" s="37"/>
      <c r="P113" s="30"/>
      <c r="Q113" s="37"/>
      <c r="R113" s="30"/>
      <c r="S113" s="37"/>
      <c r="U113" s="37"/>
      <c r="V113" s="37"/>
      <c r="W113" s="37"/>
      <c r="X113" s="30"/>
      <c r="Y113" s="37"/>
      <c r="Z113" s="30"/>
      <c r="AA113" s="37"/>
      <c r="AB113" s="1"/>
    </row>
    <row r="114" customFormat="false" ht="12.75" hidden="false" customHeight="false" outlineLevel="0" collapsed="false">
      <c r="B114" s="8" t="s">
        <v>78</v>
      </c>
      <c r="E114" s="7"/>
      <c r="F114" s="7"/>
      <c r="G114" s="7"/>
      <c r="I114" s="22"/>
      <c r="K114" s="7"/>
      <c r="L114" s="7"/>
      <c r="M114" s="7"/>
      <c r="N114" s="7"/>
      <c r="O114" s="7"/>
      <c r="Q114" s="22"/>
      <c r="S114" s="7"/>
      <c r="U114" s="7"/>
      <c r="V114" s="7"/>
      <c r="W114" s="7"/>
      <c r="Y114" s="22"/>
      <c r="AA114" s="7"/>
      <c r="AB114" s="1"/>
    </row>
    <row r="115" customFormat="false" ht="12.75" hidden="false" customHeight="false" outlineLevel="0" collapsed="false">
      <c r="B115" s="8"/>
      <c r="C115" s="0" t="s">
        <v>32</v>
      </c>
      <c r="E115" s="36" t="n">
        <f aca="false">E100+E75+E106+E87+E81+E93</f>
        <v>286805</v>
      </c>
      <c r="F115" s="36" t="n">
        <f aca="false">F100+F75+F106+F87+F81+F93</f>
        <v>-585400</v>
      </c>
      <c r="G115" s="36" t="n">
        <f aca="false">G100+G75+G106+G87+G81+G93</f>
        <v>872205</v>
      </c>
      <c r="H115" s="25"/>
      <c r="I115" s="36" t="n">
        <f aca="false">I100+I75+I106+I87+I81+I93</f>
        <v>31548406.56159</v>
      </c>
      <c r="J115" s="25"/>
      <c r="K115" s="36" t="n">
        <f aca="false">K100+K75+K106+K87+K81+K93</f>
        <v>128</v>
      </c>
      <c r="L115" s="28"/>
      <c r="M115" s="36" t="n">
        <f aca="false">M100+M75+M106+M87+M81+M93</f>
        <v>12546280</v>
      </c>
      <c r="N115" s="36" t="n">
        <f aca="false">N100+N75+N106+N87+N81+N93</f>
        <v>-11551397</v>
      </c>
      <c r="O115" s="36" t="n">
        <f aca="false">O100+O75+O106+O87+O81+O93</f>
        <v>24097677</v>
      </c>
      <c r="P115" s="25"/>
      <c r="Q115" s="36" t="n">
        <f aca="false">Q100+Q75+Q106+Q87+Q81+Q93</f>
        <v>851432016.066101</v>
      </c>
      <c r="R115" s="25"/>
      <c r="S115" s="36" t="n">
        <f aca="false">S100+S75+S106+S87+S81+S93</f>
        <v>2125</v>
      </c>
      <c r="U115" s="36" t="n">
        <f aca="false">U100+U75+U106+U87+U81+U93</f>
        <v>19223945</v>
      </c>
      <c r="V115" s="36" t="n">
        <f aca="false">V100+V75+V106+V87+V81+V93</f>
        <v>-17808822</v>
      </c>
      <c r="W115" s="36" t="n">
        <f aca="false">W100+W75+W106+W87+W81+W93</f>
        <v>37032767</v>
      </c>
      <c r="X115" s="25"/>
      <c r="Y115" s="36" t="n">
        <f aca="false">Y100+Y75+Y106+Y87+Y81+Y93</f>
        <v>1270244092.08091</v>
      </c>
      <c r="Z115" s="25"/>
      <c r="AA115" s="36" t="n">
        <f aca="false">AA100+AA75+AA106+AA87+AA81+AA93</f>
        <v>3587</v>
      </c>
      <c r="AB115" s="1"/>
    </row>
    <row r="116" customFormat="false" ht="12.75" hidden="false" customHeight="false" outlineLevel="0" collapsed="false">
      <c r="B116" s="8"/>
      <c r="C116" s="0" t="s">
        <v>34</v>
      </c>
      <c r="E116" s="36" t="n">
        <f aca="false">E101+E76+E107+E88+E82+E94</f>
        <v>3937384.27</v>
      </c>
      <c r="F116" s="36" t="n">
        <f aca="false">F101+F76+F107+F88+F82+F94</f>
        <v>-3154970.27</v>
      </c>
      <c r="G116" s="36" t="n">
        <f aca="false">G101+G76+G107+G88+G82+G94</f>
        <v>7092354.54</v>
      </c>
      <c r="H116" s="25"/>
      <c r="I116" s="36" t="n">
        <f aca="false">I101+I76+I107+I88+I82+I94</f>
        <v>221165504.6022</v>
      </c>
      <c r="J116" s="25"/>
      <c r="K116" s="36" t="n">
        <f aca="false">K101+K76+K107+K88+K82+K94</f>
        <v>524</v>
      </c>
      <c r="L116" s="28"/>
      <c r="M116" s="36" t="n">
        <f aca="false">M101+M76+M107+M88+M82+M94</f>
        <v>87663582.4490332</v>
      </c>
      <c r="N116" s="36" t="n">
        <f aca="false">N101+N76+N107+N88+N82+N94</f>
        <v>-65515098.2206456</v>
      </c>
      <c r="O116" s="36" t="n">
        <f aca="false">O101+O76+O107+O88+O82+O94</f>
        <v>153178680.669679</v>
      </c>
      <c r="P116" s="25"/>
      <c r="Q116" s="36" t="n">
        <f aca="false">Q101+Q76+Q107+Q88+Q82+Q94</f>
        <v>4782441483.83839</v>
      </c>
      <c r="R116" s="25"/>
      <c r="S116" s="36" t="n">
        <f aca="false">S101+S76+S107+S88+S82+S94</f>
        <v>11032</v>
      </c>
      <c r="U116" s="36" t="n">
        <f aca="false">U101+U76+U107+U88+U82+U94</f>
        <v>191778110.47782</v>
      </c>
      <c r="V116" s="36" t="n">
        <f aca="false">V101+V76+V107+V88+V82+V94</f>
        <v>-161772489.314438</v>
      </c>
      <c r="W116" s="36" t="n">
        <f aca="false">W101+W76+W107+W88+W82+W94</f>
        <v>353550599.792258</v>
      </c>
      <c r="X116" s="25"/>
      <c r="Y116" s="36" t="n">
        <f aca="false">Y101+Y76+Y107+Y88+Y82+Y94</f>
        <v>10085629833.3661</v>
      </c>
      <c r="Z116" s="25"/>
      <c r="AA116" s="36" t="n">
        <f aca="false">AA101+AA76+AA107+AA88+AA82+AA94</f>
        <v>25909</v>
      </c>
      <c r="AB116" s="1"/>
    </row>
    <row r="117" customFormat="false" ht="12.75" hidden="false" customHeight="false" outlineLevel="0" collapsed="false">
      <c r="B117" s="8"/>
      <c r="C117" s="0" t="s">
        <v>35</v>
      </c>
      <c r="E117" s="29" t="n">
        <f aca="false">SUM(E115:E116)</f>
        <v>4224189.27</v>
      </c>
      <c r="F117" s="29" t="n">
        <f aca="false">SUM(F115:F116)</f>
        <v>-3740370.27</v>
      </c>
      <c r="G117" s="29" t="n">
        <f aca="false">SUM(G115:G116)</f>
        <v>7964559.54</v>
      </c>
      <c r="H117" s="30"/>
      <c r="I117" s="29" t="n">
        <f aca="false">SUM(I115:I116)</f>
        <v>252713911.16379</v>
      </c>
      <c r="J117" s="30"/>
      <c r="K117" s="29" t="n">
        <f aca="false">SUM(K115:K116)</f>
        <v>652</v>
      </c>
      <c r="L117" s="28"/>
      <c r="M117" s="29" t="n">
        <f aca="false">SUM(M115:M116)</f>
        <v>100209862.449033</v>
      </c>
      <c r="N117" s="29" t="n">
        <f aca="false">SUM(N115:N116)</f>
        <v>-77066495.2206456</v>
      </c>
      <c r="O117" s="29" t="n">
        <f aca="false">SUM(O115:O116)</f>
        <v>177276357.669679</v>
      </c>
      <c r="P117" s="30"/>
      <c r="Q117" s="29" t="n">
        <f aca="false">SUM(Q115:Q116)</f>
        <v>5633873499.90449</v>
      </c>
      <c r="R117" s="30"/>
      <c r="S117" s="29" t="n">
        <f aca="false">SUM(S115:S116)</f>
        <v>13157</v>
      </c>
      <c r="U117" s="29" t="n">
        <f aca="false">SUM(U115:U116)</f>
        <v>211002055.47782</v>
      </c>
      <c r="V117" s="29" t="n">
        <f aca="false">SUM(V115:V116)</f>
        <v>-179581311.314438</v>
      </c>
      <c r="W117" s="29" t="n">
        <f aca="false">SUM(W115:W116)</f>
        <v>390583366.792258</v>
      </c>
      <c r="X117" s="30"/>
      <c r="Y117" s="29" t="n">
        <f aca="false">SUM(Y115:Y116)</f>
        <v>11355873925.447</v>
      </c>
      <c r="Z117" s="30"/>
      <c r="AA117" s="29" t="n">
        <f aca="false">SUM(AA115:AA116)</f>
        <v>29496</v>
      </c>
      <c r="AB117" s="1"/>
    </row>
    <row r="118" customFormat="false" ht="12.75" hidden="false" customHeight="false" outlineLevel="0" collapsed="false">
      <c r="C118" s="0" t="s">
        <v>36</v>
      </c>
      <c r="E118" s="31" t="n">
        <f aca="false">IF(E117=0,"",E115/E117)</f>
        <v>0.0678958686905618</v>
      </c>
      <c r="F118" s="31" t="n">
        <f aca="false">IF(F117=0,"",F115/F117)</f>
        <v>0.15650856940428</v>
      </c>
      <c r="G118" s="31" t="n">
        <f aca="false">IF(G117=0,"",G115/G117)</f>
        <v>0.109510763981306</v>
      </c>
      <c r="H118" s="30"/>
      <c r="I118" s="31" t="n">
        <f aca="false">IF(I117=0,"",I115/I117)</f>
        <v>0.124838424668845</v>
      </c>
      <c r="J118" s="30"/>
      <c r="K118" s="31" t="n">
        <f aca="false">IF(K117=0,"",K115/K117)</f>
        <v>0.196319018404908</v>
      </c>
      <c r="L118" s="32"/>
      <c r="M118" s="31" t="n">
        <f aca="false">IF(M117=0,"",M115/M117)</f>
        <v>0.125200052104463</v>
      </c>
      <c r="N118" s="31" t="n">
        <f aca="false">IF(N117=0,"",N115/N117)</f>
        <v>0.149888702826406</v>
      </c>
      <c r="O118" s="31" t="n">
        <f aca="false">IF(O117=0,"",O115/O117)</f>
        <v>0.135932830055666</v>
      </c>
      <c r="P118" s="30"/>
      <c r="Q118" s="31" t="n">
        <f aca="false">IF(Q117=0,"",Q115/Q117)</f>
        <v>0.151127286773573</v>
      </c>
      <c r="R118" s="30"/>
      <c r="S118" s="31" t="n">
        <f aca="false">IF(S117=0,"",S115/S117)</f>
        <v>0.161510982746827</v>
      </c>
      <c r="U118" s="31" t="n">
        <f aca="false">IF(U117=0,"",U115/U117)</f>
        <v>0.0911078565394389</v>
      </c>
      <c r="V118" s="31" t="n">
        <f aca="false">IF(V117=0,"",V115/V117)</f>
        <v>0.0991685708810627</v>
      </c>
      <c r="W118" s="31" t="n">
        <f aca="false">IF(W117=0,"",W115/W117)</f>
        <v>0.0948139888908706</v>
      </c>
      <c r="X118" s="30"/>
      <c r="Y118" s="31" t="n">
        <f aca="false">IF(Y117=0,"",Y115/Y117)</f>
        <v>0.111857889619086</v>
      </c>
      <c r="Z118" s="30"/>
      <c r="AA118" s="31" t="n">
        <f aca="false">IF(AA117=0,"",AA115/AA117)</f>
        <v>0.121609709791158</v>
      </c>
      <c r="AB118" s="1"/>
    </row>
    <row r="119" customFormat="false" ht="12.75" hidden="false" customHeight="false" outlineLevel="0" collapsed="false">
      <c r="AB119" s="1"/>
    </row>
    <row r="120" customFormat="false" ht="12.75" hidden="false" customHeight="false" outlineLevel="0" collapsed="false">
      <c r="AB120" s="1"/>
    </row>
    <row r="121" customFormat="false" ht="12.75" hidden="false" customHeight="false" outlineLevel="0" collapsed="false">
      <c r="AB121" s="1"/>
    </row>
    <row r="122" customFormat="false" ht="12.75" hidden="false" customHeight="false" outlineLevel="0" collapsed="false">
      <c r="B122" s="8" t="s">
        <v>79</v>
      </c>
      <c r="E122" s="7"/>
      <c r="F122" s="7"/>
      <c r="G122" s="7"/>
      <c r="I122" s="22"/>
      <c r="K122" s="7"/>
      <c r="M122" s="7"/>
      <c r="N122" s="7"/>
      <c r="O122" s="7"/>
      <c r="Q122" s="22"/>
      <c r="S122" s="7"/>
      <c r="U122" s="7"/>
      <c r="V122" s="7"/>
      <c r="W122" s="7"/>
      <c r="Y122" s="22"/>
      <c r="AA122" s="7"/>
      <c r="AB122" s="1"/>
    </row>
    <row r="123" customFormat="false" ht="12.75" hidden="false" customHeight="false" outlineLevel="0" collapsed="false">
      <c r="A123" s="1" t="s">
        <v>80</v>
      </c>
      <c r="B123" s="8"/>
      <c r="C123" s="0" t="s">
        <v>32</v>
      </c>
      <c r="E123" s="27" t="n">
        <f aca="false">IF(ISNA(ABS(VLOOKUP($A123,VARDATA,E$3,FALSE()))),0,ABS(VLOOKUP($A123,VARDATA,E$3,FALSE())))</f>
        <v>150000</v>
      </c>
      <c r="F123" s="33" t="n">
        <f aca="false">-IF(ISNA(ABS(VLOOKUP($A123,VARDATA,F$3,FALSE()))),0,ABS(VLOOKUP($A123,VARDATA,F$3,FALSE())))</f>
        <v>-75000</v>
      </c>
      <c r="G123" s="34" t="n">
        <f aca="false">ABS(F123)+ABS(E123)</f>
        <v>225000</v>
      </c>
      <c r="H123" s="25"/>
      <c r="I123" s="26" t="n">
        <f aca="false">IF(ISNA(ABS(VLOOKUP($A123,VARDATA,I$4,FALSE()))),0,ABS(VLOOKUP($A123,VARDATA,I$4,FALSE())))+IF(ISNA(ABS(VLOOKUP($A123,VARDATA,I$3,FALSE()))),0,ABS(VLOOKUP($A123,VARDATA,I$3,FALSE())))</f>
        <v>1001250</v>
      </c>
      <c r="J123" s="25"/>
      <c r="K123" s="27" t="n">
        <f aca="false">IF(ISNA(ABS(VLOOKUP($A123,VARDATA,K$3,FALSE()))),0,ABS(VLOOKUP($A123,VARDATA,K$3,FALSE())))</f>
        <v>3</v>
      </c>
      <c r="M123" s="27" t="n">
        <f aca="false">IF(ISNA(ABS(VLOOKUP($A123,VARDATA,M$3,FALSE()))),0,ABS(VLOOKUP($A123,VARDATA,M$3,FALSE())))</f>
        <v>505500</v>
      </c>
      <c r="N123" s="33" t="n">
        <f aca="false">-IF(ISNA(ABS(VLOOKUP($A123,VARDATA,N$3,FALSE()))),0,ABS(VLOOKUP($A123,VARDATA,N$3,FALSE())))</f>
        <v>-805500</v>
      </c>
      <c r="O123" s="34" t="n">
        <f aca="false">ABS(N123)+ABS(M123)</f>
        <v>1311000</v>
      </c>
      <c r="P123" s="25"/>
      <c r="Q123" s="26" t="n">
        <f aca="false">IF(ISNA(ABS(VLOOKUP($A123,VARDATA,Q$4,FALSE()))),0,ABS(VLOOKUP($A123,VARDATA,Q$4,FALSE())))+IF(ISNA(ABS(VLOOKUP($A123,VARDATA,Q$3,FALSE()))),0,ABS(VLOOKUP($A123,VARDATA,Q$3,FALSE())))</f>
        <v>8881068.75</v>
      </c>
      <c r="R123" s="25"/>
      <c r="S123" s="27" t="n">
        <f aca="false">IF(ISNA(ABS(VLOOKUP($A123,VARDATA,S$3,FALSE()))),0,ABS(VLOOKUP($A123,VARDATA,S$3,FALSE())))</f>
        <v>26</v>
      </c>
      <c r="U123" s="27" t="n">
        <f aca="false">IF(ISNA(ABS(VLOOKUP($A123,VARDATA,U$3,FALSE()))),0,ABS(VLOOKUP($A123,VARDATA,U$3,FALSE())))</f>
        <v>1543500</v>
      </c>
      <c r="V123" s="33" t="n">
        <f aca="false">-IF(ISNA(ABS(VLOOKUP($A123,VARDATA,V$3,FALSE()))),0,ABS(VLOOKUP($A123,VARDATA,V$3,FALSE())))</f>
        <v>-1679250</v>
      </c>
      <c r="W123" s="34" t="n">
        <f aca="false">ABS(V123)+ABS(U123)</f>
        <v>3222750</v>
      </c>
      <c r="X123" s="25"/>
      <c r="Y123" s="26" t="n">
        <f aca="false">IF(ISNA(ABS(VLOOKUP($A123,VARDATA,Y$4,FALSE()))),0,ABS(VLOOKUP($A123,VARDATA,Y$4,FALSE())))+IF(ISNA(ABS(VLOOKUP($A123,VARDATA,Y$3,FALSE()))),0,ABS(VLOOKUP($A123,VARDATA,Y$3,FALSE())))</f>
        <v>29767432.5</v>
      </c>
      <c r="Z123" s="25"/>
      <c r="AA123" s="27" t="n">
        <f aca="false">IF(ISNA(ABS(VLOOKUP($A123,VARDATA,AA$3,FALSE()))),0,ABS(VLOOKUP($A123,VARDATA,AA$3,FALSE())))</f>
        <v>85</v>
      </c>
      <c r="AB123" s="1"/>
    </row>
    <row r="124" customFormat="false" ht="12.75" hidden="false" customHeight="false" outlineLevel="0" collapsed="false">
      <c r="A124" s="1" t="s">
        <v>81</v>
      </c>
      <c r="B124" s="8"/>
      <c r="C124" s="0" t="s">
        <v>34</v>
      </c>
      <c r="E124" s="27" t="n">
        <f aca="false">IF(ISNA(ABS(VLOOKUP($A124,VARDATA,E$3,FALSE()))),0,ABS(VLOOKUP($A124,VARDATA,E$3,FALSE())))</f>
        <v>193000</v>
      </c>
      <c r="F124" s="33" t="n">
        <f aca="false">-IF(ISNA(ABS(VLOOKUP($A124,VARDATA,F$3,FALSE()))),0,ABS(VLOOKUP($A124,VARDATA,F$3,FALSE())))</f>
        <v>-0</v>
      </c>
      <c r="G124" s="34" t="n">
        <f aca="false">ABS(F124)+ABS(E124)</f>
        <v>193000</v>
      </c>
      <c r="H124" s="25"/>
      <c r="I124" s="26" t="n">
        <f aca="false">IF(ISNA(ABS(VLOOKUP($A124,VARDATA,I$4,FALSE()))),0,ABS(VLOOKUP($A124,VARDATA,I$4,FALSE())))+IF(ISNA(ABS(VLOOKUP($A124,VARDATA,I$3,FALSE()))),0,ABS(VLOOKUP($A124,VARDATA,I$3,FALSE())))</f>
        <v>2667350</v>
      </c>
      <c r="J124" s="25"/>
      <c r="K124" s="27" t="n">
        <f aca="false">IF(ISNA(ABS(VLOOKUP($A124,VARDATA,K$3,FALSE()))),0,ABS(VLOOKUP($A124,VARDATA,K$3,FALSE())))</f>
        <v>2</v>
      </c>
      <c r="M124" s="27" t="n">
        <f aca="false">IF(ISNA(ABS(VLOOKUP($A124,VARDATA,M$3,FALSE()))),0,ABS(VLOOKUP($A124,VARDATA,M$3,FALSE())))</f>
        <v>1613200</v>
      </c>
      <c r="N124" s="33" t="n">
        <f aca="false">-IF(ISNA(ABS(VLOOKUP($A124,VARDATA,N$3,FALSE()))),0,ABS(VLOOKUP($A124,VARDATA,N$3,FALSE())))</f>
        <v>-3233025</v>
      </c>
      <c r="O124" s="34" t="n">
        <f aca="false">ABS(N124)+ABS(M124)</f>
        <v>4846225</v>
      </c>
      <c r="P124" s="25"/>
      <c r="Q124" s="26" t="n">
        <f aca="false">IF(ISNA(ABS(VLOOKUP($A124,VARDATA,Q$4,FALSE()))),0,ABS(VLOOKUP($A124,VARDATA,Q$4,FALSE())))+IF(ISNA(ABS(VLOOKUP($A124,VARDATA,Q$3,FALSE()))),0,ABS(VLOOKUP($A124,VARDATA,Q$3,FALSE())))</f>
        <v>69610982.18</v>
      </c>
      <c r="R124" s="25"/>
      <c r="S124" s="27" t="n">
        <f aca="false">IF(ISNA(ABS(VLOOKUP($A124,VARDATA,S$3,FALSE()))),0,ABS(VLOOKUP($A124,VARDATA,S$3,FALSE())))</f>
        <v>89</v>
      </c>
      <c r="U124" s="27" t="n">
        <f aca="false">IF(ISNA(ABS(VLOOKUP($A124,VARDATA,U$3,FALSE()))),0,ABS(VLOOKUP($A124,VARDATA,U$3,FALSE())))</f>
        <v>3291699.1</v>
      </c>
      <c r="V124" s="33" t="n">
        <f aca="false">-IF(ISNA(ABS(VLOOKUP($A124,VARDATA,V$3,FALSE()))),0,ABS(VLOOKUP($A124,VARDATA,V$3,FALSE())))</f>
        <v>-8026334</v>
      </c>
      <c r="W124" s="34" t="n">
        <f aca="false">ABS(V124)+ABS(U124)</f>
        <v>11318033.1</v>
      </c>
      <c r="X124" s="25"/>
      <c r="Y124" s="26" t="n">
        <f aca="false">IF(ISNA(ABS(VLOOKUP($A124,VARDATA,Y$4,FALSE()))),0,ABS(VLOOKUP($A124,VARDATA,Y$4,FALSE())))+IF(ISNA(ABS(VLOOKUP($A124,VARDATA,Y$3,FALSE()))),0,ABS(VLOOKUP($A124,VARDATA,Y$3,FALSE())))</f>
        <v>136764301.09</v>
      </c>
      <c r="Z124" s="25"/>
      <c r="AA124" s="27" t="n">
        <f aca="false">IF(ISNA(ABS(VLOOKUP($A124,VARDATA,AA$3,FALSE()))),0,ABS(VLOOKUP($A124,VARDATA,AA$3,FALSE())))</f>
        <v>171</v>
      </c>
      <c r="AB124" s="1"/>
    </row>
    <row r="125" customFormat="false" ht="12.75" hidden="false" customHeight="false" outlineLevel="0" collapsed="false">
      <c r="B125" s="8"/>
      <c r="C125" s="0" t="s">
        <v>35</v>
      </c>
      <c r="E125" s="29" t="n">
        <f aca="false">SUM(E123:E124)</f>
        <v>343000</v>
      </c>
      <c r="F125" s="29" t="n">
        <f aca="false">SUM(F123:F124)</f>
        <v>-75000</v>
      </c>
      <c r="G125" s="29" t="n">
        <f aca="false">SUM(G123:G124)</f>
        <v>418000</v>
      </c>
      <c r="H125" s="30"/>
      <c r="I125" s="29" t="n">
        <f aca="false">SUM(I123:I124)</f>
        <v>3668600</v>
      </c>
      <c r="J125" s="30"/>
      <c r="K125" s="29" t="n">
        <f aca="false">SUM(K123:K124)</f>
        <v>5</v>
      </c>
      <c r="M125" s="29" t="n">
        <f aca="false">SUM(M123:M124)</f>
        <v>2118700</v>
      </c>
      <c r="N125" s="29" t="n">
        <f aca="false">SUM(N123:N124)</f>
        <v>-4038525</v>
      </c>
      <c r="O125" s="29" t="n">
        <f aca="false">SUM(O123:O124)</f>
        <v>6157225</v>
      </c>
      <c r="P125" s="30"/>
      <c r="Q125" s="29" t="n">
        <f aca="false">SUM(Q123:Q124)</f>
        <v>78492050.93</v>
      </c>
      <c r="R125" s="30"/>
      <c r="S125" s="29" t="n">
        <f aca="false">SUM(S123:S124)</f>
        <v>115</v>
      </c>
      <c r="U125" s="29" t="n">
        <f aca="false">SUM(U123:U124)</f>
        <v>4835199.1</v>
      </c>
      <c r="V125" s="29" t="n">
        <f aca="false">SUM(V123:V124)</f>
        <v>-9705584</v>
      </c>
      <c r="W125" s="29" t="n">
        <f aca="false">SUM(W123:W124)</f>
        <v>14540783.1</v>
      </c>
      <c r="X125" s="30"/>
      <c r="Y125" s="29" t="n">
        <f aca="false">SUM(Y123:Y124)</f>
        <v>166531733.59</v>
      </c>
      <c r="Z125" s="30"/>
      <c r="AA125" s="29" t="n">
        <f aca="false">SUM(AA123:AA124)</f>
        <v>256</v>
      </c>
      <c r="AB125" s="1"/>
    </row>
    <row r="126" customFormat="false" ht="12.75" hidden="false" customHeight="false" outlineLevel="0" collapsed="false">
      <c r="C126" s="0" t="s">
        <v>36</v>
      </c>
      <c r="E126" s="31" t="n">
        <f aca="false">IF(E125=0,"",E123/E125)</f>
        <v>0.43731778425656</v>
      </c>
      <c r="F126" s="31" t="n">
        <f aca="false">IF(F125=0,"",F123/F125)</f>
        <v>1</v>
      </c>
      <c r="G126" s="31" t="n">
        <f aca="false">IF(G125=0,"",G123/G125)</f>
        <v>0.538277511961723</v>
      </c>
      <c r="H126" s="30"/>
      <c r="I126" s="31" t="n">
        <f aca="false">IF(I125=0,"",I123/I125)</f>
        <v>0.272924276290683</v>
      </c>
      <c r="J126" s="30"/>
      <c r="K126" s="31" t="n">
        <f aca="false">IF(K125=0,"",K123/K125)</f>
        <v>0.6</v>
      </c>
      <c r="M126" s="31" t="n">
        <f aca="false">IF(M125=0,"",M123/M125)</f>
        <v>0.238589701231887</v>
      </c>
      <c r="N126" s="31" t="n">
        <f aca="false">IF(N125=0,"",N123/N125)</f>
        <v>0.199454008579865</v>
      </c>
      <c r="O126" s="31" t="n">
        <f aca="false">IF(O125=0,"",O123/O125)</f>
        <v>0.212920593286749</v>
      </c>
      <c r="P126" s="30"/>
      <c r="Q126" s="31" t="n">
        <f aca="false">IF(Q125=0,"",Q123/Q125)</f>
        <v>0.113146091161769</v>
      </c>
      <c r="R126" s="30"/>
      <c r="S126" s="31" t="n">
        <f aca="false">IF(S125=0,"",S123/S125)</f>
        <v>0.226086956521739</v>
      </c>
      <c r="U126" s="31" t="n">
        <f aca="false">IF(U125=0,"",U123/U125)</f>
        <v>0.319221601443465</v>
      </c>
      <c r="V126" s="31" t="n">
        <f aca="false">IF(V125=0,"",V123/V125)</f>
        <v>0.173018954861449</v>
      </c>
      <c r="W126" s="31" t="n">
        <f aca="false">IF(W125=0,"",W123/W125)</f>
        <v>0.221635243290301</v>
      </c>
      <c r="X126" s="30"/>
      <c r="Y126" s="31" t="n">
        <f aca="false">IF(Y125=0,"",Y123/Y125)</f>
        <v>0.178749310166237</v>
      </c>
      <c r="Z126" s="30"/>
      <c r="AA126" s="31" t="n">
        <f aca="false">IF(AA125=0,"",AA123/AA125)</f>
        <v>0.33203125</v>
      </c>
      <c r="AB126" s="1"/>
    </row>
    <row r="127" customFormat="false" ht="12.75" hidden="false" customHeight="false" outlineLevel="0" collapsed="false">
      <c r="E127" s="37"/>
      <c r="F127" s="37"/>
      <c r="G127" s="37"/>
      <c r="H127" s="30"/>
      <c r="I127" s="37"/>
      <c r="J127" s="30"/>
      <c r="K127" s="37"/>
      <c r="M127" s="37"/>
      <c r="N127" s="37"/>
      <c r="O127" s="37"/>
      <c r="P127" s="30"/>
      <c r="Q127" s="37"/>
      <c r="R127" s="30"/>
      <c r="S127" s="37"/>
      <c r="U127" s="37"/>
      <c r="V127" s="37"/>
      <c r="W127" s="37"/>
      <c r="X127" s="30"/>
      <c r="Y127" s="37"/>
      <c r="Z127" s="30"/>
      <c r="AA127" s="37"/>
      <c r="AB127" s="1"/>
    </row>
    <row r="128" customFormat="false" ht="12.75" hidden="false" customHeight="false" outlineLevel="0" collapsed="false">
      <c r="E128" s="37"/>
      <c r="F128" s="37"/>
      <c r="G128" s="37"/>
      <c r="H128" s="30"/>
      <c r="I128" s="37"/>
      <c r="J128" s="30"/>
      <c r="K128" s="37"/>
      <c r="M128" s="37"/>
      <c r="N128" s="37"/>
      <c r="O128" s="37"/>
      <c r="P128" s="30"/>
      <c r="Q128" s="37"/>
      <c r="R128" s="30"/>
      <c r="S128" s="37"/>
      <c r="U128" s="37"/>
      <c r="V128" s="37"/>
      <c r="W128" s="37"/>
      <c r="X128" s="30"/>
      <c r="Y128" s="37"/>
      <c r="Z128" s="30"/>
      <c r="AA128" s="37"/>
      <c r="AB128" s="1"/>
    </row>
    <row r="129" customFormat="false" ht="12.75" hidden="false" customHeight="false" outlineLevel="0" collapsed="false">
      <c r="B129" s="8" t="s">
        <v>82</v>
      </c>
      <c r="AB129" s="1"/>
    </row>
    <row r="130" customFormat="false" ht="12.75" hidden="false" customHeight="false" outlineLevel="0" collapsed="false">
      <c r="A130" s="1" t="s">
        <v>83</v>
      </c>
      <c r="B130" s="8"/>
      <c r="C130" s="0" t="s">
        <v>32</v>
      </c>
      <c r="E130" s="27" t="n">
        <f aca="false">IF(ISNA(ABS(VLOOKUP($A130,VARDATA,E$3,FALSE()))),0,ABS(VLOOKUP($A130,VARDATA,E$3,FALSE())))</f>
        <v>0</v>
      </c>
      <c r="F130" s="33" t="n">
        <f aca="false">-IF(ISNA(ABS(VLOOKUP($A130,VARDATA,F$3,FALSE()))),0,ABS(VLOOKUP($A130,VARDATA,F$3,FALSE())))</f>
        <v>-0</v>
      </c>
      <c r="G130" s="34" t="n">
        <f aca="false">ABS(F130)+ABS(E130)</f>
        <v>0</v>
      </c>
      <c r="H130" s="25"/>
      <c r="I130" s="26" t="n">
        <f aca="false">IF(ISNA(ABS(VLOOKUP($A130,VARDATA,I$4,FALSE()))),0,ABS(VLOOKUP($A130,VARDATA,I$4,FALSE())))+IF(ISNA(ABS(VLOOKUP($A130,VARDATA,I$3,FALSE()))),0,ABS(VLOOKUP($A130,VARDATA,I$3,FALSE())))</f>
        <v>0</v>
      </c>
      <c r="J130" s="25"/>
      <c r="K130" s="27" t="n">
        <f aca="false">IF(ISNA(ABS(VLOOKUP($A130,VARDATA,K$3,FALSE()))),0,ABS(VLOOKUP($A130,VARDATA,K$3,FALSE())))</f>
        <v>0</v>
      </c>
      <c r="M130" s="27" t="n">
        <f aca="false">IF(ISNA(ABS(VLOOKUP($A130,VARDATA,M$3,FALSE()))),0,ABS(VLOOKUP($A130,VARDATA,M$3,FALSE())))</f>
        <v>0</v>
      </c>
      <c r="N130" s="33" t="n">
        <f aca="false">-IF(ISNA(ABS(VLOOKUP($A130,VARDATA,N$3,FALSE()))),0,ABS(VLOOKUP($A130,VARDATA,N$3,FALSE())))</f>
        <v>-0</v>
      </c>
      <c r="O130" s="34" t="n">
        <f aca="false">ABS(N130)+ABS(M130)</f>
        <v>0</v>
      </c>
      <c r="P130" s="25"/>
      <c r="Q130" s="26" t="n">
        <f aca="false">IF(ISNA(ABS(VLOOKUP($A130,VARDATA,Q$4,FALSE()))),0,ABS(VLOOKUP($A130,VARDATA,Q$4,FALSE())))+IF(ISNA(ABS(VLOOKUP($A130,VARDATA,Q$3,FALSE()))),0,ABS(VLOOKUP($A130,VARDATA,Q$3,FALSE())))</f>
        <v>0</v>
      </c>
      <c r="R130" s="25"/>
      <c r="S130" s="27" t="n">
        <f aca="false">IF(ISNA(ABS(VLOOKUP($A130,VARDATA,S$3,FALSE()))),0,ABS(VLOOKUP($A130,VARDATA,S$3,FALSE())))</f>
        <v>0</v>
      </c>
      <c r="U130" s="27" t="n">
        <f aca="false">IF(ISNA(ABS(VLOOKUP($A130,VARDATA,U$3,FALSE()))),0,ABS(VLOOKUP($A130,VARDATA,U$3,FALSE())))</f>
        <v>0</v>
      </c>
      <c r="V130" s="33" t="n">
        <f aca="false">-IF(ISNA(ABS(VLOOKUP($A130,VARDATA,V$3,FALSE()))),0,ABS(VLOOKUP($A130,VARDATA,V$3,FALSE())))</f>
        <v>-0</v>
      </c>
      <c r="W130" s="34" t="n">
        <f aca="false">ABS(V130)+ABS(U130)</f>
        <v>0</v>
      </c>
      <c r="X130" s="25"/>
      <c r="Y130" s="26" t="n">
        <f aca="false">IF(ISNA(ABS(VLOOKUP($A130,VARDATA,Y$4,FALSE()))),0,ABS(VLOOKUP($A130,VARDATA,Y$4,FALSE())))+IF(ISNA(ABS(VLOOKUP($A130,VARDATA,Y$3,FALSE()))),0,ABS(VLOOKUP($A130,VARDATA,Y$3,FALSE())))</f>
        <v>0</v>
      </c>
      <c r="Z130" s="25"/>
      <c r="AA130" s="27" t="n">
        <f aca="false">IF(ISNA(ABS(VLOOKUP($A130,VARDATA,AA$3,FALSE()))),0,ABS(VLOOKUP($A130,VARDATA,AA$3,FALSE())))</f>
        <v>0</v>
      </c>
      <c r="AB130" s="1"/>
    </row>
    <row r="131" customFormat="false" ht="12.75" hidden="false" customHeight="false" outlineLevel="0" collapsed="false">
      <c r="A131" s="1" t="s">
        <v>84</v>
      </c>
      <c r="B131" s="8"/>
      <c r="C131" s="0" t="s">
        <v>34</v>
      </c>
      <c r="E131" s="27" t="n">
        <f aca="false">IF(ISNA(ABS(VLOOKUP($A131,VARDATA,E$3,FALSE()))),0,ABS(VLOOKUP($A131,VARDATA,E$3,FALSE())))</f>
        <v>0</v>
      </c>
      <c r="F131" s="33" t="n">
        <f aca="false">-IF(ISNA(ABS(VLOOKUP($A131,VARDATA,F$3,FALSE()))),0,ABS(VLOOKUP($A131,VARDATA,F$3,FALSE())))</f>
        <v>-0</v>
      </c>
      <c r="G131" s="34" t="n">
        <f aca="false">ABS(F131)+ABS(E131)</f>
        <v>0</v>
      </c>
      <c r="H131" s="25"/>
      <c r="I131" s="26" t="n">
        <f aca="false">IF(ISNA(ABS(VLOOKUP($A131,VARDATA,I$4,FALSE()))),0,ABS(VLOOKUP($A131,VARDATA,I$4,FALSE())))+IF(ISNA(ABS(VLOOKUP($A131,VARDATA,I$3,FALSE()))),0,ABS(VLOOKUP($A131,VARDATA,I$3,FALSE())))</f>
        <v>0</v>
      </c>
      <c r="J131" s="25"/>
      <c r="K131" s="27" t="n">
        <f aca="false">IF(ISNA(ABS(VLOOKUP($A131,VARDATA,K$3,FALSE()))),0,ABS(VLOOKUP($A131,VARDATA,K$3,FALSE())))</f>
        <v>0</v>
      </c>
      <c r="M131" s="27" t="n">
        <f aca="false">IF(ISNA(ABS(VLOOKUP($A131,VARDATA,M$3,FALSE()))),0,ABS(VLOOKUP($A131,VARDATA,M$3,FALSE())))</f>
        <v>0</v>
      </c>
      <c r="N131" s="33" t="n">
        <f aca="false">-IF(ISNA(ABS(VLOOKUP($A131,VARDATA,N$3,FALSE()))),0,ABS(VLOOKUP($A131,VARDATA,N$3,FALSE())))</f>
        <v>-0</v>
      </c>
      <c r="O131" s="34" t="n">
        <f aca="false">ABS(N131)+ABS(M131)</f>
        <v>0</v>
      </c>
      <c r="P131" s="25"/>
      <c r="Q131" s="26" t="n">
        <f aca="false">IF(ISNA(ABS(VLOOKUP($A131,VARDATA,Q$4,FALSE()))),0,ABS(VLOOKUP($A131,VARDATA,Q$4,FALSE())))+IF(ISNA(ABS(VLOOKUP($A131,VARDATA,Q$3,FALSE()))),0,ABS(VLOOKUP($A131,VARDATA,Q$3,FALSE())))</f>
        <v>83102</v>
      </c>
      <c r="R131" s="25"/>
      <c r="S131" s="27" t="n">
        <f aca="false">IF(ISNA(ABS(VLOOKUP($A131,VARDATA,S$3,FALSE()))),0,ABS(VLOOKUP($A131,VARDATA,S$3,FALSE())))</f>
        <v>1</v>
      </c>
      <c r="U131" s="27" t="n">
        <f aca="false">IF(ISNA(ABS(VLOOKUP($A131,VARDATA,U$3,FALSE()))),0,ABS(VLOOKUP($A131,VARDATA,U$3,FALSE())))</f>
        <v>0</v>
      </c>
      <c r="V131" s="33" t="n">
        <f aca="false">-IF(ISNA(ABS(VLOOKUP($A131,VARDATA,V$3,FALSE()))),0,ABS(VLOOKUP($A131,VARDATA,V$3,FALSE())))</f>
        <v>-0</v>
      </c>
      <c r="W131" s="34" t="n">
        <f aca="false">ABS(V131)+ABS(U131)</f>
        <v>0</v>
      </c>
      <c r="X131" s="25"/>
      <c r="Y131" s="26" t="n">
        <f aca="false">IF(ISNA(ABS(VLOOKUP($A131,VARDATA,Y$4,FALSE()))),0,ABS(VLOOKUP($A131,VARDATA,Y$4,FALSE())))+IF(ISNA(ABS(VLOOKUP($A131,VARDATA,Y$3,FALSE()))),0,ABS(VLOOKUP($A131,VARDATA,Y$3,FALSE())))</f>
        <v>83102</v>
      </c>
      <c r="Z131" s="25"/>
      <c r="AA131" s="27" t="n">
        <f aca="false">IF(ISNA(ABS(VLOOKUP($A131,VARDATA,AA$3,FALSE()))),0,ABS(VLOOKUP($A131,VARDATA,AA$3,FALSE())))</f>
        <v>1</v>
      </c>
      <c r="AB131" s="1"/>
    </row>
    <row r="132" customFormat="false" ht="12.75" hidden="false" customHeight="false" outlineLevel="0" collapsed="false">
      <c r="B132" s="8"/>
      <c r="C132" s="0" t="s">
        <v>35</v>
      </c>
      <c r="E132" s="29" t="n">
        <f aca="false">SUM(E130:E131)</f>
        <v>0</v>
      </c>
      <c r="F132" s="29" t="n">
        <f aca="false">SUM(F130:F131)</f>
        <v>0</v>
      </c>
      <c r="G132" s="29" t="n">
        <f aca="false">SUM(G130:G131)</f>
        <v>0</v>
      </c>
      <c r="H132" s="30"/>
      <c r="I132" s="29" t="n">
        <f aca="false">SUM(I130:I131)</f>
        <v>0</v>
      </c>
      <c r="J132" s="30"/>
      <c r="K132" s="29" t="n">
        <f aca="false">SUM(K130:K131)</f>
        <v>0</v>
      </c>
      <c r="M132" s="29" t="n">
        <f aca="false">SUM(M130:M131)</f>
        <v>0</v>
      </c>
      <c r="N132" s="29" t="n">
        <f aca="false">SUM(N130:N131)</f>
        <v>0</v>
      </c>
      <c r="O132" s="29" t="n">
        <f aca="false">SUM(O130:O131)</f>
        <v>0</v>
      </c>
      <c r="P132" s="30"/>
      <c r="Q132" s="29" t="n">
        <f aca="false">SUM(Q130:Q131)</f>
        <v>83102</v>
      </c>
      <c r="R132" s="30"/>
      <c r="S132" s="29" t="n">
        <f aca="false">SUM(S130:S131)</f>
        <v>1</v>
      </c>
      <c r="U132" s="29" t="n">
        <f aca="false">SUM(U130:U131)</f>
        <v>0</v>
      </c>
      <c r="V132" s="29" t="n">
        <f aca="false">SUM(V130:V131)</f>
        <v>0</v>
      </c>
      <c r="W132" s="29" t="n">
        <f aca="false">SUM(W130:W131)</f>
        <v>0</v>
      </c>
      <c r="X132" s="30"/>
      <c r="Y132" s="29" t="n">
        <f aca="false">SUM(Y130:Y131)</f>
        <v>83102</v>
      </c>
      <c r="Z132" s="30"/>
      <c r="AA132" s="29" t="n">
        <f aca="false">SUM(AA130:AA131)</f>
        <v>1</v>
      </c>
      <c r="AB132" s="1"/>
    </row>
    <row r="133" customFormat="false" ht="12.75" hidden="false" customHeight="false" outlineLevel="0" collapsed="false">
      <c r="C133" s="0" t="s">
        <v>36</v>
      </c>
      <c r="E133" s="31" t="str">
        <f aca="false">IF(E132=0,"",E130/E132)</f>
        <v/>
      </c>
      <c r="F133" s="31" t="str">
        <f aca="false">IF(F132=0,"",F130/F132)</f>
        <v/>
      </c>
      <c r="G133" s="31" t="str">
        <f aca="false">IF(G132=0,"",G130/G132)</f>
        <v/>
      </c>
      <c r="H133" s="30"/>
      <c r="I133" s="31" t="str">
        <f aca="false">IF(I132=0,"",I130/I132)</f>
        <v/>
      </c>
      <c r="J133" s="30"/>
      <c r="K133" s="31" t="str">
        <f aca="false">IF(K132=0,"",K130/K132)</f>
        <v/>
      </c>
      <c r="M133" s="31" t="str">
        <f aca="false">IF(M132=0,"",M130/M132)</f>
        <v/>
      </c>
      <c r="N133" s="31" t="str">
        <f aca="false">IF(N132=0,"",N130/N132)</f>
        <v/>
      </c>
      <c r="O133" s="31" t="str">
        <f aca="false">IF(O132=0,"",O130/O132)</f>
        <v/>
      </c>
      <c r="P133" s="30"/>
      <c r="Q133" s="31" t="n">
        <f aca="false">IF(Q132=0,"",Q130/Q132)</f>
        <v>0</v>
      </c>
      <c r="R133" s="30"/>
      <c r="S133" s="31" t="n">
        <f aca="false">IF(S132=0,"",S130/S132)</f>
        <v>0</v>
      </c>
      <c r="U133" s="31" t="str">
        <f aca="false">IF(U132=0,"",U130/U132)</f>
        <v/>
      </c>
      <c r="V133" s="31" t="str">
        <f aca="false">IF(V132=0,"",V130/V132)</f>
        <v/>
      </c>
      <c r="W133" s="31" t="str">
        <f aca="false">IF(W132=0,"",W130/W132)</f>
        <v/>
      </c>
      <c r="X133" s="30"/>
      <c r="Y133" s="31" t="n">
        <f aca="false">IF(Y132=0,"",Y130/Y132)</f>
        <v>0</v>
      </c>
      <c r="Z133" s="30"/>
      <c r="AA133" s="31" t="n">
        <f aca="false">IF(AA132=0,"",AA130/AA132)</f>
        <v>0</v>
      </c>
      <c r="AB133" s="1"/>
    </row>
    <row r="134" customFormat="false" ht="12.75" hidden="false" customHeight="false" outlineLevel="0" collapsed="false">
      <c r="AB134" s="1"/>
    </row>
    <row r="135" customFormat="false" ht="12.75" hidden="false" customHeight="false" outlineLevel="0" collapsed="false">
      <c r="E135" s="7"/>
      <c r="F135" s="7"/>
      <c r="G135" s="7"/>
      <c r="I135" s="22"/>
      <c r="K135" s="7"/>
      <c r="M135" s="7"/>
      <c r="N135" s="7"/>
      <c r="O135" s="7"/>
      <c r="Q135" s="22"/>
      <c r="S135" s="7"/>
      <c r="U135" s="7"/>
      <c r="V135" s="7"/>
      <c r="W135" s="7"/>
      <c r="Y135" s="22"/>
      <c r="AA135" s="7"/>
      <c r="AB135" s="1"/>
    </row>
    <row r="136" customFormat="false" ht="12.75" hidden="false" customHeight="false" outlineLevel="0" collapsed="false">
      <c r="A136" s="1" t="s">
        <v>85</v>
      </c>
      <c r="B136" s="8"/>
      <c r="C136" s="0" t="s">
        <v>32</v>
      </c>
      <c r="E136" s="27" t="n">
        <f aca="false">IF(ISNA(ABS(VLOOKUP($A136,VARDATA,E$3,FALSE()))),0,ABS(VLOOKUP($A136,VARDATA,E$3,FALSE())))</f>
        <v>0</v>
      </c>
      <c r="F136" s="33" t="n">
        <f aca="false">-IF(ISNA(ABS(VLOOKUP($A136,VARDATA,F$3,FALSE()))),0,ABS(VLOOKUP($A136,VARDATA,F$3,FALSE())))</f>
        <v>-0</v>
      </c>
      <c r="G136" s="34" t="n">
        <f aca="false">ABS(F136)+ABS(E136)</f>
        <v>0</v>
      </c>
      <c r="H136" s="25"/>
      <c r="I136" s="26" t="n">
        <f aca="false">IF(ISNA(ABS(VLOOKUP($A136,VARDATA,I$4,FALSE()))),0,ABS(VLOOKUP($A136,VARDATA,I$4,FALSE())))+IF(ISNA(ABS(VLOOKUP($A136,VARDATA,I$3,FALSE()))),0,ABS(VLOOKUP($A136,VARDATA,I$3,FALSE())))</f>
        <v>0</v>
      </c>
      <c r="J136" s="25"/>
      <c r="K136" s="27" t="n">
        <f aca="false">IF(ISNA(ABS(VLOOKUP($A136,VARDATA,K$3,FALSE()))),0,ABS(VLOOKUP($A136,VARDATA,K$3,FALSE())))</f>
        <v>0</v>
      </c>
      <c r="M136" s="27" t="n">
        <f aca="false">IF(ISNA(ABS(VLOOKUP($A136,VARDATA,M$3,FALSE()))),0,ABS(VLOOKUP($A136,VARDATA,M$3,FALSE())))</f>
        <v>10000</v>
      </c>
      <c r="N136" s="33" t="n">
        <f aca="false">-IF(ISNA(ABS(VLOOKUP($A136,VARDATA,N$3,FALSE()))),0,ABS(VLOOKUP($A136,VARDATA,N$3,FALSE())))</f>
        <v>-32500</v>
      </c>
      <c r="O136" s="34" t="n">
        <f aca="false">ABS(N136)+ABS(M136)</f>
        <v>42500</v>
      </c>
      <c r="P136" s="25"/>
      <c r="Q136" s="26" t="n">
        <f aca="false">IF(ISNA(ABS(VLOOKUP($A136,VARDATA,Q$4,FALSE()))),0,ABS(VLOOKUP($A136,VARDATA,Q$4,FALSE())))+IF(ISNA(ABS(VLOOKUP($A136,VARDATA,Q$3,FALSE()))),0,ABS(VLOOKUP($A136,VARDATA,Q$3,FALSE())))</f>
        <v>5577350</v>
      </c>
      <c r="R136" s="25"/>
      <c r="S136" s="27" t="n">
        <f aca="false">IF(ISNA(ABS(VLOOKUP($A136,VARDATA,S$3,FALSE()))),0,ABS(VLOOKUP($A136,VARDATA,S$3,FALSE())))</f>
        <v>17</v>
      </c>
      <c r="U136" s="27" t="n">
        <f aca="false">IF(ISNA(ABS(VLOOKUP($A136,VARDATA,U$3,FALSE()))),0,ABS(VLOOKUP($A136,VARDATA,U$3,FALSE())))</f>
        <v>72500</v>
      </c>
      <c r="V136" s="33" t="n">
        <f aca="false">-IF(ISNA(ABS(VLOOKUP($A136,VARDATA,V$3,FALSE()))),0,ABS(VLOOKUP($A136,VARDATA,V$3,FALSE())))</f>
        <v>-72500</v>
      </c>
      <c r="W136" s="34" t="n">
        <f aca="false">ABS(V136)+ABS(U136)</f>
        <v>145000</v>
      </c>
      <c r="X136" s="25"/>
      <c r="Y136" s="26" t="n">
        <f aca="false">IF(ISNA(ABS(VLOOKUP($A136,VARDATA,Y$4,FALSE()))),0,ABS(VLOOKUP($A136,VARDATA,Y$4,FALSE())))+IF(ISNA(ABS(VLOOKUP($A136,VARDATA,Y$3,FALSE()))),0,ABS(VLOOKUP($A136,VARDATA,Y$3,FALSE())))</f>
        <v>18611125</v>
      </c>
      <c r="Z136" s="25"/>
      <c r="AA136" s="27" t="n">
        <f aca="false">IF(ISNA(ABS(VLOOKUP($A136,VARDATA,AA$3,FALSE()))),0,ABS(VLOOKUP($A136,VARDATA,AA$3,FALSE())))</f>
        <v>58</v>
      </c>
      <c r="AB136" s="1"/>
    </row>
    <row r="137" customFormat="false" ht="12.75" hidden="false" customHeight="false" outlineLevel="0" collapsed="false">
      <c r="A137" s="1" t="s">
        <v>86</v>
      </c>
      <c r="B137" s="8"/>
      <c r="C137" s="0" t="s">
        <v>34</v>
      </c>
      <c r="E137" s="27" t="n">
        <f aca="false">IF(ISNA(ABS(VLOOKUP($A137,VARDATA,E$3,FALSE()))),0,ABS(VLOOKUP($A137,VARDATA,E$3,FALSE())))</f>
        <v>10000</v>
      </c>
      <c r="F137" s="33" t="n">
        <f aca="false">-IF(ISNA(ABS(VLOOKUP($A137,VARDATA,F$3,FALSE()))),0,ABS(VLOOKUP($A137,VARDATA,F$3,FALSE())))</f>
        <v>-12500</v>
      </c>
      <c r="G137" s="34" t="n">
        <f aca="false">ABS(F137)+ABS(E137)</f>
        <v>22500</v>
      </c>
      <c r="H137" s="25"/>
      <c r="I137" s="26" t="n">
        <f aca="false">IF(ISNA(ABS(VLOOKUP($A137,VARDATA,I$4,FALSE()))),0,ABS(VLOOKUP($A137,VARDATA,I$4,FALSE())))+IF(ISNA(ABS(VLOOKUP($A137,VARDATA,I$3,FALSE()))),0,ABS(VLOOKUP($A137,VARDATA,I$3,FALSE())))</f>
        <v>2962500</v>
      </c>
      <c r="J137" s="25"/>
      <c r="K137" s="27" t="n">
        <f aca="false">IF(ISNA(ABS(VLOOKUP($A137,VARDATA,K$3,FALSE()))),0,ABS(VLOOKUP($A137,VARDATA,K$3,FALSE())))</f>
        <v>7</v>
      </c>
      <c r="M137" s="27" t="n">
        <f aca="false">IF(ISNA(ABS(VLOOKUP($A137,VARDATA,M$3,FALSE()))),0,ABS(VLOOKUP($A137,VARDATA,M$3,FALSE())))</f>
        <v>96139</v>
      </c>
      <c r="N137" s="33" t="n">
        <f aca="false">-IF(ISNA(ABS(VLOOKUP($A137,VARDATA,N$3,FALSE()))),0,ABS(VLOOKUP($A137,VARDATA,N$3,FALSE())))</f>
        <v>-125767</v>
      </c>
      <c r="O137" s="34" t="n">
        <f aca="false">ABS(N137)+ABS(M137)</f>
        <v>221906</v>
      </c>
      <c r="P137" s="25"/>
      <c r="Q137" s="26" t="n">
        <f aca="false">IF(ISNA(ABS(VLOOKUP($A137,VARDATA,Q$4,FALSE()))),0,ABS(VLOOKUP($A137,VARDATA,Q$4,FALSE())))+IF(ISNA(ABS(VLOOKUP($A137,VARDATA,Q$3,FALSE()))),0,ABS(VLOOKUP($A137,VARDATA,Q$3,FALSE())))</f>
        <v>29546615.75</v>
      </c>
      <c r="R137" s="25"/>
      <c r="S137" s="27" t="n">
        <f aca="false">IF(ISNA(ABS(VLOOKUP($A137,VARDATA,S$3,FALSE()))),0,ABS(VLOOKUP($A137,VARDATA,S$3,FALSE())))</f>
        <v>76</v>
      </c>
      <c r="U137" s="27" t="n">
        <f aca="false">IF(ISNA(ABS(VLOOKUP($A137,VARDATA,U$3,FALSE()))),0,ABS(VLOOKUP($A137,VARDATA,U$3,FALSE())))</f>
        <v>464563</v>
      </c>
      <c r="V137" s="33" t="n">
        <f aca="false">-IF(ISNA(ABS(VLOOKUP($A137,VARDATA,V$3,FALSE()))),0,ABS(VLOOKUP($A137,VARDATA,V$3,FALSE())))</f>
        <v>-535321</v>
      </c>
      <c r="W137" s="34" t="n">
        <f aca="false">ABS(V137)+ABS(U137)</f>
        <v>999884</v>
      </c>
      <c r="X137" s="25"/>
      <c r="Y137" s="26" t="n">
        <f aca="false">IF(ISNA(ABS(VLOOKUP($A137,VARDATA,Y$4,FALSE()))),0,ABS(VLOOKUP($A137,VARDATA,Y$4,FALSE())))+IF(ISNA(ABS(VLOOKUP($A137,VARDATA,Y$3,FALSE()))),0,ABS(VLOOKUP($A137,VARDATA,Y$3,FALSE())))</f>
        <v>129868960.25</v>
      </c>
      <c r="Z137" s="25"/>
      <c r="AA137" s="27" t="n">
        <f aca="false">IF(ISNA(ABS(VLOOKUP($A137,VARDATA,AA$3,FALSE()))),0,ABS(VLOOKUP($A137,VARDATA,AA$3,FALSE())))</f>
        <v>303</v>
      </c>
      <c r="AB137" s="1"/>
    </row>
    <row r="138" customFormat="false" ht="12.75" hidden="false" customHeight="false" outlineLevel="0" collapsed="false">
      <c r="B138" s="8"/>
      <c r="C138" s="0" t="s">
        <v>35</v>
      </c>
      <c r="E138" s="29" t="n">
        <f aca="false">SUM(E136:E137)</f>
        <v>10000</v>
      </c>
      <c r="F138" s="29" t="n">
        <f aca="false">SUM(F136:F137)</f>
        <v>-12500</v>
      </c>
      <c r="G138" s="29" t="n">
        <f aca="false">SUM(G136:G137)</f>
        <v>22500</v>
      </c>
      <c r="H138" s="30"/>
      <c r="I138" s="29" t="n">
        <f aca="false">SUM(I136:I137)</f>
        <v>2962500</v>
      </c>
      <c r="J138" s="30"/>
      <c r="K138" s="29" t="n">
        <f aca="false">SUM(K136:K137)</f>
        <v>7</v>
      </c>
      <c r="M138" s="29" t="n">
        <f aca="false">SUM(M136:M137)</f>
        <v>106139</v>
      </c>
      <c r="N138" s="29" t="n">
        <f aca="false">SUM(N136:N137)</f>
        <v>-158267</v>
      </c>
      <c r="O138" s="29" t="n">
        <f aca="false">SUM(O136:O137)</f>
        <v>264406</v>
      </c>
      <c r="P138" s="30"/>
      <c r="Q138" s="29" t="n">
        <f aca="false">SUM(Q136:Q137)</f>
        <v>35123965.75</v>
      </c>
      <c r="R138" s="30"/>
      <c r="S138" s="29" t="n">
        <f aca="false">SUM(S136:S137)</f>
        <v>93</v>
      </c>
      <c r="U138" s="29" t="n">
        <f aca="false">SUM(U136:U137)</f>
        <v>537063</v>
      </c>
      <c r="V138" s="29" t="n">
        <f aca="false">SUM(V136:V137)</f>
        <v>-607821</v>
      </c>
      <c r="W138" s="29" t="n">
        <f aca="false">SUM(W136:W137)</f>
        <v>1144884</v>
      </c>
      <c r="X138" s="30"/>
      <c r="Y138" s="29" t="n">
        <f aca="false">SUM(Y136:Y137)</f>
        <v>148480085.25</v>
      </c>
      <c r="Z138" s="30"/>
      <c r="AA138" s="29" t="n">
        <f aca="false">SUM(AA136:AA137)</f>
        <v>361</v>
      </c>
      <c r="AB138" s="1"/>
    </row>
    <row r="139" customFormat="false" ht="12.75" hidden="false" customHeight="false" outlineLevel="0" collapsed="false">
      <c r="C139" s="0" t="s">
        <v>36</v>
      </c>
      <c r="E139" s="31" t="n">
        <f aca="false">IF(E138=0,"",E136/E138)</f>
        <v>0</v>
      </c>
      <c r="F139" s="31" t="n">
        <f aca="false">IF(F138=0,"",F136/F138)</f>
        <v>0</v>
      </c>
      <c r="G139" s="31" t="n">
        <f aca="false">IF(G138=0,"",G136/G138)</f>
        <v>0</v>
      </c>
      <c r="H139" s="30"/>
      <c r="I139" s="31" t="n">
        <f aca="false">IF(I138=0,"",I136/I138)</f>
        <v>0</v>
      </c>
      <c r="J139" s="30"/>
      <c r="K139" s="31" t="n">
        <f aca="false">IF(K138=0,"",K136/K138)</f>
        <v>0</v>
      </c>
      <c r="M139" s="31" t="n">
        <f aca="false">IF(M138=0,"",M136/M138)</f>
        <v>0.0942160751467415</v>
      </c>
      <c r="N139" s="31" t="n">
        <f aca="false">IF(N138=0,"",N136/N138)</f>
        <v>0.205349188396823</v>
      </c>
      <c r="O139" s="31" t="n">
        <f aca="false">IF(O138=0,"",O136/O138)</f>
        <v>0.160737653457183</v>
      </c>
      <c r="P139" s="30"/>
      <c r="Q139" s="31" t="n">
        <f aca="false">IF(Q138=0,"",Q136/Q138)</f>
        <v>0.158790440683652</v>
      </c>
      <c r="R139" s="30"/>
      <c r="S139" s="31" t="n">
        <f aca="false">IF(S138=0,"",S136/S138)</f>
        <v>0.182795698924731</v>
      </c>
      <c r="U139" s="31" t="n">
        <f aca="false">IF(U138=0,"",U136/U138)</f>
        <v>0.134993473763786</v>
      </c>
      <c r="V139" s="31" t="n">
        <f aca="false">IF(V138=0,"",V136/V138)</f>
        <v>0.119278537595772</v>
      </c>
      <c r="W139" s="31" t="n">
        <f aca="false">IF(W138=0,"",W136/W138)</f>
        <v>0.126650385541243</v>
      </c>
      <c r="X139" s="30"/>
      <c r="Y139" s="31" t="n">
        <f aca="false">IF(Y138=0,"",Y136/Y138)</f>
        <v>0.125344250501095</v>
      </c>
      <c r="Z139" s="30"/>
      <c r="AA139" s="31" t="n">
        <f aca="false">IF(AA138=0,"",AA136/AA138)</f>
        <v>0.160664819944598</v>
      </c>
      <c r="AB139" s="1"/>
    </row>
    <row r="140" customFormat="false" ht="12.75" hidden="false" customHeight="false" outlineLevel="0" collapsed="false">
      <c r="AB140" s="1"/>
    </row>
    <row r="141" customFormat="false" ht="12.75" hidden="false" customHeight="false" outlineLevel="0" collapsed="false">
      <c r="B141" s="8" t="s">
        <v>87</v>
      </c>
      <c r="E141" s="7"/>
      <c r="F141" s="7"/>
      <c r="G141" s="7"/>
      <c r="I141" s="22"/>
      <c r="K141" s="7"/>
      <c r="M141" s="7"/>
      <c r="N141" s="7"/>
      <c r="O141" s="7"/>
      <c r="Q141" s="22"/>
      <c r="S141" s="7"/>
      <c r="U141" s="7"/>
      <c r="V141" s="7"/>
      <c r="W141" s="7"/>
      <c r="Y141" s="22"/>
      <c r="AA141" s="7"/>
      <c r="AB141" s="1"/>
    </row>
    <row r="142" customFormat="false" ht="12.75" hidden="false" customHeight="false" outlineLevel="0" collapsed="false">
      <c r="A142" s="1" t="s">
        <v>85</v>
      </c>
      <c r="B142" s="8"/>
      <c r="C142" s="0" t="s">
        <v>32</v>
      </c>
      <c r="E142" s="36" t="n">
        <f aca="false">E136+E130</f>
        <v>0</v>
      </c>
      <c r="F142" s="36" t="n">
        <f aca="false">F136+F130</f>
        <v>-0</v>
      </c>
      <c r="G142" s="36" t="n">
        <f aca="false">G136+G130</f>
        <v>0</v>
      </c>
      <c r="H142" s="25"/>
      <c r="I142" s="36" t="n">
        <f aca="false">I136+I130</f>
        <v>0</v>
      </c>
      <c r="J142" s="25"/>
      <c r="K142" s="36" t="n">
        <f aca="false">K136+K130</f>
        <v>0</v>
      </c>
      <c r="M142" s="36" t="n">
        <f aca="false">M136+M130</f>
        <v>10000</v>
      </c>
      <c r="N142" s="36" t="n">
        <f aca="false">N136+N130</f>
        <v>-32500</v>
      </c>
      <c r="O142" s="36" t="n">
        <f aca="false">O136+O130</f>
        <v>42500</v>
      </c>
      <c r="P142" s="25"/>
      <c r="Q142" s="36" t="n">
        <f aca="false">Q136+Q130</f>
        <v>5577350</v>
      </c>
      <c r="R142" s="25"/>
      <c r="S142" s="36" t="n">
        <f aca="false">S136+S130</f>
        <v>17</v>
      </c>
      <c r="U142" s="36" t="n">
        <f aca="false">U136+U130</f>
        <v>72500</v>
      </c>
      <c r="V142" s="36" t="n">
        <f aca="false">V136+V130</f>
        <v>-72500</v>
      </c>
      <c r="W142" s="36" t="n">
        <f aca="false">W136+W130</f>
        <v>145000</v>
      </c>
      <c r="X142" s="25"/>
      <c r="Y142" s="36" t="n">
        <f aca="false">Y136+Y130</f>
        <v>18611125</v>
      </c>
      <c r="Z142" s="25"/>
      <c r="AA142" s="36" t="n">
        <f aca="false">AA136+AA130</f>
        <v>58</v>
      </c>
      <c r="AB142" s="1"/>
    </row>
    <row r="143" customFormat="false" ht="12.75" hidden="false" customHeight="false" outlineLevel="0" collapsed="false">
      <c r="A143" s="1" t="s">
        <v>86</v>
      </c>
      <c r="B143" s="8"/>
      <c r="C143" s="0" t="s">
        <v>34</v>
      </c>
      <c r="E143" s="36" t="n">
        <f aca="false">E137+E131</f>
        <v>10000</v>
      </c>
      <c r="F143" s="36" t="n">
        <f aca="false">F137+F131</f>
        <v>-12500</v>
      </c>
      <c r="G143" s="36" t="n">
        <f aca="false">G137+G131</f>
        <v>22500</v>
      </c>
      <c r="H143" s="25"/>
      <c r="I143" s="36" t="n">
        <f aca="false">I137+I131</f>
        <v>2962500</v>
      </c>
      <c r="J143" s="25"/>
      <c r="K143" s="36" t="n">
        <f aca="false">K137+K131</f>
        <v>7</v>
      </c>
      <c r="M143" s="36" t="n">
        <f aca="false">M137+M131</f>
        <v>96139</v>
      </c>
      <c r="N143" s="36" t="n">
        <f aca="false">N137+N131</f>
        <v>-125767</v>
      </c>
      <c r="O143" s="36" t="n">
        <f aca="false">O137+O131</f>
        <v>221906</v>
      </c>
      <c r="P143" s="25"/>
      <c r="Q143" s="36" t="n">
        <f aca="false">Q137+Q131</f>
        <v>29629717.75</v>
      </c>
      <c r="R143" s="25"/>
      <c r="S143" s="36" t="n">
        <f aca="false">S137+S131</f>
        <v>77</v>
      </c>
      <c r="U143" s="36" t="n">
        <f aca="false">U137+U131</f>
        <v>464563</v>
      </c>
      <c r="V143" s="36" t="n">
        <f aca="false">V137+V131</f>
        <v>-535321</v>
      </c>
      <c r="W143" s="36" t="n">
        <f aca="false">W137+W131</f>
        <v>999884</v>
      </c>
      <c r="X143" s="25"/>
      <c r="Y143" s="36" t="n">
        <f aca="false">Y137+Y131</f>
        <v>129952062.25</v>
      </c>
      <c r="Z143" s="25"/>
      <c r="AA143" s="36" t="n">
        <f aca="false">AA137+AA131</f>
        <v>304</v>
      </c>
      <c r="AB143" s="1"/>
    </row>
    <row r="144" customFormat="false" ht="12.75" hidden="false" customHeight="false" outlineLevel="0" collapsed="false">
      <c r="B144" s="8"/>
      <c r="C144" s="0" t="s">
        <v>35</v>
      </c>
      <c r="E144" s="29" t="n">
        <f aca="false">SUM(E142:E143)</f>
        <v>10000</v>
      </c>
      <c r="F144" s="29" t="n">
        <f aca="false">SUM(F142:F143)</f>
        <v>-12500</v>
      </c>
      <c r="G144" s="29" t="n">
        <f aca="false">SUM(G142:G143)</f>
        <v>22500</v>
      </c>
      <c r="H144" s="30"/>
      <c r="I144" s="29" t="n">
        <f aca="false">SUM(I142:I143)</f>
        <v>2962500</v>
      </c>
      <c r="J144" s="30"/>
      <c r="K144" s="29" t="n">
        <f aca="false">SUM(K142:K143)</f>
        <v>7</v>
      </c>
      <c r="M144" s="29" t="n">
        <f aca="false">SUM(M142:M143)</f>
        <v>106139</v>
      </c>
      <c r="N144" s="29" t="n">
        <f aca="false">SUM(N142:N143)</f>
        <v>-158267</v>
      </c>
      <c r="O144" s="29" t="n">
        <f aca="false">SUM(O142:O143)</f>
        <v>264406</v>
      </c>
      <c r="P144" s="30"/>
      <c r="Q144" s="29" t="n">
        <f aca="false">SUM(Q142:Q143)</f>
        <v>35207067.75</v>
      </c>
      <c r="R144" s="30"/>
      <c r="S144" s="29" t="n">
        <f aca="false">SUM(S142:S143)</f>
        <v>94</v>
      </c>
      <c r="U144" s="29" t="n">
        <f aca="false">SUM(U142:U143)</f>
        <v>537063</v>
      </c>
      <c r="V144" s="29" t="n">
        <f aca="false">SUM(V142:V143)</f>
        <v>-607821</v>
      </c>
      <c r="W144" s="29" t="n">
        <f aca="false">SUM(W142:W143)</f>
        <v>1144884</v>
      </c>
      <c r="X144" s="30"/>
      <c r="Y144" s="29" t="n">
        <f aca="false">SUM(Y142:Y143)</f>
        <v>148563187.25</v>
      </c>
      <c r="Z144" s="30"/>
      <c r="AA144" s="29" t="n">
        <f aca="false">SUM(AA142:AA143)</f>
        <v>362</v>
      </c>
      <c r="AB144" s="1"/>
    </row>
    <row r="145" customFormat="false" ht="12.75" hidden="false" customHeight="false" outlineLevel="0" collapsed="false">
      <c r="C145" s="0" t="s">
        <v>36</v>
      </c>
      <c r="E145" s="31" t="n">
        <f aca="false">IF(E144=0,"",E142/E144)</f>
        <v>0</v>
      </c>
      <c r="F145" s="31" t="n">
        <f aca="false">IF(F144=0,"",F142/F144)</f>
        <v>0</v>
      </c>
      <c r="G145" s="31" t="n">
        <f aca="false">IF(G144=0,"",G142/G144)</f>
        <v>0</v>
      </c>
      <c r="H145" s="30"/>
      <c r="I145" s="31" t="n">
        <f aca="false">IF(I144=0,"",I142/I144)</f>
        <v>0</v>
      </c>
      <c r="J145" s="30"/>
      <c r="K145" s="31" t="n">
        <f aca="false">IF(K144=0,"",K142/K144)</f>
        <v>0</v>
      </c>
      <c r="M145" s="31" t="n">
        <f aca="false">IF(M144=0,"",M142/M144)</f>
        <v>0.0942160751467415</v>
      </c>
      <c r="N145" s="31" t="n">
        <f aca="false">IF(N144=0,"",N142/N144)</f>
        <v>0.205349188396823</v>
      </c>
      <c r="O145" s="31" t="n">
        <f aca="false">IF(O144=0,"",O142/O144)</f>
        <v>0.160737653457183</v>
      </c>
      <c r="P145" s="30"/>
      <c r="Q145" s="31" t="n">
        <f aca="false">IF(Q144=0,"",Q142/Q144)</f>
        <v>0.158415635167459</v>
      </c>
      <c r="R145" s="30"/>
      <c r="S145" s="31" t="n">
        <f aca="false">IF(S144=0,"",S142/S144)</f>
        <v>0.180851063829787</v>
      </c>
      <c r="U145" s="31" t="n">
        <f aca="false">IF(U144=0,"",U142/U144)</f>
        <v>0.134993473763786</v>
      </c>
      <c r="V145" s="31" t="n">
        <f aca="false">IF(V144=0,"",V142/V144)</f>
        <v>0.119278537595772</v>
      </c>
      <c r="W145" s="31" t="n">
        <f aca="false">IF(W144=0,"",W142/W144)</f>
        <v>0.126650385541243</v>
      </c>
      <c r="X145" s="30"/>
      <c r="Y145" s="31" t="n">
        <f aca="false">IF(Y144=0,"",Y142/Y144)</f>
        <v>0.125274136510557</v>
      </c>
      <c r="Z145" s="30"/>
      <c r="AA145" s="31" t="n">
        <f aca="false">IF(AA144=0,"",AA142/AA144)</f>
        <v>0.160220994475138</v>
      </c>
      <c r="AB145" s="1"/>
    </row>
    <row r="146" customFormat="false" ht="12.75" hidden="false" customHeight="false" outlineLevel="0" collapsed="false">
      <c r="E146" s="37"/>
      <c r="F146" s="37"/>
      <c r="G146" s="37"/>
      <c r="H146" s="30"/>
      <c r="I146" s="37"/>
      <c r="J146" s="30"/>
      <c r="K146" s="37"/>
      <c r="M146" s="37"/>
      <c r="N146" s="37"/>
      <c r="O146" s="37"/>
      <c r="P146" s="30"/>
      <c r="Q146" s="37"/>
      <c r="R146" s="30"/>
      <c r="S146" s="37"/>
      <c r="U146" s="37"/>
      <c r="V146" s="37"/>
      <c r="W146" s="37"/>
      <c r="X146" s="30"/>
      <c r="Y146" s="37"/>
      <c r="Z146" s="30"/>
      <c r="AA146" s="37"/>
      <c r="AB146" s="1"/>
    </row>
    <row r="147" customFormat="false" ht="12.75" hidden="false" customHeight="false" outlineLevel="0" collapsed="false">
      <c r="E147" s="37"/>
      <c r="F147" s="37"/>
      <c r="G147" s="37"/>
      <c r="H147" s="30"/>
      <c r="I147" s="37"/>
      <c r="J147" s="30"/>
      <c r="K147" s="37"/>
      <c r="M147" s="37"/>
      <c r="N147" s="37"/>
      <c r="O147" s="37"/>
      <c r="P147" s="30"/>
      <c r="Q147" s="37"/>
      <c r="R147" s="30"/>
      <c r="S147" s="37"/>
      <c r="U147" s="37"/>
      <c r="V147" s="37"/>
      <c r="W147" s="37"/>
      <c r="X147" s="30"/>
      <c r="Y147" s="37"/>
      <c r="Z147" s="30"/>
      <c r="AA147" s="37"/>
      <c r="AB147" s="1"/>
    </row>
    <row r="148" customFormat="false" ht="12.75" hidden="false" customHeight="false" outlineLevel="0" collapsed="false">
      <c r="AB148" s="1"/>
    </row>
    <row r="149" customFormat="false" ht="12.75" hidden="false" customHeight="false" outlineLevel="0" collapsed="false">
      <c r="B149" s="8" t="s">
        <v>88</v>
      </c>
      <c r="E149" s="27"/>
      <c r="F149" s="27"/>
      <c r="G149" s="7"/>
      <c r="I149" s="22"/>
      <c r="K149" s="7"/>
      <c r="M149" s="27"/>
      <c r="N149" s="27"/>
      <c r="O149" s="7"/>
      <c r="Q149" s="22"/>
      <c r="S149" s="7"/>
      <c r="U149" s="27"/>
      <c r="V149" s="27"/>
      <c r="W149" s="7"/>
      <c r="Y149" s="22"/>
      <c r="AA149" s="7"/>
      <c r="AB149" s="1"/>
    </row>
    <row r="150" customFormat="false" ht="12.75" hidden="false" customHeight="false" outlineLevel="0" collapsed="false">
      <c r="A150" s="1" t="s">
        <v>89</v>
      </c>
      <c r="B150" s="8"/>
      <c r="C150" s="0" t="s">
        <v>32</v>
      </c>
      <c r="E150" s="27" t="n">
        <f aca="false">IF(ISNA(ABS(VLOOKUP($A150,VARDATA,E$3,FALSE()))),0,ABS(VLOOKUP($A150,VARDATA,E$3,FALSE())))</f>
        <v>0</v>
      </c>
      <c r="F150" s="33" t="n">
        <f aca="false">-IF(ISNA(ABS(VLOOKUP($A150,VARDATA,F$3,FALSE()))),0,ABS(VLOOKUP($A150,VARDATA,F$3,FALSE())))</f>
        <v>-0</v>
      </c>
      <c r="G150" s="34" t="n">
        <f aca="false">ABS(F150)+ABS(E150)</f>
        <v>0</v>
      </c>
      <c r="H150" s="25"/>
      <c r="I150" s="26" t="n">
        <f aca="false">IF(ISNA(ABS(VLOOKUP($A150,VARDATA,I$4,FALSE()))),0,ABS(VLOOKUP($A150,VARDATA,I$4,FALSE())))+IF(ISNA(ABS(VLOOKUP($A150,VARDATA,I$3,FALSE()))),0,ABS(VLOOKUP($A150,VARDATA,I$3,FALSE())))</f>
        <v>0</v>
      </c>
      <c r="J150" s="25"/>
      <c r="K150" s="27" t="n">
        <f aca="false">IF(ISNA(ABS(VLOOKUP($A150,VARDATA,K$3,FALSE()))),0,ABS(VLOOKUP($A150,VARDATA,K$3,FALSE())))</f>
        <v>0</v>
      </c>
      <c r="M150" s="27" t="n">
        <f aca="false">IF(ISNA(ABS(VLOOKUP($A150,VARDATA,M$3,FALSE()))),0,ABS(VLOOKUP($A150,VARDATA,M$3,FALSE())))</f>
        <v>55000</v>
      </c>
      <c r="N150" s="33" t="n">
        <f aca="false">-IF(ISNA(ABS(VLOOKUP($A150,VARDATA,N$3,FALSE()))),0,ABS(VLOOKUP($A150,VARDATA,N$3,FALSE())))</f>
        <v>-142054</v>
      </c>
      <c r="O150" s="34" t="n">
        <f aca="false">ABS(N150)+ABS(M150)</f>
        <v>197054</v>
      </c>
      <c r="P150" s="25"/>
      <c r="Q150" s="26" t="n">
        <f aca="false">IF(ISNA(ABS(VLOOKUP($A150,VARDATA,Q$4,FALSE()))),0,ABS(VLOOKUP($A150,VARDATA,Q$4,FALSE())))+IF(ISNA(ABS(VLOOKUP($A150,VARDATA,Q$3,FALSE()))),0,ABS(VLOOKUP($A150,VARDATA,Q$3,FALSE())))</f>
        <v>48245251.01</v>
      </c>
      <c r="R150" s="25"/>
      <c r="S150" s="27" t="n">
        <f aca="false">IF(ISNA(ABS(VLOOKUP($A150,VARDATA,S$3,FALSE()))),0,ABS(VLOOKUP($A150,VARDATA,S$3,FALSE())))</f>
        <v>25</v>
      </c>
      <c r="U150" s="27" t="n">
        <f aca="false">IF(ISNA(ABS(VLOOKUP($A150,VARDATA,U$3,FALSE()))),0,ABS(VLOOKUP($A150,VARDATA,U$3,FALSE())))</f>
        <v>194000</v>
      </c>
      <c r="V150" s="33" t="n">
        <f aca="false">-IF(ISNA(ABS(VLOOKUP($A150,VARDATA,V$3,FALSE()))),0,ABS(VLOOKUP($A150,VARDATA,V$3,FALSE())))</f>
        <v>-262083</v>
      </c>
      <c r="W150" s="34" t="n">
        <f aca="false">ABS(V150)+ABS(U150)</f>
        <v>456083</v>
      </c>
      <c r="X150" s="25"/>
      <c r="Y150" s="26" t="n">
        <f aca="false">IF(ISNA(ABS(VLOOKUP($A150,VARDATA,Y$4,FALSE()))),0,ABS(VLOOKUP($A150,VARDATA,Y$4,FALSE())))+IF(ISNA(ABS(VLOOKUP($A150,VARDATA,Y$3,FALSE()))),0,ABS(VLOOKUP($A150,VARDATA,Y$3,FALSE())))</f>
        <v>90533460.69</v>
      </c>
      <c r="Z150" s="25"/>
      <c r="AA150" s="27" t="n">
        <f aca="false">IF(ISNA(ABS(VLOOKUP($A150,VARDATA,AA$3,FALSE()))),0,ABS(VLOOKUP($A150,VARDATA,AA$3,FALSE())))</f>
        <v>40</v>
      </c>
      <c r="AB150" s="1"/>
    </row>
    <row r="151" customFormat="false" ht="12.75" hidden="false" customHeight="false" outlineLevel="0" collapsed="false">
      <c r="A151" s="1" t="s">
        <v>90</v>
      </c>
      <c r="B151" s="8"/>
      <c r="C151" s="0" t="s">
        <v>34</v>
      </c>
      <c r="E151" s="27" t="n">
        <f aca="false">IF(ISNA(ABS(VLOOKUP($A151,VARDATA,E$3,FALSE()))),0,ABS(VLOOKUP($A151,VARDATA,E$3,FALSE())))</f>
        <v>800</v>
      </c>
      <c r="F151" s="33" t="n">
        <f aca="false">-IF(ISNA(ABS(VLOOKUP($A151,VARDATA,F$3,FALSE()))),0,ABS(VLOOKUP($A151,VARDATA,F$3,FALSE())))</f>
        <v>-16000</v>
      </c>
      <c r="G151" s="34" t="n">
        <f aca="false">ABS(F151)+ABS(E151)</f>
        <v>16800</v>
      </c>
      <c r="H151" s="25"/>
      <c r="I151" s="26" t="n">
        <f aca="false">IF(ISNA(ABS(VLOOKUP($A151,VARDATA,I$4,FALSE()))),0,ABS(VLOOKUP($A151,VARDATA,I$4,FALSE())))+IF(ISNA(ABS(VLOOKUP($A151,VARDATA,I$3,FALSE()))),0,ABS(VLOOKUP($A151,VARDATA,I$3,FALSE())))</f>
        <v>10969865.09</v>
      </c>
      <c r="J151" s="25"/>
      <c r="K151" s="27" t="n">
        <f aca="false">IF(ISNA(ABS(VLOOKUP($A151,VARDATA,K$3,FALSE()))),0,ABS(VLOOKUP($A151,VARDATA,K$3,FALSE())))</f>
        <v>3</v>
      </c>
      <c r="M151" s="27" t="n">
        <f aca="false">IF(ISNA(ABS(VLOOKUP($A151,VARDATA,M$3,FALSE()))),0,ABS(VLOOKUP($A151,VARDATA,M$3,FALSE())))</f>
        <v>533200.02</v>
      </c>
      <c r="N151" s="33" t="n">
        <f aca="false">-IF(ISNA(ABS(VLOOKUP($A151,VARDATA,N$3,FALSE()))),0,ABS(VLOOKUP($A151,VARDATA,N$3,FALSE())))</f>
        <v>-429782.58</v>
      </c>
      <c r="O151" s="34" t="n">
        <f aca="false">ABS(N151)+ABS(M151)</f>
        <v>962982.6</v>
      </c>
      <c r="P151" s="25"/>
      <c r="Q151" s="26" t="n">
        <f aca="false">IF(ISNA(ABS(VLOOKUP($A151,VARDATA,Q$4,FALSE()))),0,ABS(VLOOKUP($A151,VARDATA,Q$4,FALSE())))+IF(ISNA(ABS(VLOOKUP($A151,VARDATA,Q$3,FALSE()))),0,ABS(VLOOKUP($A151,VARDATA,Q$3,FALSE())))</f>
        <v>305565346.7</v>
      </c>
      <c r="R151" s="25"/>
      <c r="S151" s="27" t="n">
        <f aca="false">IF(ISNA(ABS(VLOOKUP($A151,VARDATA,S$3,FALSE()))),0,ABS(VLOOKUP($A151,VARDATA,S$3,FALSE())))</f>
        <v>90</v>
      </c>
      <c r="U151" s="27" t="n">
        <f aca="false">IF(ISNA(ABS(VLOOKUP($A151,VARDATA,U$3,FALSE()))),0,ABS(VLOOKUP($A151,VARDATA,U$3,FALSE())))</f>
        <v>964542.1</v>
      </c>
      <c r="V151" s="33" t="n">
        <f aca="false">-IF(ISNA(ABS(VLOOKUP($A151,VARDATA,V$3,FALSE()))),0,ABS(VLOOKUP($A151,VARDATA,V$3,FALSE())))</f>
        <v>-826426.74</v>
      </c>
      <c r="W151" s="34" t="n">
        <f aca="false">ABS(V151)+ABS(U151)</f>
        <v>1790968.84</v>
      </c>
      <c r="X151" s="25"/>
      <c r="Y151" s="26" t="n">
        <f aca="false">IF(ISNA(ABS(VLOOKUP($A151,VARDATA,Y$4,FALSE()))),0,ABS(VLOOKUP($A151,VARDATA,Y$4,FALSE())))+IF(ISNA(ABS(VLOOKUP($A151,VARDATA,Y$3,FALSE()))),0,ABS(VLOOKUP($A151,VARDATA,Y$3,FALSE())))</f>
        <v>603106469.91</v>
      </c>
      <c r="Z151" s="25"/>
      <c r="AA151" s="27" t="n">
        <f aca="false">IF(ISNA(ABS(VLOOKUP($A151,VARDATA,AA$3,FALSE()))),0,ABS(VLOOKUP($A151,VARDATA,AA$3,FALSE())))</f>
        <v>161</v>
      </c>
      <c r="AB151" s="1"/>
    </row>
    <row r="152" customFormat="false" ht="12.75" hidden="false" customHeight="false" outlineLevel="0" collapsed="false">
      <c r="B152" s="8"/>
      <c r="C152" s="0" t="s">
        <v>35</v>
      </c>
      <c r="E152" s="29" t="n">
        <f aca="false">SUM(E150:E151)</f>
        <v>800</v>
      </c>
      <c r="F152" s="29" t="n">
        <f aca="false">SUM(F150:F151)</f>
        <v>-16000</v>
      </c>
      <c r="G152" s="29" t="n">
        <f aca="false">SUM(G150:G151)</f>
        <v>16800</v>
      </c>
      <c r="H152" s="30"/>
      <c r="I152" s="29" t="n">
        <f aca="false">SUM(I150:I151)</f>
        <v>10969865.09</v>
      </c>
      <c r="J152" s="30"/>
      <c r="K152" s="29" t="n">
        <f aca="false">SUM(K150:K151)</f>
        <v>3</v>
      </c>
      <c r="M152" s="29" t="n">
        <f aca="false">SUM(M150:M151)</f>
        <v>588200.02</v>
      </c>
      <c r="N152" s="29" t="n">
        <f aca="false">SUM(N150:N151)</f>
        <v>-571836.58</v>
      </c>
      <c r="O152" s="29" t="n">
        <f aca="false">SUM(O150:O151)</f>
        <v>1160036.6</v>
      </c>
      <c r="P152" s="30"/>
      <c r="Q152" s="29" t="n">
        <f aca="false">SUM(Q150:Q151)</f>
        <v>353810597.71</v>
      </c>
      <c r="R152" s="30"/>
      <c r="S152" s="29" t="n">
        <f aca="false">SUM(S150:S151)</f>
        <v>115</v>
      </c>
      <c r="U152" s="29" t="n">
        <f aca="false">SUM(U150:U151)</f>
        <v>1158542.1</v>
      </c>
      <c r="V152" s="29" t="n">
        <f aca="false">SUM(V150:V151)</f>
        <v>-1088509.74</v>
      </c>
      <c r="W152" s="29" t="n">
        <f aca="false">SUM(W150:W151)</f>
        <v>2247051.84</v>
      </c>
      <c r="X152" s="30"/>
      <c r="Y152" s="29" t="n">
        <f aca="false">SUM(Y150:Y151)</f>
        <v>693639930.6</v>
      </c>
      <c r="Z152" s="30"/>
      <c r="AA152" s="29" t="n">
        <f aca="false">SUM(AA150:AA151)</f>
        <v>201</v>
      </c>
      <c r="AB152" s="1"/>
    </row>
    <row r="153" customFormat="false" ht="12.75" hidden="false" customHeight="false" outlineLevel="0" collapsed="false">
      <c r="C153" s="0" t="s">
        <v>36</v>
      </c>
      <c r="E153" s="31" t="n">
        <f aca="false">IF(E152=0,"",E150/E152)</f>
        <v>0</v>
      </c>
      <c r="F153" s="31" t="n">
        <f aca="false">IF(F152=0,"",F150/F152)</f>
        <v>0</v>
      </c>
      <c r="G153" s="31" t="n">
        <f aca="false">IF(G152=0,"",G150/G152)</f>
        <v>0</v>
      </c>
      <c r="H153" s="30"/>
      <c r="I153" s="31" t="n">
        <f aca="false">IF(I152=0,"",I150/I152)</f>
        <v>0</v>
      </c>
      <c r="J153" s="30"/>
      <c r="K153" s="31" t="n">
        <f aca="false">IF(K152=0,"",K150/K152)</f>
        <v>0</v>
      </c>
      <c r="M153" s="31" t="n">
        <f aca="false">IF(M152=0,"",M150/M152)</f>
        <v>0.0935056071572388</v>
      </c>
      <c r="N153" s="31" t="n">
        <f aca="false">IF(N152=0,"",N150/N152)</f>
        <v>0.248417126445461</v>
      </c>
      <c r="O153" s="31" t="n">
        <f aca="false">IF(O152=0,"",O150/O152)</f>
        <v>0.169868778278203</v>
      </c>
      <c r="P153" s="30"/>
      <c r="Q153" s="31" t="n">
        <f aca="false">IF(Q152=0,"",Q150/Q152)</f>
        <v>0.13635897658878</v>
      </c>
      <c r="R153" s="30"/>
      <c r="S153" s="31" t="n">
        <f aca="false">IF(S152=0,"",S150/S152)</f>
        <v>0.217391304347826</v>
      </c>
      <c r="U153" s="31" t="n">
        <f aca="false">IF(U152=0,"",U150/U152)</f>
        <v>0.167451834508215</v>
      </c>
      <c r="V153" s="31" t="n">
        <f aca="false">IF(V152=0,"",V150/V152)</f>
        <v>0.240772305813267</v>
      </c>
      <c r="W153" s="31" t="n">
        <f aca="false">IF(W152=0,"",W150/W152)</f>
        <v>0.202969505145017</v>
      </c>
      <c r="X153" s="30"/>
      <c r="Y153" s="31" t="n">
        <f aca="false">IF(Y152=0,"",Y150/Y152)</f>
        <v>0.130519390098676</v>
      </c>
      <c r="Z153" s="30"/>
      <c r="AA153" s="31" t="n">
        <f aca="false">IF(AA152=0,"",AA150/AA152)</f>
        <v>0.199004975124378</v>
      </c>
      <c r="AB153" s="1"/>
    </row>
    <row r="154" customFormat="false" ht="12.75" hidden="false" customHeight="false" outlineLevel="0" collapsed="false">
      <c r="E154" s="37"/>
      <c r="F154" s="37"/>
      <c r="G154" s="37"/>
      <c r="H154" s="30"/>
      <c r="I154" s="37"/>
      <c r="J154" s="30"/>
      <c r="K154" s="37"/>
      <c r="M154" s="37"/>
      <c r="N154" s="37"/>
      <c r="O154" s="37"/>
      <c r="P154" s="30"/>
      <c r="Q154" s="37"/>
      <c r="R154" s="30"/>
      <c r="S154" s="37"/>
      <c r="U154" s="37"/>
      <c r="V154" s="37"/>
      <c r="W154" s="37"/>
      <c r="X154" s="30"/>
      <c r="Y154" s="37"/>
      <c r="Z154" s="30"/>
      <c r="AA154" s="37"/>
      <c r="AB154" s="1"/>
    </row>
    <row r="155" customFormat="false" ht="12.75" hidden="false" customHeight="false" outlineLevel="0" collapsed="false">
      <c r="B155" s="8" t="s">
        <v>91</v>
      </c>
      <c r="E155" s="27"/>
      <c r="F155" s="27"/>
      <c r="G155" s="7"/>
      <c r="I155" s="22"/>
      <c r="K155" s="7"/>
      <c r="M155" s="27"/>
      <c r="N155" s="27"/>
      <c r="O155" s="7"/>
      <c r="Q155" s="22"/>
      <c r="S155" s="7"/>
      <c r="U155" s="27"/>
      <c r="V155" s="27"/>
      <c r="W155" s="7"/>
      <c r="Y155" s="22"/>
      <c r="AA155" s="7"/>
      <c r="AB155" s="1"/>
    </row>
    <row r="156" customFormat="false" ht="12.75" hidden="false" customHeight="false" outlineLevel="0" collapsed="false">
      <c r="A156" s="1" t="s">
        <v>92</v>
      </c>
      <c r="B156" s="8"/>
      <c r="C156" s="0" t="s">
        <v>32</v>
      </c>
      <c r="E156" s="27" t="n">
        <f aca="false">IF(ISNA(ABS(VLOOKUP($A156,VARDATA,E$3,FALSE()))),0,ABS(VLOOKUP($A156,VARDATA,E$3,FALSE())))</f>
        <v>0</v>
      </c>
      <c r="F156" s="33" t="n">
        <f aca="false">-IF(ISNA(ABS(VLOOKUP($A156,VARDATA,F$3,FALSE()))),0,ABS(VLOOKUP($A156,VARDATA,F$3,FALSE())))</f>
        <v>-0</v>
      </c>
      <c r="G156" s="34" t="n">
        <f aca="false">ABS(F156)+ABS(E156)</f>
        <v>0</v>
      </c>
      <c r="H156" s="25"/>
      <c r="I156" s="26" t="n">
        <f aca="false">IF(ISNA(ABS(VLOOKUP($A156,VARDATA,I$4,FALSE()))),0,ABS(VLOOKUP($A156,VARDATA,I$4,FALSE())))+IF(ISNA(ABS(VLOOKUP($A156,VARDATA,I$3,FALSE()))),0,ABS(VLOOKUP($A156,VARDATA,I$3,FALSE())))</f>
        <v>0</v>
      </c>
      <c r="J156" s="25"/>
      <c r="K156" s="27" t="n">
        <f aca="false">IF(ISNA(ABS(VLOOKUP($A156,VARDATA,K$3,FALSE()))),0,ABS(VLOOKUP($A156,VARDATA,K$3,FALSE())))</f>
        <v>0</v>
      </c>
      <c r="M156" s="27" t="n">
        <f aca="false">IF(ISNA(ABS(VLOOKUP($A156,VARDATA,M$3,FALSE()))),0,ABS(VLOOKUP($A156,VARDATA,M$3,FALSE())))</f>
        <v>0</v>
      </c>
      <c r="N156" s="33" t="n">
        <f aca="false">-IF(ISNA(ABS(VLOOKUP($A156,VARDATA,N$3,FALSE()))),0,ABS(VLOOKUP($A156,VARDATA,N$3,FALSE())))</f>
        <v>-0</v>
      </c>
      <c r="O156" s="34" t="n">
        <f aca="false">ABS(N156)+ABS(M156)</f>
        <v>0</v>
      </c>
      <c r="P156" s="25"/>
      <c r="Q156" s="26" t="n">
        <f aca="false">IF(ISNA(ABS(VLOOKUP($A156,VARDATA,Q$4,FALSE()))),0,ABS(VLOOKUP($A156,VARDATA,Q$4,FALSE())))+IF(ISNA(ABS(VLOOKUP($A156,VARDATA,Q$3,FALSE()))),0,ABS(VLOOKUP($A156,VARDATA,Q$3,FALSE())))</f>
        <v>0</v>
      </c>
      <c r="R156" s="25"/>
      <c r="S156" s="27" t="n">
        <f aca="false">IF(ISNA(ABS(VLOOKUP($A156,VARDATA,S$3,FALSE()))),0,ABS(VLOOKUP($A156,VARDATA,S$3,FALSE())))</f>
        <v>0</v>
      </c>
      <c r="U156" s="27" t="n">
        <f aca="false">IF(ISNA(ABS(VLOOKUP($A156,VARDATA,U$3,FALSE()))),0,ABS(VLOOKUP($A156,VARDATA,U$3,FALSE())))</f>
        <v>0</v>
      </c>
      <c r="V156" s="33" t="n">
        <f aca="false">-IF(ISNA(ABS(VLOOKUP($A156,VARDATA,V$3,FALSE()))),0,ABS(VLOOKUP($A156,VARDATA,V$3,FALSE())))</f>
        <v>-0</v>
      </c>
      <c r="W156" s="34" t="n">
        <f aca="false">ABS(V156)+ABS(U156)</f>
        <v>0</v>
      </c>
      <c r="X156" s="25"/>
      <c r="Y156" s="26" t="n">
        <f aca="false">IF(ISNA(ABS(VLOOKUP($A156,VARDATA,Y$4,FALSE()))),0,ABS(VLOOKUP($A156,VARDATA,Y$4,FALSE())))+IF(ISNA(ABS(VLOOKUP($A156,VARDATA,Y$3,FALSE()))),0,ABS(VLOOKUP($A156,VARDATA,Y$3,FALSE())))</f>
        <v>0</v>
      </c>
      <c r="Z156" s="25"/>
      <c r="AA156" s="27" t="n">
        <f aca="false">IF(ISNA(ABS(VLOOKUP($A156,VARDATA,AA$3,FALSE()))),0,ABS(VLOOKUP($A156,VARDATA,AA$3,FALSE())))</f>
        <v>0</v>
      </c>
      <c r="AB156" s="1"/>
    </row>
    <row r="157" customFormat="false" ht="12.75" hidden="false" customHeight="false" outlineLevel="0" collapsed="false">
      <c r="A157" s="1" t="s">
        <v>93</v>
      </c>
      <c r="B157" s="8"/>
      <c r="C157" s="0" t="s">
        <v>34</v>
      </c>
      <c r="E157" s="27" t="n">
        <f aca="false">IF(ISNA(ABS(VLOOKUP($A157,VARDATA,E$3,FALSE()))),0,ABS(VLOOKUP($A157,VARDATA,E$3,FALSE())))</f>
        <v>40000</v>
      </c>
      <c r="F157" s="33" t="n">
        <f aca="false">-IF(ISNA(ABS(VLOOKUP($A157,VARDATA,F$3,FALSE()))),0,ABS(VLOOKUP($A157,VARDATA,F$3,FALSE())))</f>
        <v>-0</v>
      </c>
      <c r="G157" s="34" t="n">
        <f aca="false">ABS(F157)+ABS(E157)</f>
        <v>40000</v>
      </c>
      <c r="H157" s="25"/>
      <c r="I157" s="26" t="n">
        <f aca="false">IF(ISNA(ABS(VLOOKUP($A157,VARDATA,I$4,FALSE()))),0,ABS(VLOOKUP($A157,VARDATA,I$4,FALSE())))+IF(ISNA(ABS(VLOOKUP($A157,VARDATA,I$3,FALSE()))),0,ABS(VLOOKUP($A157,VARDATA,I$3,FALSE())))</f>
        <v>10930000</v>
      </c>
      <c r="J157" s="25"/>
      <c r="K157" s="27" t="n">
        <f aca="false">IF(ISNA(ABS(VLOOKUP($A157,VARDATA,K$3,FALSE()))),0,ABS(VLOOKUP($A157,VARDATA,K$3,FALSE())))</f>
        <v>1</v>
      </c>
      <c r="M157" s="27" t="n">
        <f aca="false">IF(ISNA(ABS(VLOOKUP($A157,VARDATA,M$3,FALSE()))),0,ABS(VLOOKUP($A157,VARDATA,M$3,FALSE())))</f>
        <v>592000</v>
      </c>
      <c r="N157" s="33" t="n">
        <f aca="false">-IF(ISNA(ABS(VLOOKUP($A157,VARDATA,N$3,FALSE()))),0,ABS(VLOOKUP($A157,VARDATA,N$3,FALSE())))</f>
        <v>-424000</v>
      </c>
      <c r="O157" s="34" t="n">
        <f aca="false">ABS(N157)+ABS(M157)</f>
        <v>1016000</v>
      </c>
      <c r="P157" s="25"/>
      <c r="Q157" s="26" t="n">
        <f aca="false">IF(ISNA(ABS(VLOOKUP($A157,VARDATA,Q$4,FALSE()))),0,ABS(VLOOKUP($A157,VARDATA,Q$4,FALSE())))+IF(ISNA(ABS(VLOOKUP($A157,VARDATA,Q$3,FALSE()))),0,ABS(VLOOKUP($A157,VARDATA,Q$3,FALSE())))</f>
        <v>239728000</v>
      </c>
      <c r="R157" s="25"/>
      <c r="S157" s="27" t="n">
        <f aca="false">IF(ISNA(ABS(VLOOKUP($A157,VARDATA,S$3,FALSE()))),0,ABS(VLOOKUP($A157,VARDATA,S$3,FALSE())))</f>
        <v>15</v>
      </c>
      <c r="U157" s="27" t="n">
        <f aca="false">IF(ISNA(ABS(VLOOKUP($A157,VARDATA,U$3,FALSE()))),0,ABS(VLOOKUP($A157,VARDATA,U$3,FALSE())))</f>
        <v>792000</v>
      </c>
      <c r="V157" s="33" t="n">
        <f aca="false">-IF(ISNA(ABS(VLOOKUP($A157,VARDATA,V$3,FALSE()))),0,ABS(VLOOKUP($A157,VARDATA,V$3,FALSE())))</f>
        <v>-1104000</v>
      </c>
      <c r="W157" s="34" t="n">
        <f aca="false">ABS(V157)+ABS(U157)</f>
        <v>1896000</v>
      </c>
      <c r="X157" s="25"/>
      <c r="Y157" s="26" t="n">
        <f aca="false">IF(ISNA(ABS(VLOOKUP($A157,VARDATA,Y$4,FALSE()))),0,ABS(VLOOKUP($A157,VARDATA,Y$4,FALSE())))+IF(ISNA(ABS(VLOOKUP($A157,VARDATA,Y$3,FALSE()))),0,ABS(VLOOKUP($A157,VARDATA,Y$3,FALSE())))</f>
        <v>429798000</v>
      </c>
      <c r="Z157" s="25"/>
      <c r="AA157" s="27" t="n">
        <f aca="false">IF(ISNA(ABS(VLOOKUP($A157,VARDATA,AA$3,FALSE()))),0,ABS(VLOOKUP($A157,VARDATA,AA$3,FALSE())))</f>
        <v>28</v>
      </c>
      <c r="AB157" s="1"/>
    </row>
    <row r="158" customFormat="false" ht="12.75" hidden="false" customHeight="false" outlineLevel="0" collapsed="false">
      <c r="B158" s="8"/>
      <c r="C158" s="0" t="s">
        <v>35</v>
      </c>
      <c r="E158" s="29" t="n">
        <f aca="false">SUM(E156:E157)</f>
        <v>40000</v>
      </c>
      <c r="F158" s="29" t="n">
        <f aca="false">SUM(F156:F157)</f>
        <v>0</v>
      </c>
      <c r="G158" s="29" t="n">
        <f aca="false">SUM(G156:G157)</f>
        <v>40000</v>
      </c>
      <c r="H158" s="30"/>
      <c r="I158" s="29" t="n">
        <f aca="false">SUM(I156:I157)</f>
        <v>10930000</v>
      </c>
      <c r="J158" s="30"/>
      <c r="K158" s="29" t="n">
        <f aca="false">SUM(K156:K157)</f>
        <v>1</v>
      </c>
      <c r="M158" s="29" t="n">
        <f aca="false">SUM(M156:M157)</f>
        <v>592000</v>
      </c>
      <c r="N158" s="29" t="n">
        <f aca="false">SUM(N156:N157)</f>
        <v>-424000</v>
      </c>
      <c r="O158" s="29" t="n">
        <f aca="false">SUM(O156:O157)</f>
        <v>1016000</v>
      </c>
      <c r="P158" s="30"/>
      <c r="Q158" s="29" t="n">
        <f aca="false">SUM(Q156:Q157)</f>
        <v>239728000</v>
      </c>
      <c r="R158" s="30"/>
      <c r="S158" s="29" t="n">
        <f aca="false">SUM(S156:S157)</f>
        <v>15</v>
      </c>
      <c r="U158" s="29" t="n">
        <f aca="false">SUM(U156:U157)</f>
        <v>792000</v>
      </c>
      <c r="V158" s="29" t="n">
        <f aca="false">SUM(V156:V157)</f>
        <v>-1104000</v>
      </c>
      <c r="W158" s="29" t="n">
        <f aca="false">SUM(W156:W157)</f>
        <v>1896000</v>
      </c>
      <c r="X158" s="30"/>
      <c r="Y158" s="29" t="n">
        <f aca="false">SUM(Y156:Y157)</f>
        <v>429798000</v>
      </c>
      <c r="Z158" s="30"/>
      <c r="AA158" s="29" t="n">
        <f aca="false">SUM(AA156:AA157)</f>
        <v>28</v>
      </c>
      <c r="AB158" s="1"/>
    </row>
    <row r="159" customFormat="false" ht="12.75" hidden="false" customHeight="false" outlineLevel="0" collapsed="false">
      <c r="C159" s="0" t="s">
        <v>36</v>
      </c>
      <c r="E159" s="31" t="n">
        <f aca="false">IF(E158=0,"",E156/E158)</f>
        <v>0</v>
      </c>
      <c r="F159" s="31" t="str">
        <f aca="false">IF(F158=0,"",F156/F158)</f>
        <v/>
      </c>
      <c r="G159" s="31" t="n">
        <f aca="false">IF(G158=0,"",G156/G158)</f>
        <v>0</v>
      </c>
      <c r="H159" s="30"/>
      <c r="I159" s="31" t="n">
        <f aca="false">IF(I158=0,"",I156/I158)</f>
        <v>0</v>
      </c>
      <c r="J159" s="30"/>
      <c r="K159" s="31" t="n">
        <f aca="false">IF(K158=0,"",K156/K158)</f>
        <v>0</v>
      </c>
      <c r="M159" s="31" t="n">
        <f aca="false">IF(M158=0,"",M156/M158)</f>
        <v>0</v>
      </c>
      <c r="N159" s="31" t="n">
        <f aca="false">IF(N158=0,"",N156/N158)</f>
        <v>0</v>
      </c>
      <c r="O159" s="31" t="n">
        <f aca="false">IF(O158=0,"",O156/O158)</f>
        <v>0</v>
      </c>
      <c r="P159" s="30"/>
      <c r="Q159" s="31" t="n">
        <f aca="false">IF(Q158=0,"",Q156/Q158)</f>
        <v>0</v>
      </c>
      <c r="R159" s="30"/>
      <c r="S159" s="31" t="n">
        <f aca="false">IF(S158=0,"",S156/S158)</f>
        <v>0</v>
      </c>
      <c r="U159" s="31" t="n">
        <f aca="false">IF(U158=0,"",U156/U158)</f>
        <v>0</v>
      </c>
      <c r="V159" s="31" t="n">
        <f aca="false">IF(V158=0,"",V156/V158)</f>
        <v>0</v>
      </c>
      <c r="W159" s="31" t="n">
        <f aca="false">IF(W158=0,"",W156/W158)</f>
        <v>0</v>
      </c>
      <c r="X159" s="30"/>
      <c r="Y159" s="31" t="n">
        <f aca="false">IF(Y158=0,"",Y156/Y158)</f>
        <v>0</v>
      </c>
      <c r="Z159" s="30"/>
      <c r="AA159" s="31" t="n">
        <f aca="false">IF(AA158=0,"",AA156/AA158)</f>
        <v>0</v>
      </c>
      <c r="AB159" s="1"/>
    </row>
    <row r="160" customFormat="false" ht="12.75" hidden="false" customHeight="false" outlineLevel="0" collapsed="false">
      <c r="AB160" s="1"/>
    </row>
    <row r="161" customFormat="false" ht="12.75" hidden="false" customHeight="false" outlineLevel="0" collapsed="false">
      <c r="B161" s="8" t="s">
        <v>94</v>
      </c>
      <c r="E161" s="27"/>
      <c r="F161" s="27"/>
      <c r="G161" s="7"/>
      <c r="I161" s="22"/>
      <c r="K161" s="7"/>
      <c r="M161" s="27"/>
      <c r="N161" s="27"/>
      <c r="O161" s="7"/>
      <c r="Q161" s="22"/>
      <c r="S161" s="7"/>
      <c r="U161" s="27"/>
      <c r="V161" s="27"/>
      <c r="W161" s="7"/>
      <c r="Y161" s="22"/>
      <c r="AA161" s="7"/>
      <c r="AB161" s="1"/>
    </row>
    <row r="162" customFormat="false" ht="12.75" hidden="false" customHeight="false" outlineLevel="0" collapsed="false">
      <c r="A162" s="1" t="s">
        <v>95</v>
      </c>
      <c r="B162" s="8"/>
      <c r="C162" s="0" t="s">
        <v>32</v>
      </c>
      <c r="E162" s="27" t="n">
        <f aca="false">IF(ISNA(ABS(VLOOKUP($A162,VARDATA,E$3,FALSE()))),0,ABS(VLOOKUP($A162,VARDATA,E$3,FALSE())))</f>
        <v>0</v>
      </c>
      <c r="F162" s="33" t="n">
        <f aca="false">-IF(ISNA(ABS(VLOOKUP($A162,VARDATA,F$3,FALSE()))),0,ABS(VLOOKUP($A162,VARDATA,F$3,FALSE())))</f>
        <v>-0</v>
      </c>
      <c r="G162" s="34" t="n">
        <f aca="false">ABS(F162)+ABS(E162)</f>
        <v>0</v>
      </c>
      <c r="H162" s="25"/>
      <c r="I162" s="26" t="n">
        <f aca="false">IF(ISNA(ABS(VLOOKUP($A162,VARDATA,I$4,FALSE()))),0,ABS(VLOOKUP($A162,VARDATA,I$4,FALSE())))+IF(ISNA(ABS(VLOOKUP($A162,VARDATA,I$3,FALSE()))),0,ABS(VLOOKUP($A162,VARDATA,I$3,FALSE())))</f>
        <v>0</v>
      </c>
      <c r="J162" s="25"/>
      <c r="K162" s="27" t="n">
        <f aca="false">IF(ISNA(ABS(VLOOKUP($A162,VARDATA,K$3,FALSE()))),0,ABS(VLOOKUP($A162,VARDATA,K$3,FALSE())))</f>
        <v>0</v>
      </c>
      <c r="M162" s="27" t="n">
        <f aca="false">IF(ISNA(ABS(VLOOKUP($A162,VARDATA,M$3,FALSE()))),0,ABS(VLOOKUP($A162,VARDATA,M$3,FALSE())))</f>
        <v>0</v>
      </c>
      <c r="N162" s="33" t="n">
        <f aca="false">-IF(ISNA(ABS(VLOOKUP($A162,VARDATA,N$3,FALSE()))),0,ABS(VLOOKUP($A162,VARDATA,N$3,FALSE())))</f>
        <v>-0</v>
      </c>
      <c r="O162" s="34" t="n">
        <f aca="false">ABS(N162)+ABS(M162)</f>
        <v>0</v>
      </c>
      <c r="P162" s="25"/>
      <c r="Q162" s="26" t="n">
        <f aca="false">IF(ISNA(ABS(VLOOKUP($A162,VARDATA,Q$4,FALSE()))),0,ABS(VLOOKUP($A162,VARDATA,Q$4,FALSE())))+IF(ISNA(ABS(VLOOKUP($A162,VARDATA,Q$3,FALSE()))),0,ABS(VLOOKUP($A162,VARDATA,Q$3,FALSE())))</f>
        <v>0</v>
      </c>
      <c r="R162" s="25"/>
      <c r="S162" s="27" t="n">
        <f aca="false">IF(ISNA(ABS(VLOOKUP($A162,VARDATA,S$3,FALSE()))),0,ABS(VLOOKUP($A162,VARDATA,S$3,FALSE())))</f>
        <v>0</v>
      </c>
      <c r="U162" s="27" t="n">
        <f aca="false">IF(ISNA(ABS(VLOOKUP($A162,VARDATA,U$3,FALSE()))),0,ABS(VLOOKUP($A162,VARDATA,U$3,FALSE())))</f>
        <v>0</v>
      </c>
      <c r="V162" s="33" t="n">
        <f aca="false">-IF(ISNA(ABS(VLOOKUP($A162,VARDATA,V$3,FALSE()))),0,ABS(VLOOKUP($A162,VARDATA,V$3,FALSE())))</f>
        <v>-0</v>
      </c>
      <c r="W162" s="34" t="n">
        <f aca="false">ABS(V162)+ABS(U162)</f>
        <v>0</v>
      </c>
      <c r="X162" s="25"/>
      <c r="Y162" s="26" t="n">
        <f aca="false">IF(ISNA(ABS(VLOOKUP($A162,VARDATA,Y$4,FALSE()))),0,ABS(VLOOKUP($A162,VARDATA,Y$4,FALSE())))+IF(ISNA(ABS(VLOOKUP($A162,VARDATA,Y$3,FALSE()))),0,ABS(VLOOKUP($A162,VARDATA,Y$3,FALSE())))</f>
        <v>0</v>
      </c>
      <c r="Z162" s="25"/>
      <c r="AA162" s="27" t="n">
        <f aca="false">IF(ISNA(ABS(VLOOKUP($A162,VARDATA,AA$3,FALSE()))),0,ABS(VLOOKUP($A162,VARDATA,AA$3,FALSE())))</f>
        <v>0</v>
      </c>
      <c r="AB162" s="1"/>
    </row>
    <row r="163" customFormat="false" ht="12.75" hidden="false" customHeight="false" outlineLevel="0" collapsed="false">
      <c r="A163" s="1" t="s">
        <v>96</v>
      </c>
      <c r="B163" s="8"/>
      <c r="C163" s="0" t="s">
        <v>34</v>
      </c>
      <c r="E163" s="27" t="n">
        <f aca="false">IF(ISNA(ABS(VLOOKUP($A163,VARDATA,E$3,FALSE()))),0,ABS(VLOOKUP($A163,VARDATA,E$3,FALSE())))</f>
        <v>25000</v>
      </c>
      <c r="F163" s="33" t="n">
        <f aca="false">-IF(ISNA(ABS(VLOOKUP($A163,VARDATA,F$3,FALSE()))),0,ABS(VLOOKUP($A163,VARDATA,F$3,FALSE())))</f>
        <v>-364000</v>
      </c>
      <c r="G163" s="34" t="n">
        <f aca="false">ABS(F163)+ABS(E163)</f>
        <v>389000</v>
      </c>
      <c r="H163" s="25"/>
      <c r="I163" s="26" t="n">
        <f aca="false">IF(ISNA(ABS(VLOOKUP($A163,VARDATA,I$4,FALSE()))),0,ABS(VLOOKUP($A163,VARDATA,I$4,FALSE())))+IF(ISNA(ABS(VLOOKUP($A163,VARDATA,I$3,FALSE()))),0,ABS(VLOOKUP($A163,VARDATA,I$3,FALSE())))</f>
        <v>9073164.07</v>
      </c>
      <c r="J163" s="25"/>
      <c r="K163" s="27" t="n">
        <f aca="false">IF(ISNA(ABS(VLOOKUP($A163,VARDATA,K$3,FALSE()))),0,ABS(VLOOKUP($A163,VARDATA,K$3,FALSE())))</f>
        <v>14</v>
      </c>
      <c r="M163" s="27" t="n">
        <f aca="false">IF(ISNA(ABS(VLOOKUP($A163,VARDATA,M$3,FALSE()))),0,ABS(VLOOKUP($A163,VARDATA,M$3,FALSE())))</f>
        <v>2027344.02</v>
      </c>
      <c r="N163" s="33" t="n">
        <f aca="false">-IF(ISNA(ABS(VLOOKUP($A163,VARDATA,N$3,FALSE()))),0,ABS(VLOOKUP($A163,VARDATA,N$3,FALSE())))</f>
        <v>-2589463</v>
      </c>
      <c r="O163" s="34" t="n">
        <f aca="false">ABS(N163)+ABS(M163)</f>
        <v>4616807.02</v>
      </c>
      <c r="P163" s="25"/>
      <c r="Q163" s="26" t="n">
        <f aca="false">IF(ISNA(ABS(VLOOKUP($A163,VARDATA,Q$4,FALSE()))),0,ABS(VLOOKUP($A163,VARDATA,Q$4,FALSE())))+IF(ISNA(ABS(VLOOKUP($A163,VARDATA,Q$3,FALSE()))),0,ABS(VLOOKUP($A163,VARDATA,Q$3,FALSE())))</f>
        <v>214926731.03</v>
      </c>
      <c r="R163" s="25"/>
      <c r="S163" s="27" t="n">
        <f aca="false">IF(ISNA(ABS(VLOOKUP($A163,VARDATA,S$3,FALSE()))),0,ABS(VLOOKUP($A163,VARDATA,S$3,FALSE())))</f>
        <v>139</v>
      </c>
      <c r="U163" s="27" t="n">
        <f aca="false">IF(ISNA(ABS(VLOOKUP($A163,VARDATA,U$3,FALSE()))),0,ABS(VLOOKUP($A163,VARDATA,U$3,FALSE())))</f>
        <v>3820344.02</v>
      </c>
      <c r="V163" s="33" t="n">
        <f aca="false">-IF(ISNA(ABS(VLOOKUP($A163,VARDATA,V$3,FALSE()))),0,ABS(VLOOKUP($A163,VARDATA,V$3,FALSE())))</f>
        <v>-3710863</v>
      </c>
      <c r="W163" s="34" t="n">
        <f aca="false">ABS(V163)+ABS(U163)</f>
        <v>7531207.02</v>
      </c>
      <c r="X163" s="25"/>
      <c r="Y163" s="26" t="n">
        <f aca="false">IF(ISNA(ABS(VLOOKUP($A163,VARDATA,Y$4,FALSE()))),0,ABS(VLOOKUP($A163,VARDATA,Y$4,FALSE())))+IF(ISNA(ABS(VLOOKUP($A163,VARDATA,Y$3,FALSE()))),0,ABS(VLOOKUP($A163,VARDATA,Y$3,FALSE())))</f>
        <v>449998669.49</v>
      </c>
      <c r="Z163" s="25"/>
      <c r="AA163" s="27" t="n">
        <f aca="false">IF(ISNA(ABS(VLOOKUP($A163,VARDATA,AA$3,FALSE()))),0,ABS(VLOOKUP($A163,VARDATA,AA$3,FALSE())))</f>
        <v>266</v>
      </c>
      <c r="AB163" s="1"/>
    </row>
    <row r="164" customFormat="false" ht="12.75" hidden="false" customHeight="false" outlineLevel="0" collapsed="false">
      <c r="B164" s="8"/>
      <c r="C164" s="0" t="s">
        <v>35</v>
      </c>
      <c r="E164" s="29" t="n">
        <f aca="false">SUM(E162:E163)</f>
        <v>25000</v>
      </c>
      <c r="F164" s="29" t="n">
        <f aca="false">SUM(F162:F163)</f>
        <v>-364000</v>
      </c>
      <c r="G164" s="29" t="n">
        <f aca="false">SUM(G162:G163)</f>
        <v>389000</v>
      </c>
      <c r="H164" s="30"/>
      <c r="I164" s="29" t="n">
        <f aca="false">SUM(I162:I163)</f>
        <v>9073164.07</v>
      </c>
      <c r="J164" s="30"/>
      <c r="K164" s="29" t="n">
        <f aca="false">SUM(K162:K163)</f>
        <v>14</v>
      </c>
      <c r="M164" s="29" t="n">
        <f aca="false">SUM(M162:M163)</f>
        <v>2027344.02</v>
      </c>
      <c r="N164" s="29" t="n">
        <f aca="false">SUM(N162:N163)</f>
        <v>-2589463</v>
      </c>
      <c r="O164" s="29" t="n">
        <f aca="false">SUM(O162:O163)</f>
        <v>4616807.02</v>
      </c>
      <c r="P164" s="30"/>
      <c r="Q164" s="29" t="n">
        <f aca="false">SUM(Q162:Q163)</f>
        <v>214926731.03</v>
      </c>
      <c r="R164" s="30"/>
      <c r="S164" s="29" t="n">
        <f aca="false">SUM(S162:S163)</f>
        <v>139</v>
      </c>
      <c r="U164" s="29" t="n">
        <f aca="false">SUM(U162:U163)</f>
        <v>3820344.02</v>
      </c>
      <c r="V164" s="29" t="n">
        <f aca="false">SUM(V162:V163)</f>
        <v>-3710863</v>
      </c>
      <c r="W164" s="29" t="n">
        <f aca="false">SUM(W162:W163)</f>
        <v>7531207.02</v>
      </c>
      <c r="X164" s="30"/>
      <c r="Y164" s="29" t="n">
        <f aca="false">SUM(Y162:Y163)</f>
        <v>449998669.49</v>
      </c>
      <c r="Z164" s="30"/>
      <c r="AA164" s="29" t="n">
        <f aca="false">SUM(AA162:AA163)</f>
        <v>266</v>
      </c>
      <c r="AB164" s="1"/>
    </row>
    <row r="165" customFormat="false" ht="12.75" hidden="false" customHeight="false" outlineLevel="0" collapsed="false">
      <c r="C165" s="0" t="s">
        <v>36</v>
      </c>
      <c r="E165" s="31" t="n">
        <f aca="false">IF(E164=0,"",E162/E164)</f>
        <v>0</v>
      </c>
      <c r="F165" s="31" t="n">
        <f aca="false">IF(F164=0,"",F162/F164)</f>
        <v>0</v>
      </c>
      <c r="G165" s="31" t="n">
        <f aca="false">IF(G164=0,"",G162/G164)</f>
        <v>0</v>
      </c>
      <c r="H165" s="30"/>
      <c r="I165" s="31" t="n">
        <f aca="false">IF(I164=0,"",I162/I164)</f>
        <v>0</v>
      </c>
      <c r="J165" s="30"/>
      <c r="K165" s="31" t="n">
        <f aca="false">IF(K164=0,"",K162/K164)</f>
        <v>0</v>
      </c>
      <c r="M165" s="31" t="n">
        <f aca="false">IF(M164=0,"",M162/M164)</f>
        <v>0</v>
      </c>
      <c r="N165" s="31" t="n">
        <f aca="false">IF(N164=0,"",N162/N164)</f>
        <v>0</v>
      </c>
      <c r="O165" s="31" t="n">
        <f aca="false">IF(O164=0,"",O162/O164)</f>
        <v>0</v>
      </c>
      <c r="P165" s="30"/>
      <c r="Q165" s="31" t="n">
        <f aca="false">IF(Q164=0,"",Q162/Q164)</f>
        <v>0</v>
      </c>
      <c r="R165" s="30"/>
      <c r="S165" s="31" t="n">
        <f aca="false">IF(S164=0,"",S162/S164)</f>
        <v>0</v>
      </c>
      <c r="U165" s="31" t="n">
        <f aca="false">IF(U164=0,"",U162/U164)</f>
        <v>0</v>
      </c>
      <c r="V165" s="31" t="n">
        <f aca="false">IF(V164=0,"",V162/V164)</f>
        <v>0</v>
      </c>
      <c r="W165" s="31" t="n">
        <f aca="false">IF(W164=0,"",W162/W164)</f>
        <v>0</v>
      </c>
      <c r="X165" s="30"/>
      <c r="Y165" s="31" t="n">
        <f aca="false">IF(Y164=0,"",Y162/Y164)</f>
        <v>0</v>
      </c>
      <c r="Z165" s="30"/>
      <c r="AA165" s="31" t="n">
        <f aca="false">IF(AA164=0,"",AA162/AA164)</f>
        <v>0</v>
      </c>
      <c r="AB165" s="1"/>
    </row>
    <row r="166" customFormat="false" ht="12.75" hidden="false" customHeight="false" outlineLevel="0" collapsed="false">
      <c r="AB166" s="1"/>
    </row>
    <row r="167" customFormat="false" ht="12.75" hidden="false" customHeight="false" outlineLevel="0" collapsed="false">
      <c r="B167" s="8" t="s">
        <v>97</v>
      </c>
      <c r="E167" s="27"/>
      <c r="F167" s="27"/>
      <c r="G167" s="7"/>
      <c r="I167" s="22"/>
      <c r="K167" s="7"/>
      <c r="M167" s="27"/>
      <c r="N167" s="27"/>
      <c r="O167" s="7"/>
      <c r="Q167" s="22"/>
      <c r="S167" s="7"/>
      <c r="U167" s="27"/>
      <c r="V167" s="27"/>
      <c r="W167" s="7"/>
      <c r="Y167" s="22"/>
      <c r="AA167" s="7"/>
      <c r="AB167" s="1"/>
    </row>
    <row r="168" customFormat="false" ht="12.75" hidden="false" customHeight="false" outlineLevel="0" collapsed="false">
      <c r="A168" s="1" t="s">
        <v>98</v>
      </c>
      <c r="B168" s="8"/>
      <c r="C168" s="0" t="s">
        <v>32</v>
      </c>
      <c r="E168" s="27" t="n">
        <f aca="false">IF(ISNA(ABS(VLOOKUP($A168,VARDATA,E$3,FALSE()))),0,ABS(VLOOKUP($A168,VARDATA,E$3,FALSE())))</f>
        <v>8000</v>
      </c>
      <c r="F168" s="33" t="n">
        <f aca="false">-IF(ISNA(ABS(VLOOKUP($A168,VARDATA,F$3,FALSE()))),0,ABS(VLOOKUP($A168,VARDATA,F$3,FALSE())))</f>
        <v>-48000</v>
      </c>
      <c r="G168" s="34" t="n">
        <f aca="false">ABS(F168)+ABS(E168)</f>
        <v>56000</v>
      </c>
      <c r="H168" s="25"/>
      <c r="I168" s="26" t="n">
        <f aca="false">IF(ISNA(ABS(VLOOKUP($A168,VARDATA,I$4,FALSE()))),0,ABS(VLOOKUP($A168,VARDATA,I$4,FALSE())))+IF(ISNA(ABS(VLOOKUP($A168,VARDATA,I$3,FALSE()))),0,ABS(VLOOKUP($A168,VARDATA,I$3,FALSE())))</f>
        <v>16360000</v>
      </c>
      <c r="J168" s="25"/>
      <c r="K168" s="27" t="n">
        <f aca="false">IF(ISNA(ABS(VLOOKUP($A168,VARDATA,K$3,FALSE()))),0,ABS(VLOOKUP($A168,VARDATA,K$3,FALSE())))</f>
        <v>7</v>
      </c>
      <c r="M168" s="27" t="n">
        <f aca="false">IF(ISNA(ABS(VLOOKUP($A168,VARDATA,M$3,FALSE()))),0,ABS(VLOOKUP($A168,VARDATA,M$3,FALSE())))</f>
        <v>640000</v>
      </c>
      <c r="N168" s="33" t="n">
        <f aca="false">-IF(ISNA(ABS(VLOOKUP($A168,VARDATA,N$3,FALSE()))),0,ABS(VLOOKUP($A168,VARDATA,N$3,FALSE())))</f>
        <v>-952000</v>
      </c>
      <c r="O168" s="34" t="n">
        <f aca="false">ABS(N168)+ABS(M168)</f>
        <v>1592000</v>
      </c>
      <c r="P168" s="25"/>
      <c r="Q168" s="26" t="n">
        <f aca="false">IF(ISNA(ABS(VLOOKUP($A168,VARDATA,Q$4,FALSE()))),0,ABS(VLOOKUP($A168,VARDATA,Q$4,FALSE())))+IF(ISNA(ABS(VLOOKUP($A168,VARDATA,Q$3,FALSE()))),0,ABS(VLOOKUP($A168,VARDATA,Q$3,FALSE())))</f>
        <v>439134326.96</v>
      </c>
      <c r="R168" s="25"/>
      <c r="S168" s="27" t="n">
        <f aca="false">IF(ISNA(ABS(VLOOKUP($A168,VARDATA,S$3,FALSE()))),0,ABS(VLOOKUP($A168,VARDATA,S$3,FALSE())))</f>
        <v>145</v>
      </c>
      <c r="U168" s="27" t="n">
        <f aca="false">IF(ISNA(ABS(VLOOKUP($A168,VARDATA,U$3,FALSE()))),0,ABS(VLOOKUP($A168,VARDATA,U$3,FALSE())))</f>
        <v>672000</v>
      </c>
      <c r="V168" s="33" t="n">
        <f aca="false">-IF(ISNA(ABS(VLOOKUP($A168,VARDATA,V$3,FALSE()))),0,ABS(VLOOKUP($A168,VARDATA,V$3,FALSE())))</f>
        <v>-1184000</v>
      </c>
      <c r="W168" s="34" t="n">
        <f aca="false">ABS(V168)+ABS(U168)</f>
        <v>1856000</v>
      </c>
      <c r="X168" s="25"/>
      <c r="Y168" s="26" t="n">
        <f aca="false">IF(ISNA(ABS(VLOOKUP($A168,VARDATA,Y$4,FALSE()))),0,ABS(VLOOKUP($A168,VARDATA,Y$4,FALSE())))+IF(ISNA(ABS(VLOOKUP($A168,VARDATA,Y$3,FALSE()))),0,ABS(VLOOKUP($A168,VARDATA,Y$3,FALSE())))</f>
        <v>507022326.96</v>
      </c>
      <c r="Z168" s="25"/>
      <c r="AA168" s="27" t="n">
        <f aca="false">IF(ISNA(ABS(VLOOKUP($A168,VARDATA,AA$3,FALSE()))),0,ABS(VLOOKUP($A168,VARDATA,AA$3,FALSE())))</f>
        <v>165</v>
      </c>
      <c r="AB168" s="1"/>
    </row>
    <row r="169" customFormat="false" ht="12.75" hidden="false" customHeight="false" outlineLevel="0" collapsed="false">
      <c r="A169" s="1" t="s">
        <v>99</v>
      </c>
      <c r="B169" s="8"/>
      <c r="C169" s="0" t="s">
        <v>34</v>
      </c>
      <c r="E169" s="27" t="n">
        <f aca="false">IF(ISNA(ABS(VLOOKUP($A169,VARDATA,E$3,FALSE()))),0,ABS(VLOOKUP($A169,VARDATA,E$3,FALSE())))</f>
        <v>98000</v>
      </c>
      <c r="F169" s="33" t="n">
        <f aca="false">-IF(ISNA(ABS(VLOOKUP($A169,VARDATA,F$3,FALSE()))),0,ABS(VLOOKUP($A169,VARDATA,F$3,FALSE())))</f>
        <v>-133000</v>
      </c>
      <c r="G169" s="34" t="n">
        <f aca="false">ABS(F169)+ABS(E169)</f>
        <v>231000</v>
      </c>
      <c r="H169" s="25"/>
      <c r="I169" s="26" t="n">
        <f aca="false">IF(ISNA(ABS(VLOOKUP($A169,VARDATA,I$4,FALSE()))),0,ABS(VLOOKUP($A169,VARDATA,I$4,FALSE())))+IF(ISNA(ABS(VLOOKUP($A169,VARDATA,I$3,FALSE()))),0,ABS(VLOOKUP($A169,VARDATA,I$3,FALSE())))</f>
        <v>19322777.96</v>
      </c>
      <c r="J169" s="25"/>
      <c r="K169" s="27" t="n">
        <f aca="false">IF(ISNA(ABS(VLOOKUP($A169,VARDATA,K$3,FALSE()))),0,ABS(VLOOKUP($A169,VARDATA,K$3,FALSE())))</f>
        <v>13</v>
      </c>
      <c r="M169" s="27" t="n">
        <f aca="false">IF(ISNA(ABS(VLOOKUP($A169,VARDATA,M$3,FALSE()))),0,ABS(VLOOKUP($A169,VARDATA,M$3,FALSE())))</f>
        <v>3103000</v>
      </c>
      <c r="N169" s="33" t="n">
        <f aca="false">-IF(ISNA(ABS(VLOOKUP($A169,VARDATA,N$3,FALSE()))),0,ABS(VLOOKUP($A169,VARDATA,N$3,FALSE())))</f>
        <v>-4452928.99</v>
      </c>
      <c r="O169" s="34" t="n">
        <f aca="false">ABS(N169)+ABS(M169)</f>
        <v>7555928.99</v>
      </c>
      <c r="P169" s="25"/>
      <c r="Q169" s="26" t="n">
        <f aca="false">IF(ISNA(ABS(VLOOKUP($A169,VARDATA,Q$4,FALSE()))),0,ABS(VLOOKUP($A169,VARDATA,Q$4,FALSE())))+IF(ISNA(ABS(VLOOKUP($A169,VARDATA,Q$3,FALSE()))),0,ABS(VLOOKUP($A169,VARDATA,Q$3,FALSE())))</f>
        <v>921875091.16</v>
      </c>
      <c r="R169" s="25"/>
      <c r="S169" s="27" t="n">
        <f aca="false">IF(ISNA(ABS(VLOOKUP($A169,VARDATA,S$3,FALSE()))),0,ABS(VLOOKUP($A169,VARDATA,S$3,FALSE())))</f>
        <v>301</v>
      </c>
      <c r="U169" s="27" t="n">
        <f aca="false">IF(ISNA(ABS(VLOOKUP($A169,VARDATA,U$3,FALSE()))),0,ABS(VLOOKUP($A169,VARDATA,U$3,FALSE())))</f>
        <v>5468500</v>
      </c>
      <c r="V169" s="33" t="n">
        <f aca="false">-IF(ISNA(ABS(VLOOKUP($A169,VARDATA,V$3,FALSE()))),0,ABS(VLOOKUP($A169,VARDATA,V$3,FALSE())))</f>
        <v>-6592881.37</v>
      </c>
      <c r="W169" s="34" t="n">
        <f aca="false">ABS(V169)+ABS(U169)</f>
        <v>12061381.37</v>
      </c>
      <c r="X169" s="25"/>
      <c r="Y169" s="26" t="n">
        <f aca="false">IF(ISNA(ABS(VLOOKUP($A169,VARDATA,Y$4,FALSE()))),0,ABS(VLOOKUP($A169,VARDATA,Y$4,FALSE())))+IF(ISNA(ABS(VLOOKUP($A169,VARDATA,Y$3,FALSE()))),0,ABS(VLOOKUP($A169,VARDATA,Y$3,FALSE())))</f>
        <v>1497109027.41</v>
      </c>
      <c r="Z169" s="25"/>
      <c r="AA169" s="27" t="n">
        <f aca="false">IF(ISNA(ABS(VLOOKUP($A169,VARDATA,AA$3,FALSE()))),0,ABS(VLOOKUP($A169,VARDATA,AA$3,FALSE())))</f>
        <v>462</v>
      </c>
      <c r="AB169" s="1"/>
    </row>
    <row r="170" customFormat="false" ht="12.75" hidden="false" customHeight="false" outlineLevel="0" collapsed="false">
      <c r="B170" s="8"/>
      <c r="C170" s="0" t="s">
        <v>35</v>
      </c>
      <c r="E170" s="29" t="n">
        <f aca="false">SUM(E168:E169)</f>
        <v>106000</v>
      </c>
      <c r="F170" s="29" t="n">
        <f aca="false">SUM(F168:F169)</f>
        <v>-181000</v>
      </c>
      <c r="G170" s="29" t="n">
        <f aca="false">SUM(G168:G169)</f>
        <v>287000</v>
      </c>
      <c r="H170" s="30"/>
      <c r="I170" s="29" t="n">
        <f aca="false">SUM(I168:I169)</f>
        <v>35682777.96</v>
      </c>
      <c r="J170" s="30"/>
      <c r="K170" s="29" t="n">
        <f aca="false">SUM(K168:K169)</f>
        <v>20</v>
      </c>
      <c r="M170" s="29" t="n">
        <f aca="false">SUM(M168:M169)</f>
        <v>3743000</v>
      </c>
      <c r="N170" s="29" t="n">
        <f aca="false">SUM(N168:N169)</f>
        <v>-5404928.99</v>
      </c>
      <c r="O170" s="29" t="n">
        <f aca="false">SUM(O168:O169)</f>
        <v>9147928.99</v>
      </c>
      <c r="P170" s="30"/>
      <c r="Q170" s="29" t="n">
        <f aca="false">SUM(Q168:Q169)</f>
        <v>1361009418.12</v>
      </c>
      <c r="R170" s="30"/>
      <c r="S170" s="29" t="n">
        <f aca="false">SUM(S168:S169)</f>
        <v>446</v>
      </c>
      <c r="U170" s="29" t="n">
        <f aca="false">SUM(U168:U169)</f>
        <v>6140500</v>
      </c>
      <c r="V170" s="29" t="n">
        <f aca="false">SUM(V168:V169)</f>
        <v>-7776881.37</v>
      </c>
      <c r="W170" s="29" t="n">
        <f aca="false">SUM(W168:W169)</f>
        <v>13917381.37</v>
      </c>
      <c r="X170" s="30"/>
      <c r="Y170" s="29" t="n">
        <f aca="false">SUM(Y168:Y169)</f>
        <v>2004131354.37</v>
      </c>
      <c r="Z170" s="30"/>
      <c r="AA170" s="29" t="n">
        <f aca="false">SUM(AA168:AA169)</f>
        <v>627</v>
      </c>
      <c r="AB170" s="1"/>
    </row>
    <row r="171" customFormat="false" ht="12.75" hidden="false" customHeight="false" outlineLevel="0" collapsed="false">
      <c r="C171" s="0" t="s">
        <v>36</v>
      </c>
      <c r="E171" s="31" t="n">
        <f aca="false">IF(E170=0,"",E168/E170)</f>
        <v>0.0754716981132075</v>
      </c>
      <c r="F171" s="31" t="n">
        <f aca="false">IF(F170=0,"",F168/F170)</f>
        <v>0.265193370165746</v>
      </c>
      <c r="G171" s="31" t="n">
        <f aca="false">IF(G170=0,"",G168/G170)</f>
        <v>0.195121951219512</v>
      </c>
      <c r="H171" s="30"/>
      <c r="I171" s="31" t="n">
        <f aca="false">IF(I170=0,"",I168/I170)</f>
        <v>0.458484482860033</v>
      </c>
      <c r="J171" s="30"/>
      <c r="K171" s="31" t="n">
        <f aca="false">IF(K170=0,"",K168/K170)</f>
        <v>0.35</v>
      </c>
      <c r="M171" s="31" t="n">
        <f aca="false">IF(M170=0,"",M168/M170)</f>
        <v>0.170985840235106</v>
      </c>
      <c r="N171" s="31" t="n">
        <f aca="false">IF(N170=0,"",N168/N170)</f>
        <v>0.176135524030261</v>
      </c>
      <c r="O171" s="31" t="n">
        <f aca="false">IF(O170=0,"",O168/O170)</f>
        <v>0.174028460621009</v>
      </c>
      <c r="P171" s="30"/>
      <c r="Q171" s="31" t="n">
        <f aca="false">IF(Q170=0,"",Q168/Q170)</f>
        <v>0.322653407914391</v>
      </c>
      <c r="R171" s="30"/>
      <c r="S171" s="31" t="n">
        <f aca="false">IF(S170=0,"",S168/S170)</f>
        <v>0.325112107623318</v>
      </c>
      <c r="U171" s="31" t="n">
        <f aca="false">IF(U170=0,"",U168/U170)</f>
        <v>0.109437342235974</v>
      </c>
      <c r="V171" s="31" t="n">
        <f aca="false">IF(V170=0,"",V168/V170)</f>
        <v>0.15224611816343</v>
      </c>
      <c r="W171" s="31" t="n">
        <f aca="false">IF(W170=0,"",W168/W170)</f>
        <v>0.133358420715606</v>
      </c>
      <c r="X171" s="30"/>
      <c r="Y171" s="31" t="n">
        <f aca="false">IF(Y170=0,"",Y168/Y170)</f>
        <v>0.252988570761313</v>
      </c>
      <c r="Z171" s="30"/>
      <c r="AA171" s="31" t="n">
        <f aca="false">IF(AA170=0,"",AA168/AA170)</f>
        <v>0.263157894736842</v>
      </c>
      <c r="AB171" s="1"/>
    </row>
    <row r="172" customFormat="false" ht="12.75" hidden="false" customHeight="false" outlineLevel="0" collapsed="false">
      <c r="AB172" s="1"/>
    </row>
    <row r="173" customFormat="false" ht="12.75" hidden="false" customHeight="false" outlineLevel="0" collapsed="false">
      <c r="B173" s="8" t="s">
        <v>100</v>
      </c>
      <c r="E173" s="27"/>
      <c r="F173" s="27"/>
      <c r="G173" s="7"/>
      <c r="I173" s="22"/>
      <c r="K173" s="7"/>
      <c r="M173" s="27"/>
      <c r="N173" s="27"/>
      <c r="O173" s="7"/>
      <c r="Q173" s="22"/>
      <c r="S173" s="7"/>
      <c r="U173" s="27"/>
      <c r="V173" s="27"/>
      <c r="W173" s="7"/>
      <c r="Y173" s="22"/>
      <c r="AA173" s="7"/>
      <c r="AB173" s="1"/>
    </row>
    <row r="174" customFormat="false" ht="12.75" hidden="false" customHeight="false" outlineLevel="0" collapsed="false">
      <c r="A174" s="1" t="s">
        <v>101</v>
      </c>
      <c r="B174" s="8"/>
      <c r="C174" s="0" t="s">
        <v>32</v>
      </c>
      <c r="E174" s="27" t="n">
        <f aca="false">IF(ISNA(ABS(VLOOKUP($A174,VARDATA,E$3,FALSE()))),0,ABS(VLOOKUP($A174,VARDATA,E$3,FALSE())))</f>
        <v>0</v>
      </c>
      <c r="F174" s="33" t="n">
        <f aca="false">-IF(ISNA(ABS(VLOOKUP($A174,VARDATA,F$3,FALSE()))),0,ABS(VLOOKUP($A174,VARDATA,F$3,FALSE())))</f>
        <v>-0</v>
      </c>
      <c r="G174" s="34" t="n">
        <f aca="false">ABS(F174)+ABS(E174)</f>
        <v>0</v>
      </c>
      <c r="H174" s="25"/>
      <c r="I174" s="26" t="n">
        <f aca="false">IF(ISNA(ABS(VLOOKUP($A174,VARDATA,I$4,FALSE()))),0,ABS(VLOOKUP($A174,VARDATA,I$4,FALSE())))+IF(ISNA(ABS(VLOOKUP($A174,VARDATA,I$3,FALSE()))),0,ABS(VLOOKUP($A174,VARDATA,I$3,FALSE())))</f>
        <v>0</v>
      </c>
      <c r="J174" s="25"/>
      <c r="K174" s="27" t="n">
        <f aca="false">IF(ISNA(ABS(VLOOKUP($A174,VARDATA,K$3,FALSE()))),0,ABS(VLOOKUP($A174,VARDATA,K$3,FALSE())))</f>
        <v>0</v>
      </c>
      <c r="M174" s="27" t="n">
        <f aca="false">IF(ISNA(ABS(VLOOKUP($A174,VARDATA,M$3,FALSE()))),0,ABS(VLOOKUP($A174,VARDATA,M$3,FALSE())))</f>
        <v>0</v>
      </c>
      <c r="N174" s="33" t="n">
        <f aca="false">-IF(ISNA(ABS(VLOOKUP($A174,VARDATA,N$3,FALSE()))),0,ABS(VLOOKUP($A174,VARDATA,N$3,FALSE())))</f>
        <v>-0</v>
      </c>
      <c r="O174" s="34" t="n">
        <f aca="false">ABS(N174)+ABS(M174)</f>
        <v>0</v>
      </c>
      <c r="P174" s="25"/>
      <c r="Q174" s="26" t="n">
        <f aca="false">IF(ISNA(ABS(VLOOKUP($A174,VARDATA,Q$4,FALSE()))),0,ABS(VLOOKUP($A174,VARDATA,Q$4,FALSE())))+IF(ISNA(ABS(VLOOKUP($A174,VARDATA,Q$3,FALSE()))),0,ABS(VLOOKUP($A174,VARDATA,Q$3,FALSE())))</f>
        <v>0</v>
      </c>
      <c r="R174" s="25"/>
      <c r="S174" s="27" t="n">
        <f aca="false">IF(ISNA(ABS(VLOOKUP($A174,VARDATA,S$3,FALSE()))),0,ABS(VLOOKUP($A174,VARDATA,S$3,FALSE())))</f>
        <v>0</v>
      </c>
      <c r="U174" s="27" t="n">
        <f aca="false">IF(ISNA(ABS(VLOOKUP($A174,VARDATA,U$3,FALSE()))),0,ABS(VLOOKUP($A174,VARDATA,U$3,FALSE())))</f>
        <v>539999.99</v>
      </c>
      <c r="V174" s="33" t="n">
        <f aca="false">-IF(ISNA(ABS(VLOOKUP($A174,VARDATA,V$3,FALSE()))),0,ABS(VLOOKUP($A174,VARDATA,V$3,FALSE())))</f>
        <v>-1170000</v>
      </c>
      <c r="W174" s="34" t="n">
        <f aca="false">ABS(V174)+ABS(U174)</f>
        <v>1709999.99</v>
      </c>
      <c r="X174" s="25"/>
      <c r="Y174" s="26" t="n">
        <f aca="false">IF(ISNA(ABS(VLOOKUP($A174,VARDATA,Y$4,FALSE()))),0,ABS(VLOOKUP($A174,VARDATA,Y$4,FALSE())))+IF(ISNA(ABS(VLOOKUP($A174,VARDATA,Y$3,FALSE()))),0,ABS(VLOOKUP($A174,VARDATA,Y$3,FALSE())))</f>
        <v>30171909.45</v>
      </c>
      <c r="Z174" s="25"/>
      <c r="AA174" s="27" t="n">
        <f aca="false">IF(ISNA(ABS(VLOOKUP($A174,VARDATA,AA$3,FALSE()))),0,ABS(VLOOKUP($A174,VARDATA,AA$3,FALSE())))</f>
        <v>14</v>
      </c>
      <c r="AB174" s="1"/>
    </row>
    <row r="175" customFormat="false" ht="12.75" hidden="false" customHeight="false" outlineLevel="0" collapsed="false">
      <c r="A175" s="1" t="s">
        <v>102</v>
      </c>
      <c r="B175" s="8"/>
      <c r="C175" s="0" t="s">
        <v>34</v>
      </c>
      <c r="E175" s="27" t="n">
        <f aca="false">IF(ISNA(ABS(VLOOKUP($A175,VARDATA,E$3,FALSE()))),0,ABS(VLOOKUP($A175,VARDATA,E$3,FALSE())))</f>
        <v>0</v>
      </c>
      <c r="F175" s="33" t="n">
        <f aca="false">-IF(ISNA(ABS(VLOOKUP($A175,VARDATA,F$3,FALSE()))),0,ABS(VLOOKUP($A175,VARDATA,F$3,FALSE())))</f>
        <v>-0</v>
      </c>
      <c r="G175" s="34" t="n">
        <f aca="false">ABS(F175)+ABS(E175)</f>
        <v>0</v>
      </c>
      <c r="H175" s="25"/>
      <c r="I175" s="26" t="n">
        <f aca="false">IF(ISNA(ABS(VLOOKUP($A175,VARDATA,I$4,FALSE()))),0,ABS(VLOOKUP($A175,VARDATA,I$4,FALSE())))+IF(ISNA(ABS(VLOOKUP($A175,VARDATA,I$3,FALSE()))),0,ABS(VLOOKUP($A175,VARDATA,I$3,FALSE())))</f>
        <v>0</v>
      </c>
      <c r="J175" s="25"/>
      <c r="K175" s="27" t="n">
        <f aca="false">IF(ISNA(ABS(VLOOKUP($A175,VARDATA,K$3,FALSE()))),0,ABS(VLOOKUP($A175,VARDATA,K$3,FALSE())))</f>
        <v>0</v>
      </c>
      <c r="M175" s="27" t="n">
        <f aca="false">IF(ISNA(ABS(VLOOKUP($A175,VARDATA,M$3,FALSE()))),0,ABS(VLOOKUP($A175,VARDATA,M$3,FALSE())))</f>
        <v>0</v>
      </c>
      <c r="N175" s="33" t="n">
        <f aca="false">-IF(ISNA(ABS(VLOOKUP($A175,VARDATA,N$3,FALSE()))),0,ABS(VLOOKUP($A175,VARDATA,N$3,FALSE())))</f>
        <v>-0</v>
      </c>
      <c r="O175" s="34" t="n">
        <f aca="false">ABS(N175)+ABS(M175)</f>
        <v>0</v>
      </c>
      <c r="P175" s="25"/>
      <c r="Q175" s="26" t="n">
        <f aca="false">IF(ISNA(ABS(VLOOKUP($A175,VARDATA,Q$4,FALSE()))),0,ABS(VLOOKUP($A175,VARDATA,Q$4,FALSE())))+IF(ISNA(ABS(VLOOKUP($A175,VARDATA,Q$3,FALSE()))),0,ABS(VLOOKUP($A175,VARDATA,Q$3,FALSE())))</f>
        <v>0</v>
      </c>
      <c r="R175" s="25"/>
      <c r="S175" s="27" t="n">
        <f aca="false">IF(ISNA(ABS(VLOOKUP($A175,VARDATA,S$3,FALSE()))),0,ABS(VLOOKUP($A175,VARDATA,S$3,FALSE())))</f>
        <v>0</v>
      </c>
      <c r="U175" s="27" t="n">
        <f aca="false">IF(ISNA(ABS(VLOOKUP($A175,VARDATA,U$3,FALSE()))),0,ABS(VLOOKUP($A175,VARDATA,U$3,FALSE())))</f>
        <v>1991499.99</v>
      </c>
      <c r="V175" s="33" t="n">
        <f aca="false">-IF(ISNA(ABS(VLOOKUP($A175,VARDATA,V$3,FALSE()))),0,ABS(VLOOKUP($A175,VARDATA,V$3,FALSE())))</f>
        <v>-1041000.01</v>
      </c>
      <c r="W175" s="34" t="n">
        <f aca="false">ABS(V175)+ABS(U175)</f>
        <v>3032500</v>
      </c>
      <c r="X175" s="25"/>
      <c r="Y175" s="26" t="n">
        <f aca="false">IF(ISNA(ABS(VLOOKUP($A175,VARDATA,Y$4,FALSE()))),0,ABS(VLOOKUP($A175,VARDATA,Y$4,FALSE())))+IF(ISNA(ABS(VLOOKUP($A175,VARDATA,Y$3,FALSE()))),0,ABS(VLOOKUP($A175,VARDATA,Y$3,FALSE())))</f>
        <v>56522937.56</v>
      </c>
      <c r="Z175" s="25"/>
      <c r="AA175" s="27" t="n">
        <f aca="false">IF(ISNA(ABS(VLOOKUP($A175,VARDATA,AA$3,FALSE()))),0,ABS(VLOOKUP($A175,VARDATA,AA$3,FALSE())))</f>
        <v>29</v>
      </c>
      <c r="AB175" s="1"/>
    </row>
    <row r="176" customFormat="false" ht="12.75" hidden="false" customHeight="false" outlineLevel="0" collapsed="false">
      <c r="B176" s="8"/>
      <c r="C176" s="0" t="s">
        <v>35</v>
      </c>
      <c r="E176" s="29" t="n">
        <f aca="false">SUM(E174:E175)</f>
        <v>0</v>
      </c>
      <c r="F176" s="29" t="n">
        <f aca="false">SUM(F174:F175)</f>
        <v>0</v>
      </c>
      <c r="G176" s="29" t="n">
        <f aca="false">SUM(G174:G175)</f>
        <v>0</v>
      </c>
      <c r="H176" s="30"/>
      <c r="I176" s="29" t="n">
        <f aca="false">SUM(I174:I175)</f>
        <v>0</v>
      </c>
      <c r="J176" s="30"/>
      <c r="K176" s="29" t="n">
        <f aca="false">SUM(K174:K175)</f>
        <v>0</v>
      </c>
      <c r="M176" s="29" t="n">
        <f aca="false">SUM(M174:M175)</f>
        <v>0</v>
      </c>
      <c r="N176" s="29" t="n">
        <f aca="false">SUM(N174:N175)</f>
        <v>0</v>
      </c>
      <c r="O176" s="29" t="n">
        <f aca="false">SUM(O174:O175)</f>
        <v>0</v>
      </c>
      <c r="P176" s="30"/>
      <c r="Q176" s="29" t="n">
        <f aca="false">SUM(Q174:Q175)</f>
        <v>0</v>
      </c>
      <c r="R176" s="30"/>
      <c r="S176" s="29" t="n">
        <f aca="false">SUM(S174:S175)</f>
        <v>0</v>
      </c>
      <c r="U176" s="29" t="n">
        <f aca="false">SUM(U174:U175)</f>
        <v>2531499.98</v>
      </c>
      <c r="V176" s="29" t="n">
        <f aca="false">SUM(V174:V175)</f>
        <v>-2211000.01</v>
      </c>
      <c r="W176" s="29" t="n">
        <f aca="false">SUM(W174:W175)</f>
        <v>4742499.99</v>
      </c>
      <c r="X176" s="30"/>
      <c r="Y176" s="29" t="n">
        <f aca="false">SUM(Y174:Y175)</f>
        <v>86694847.01</v>
      </c>
      <c r="Z176" s="30"/>
      <c r="AA176" s="29" t="n">
        <f aca="false">SUM(AA174:AA175)</f>
        <v>43</v>
      </c>
      <c r="AB176" s="1"/>
    </row>
    <row r="177" customFormat="false" ht="12.75" hidden="false" customHeight="false" outlineLevel="0" collapsed="false">
      <c r="C177" s="0" t="s">
        <v>36</v>
      </c>
      <c r="E177" s="31" t="str">
        <f aca="false">IF(E176=0,"",E174/E176)</f>
        <v/>
      </c>
      <c r="F177" s="31" t="str">
        <f aca="false">IF(F176=0,"",F174/F176)</f>
        <v/>
      </c>
      <c r="G177" s="31" t="str">
        <f aca="false">IF(G176=0,"",G174/G176)</f>
        <v/>
      </c>
      <c r="H177" s="30"/>
      <c r="I177" s="31" t="str">
        <f aca="false">IF(I176=0,"",I174/I176)</f>
        <v/>
      </c>
      <c r="J177" s="30"/>
      <c r="K177" s="31" t="str">
        <f aca="false">IF(K176=0,"",K174/K176)</f>
        <v/>
      </c>
      <c r="M177" s="31" t="str">
        <f aca="false">IF(M176=0,"",M174/M176)</f>
        <v/>
      </c>
      <c r="N177" s="31" t="str">
        <f aca="false">IF(N176=0,"",N174/N176)</f>
        <v/>
      </c>
      <c r="O177" s="31" t="str">
        <f aca="false">IF(O176=0,"",O174/O176)</f>
        <v/>
      </c>
      <c r="P177" s="30"/>
      <c r="Q177" s="31" t="str">
        <f aca="false">IF(Q176=0,"",Q174/Q176)</f>
        <v/>
      </c>
      <c r="R177" s="30"/>
      <c r="S177" s="31" t="str">
        <f aca="false">IF(S176=0,"",S174/S176)</f>
        <v/>
      </c>
      <c r="U177" s="31" t="n">
        <f aca="false">IF(U176=0,"",U174/U176)</f>
        <v>0.2133122631903</v>
      </c>
      <c r="V177" s="31" t="n">
        <f aca="false">IF(V176=0,"",V174/V176)</f>
        <v>0.529172317823735</v>
      </c>
      <c r="W177" s="31" t="n">
        <f aca="false">IF(W176=0,"",W174/W176)</f>
        <v>0.360569318630615</v>
      </c>
      <c r="X177" s="30"/>
      <c r="Y177" s="31" t="n">
        <f aca="false">IF(Y176=0,"",Y174/Y176)</f>
        <v>0.348024253927339</v>
      </c>
      <c r="Z177" s="30"/>
      <c r="AA177" s="31" t="n">
        <f aca="false">IF(AA176=0,"",AA174/AA176)</f>
        <v>0.325581395348837</v>
      </c>
      <c r="AB177" s="1"/>
    </row>
    <row r="178" customFormat="false" ht="12.75" hidden="false" customHeight="false" outlineLevel="0" collapsed="false">
      <c r="AB178" s="1"/>
    </row>
    <row r="179" customFormat="false" ht="12.75" hidden="false" customHeight="false" outlineLevel="0" collapsed="false">
      <c r="B179" s="8" t="s">
        <v>103</v>
      </c>
      <c r="E179" s="27"/>
      <c r="F179" s="27"/>
      <c r="G179" s="7"/>
      <c r="I179" s="22"/>
      <c r="K179" s="7"/>
      <c r="M179" s="27"/>
      <c r="N179" s="27"/>
      <c r="O179" s="7"/>
      <c r="Q179" s="22"/>
      <c r="S179" s="7"/>
      <c r="U179" s="27"/>
      <c r="V179" s="27"/>
      <c r="W179" s="7"/>
      <c r="Y179" s="22"/>
      <c r="AA179" s="7"/>
      <c r="AB179" s="1"/>
    </row>
    <row r="180" customFormat="false" ht="12.75" hidden="false" customHeight="false" outlineLevel="0" collapsed="false">
      <c r="A180" s="1" t="s">
        <v>104</v>
      </c>
      <c r="B180" s="8"/>
      <c r="C180" s="0" t="s">
        <v>32</v>
      </c>
      <c r="E180" s="27" t="n">
        <f aca="false">IF(ISNA(ABS(VLOOKUP($A180,VARDATA,E$3,FALSE()))),0,ABS(VLOOKUP($A180,VARDATA,E$3,FALSE())))</f>
        <v>0</v>
      </c>
      <c r="F180" s="33" t="n">
        <f aca="false">-IF(ISNA(ABS(VLOOKUP($A180,VARDATA,F$3,FALSE()))),0,ABS(VLOOKUP($A180,VARDATA,F$3,FALSE())))</f>
        <v>-0</v>
      </c>
      <c r="G180" s="34" t="n">
        <f aca="false">ABS(F180)+ABS(E180)</f>
        <v>0</v>
      </c>
      <c r="H180" s="25"/>
      <c r="I180" s="26" t="n">
        <f aca="false">IF(ISNA(ABS(VLOOKUP($A180,VARDATA,I$4,FALSE()))),0,ABS(VLOOKUP($A180,VARDATA,I$4,FALSE())))+IF(ISNA(ABS(VLOOKUP($A180,VARDATA,I$3,FALSE()))),0,ABS(VLOOKUP($A180,VARDATA,I$3,FALSE())))</f>
        <v>0</v>
      </c>
      <c r="J180" s="25"/>
      <c r="K180" s="27" t="n">
        <f aca="false">IF(ISNA(ABS(VLOOKUP($A180,VARDATA,K$3,FALSE()))),0,ABS(VLOOKUP($A180,VARDATA,K$3,FALSE())))</f>
        <v>0</v>
      </c>
      <c r="M180" s="27" t="n">
        <f aca="false">IF(ISNA(ABS(VLOOKUP($A180,VARDATA,M$3,FALSE()))),0,ABS(VLOOKUP($A180,VARDATA,M$3,FALSE())))</f>
        <v>217000</v>
      </c>
      <c r="N180" s="33" t="n">
        <f aca="false">-IF(ISNA(ABS(VLOOKUP($A180,VARDATA,N$3,FALSE()))),0,ABS(VLOOKUP($A180,VARDATA,N$3,FALSE())))</f>
        <v>-1654000</v>
      </c>
      <c r="O180" s="34" t="n">
        <f aca="false">ABS(N180)+ABS(M180)</f>
        <v>1871000</v>
      </c>
      <c r="P180" s="25"/>
      <c r="Q180" s="26" t="n">
        <f aca="false">IF(ISNA(ABS(VLOOKUP($A180,VARDATA,Q$4,FALSE()))),0,ABS(VLOOKUP($A180,VARDATA,Q$4,FALSE())))+IF(ISNA(ABS(VLOOKUP($A180,VARDATA,Q$3,FALSE()))),0,ABS(VLOOKUP($A180,VARDATA,Q$3,FALSE())))</f>
        <v>7414640</v>
      </c>
      <c r="R180" s="25"/>
      <c r="S180" s="27" t="n">
        <f aca="false">IF(ISNA(ABS(VLOOKUP($A180,VARDATA,S$3,FALSE()))),0,ABS(VLOOKUP($A180,VARDATA,S$3,FALSE())))</f>
        <v>34</v>
      </c>
      <c r="U180" s="27" t="n">
        <f aca="false">IF(ISNA(ABS(VLOOKUP($A180,VARDATA,U$3,FALSE()))),0,ABS(VLOOKUP($A180,VARDATA,U$3,FALSE())))</f>
        <v>1146000</v>
      </c>
      <c r="V180" s="33" t="n">
        <f aca="false">-IF(ISNA(ABS(VLOOKUP($A180,VARDATA,V$3,FALSE()))),0,ABS(VLOOKUP($A180,VARDATA,V$3,FALSE())))</f>
        <v>-4008000</v>
      </c>
      <c r="W180" s="34" t="n">
        <f aca="false">ABS(V180)+ABS(U180)</f>
        <v>5154000</v>
      </c>
      <c r="X180" s="25"/>
      <c r="Y180" s="26" t="n">
        <f aca="false">IF(ISNA(ABS(VLOOKUP($A180,VARDATA,Y$4,FALSE()))),0,ABS(VLOOKUP($A180,VARDATA,Y$4,FALSE())))+IF(ISNA(ABS(VLOOKUP($A180,VARDATA,Y$3,FALSE()))),0,ABS(VLOOKUP($A180,VARDATA,Y$3,FALSE())))</f>
        <v>19587690</v>
      </c>
      <c r="Z180" s="25"/>
      <c r="AA180" s="27" t="n">
        <f aca="false">IF(ISNA(ABS(VLOOKUP($A180,VARDATA,AA$3,FALSE()))),0,ABS(VLOOKUP($A180,VARDATA,AA$3,FALSE())))</f>
        <v>56</v>
      </c>
      <c r="AB180" s="1"/>
    </row>
    <row r="181" customFormat="false" ht="12.75" hidden="false" customHeight="false" outlineLevel="0" collapsed="false">
      <c r="A181" s="1" t="s">
        <v>105</v>
      </c>
      <c r="B181" s="8"/>
      <c r="C181" s="0" t="s">
        <v>34</v>
      </c>
      <c r="E181" s="27" t="n">
        <f aca="false">IF(ISNA(ABS(VLOOKUP($A181,VARDATA,E$3,FALSE()))),0,ABS(VLOOKUP($A181,VARDATA,E$3,FALSE())))</f>
        <v>370016.01</v>
      </c>
      <c r="F181" s="33" t="n">
        <f aca="false">-IF(ISNA(ABS(VLOOKUP($A181,VARDATA,F$3,FALSE()))),0,ABS(VLOOKUP($A181,VARDATA,F$3,FALSE())))</f>
        <v>-1309008</v>
      </c>
      <c r="G181" s="34" t="n">
        <f aca="false">ABS(F181)+ABS(E181)</f>
        <v>1679024.01</v>
      </c>
      <c r="H181" s="25"/>
      <c r="I181" s="26" t="n">
        <f aca="false">IF(ISNA(ABS(VLOOKUP($A181,VARDATA,I$4,FALSE()))),0,ABS(VLOOKUP($A181,VARDATA,I$4,FALSE())))+IF(ISNA(ABS(VLOOKUP($A181,VARDATA,I$3,FALSE()))),0,ABS(VLOOKUP($A181,VARDATA,I$3,FALSE())))</f>
        <v>198357991.77</v>
      </c>
      <c r="J181" s="25"/>
      <c r="K181" s="27" t="n">
        <f aca="false">IF(ISNA(ABS(VLOOKUP($A181,VARDATA,K$3,FALSE()))),0,ABS(VLOOKUP($A181,VARDATA,K$3,FALSE())))</f>
        <v>16</v>
      </c>
      <c r="M181" s="27" t="n">
        <f aca="false">IF(ISNA(ABS(VLOOKUP($A181,VARDATA,M$3,FALSE()))),0,ABS(VLOOKUP($A181,VARDATA,M$3,FALSE())))</f>
        <v>19126285.03</v>
      </c>
      <c r="N181" s="33" t="n">
        <f aca="false">-IF(ISNA(ABS(VLOOKUP($A181,VARDATA,N$3,FALSE()))),0,ABS(VLOOKUP($A181,VARDATA,N$3,FALSE())))</f>
        <v>-22277901.02</v>
      </c>
      <c r="O181" s="34" t="n">
        <f aca="false">ABS(N181)+ABS(M181)</f>
        <v>41404186.05</v>
      </c>
      <c r="P181" s="25"/>
      <c r="Q181" s="26" t="n">
        <f aca="false">IF(ISNA(ABS(VLOOKUP($A181,VARDATA,Q$4,FALSE()))),0,ABS(VLOOKUP($A181,VARDATA,Q$4,FALSE())))+IF(ISNA(ABS(VLOOKUP($A181,VARDATA,Q$3,FALSE()))),0,ABS(VLOOKUP($A181,VARDATA,Q$3,FALSE())))</f>
        <v>2069658337.6</v>
      </c>
      <c r="R181" s="25"/>
      <c r="S181" s="27" t="n">
        <f aca="false">IF(ISNA(ABS(VLOOKUP($A181,VARDATA,S$3,FALSE()))),0,ABS(VLOOKUP($A181,VARDATA,S$3,FALSE())))</f>
        <v>470</v>
      </c>
      <c r="U181" s="27" t="n">
        <f aca="false">IF(ISNA(ABS(VLOOKUP($A181,VARDATA,U$3,FALSE()))),0,ABS(VLOOKUP($A181,VARDATA,U$3,FALSE())))</f>
        <v>35017638.35</v>
      </c>
      <c r="V181" s="33" t="n">
        <f aca="false">-IF(ISNA(ABS(VLOOKUP($A181,VARDATA,V$3,FALSE()))),0,ABS(VLOOKUP($A181,VARDATA,V$3,FALSE())))</f>
        <v>-37114127.66</v>
      </c>
      <c r="W181" s="34" t="n">
        <f aca="false">ABS(V181)+ABS(U181)</f>
        <v>72131766.01</v>
      </c>
      <c r="X181" s="25"/>
      <c r="Y181" s="26" t="n">
        <f aca="false">IF(ISNA(ABS(VLOOKUP($A181,VARDATA,Y$4,FALSE()))),0,ABS(VLOOKUP($A181,VARDATA,Y$4,FALSE())))+IF(ISNA(ABS(VLOOKUP($A181,VARDATA,Y$3,FALSE()))),0,ABS(VLOOKUP($A181,VARDATA,Y$3,FALSE())))</f>
        <v>3052691400.78</v>
      </c>
      <c r="Z181" s="25"/>
      <c r="AA181" s="27" t="n">
        <f aca="false">IF(ISNA(ABS(VLOOKUP($A181,VARDATA,AA$3,FALSE()))),0,ABS(VLOOKUP($A181,VARDATA,AA$3,FALSE())))</f>
        <v>853</v>
      </c>
      <c r="AB181" s="1"/>
    </row>
    <row r="182" customFormat="false" ht="12.75" hidden="false" customHeight="false" outlineLevel="0" collapsed="false">
      <c r="B182" s="8"/>
      <c r="C182" s="0" t="s">
        <v>35</v>
      </c>
      <c r="E182" s="29" t="n">
        <f aca="false">SUM(E180:E181)</f>
        <v>370016.01</v>
      </c>
      <c r="F182" s="29" t="n">
        <f aca="false">SUM(F180:F181)</f>
        <v>-1309008</v>
      </c>
      <c r="G182" s="29" t="n">
        <f aca="false">SUM(G180:G181)</f>
        <v>1679024.01</v>
      </c>
      <c r="H182" s="30"/>
      <c r="I182" s="29" t="n">
        <f aca="false">SUM(I180:I181)</f>
        <v>198357991.77</v>
      </c>
      <c r="J182" s="30"/>
      <c r="K182" s="29" t="n">
        <f aca="false">SUM(K180:K181)</f>
        <v>16</v>
      </c>
      <c r="M182" s="29" t="n">
        <f aca="false">SUM(M180:M181)</f>
        <v>19343285.03</v>
      </c>
      <c r="N182" s="29" t="n">
        <f aca="false">SUM(N180:N181)</f>
        <v>-23931901.02</v>
      </c>
      <c r="O182" s="29" t="n">
        <f aca="false">SUM(O180:O181)</f>
        <v>43275186.05</v>
      </c>
      <c r="P182" s="30"/>
      <c r="Q182" s="29" t="n">
        <f aca="false">SUM(Q180:Q181)</f>
        <v>2077072977.6</v>
      </c>
      <c r="R182" s="30"/>
      <c r="S182" s="29" t="n">
        <f aca="false">SUM(S180:S181)</f>
        <v>504</v>
      </c>
      <c r="U182" s="29" t="n">
        <f aca="false">SUM(U180:U181)</f>
        <v>36163638.35</v>
      </c>
      <c r="V182" s="29" t="n">
        <f aca="false">SUM(V180:V181)</f>
        <v>-41122127.66</v>
      </c>
      <c r="W182" s="29" t="n">
        <f aca="false">SUM(W180:W181)</f>
        <v>77285766.01</v>
      </c>
      <c r="X182" s="30"/>
      <c r="Y182" s="29" t="n">
        <f aca="false">SUM(Y180:Y181)</f>
        <v>3072279090.78</v>
      </c>
      <c r="Z182" s="30"/>
      <c r="AA182" s="29" t="n">
        <f aca="false">SUM(AA180:AA181)</f>
        <v>909</v>
      </c>
      <c r="AB182" s="1"/>
    </row>
    <row r="183" customFormat="false" ht="12.75" hidden="false" customHeight="false" outlineLevel="0" collapsed="false">
      <c r="C183" s="0" t="s">
        <v>36</v>
      </c>
      <c r="E183" s="31" t="n">
        <f aca="false">IF(E182=0,"",E180/E182)</f>
        <v>0</v>
      </c>
      <c r="F183" s="31" t="n">
        <f aca="false">IF(F182=0,"",F180/F182)</f>
        <v>0</v>
      </c>
      <c r="G183" s="31" t="n">
        <f aca="false">IF(G182=0,"",G180/G182)</f>
        <v>0</v>
      </c>
      <c r="H183" s="30"/>
      <c r="I183" s="31" t="n">
        <f aca="false">IF(I182=0,"",I180/I182)</f>
        <v>0</v>
      </c>
      <c r="J183" s="30"/>
      <c r="K183" s="31" t="n">
        <f aca="false">IF(K182=0,"",K180/K182)</f>
        <v>0</v>
      </c>
      <c r="M183" s="31" t="n">
        <f aca="false">IF(M182=0,"",M180/M182)</f>
        <v>0.0112183633577983</v>
      </c>
      <c r="N183" s="31" t="n">
        <f aca="false">IF(N182=0,"",N180/N182)</f>
        <v>0.0691127712177041</v>
      </c>
      <c r="O183" s="31" t="n">
        <f aca="false">IF(O182=0,"",O180/O182)</f>
        <v>0.0432349383278966</v>
      </c>
      <c r="P183" s="30"/>
      <c r="Q183" s="31" t="n">
        <f aca="false">IF(Q182=0,"",Q180/Q182)</f>
        <v>0.00356975420698382</v>
      </c>
      <c r="R183" s="30"/>
      <c r="S183" s="31" t="n">
        <f aca="false">IF(S182=0,"",S180/S182)</f>
        <v>0.0674603174603175</v>
      </c>
      <c r="U183" s="31" t="n">
        <f aca="false">IF(U182=0,"",U180/U182)</f>
        <v>0.0316892893604551</v>
      </c>
      <c r="V183" s="31" t="n">
        <f aca="false">IF(V182=0,"",V180/V182)</f>
        <v>0.0974657739779022</v>
      </c>
      <c r="W183" s="31" t="n">
        <f aca="false">IF(W182=0,"",W180/W182)</f>
        <v>0.0666875708954366</v>
      </c>
      <c r="X183" s="30"/>
      <c r="Y183" s="31" t="n">
        <f aca="false">IF(Y182=0,"",Y180/Y182)</f>
        <v>0.00637562194749274</v>
      </c>
      <c r="Z183" s="30"/>
      <c r="AA183" s="31" t="n">
        <f aca="false">IF(AA182=0,"",AA180/AA182)</f>
        <v>0.0616061606160616</v>
      </c>
      <c r="AB183" s="1"/>
    </row>
    <row r="184" customFormat="false" ht="12.75" hidden="false" customHeight="false" outlineLevel="0" collapsed="false">
      <c r="AB184" s="1"/>
    </row>
    <row r="185" customFormat="false" ht="12.75" hidden="false" customHeight="false" outlineLevel="0" collapsed="false">
      <c r="B185" s="8" t="s">
        <v>106</v>
      </c>
      <c r="E185" s="27"/>
      <c r="F185" s="27"/>
      <c r="G185" s="7"/>
      <c r="I185" s="22"/>
      <c r="K185" s="7"/>
      <c r="M185" s="27"/>
      <c r="N185" s="27"/>
      <c r="O185" s="7"/>
      <c r="Q185" s="22"/>
      <c r="S185" s="7"/>
      <c r="U185" s="27"/>
      <c r="V185" s="27"/>
      <c r="W185" s="7"/>
      <c r="Y185" s="22"/>
      <c r="AA185" s="7"/>
      <c r="AB185" s="1"/>
    </row>
    <row r="186" customFormat="false" ht="12.75" hidden="false" customHeight="false" outlineLevel="0" collapsed="false">
      <c r="A186" s="1" t="s">
        <v>107</v>
      </c>
      <c r="B186" s="8"/>
      <c r="C186" s="0" t="s">
        <v>32</v>
      </c>
      <c r="E186" s="27" t="n">
        <f aca="false">IF(ISNA(ABS(VLOOKUP($A186,VARDATA,E$3,FALSE()))),0,ABS(VLOOKUP($A186,VARDATA,E$3,FALSE())))</f>
        <v>180000</v>
      </c>
      <c r="F186" s="33" t="n">
        <f aca="false">-IF(ISNA(ABS(VLOOKUP($A186,VARDATA,F$3,FALSE()))),0,ABS(VLOOKUP($A186,VARDATA,F$3,FALSE())))</f>
        <v>-420000</v>
      </c>
      <c r="G186" s="34" t="n">
        <f aca="false">ABS(F186)+ABS(E186)</f>
        <v>600000</v>
      </c>
      <c r="H186" s="25"/>
      <c r="I186" s="26" t="n">
        <f aca="false">IF(ISNA(ABS(VLOOKUP($A186,VARDATA,I$4,FALSE()))),0,ABS(VLOOKUP($A186,VARDATA,I$4,FALSE())))+IF(ISNA(ABS(VLOOKUP($A186,VARDATA,I$3,FALSE()))),0,ABS(VLOOKUP($A186,VARDATA,I$3,FALSE())))</f>
        <v>12089195.48</v>
      </c>
      <c r="J186" s="25"/>
      <c r="K186" s="27" t="n">
        <f aca="false">IF(ISNA(ABS(VLOOKUP($A186,VARDATA,K$3,FALSE()))),0,ABS(VLOOKUP($A186,VARDATA,K$3,FALSE())))</f>
        <v>4</v>
      </c>
      <c r="M186" s="27" t="n">
        <f aca="false">IF(ISNA(ABS(VLOOKUP($A186,VARDATA,M$3,FALSE()))),0,ABS(VLOOKUP($A186,VARDATA,M$3,FALSE())))</f>
        <v>3996000</v>
      </c>
      <c r="N186" s="33" t="n">
        <f aca="false">-IF(ISNA(ABS(VLOOKUP($A186,VARDATA,N$3,FALSE()))),0,ABS(VLOOKUP($A186,VARDATA,N$3,FALSE())))</f>
        <v>-4203749.99</v>
      </c>
      <c r="O186" s="34" t="n">
        <f aca="false">ABS(N186)+ABS(M186)</f>
        <v>8199749.99</v>
      </c>
      <c r="P186" s="25"/>
      <c r="Q186" s="26" t="n">
        <f aca="false">IF(ISNA(ABS(VLOOKUP($A186,VARDATA,Q$4,FALSE()))),0,ABS(VLOOKUP($A186,VARDATA,Q$4,FALSE())))+IF(ISNA(ABS(VLOOKUP($A186,VARDATA,Q$3,FALSE()))),0,ABS(VLOOKUP($A186,VARDATA,Q$3,FALSE())))</f>
        <v>201494993.76</v>
      </c>
      <c r="R186" s="25"/>
      <c r="S186" s="27" t="n">
        <f aca="false">IF(ISNA(ABS(VLOOKUP($A186,VARDATA,S$3,FALSE()))),0,ABS(VLOOKUP($A186,VARDATA,S$3,FALSE())))</f>
        <v>67</v>
      </c>
      <c r="U186" s="27" t="n">
        <f aca="false">IF(ISNA(ABS(VLOOKUP($A186,VARDATA,U$3,FALSE()))),0,ABS(VLOOKUP($A186,VARDATA,U$3,FALSE())))</f>
        <v>9030999.99</v>
      </c>
      <c r="V186" s="33" t="n">
        <f aca="false">-IF(ISNA(ABS(VLOOKUP($A186,VARDATA,V$3,FALSE()))),0,ABS(VLOOKUP($A186,VARDATA,V$3,FALSE())))</f>
        <v>-11228749.97</v>
      </c>
      <c r="W186" s="34" t="n">
        <f aca="false">ABS(V186)+ABS(U186)</f>
        <v>20259749.96</v>
      </c>
      <c r="X186" s="25"/>
      <c r="Y186" s="26" t="n">
        <f aca="false">IF(ISNA(ABS(VLOOKUP($A186,VARDATA,Y$4,FALSE()))),0,ABS(VLOOKUP($A186,VARDATA,Y$4,FALSE())))+IF(ISNA(ABS(VLOOKUP($A186,VARDATA,Y$3,FALSE()))),0,ABS(VLOOKUP($A186,VARDATA,Y$3,FALSE())))</f>
        <v>443823769.16</v>
      </c>
      <c r="Z186" s="25"/>
      <c r="AA186" s="27" t="n">
        <f aca="false">IF(ISNA(ABS(VLOOKUP($A186,VARDATA,AA$3,FALSE()))),0,ABS(VLOOKUP($A186,VARDATA,AA$3,FALSE())))</f>
        <v>171</v>
      </c>
      <c r="AB186" s="1"/>
    </row>
    <row r="187" customFormat="false" ht="12.75" hidden="false" customHeight="false" outlineLevel="0" collapsed="false">
      <c r="A187" s="1" t="s">
        <v>108</v>
      </c>
      <c r="B187" s="8"/>
      <c r="C187" s="0" t="s">
        <v>34</v>
      </c>
      <c r="E187" s="27" t="n">
        <f aca="false">IF(ISNA(ABS(VLOOKUP($A187,VARDATA,E$3,FALSE()))),0,ABS(VLOOKUP($A187,VARDATA,E$3,FALSE())))</f>
        <v>10220350</v>
      </c>
      <c r="F187" s="33" t="n">
        <f aca="false">-IF(ISNA(ABS(VLOOKUP($A187,VARDATA,F$3,FALSE()))),0,ABS(VLOOKUP($A187,VARDATA,F$3,FALSE())))</f>
        <v>-8714849.99</v>
      </c>
      <c r="G187" s="34" t="n">
        <f aca="false">ABS(F187)+ABS(E187)</f>
        <v>18935199.99</v>
      </c>
      <c r="H187" s="25"/>
      <c r="I187" s="26" t="n">
        <f aca="false">IF(ISNA(ABS(VLOOKUP($A187,VARDATA,I$4,FALSE()))),0,ABS(VLOOKUP($A187,VARDATA,I$4,FALSE())))+IF(ISNA(ABS(VLOOKUP($A187,VARDATA,I$3,FALSE()))),0,ABS(VLOOKUP($A187,VARDATA,I$3,FALSE())))</f>
        <v>736775337.6</v>
      </c>
      <c r="J187" s="25"/>
      <c r="K187" s="27" t="n">
        <f aca="false">IF(ISNA(ABS(VLOOKUP($A187,VARDATA,K$3,FALSE()))),0,ABS(VLOOKUP($A187,VARDATA,K$3,FALSE())))</f>
        <v>261</v>
      </c>
      <c r="M187" s="27" t="n">
        <f aca="false">IF(ISNA(ABS(VLOOKUP($A187,VARDATA,M$3,FALSE()))),0,ABS(VLOOKUP($A187,VARDATA,M$3,FALSE())))</f>
        <v>133797455.09</v>
      </c>
      <c r="N187" s="33" t="n">
        <f aca="false">-IF(ISNA(ABS(VLOOKUP($A187,VARDATA,N$3,FALSE()))),0,ABS(VLOOKUP($A187,VARDATA,N$3,FALSE())))</f>
        <v>-129583511.07</v>
      </c>
      <c r="O187" s="34" t="n">
        <f aca="false">ABS(N187)+ABS(M187)</f>
        <v>263380966.16</v>
      </c>
      <c r="P187" s="25"/>
      <c r="Q187" s="26" t="n">
        <f aca="false">IF(ISNA(ABS(VLOOKUP($A187,VARDATA,Q$4,FALSE()))),0,ABS(VLOOKUP($A187,VARDATA,Q$4,FALSE())))+IF(ISNA(ABS(VLOOKUP($A187,VARDATA,Q$3,FALSE()))),0,ABS(VLOOKUP($A187,VARDATA,Q$3,FALSE())))</f>
        <v>9567074463.68</v>
      </c>
      <c r="R187" s="25"/>
      <c r="S187" s="27" t="n">
        <f aca="false">IF(ISNA(ABS(VLOOKUP($A187,VARDATA,S$3,FALSE()))),0,ABS(VLOOKUP($A187,VARDATA,S$3,FALSE())))</f>
        <v>3965</v>
      </c>
      <c r="U187" s="27" t="n">
        <f aca="false">IF(ISNA(ABS(VLOOKUP($A187,VARDATA,U$3,FALSE()))),0,ABS(VLOOKUP($A187,VARDATA,U$3,FALSE())))</f>
        <v>246939765.47</v>
      </c>
      <c r="V187" s="33" t="n">
        <f aca="false">-IF(ISNA(ABS(VLOOKUP($A187,VARDATA,V$3,FALSE()))),0,ABS(VLOOKUP($A187,VARDATA,V$3,FALSE())))</f>
        <v>-229676873.36</v>
      </c>
      <c r="W187" s="34" t="n">
        <f aca="false">ABS(V187)+ABS(U187)</f>
        <v>476616638.83</v>
      </c>
      <c r="X187" s="25"/>
      <c r="Y187" s="26" t="n">
        <f aca="false">IF(ISNA(ABS(VLOOKUP($A187,VARDATA,Y$4,FALSE()))),0,ABS(VLOOKUP($A187,VARDATA,Y$4,FALSE())))+IF(ISNA(ABS(VLOOKUP($A187,VARDATA,Y$3,FALSE()))),0,ABS(VLOOKUP($A187,VARDATA,Y$3,FALSE())))</f>
        <v>16056214687.27</v>
      </c>
      <c r="Z187" s="25"/>
      <c r="AA187" s="27" t="n">
        <f aca="false">IF(ISNA(ABS(VLOOKUP($A187,VARDATA,AA$3,FALSE()))),0,ABS(VLOOKUP($A187,VARDATA,AA$3,FALSE())))</f>
        <v>6892</v>
      </c>
      <c r="AB187" s="1"/>
    </row>
    <row r="188" customFormat="false" ht="12.75" hidden="false" customHeight="false" outlineLevel="0" collapsed="false">
      <c r="B188" s="8"/>
      <c r="C188" s="0" t="s">
        <v>35</v>
      </c>
      <c r="E188" s="29" t="n">
        <f aca="false">SUM(E186:E187)</f>
        <v>10400350</v>
      </c>
      <c r="F188" s="29" t="n">
        <f aca="false">SUM(F186:F187)</f>
        <v>-9134849.99</v>
      </c>
      <c r="G188" s="29" t="n">
        <f aca="false">SUM(G186:G187)</f>
        <v>19535199.99</v>
      </c>
      <c r="H188" s="30"/>
      <c r="I188" s="29" t="n">
        <f aca="false">SUM(I186:I187)</f>
        <v>748864533.08</v>
      </c>
      <c r="J188" s="30"/>
      <c r="K188" s="29" t="n">
        <f aca="false">SUM(K186:K187)</f>
        <v>265</v>
      </c>
      <c r="M188" s="29" t="n">
        <f aca="false">SUM(M186:M187)</f>
        <v>137793455.09</v>
      </c>
      <c r="N188" s="29" t="n">
        <f aca="false">SUM(N186:N187)</f>
        <v>-133787261.06</v>
      </c>
      <c r="O188" s="29" t="n">
        <f aca="false">SUM(O186:O187)</f>
        <v>271580716.15</v>
      </c>
      <c r="P188" s="30"/>
      <c r="Q188" s="29" t="n">
        <f aca="false">SUM(Q186:Q187)</f>
        <v>9768569457.44</v>
      </c>
      <c r="R188" s="30"/>
      <c r="S188" s="29" t="n">
        <f aca="false">SUM(S186:S187)</f>
        <v>4032</v>
      </c>
      <c r="U188" s="29" t="n">
        <f aca="false">SUM(U186:U187)</f>
        <v>255970765.46</v>
      </c>
      <c r="V188" s="29" t="n">
        <f aca="false">SUM(V186:V187)</f>
        <v>-240905623.33</v>
      </c>
      <c r="W188" s="29" t="n">
        <f aca="false">SUM(W186:W187)</f>
        <v>496876388.79</v>
      </c>
      <c r="X188" s="30"/>
      <c r="Y188" s="29" t="n">
        <f aca="false">SUM(Y186:Y187)</f>
        <v>16500038456.43</v>
      </c>
      <c r="Z188" s="30"/>
      <c r="AA188" s="29" t="n">
        <f aca="false">SUM(AA186:AA187)</f>
        <v>7063</v>
      </c>
      <c r="AB188" s="1"/>
    </row>
    <row r="189" customFormat="false" ht="12.75" hidden="false" customHeight="false" outlineLevel="0" collapsed="false">
      <c r="C189" s="0" t="s">
        <v>36</v>
      </c>
      <c r="E189" s="31" t="n">
        <f aca="false">IF(E188=0,"",E186/E188)</f>
        <v>0.0173071098568798</v>
      </c>
      <c r="F189" s="31" t="n">
        <f aca="false">IF(F188=0,"",F186/F188)</f>
        <v>0.0459777665161199</v>
      </c>
      <c r="G189" s="31" t="n">
        <f aca="false">IF(G188=0,"",G186/G188)</f>
        <v>0.0307137884591475</v>
      </c>
      <c r="H189" s="30"/>
      <c r="I189" s="31" t="n">
        <f aca="false">IF(I188=0,"",I186/I188)</f>
        <v>0.0161433676532636</v>
      </c>
      <c r="J189" s="30"/>
      <c r="K189" s="31" t="n">
        <f aca="false">IF(K188=0,"",K186/K188)</f>
        <v>0.0150943396226415</v>
      </c>
      <c r="M189" s="31" t="n">
        <f aca="false">IF(M188=0,"",M186/M188)</f>
        <v>0.0289999259935097</v>
      </c>
      <c r="N189" s="31" t="n">
        <f aca="false">IF(N188=0,"",N186/N188)</f>
        <v>0.0314211529311055</v>
      </c>
      <c r="O189" s="31" t="n">
        <f aca="false">IF(O188=0,"",O186/O188)</f>
        <v>0.030192681226568</v>
      </c>
      <c r="P189" s="30"/>
      <c r="Q189" s="31" t="n">
        <f aca="false">IF(Q188=0,"",Q186/Q188)</f>
        <v>0.0206268681036542</v>
      </c>
      <c r="R189" s="30"/>
      <c r="S189" s="31" t="n">
        <f aca="false">IF(S188=0,"",S186/S188)</f>
        <v>0.0166170634920635</v>
      </c>
      <c r="U189" s="31" t="n">
        <f aca="false">IF(U188=0,"",U186/U188)</f>
        <v>0.0352813727527461</v>
      </c>
      <c r="V189" s="31" t="n">
        <f aca="false">IF(V188=0,"",V186/V188)</f>
        <v>0.0466105764356464</v>
      </c>
      <c r="W189" s="31" t="n">
        <f aca="false">IF(W188=0,"",W186/W188)</f>
        <v>0.0407742255761776</v>
      </c>
      <c r="X189" s="30"/>
      <c r="Y189" s="31" t="n">
        <f aca="false">IF(Y188=0,"",Y186/Y188)</f>
        <v>0.0268983475603382</v>
      </c>
      <c r="Z189" s="30"/>
      <c r="AA189" s="31" t="n">
        <f aca="false">IF(AA188=0,"",AA186/AA188)</f>
        <v>0.0242106753504177</v>
      </c>
      <c r="AB189" s="1"/>
    </row>
    <row r="190" customFormat="false" ht="12.75" hidden="false" customHeight="false" outlineLevel="0" collapsed="false">
      <c r="AB190" s="1"/>
    </row>
    <row r="191" customFormat="false" ht="12.75" hidden="false" customHeight="false" outlineLevel="0" collapsed="false">
      <c r="B191" s="8" t="s">
        <v>109</v>
      </c>
      <c r="E191" s="27"/>
      <c r="F191" s="27"/>
      <c r="G191" s="7"/>
      <c r="I191" s="22"/>
      <c r="K191" s="7"/>
      <c r="M191" s="27"/>
      <c r="N191" s="27"/>
      <c r="O191" s="7"/>
      <c r="Q191" s="22"/>
      <c r="S191" s="7"/>
      <c r="U191" s="27"/>
      <c r="V191" s="27"/>
      <c r="W191" s="7"/>
      <c r="Y191" s="22"/>
      <c r="AA191" s="7"/>
      <c r="AB191" s="1"/>
    </row>
    <row r="192" customFormat="false" ht="12.75" hidden="false" customHeight="false" outlineLevel="0" collapsed="false">
      <c r="B192" s="8"/>
      <c r="C192" s="0" t="s">
        <v>32</v>
      </c>
      <c r="E192" s="36" t="n">
        <f aca="false">E168+E150+E186+E180+E162+E156+E174</f>
        <v>188000</v>
      </c>
      <c r="F192" s="36" t="n">
        <f aca="false">F168+F150+F186+F180+F162+F156+F174</f>
        <v>-468000</v>
      </c>
      <c r="G192" s="36" t="n">
        <f aca="false">G168+G150+G186+G180+G162+G156+G174</f>
        <v>656000</v>
      </c>
      <c r="H192" s="36"/>
      <c r="I192" s="36" t="n">
        <f aca="false">I168+I150+I186+I180+I162+I156+I174</f>
        <v>28449195.48</v>
      </c>
      <c r="J192" s="36"/>
      <c r="K192" s="36" t="n">
        <f aca="false">K168+K150+K186+K180+K162+K156+K174</f>
        <v>11</v>
      </c>
      <c r="M192" s="36" t="n">
        <f aca="false">M168+M150+M186+M180+M162+M156+M174</f>
        <v>4908000</v>
      </c>
      <c r="N192" s="36" t="n">
        <f aca="false">N168+N150+N186+N180+N162+N156+N174</f>
        <v>-6951803.99</v>
      </c>
      <c r="O192" s="36" t="n">
        <f aca="false">O168+O150+O186+O180+O162+O156+O174</f>
        <v>11859803.99</v>
      </c>
      <c r="P192" s="36"/>
      <c r="Q192" s="36" t="n">
        <f aca="false">Q168+Q150+Q186+Q180+Q162+Q156+Q174</f>
        <v>696289211.73</v>
      </c>
      <c r="R192" s="36"/>
      <c r="S192" s="36" t="n">
        <f aca="false">S168+S150+S186+S180+S162+S156+S174</f>
        <v>271</v>
      </c>
      <c r="U192" s="36" t="n">
        <f aca="false">U168+U150+U186+U180+U162+U156+U174</f>
        <v>11582999.98</v>
      </c>
      <c r="V192" s="36" t="n">
        <f aca="false">V168+V150+V186+V180+V162+V156+V174</f>
        <v>-17852832.97</v>
      </c>
      <c r="W192" s="36" t="n">
        <f aca="false">W168+W150+W186+W180+W162+W156+W174</f>
        <v>29435832.95</v>
      </c>
      <c r="X192" s="36"/>
      <c r="Y192" s="36" t="n">
        <f aca="false">Y168+Y150+Y186+Y180+Y162+Y156+Y174</f>
        <v>1091139156.26</v>
      </c>
      <c r="Z192" s="36"/>
      <c r="AA192" s="36" t="n">
        <f aca="false">AA168+AA150+AA186+AA180+AA162+AA156+AA174</f>
        <v>446</v>
      </c>
      <c r="AB192" s="1"/>
    </row>
    <row r="193" customFormat="false" ht="12.75" hidden="false" customHeight="false" outlineLevel="0" collapsed="false">
      <c r="B193" s="8"/>
      <c r="C193" s="0" t="s">
        <v>34</v>
      </c>
      <c r="E193" s="36" t="n">
        <f aca="false">E169+E151+E187+E181+E163+E157+E175</f>
        <v>10754166.01</v>
      </c>
      <c r="F193" s="36" t="n">
        <f aca="false">F169+F151+F187+F181+F163+F157+F175</f>
        <v>-10536857.99</v>
      </c>
      <c r="G193" s="36" t="n">
        <f aca="false">G169+G151+G187+G181+G163+G157+G175</f>
        <v>21291024</v>
      </c>
      <c r="H193" s="36"/>
      <c r="I193" s="36" t="n">
        <f aca="false">I169+I151+I187+I181+I163+I157+I175</f>
        <v>985429136.49</v>
      </c>
      <c r="J193" s="36"/>
      <c r="K193" s="36" t="n">
        <f aca="false">K169+K151+K187+K181+K163+K157+K175</f>
        <v>308</v>
      </c>
      <c r="M193" s="36" t="n">
        <f aca="false">M169+M151+M187+M181+M163+M157+M175</f>
        <v>159179284.16</v>
      </c>
      <c r="N193" s="36" t="n">
        <f aca="false">N169+N151+N187+N181+N163+N157+N175</f>
        <v>-159757586.66</v>
      </c>
      <c r="O193" s="36" t="n">
        <f aca="false">O169+O151+O187+O181+O163+O157+O175</f>
        <v>318936870.82</v>
      </c>
      <c r="P193" s="36"/>
      <c r="Q193" s="36" t="n">
        <f aca="false">Q169+Q151+Q187+Q181+Q163+Q157+Q175</f>
        <v>13318827970.17</v>
      </c>
      <c r="R193" s="36"/>
      <c r="S193" s="36" t="n">
        <f aca="false">S169+S151+S187+S181+S163+S157+S175</f>
        <v>4980</v>
      </c>
      <c r="U193" s="36" t="n">
        <f aca="false">U169+U151+U187+U181+U163+U157+U175</f>
        <v>294994289.93</v>
      </c>
      <c r="V193" s="36" t="n">
        <f aca="false">V169+V151+V187+V181+V163+V157+V175</f>
        <v>-280066172.14</v>
      </c>
      <c r="W193" s="36" t="n">
        <f aca="false">W169+W151+W187+W181+W163+W157+W175</f>
        <v>575060462.07</v>
      </c>
      <c r="X193" s="36"/>
      <c r="Y193" s="36" t="n">
        <f aca="false">Y169+Y151+Y187+Y181+Y163+Y157+Y175</f>
        <v>22145441192.42</v>
      </c>
      <c r="Z193" s="36"/>
      <c r="AA193" s="36" t="n">
        <f aca="false">AA169+AA151+AA187+AA181+AA163+AA157+AA175</f>
        <v>8691</v>
      </c>
      <c r="AB193" s="1"/>
    </row>
    <row r="194" customFormat="false" ht="12.75" hidden="false" customHeight="false" outlineLevel="0" collapsed="false">
      <c r="B194" s="8"/>
      <c r="C194" s="0" t="s">
        <v>35</v>
      </c>
      <c r="E194" s="29" t="n">
        <f aca="false">SUM(E192:E193)</f>
        <v>10942166.01</v>
      </c>
      <c r="F194" s="29" t="n">
        <f aca="false">SUM(F192:F193)</f>
        <v>-11004857.99</v>
      </c>
      <c r="G194" s="29" t="n">
        <f aca="false">SUM(G192:G193)</f>
        <v>21947024</v>
      </c>
      <c r="H194" s="30"/>
      <c r="I194" s="29" t="n">
        <f aca="false">SUM(I192:I193)</f>
        <v>1013878331.97</v>
      </c>
      <c r="J194" s="30"/>
      <c r="K194" s="29" t="n">
        <f aca="false">SUM(K192:K193)</f>
        <v>319</v>
      </c>
      <c r="M194" s="29" t="n">
        <f aca="false">SUM(M192:M193)</f>
        <v>164087284.16</v>
      </c>
      <c r="N194" s="29" t="n">
        <f aca="false">SUM(N192:N193)</f>
        <v>-166709390.65</v>
      </c>
      <c r="O194" s="29" t="n">
        <f aca="false">SUM(O192:O193)</f>
        <v>330796674.81</v>
      </c>
      <c r="P194" s="30"/>
      <c r="Q194" s="29" t="n">
        <f aca="false">SUM(Q192:Q193)</f>
        <v>14015117181.9</v>
      </c>
      <c r="R194" s="30"/>
      <c r="S194" s="29" t="n">
        <f aca="false">SUM(S192:S193)</f>
        <v>5251</v>
      </c>
      <c r="U194" s="29" t="n">
        <f aca="false">SUM(U192:U193)</f>
        <v>306577289.91</v>
      </c>
      <c r="V194" s="29" t="n">
        <f aca="false">SUM(V192:V193)</f>
        <v>-297919005.11</v>
      </c>
      <c r="W194" s="29" t="n">
        <f aca="false">SUM(W192:W193)</f>
        <v>604496295.02</v>
      </c>
      <c r="X194" s="30"/>
      <c r="Y194" s="29" t="n">
        <f aca="false">SUM(Y192:Y193)</f>
        <v>23236580348.68</v>
      </c>
      <c r="Z194" s="30"/>
      <c r="AA194" s="29" t="n">
        <f aca="false">SUM(AA192:AA193)</f>
        <v>9137</v>
      </c>
      <c r="AB194" s="1"/>
    </row>
    <row r="195" customFormat="false" ht="12.75" hidden="false" customHeight="false" outlineLevel="0" collapsed="false">
      <c r="C195" s="0" t="s">
        <v>36</v>
      </c>
      <c r="E195" s="31" t="n">
        <f aca="false">IF(E194=0,"",E192/E194)</f>
        <v>0.0171812417969338</v>
      </c>
      <c r="F195" s="31" t="n">
        <f aca="false">IF(F194=0,"",F192/F194)</f>
        <v>0.0425266732587796</v>
      </c>
      <c r="G195" s="31" t="n">
        <f aca="false">IF(G194=0,"",G192/G194)</f>
        <v>0.0298901573170012</v>
      </c>
      <c r="H195" s="30"/>
      <c r="I195" s="31" t="n">
        <f aca="false">IF(I194=0,"",I192/I194)</f>
        <v>0.0280597726402953</v>
      </c>
      <c r="J195" s="30"/>
      <c r="K195" s="31" t="n">
        <f aca="false">IF(K194=0,"",K192/K194)</f>
        <v>0.0344827586206897</v>
      </c>
      <c r="M195" s="31" t="n">
        <f aca="false">IF(M194=0,"",M192/M194)</f>
        <v>0.029910910069145</v>
      </c>
      <c r="N195" s="31" t="n">
        <f aca="false">IF(N194=0,"",N192/N194)</f>
        <v>0.0417001343649264</v>
      </c>
      <c r="O195" s="31" t="n">
        <f aca="false">IF(O194=0,"",O192/O194)</f>
        <v>0.0358522466914516</v>
      </c>
      <c r="P195" s="30"/>
      <c r="Q195" s="31" t="n">
        <f aca="false">IF(Q194=0,"",Q192/Q194)</f>
        <v>0.0496812978937651</v>
      </c>
      <c r="R195" s="30"/>
      <c r="S195" s="31" t="n">
        <f aca="false">IF(S194=0,"",S192/S194)</f>
        <v>0.0516092172919444</v>
      </c>
      <c r="U195" s="31" t="n">
        <f aca="false">IF(U194=0,"",U192/U194)</f>
        <v>0.0377816634213198</v>
      </c>
      <c r="V195" s="31" t="n">
        <f aca="false">IF(V194=0,"",V192/V194)</f>
        <v>0.0599251228145322</v>
      </c>
      <c r="W195" s="31" t="n">
        <f aca="false">IF(W194=0,"",W192/W194)</f>
        <v>0.0486948111882573</v>
      </c>
      <c r="X195" s="30"/>
      <c r="Y195" s="31" t="n">
        <f aca="false">IF(Y194=0,"",Y192/Y194)</f>
        <v>0.0469578199496977</v>
      </c>
      <c r="Z195" s="30"/>
      <c r="AA195" s="31" t="n">
        <f aca="false">IF(AA194=0,"",AA192/AA194)</f>
        <v>0.0488125205209587</v>
      </c>
      <c r="AB195" s="1"/>
    </row>
    <row r="196" customFormat="false" ht="12.75" hidden="false" customHeight="false" outlineLevel="0" collapsed="false">
      <c r="AB196" s="1"/>
    </row>
    <row r="197" customFormat="false" ht="12.75" hidden="false" customHeight="false" outlineLevel="0" collapsed="false">
      <c r="AB197" s="1"/>
    </row>
    <row r="198" customFormat="false" ht="12.75" hidden="false" customHeight="false" outlineLevel="0" collapsed="false">
      <c r="AB198" s="1"/>
    </row>
    <row r="199" customFormat="false" ht="12.75" hidden="false" customHeight="false" outlineLevel="0" collapsed="false">
      <c r="B199" s="8" t="s">
        <v>110</v>
      </c>
      <c r="E199" s="27"/>
      <c r="F199" s="27"/>
      <c r="G199" s="7"/>
      <c r="I199" s="22"/>
      <c r="K199" s="7"/>
      <c r="M199" s="27"/>
      <c r="N199" s="27"/>
      <c r="O199" s="7"/>
      <c r="Q199" s="22"/>
      <c r="S199" s="7"/>
      <c r="U199" s="27"/>
      <c r="V199" s="27"/>
      <c r="W199" s="7"/>
      <c r="Y199" s="22"/>
      <c r="AA199" s="7"/>
      <c r="AB199" s="1"/>
    </row>
    <row r="200" customFormat="false" ht="12.75" hidden="false" customHeight="false" outlineLevel="0" collapsed="false">
      <c r="A200" s="1" t="s">
        <v>111</v>
      </c>
      <c r="B200" s="8"/>
      <c r="C200" s="0" t="s">
        <v>32</v>
      </c>
      <c r="E200" s="27" t="n">
        <f aca="false">IF(ISNA(ABS(VLOOKUP($A200,VARDATA,E$3,FALSE()))),0,ABS(VLOOKUP($A200,VARDATA,E$3,FALSE())))</f>
        <v>0</v>
      </c>
      <c r="F200" s="33" t="n">
        <f aca="false">-IF(ISNA(ABS(VLOOKUP($A200,VARDATA,F$3,FALSE()))),0,ABS(VLOOKUP($A200,VARDATA,F$3,FALSE())))</f>
        <v>-0</v>
      </c>
      <c r="G200" s="34" t="n">
        <f aca="false">ABS(F200)+ABS(E200)</f>
        <v>0</v>
      </c>
      <c r="H200" s="25"/>
      <c r="I200" s="26" t="n">
        <f aca="false">IF(ISNA(ABS(VLOOKUP($A200,VARDATA,I$4,FALSE()))),0,ABS(VLOOKUP($A200,VARDATA,I$4,FALSE())))+IF(ISNA(ABS(VLOOKUP($A200,VARDATA,I$3,FALSE()))),0,ABS(VLOOKUP($A200,VARDATA,I$3,FALSE())))</f>
        <v>0</v>
      </c>
      <c r="J200" s="25"/>
      <c r="K200" s="27" t="n">
        <f aca="false">IF(ISNA(ABS(VLOOKUP($A200,VARDATA,K$3,FALSE()))),0,ABS(VLOOKUP($A200,VARDATA,K$3,FALSE())))</f>
        <v>0</v>
      </c>
      <c r="M200" s="27" t="n">
        <f aca="false">IF(ISNA(ABS(VLOOKUP($A200,VARDATA,M$3,FALSE()))),0,ABS(VLOOKUP($A200,VARDATA,M$3,FALSE())))</f>
        <v>0</v>
      </c>
      <c r="N200" s="33" t="n">
        <f aca="false">-IF(ISNA(ABS(VLOOKUP($A200,VARDATA,N$3,FALSE()))),0,ABS(VLOOKUP($A200,VARDATA,N$3,FALSE())))</f>
        <v>-0</v>
      </c>
      <c r="O200" s="34" t="n">
        <f aca="false">ABS(N200)+ABS(M200)</f>
        <v>0</v>
      </c>
      <c r="P200" s="25"/>
      <c r="Q200" s="26" t="n">
        <f aca="false">IF(ISNA(ABS(VLOOKUP($A200,VARDATA,Q$4,FALSE()))),0,ABS(VLOOKUP($A200,VARDATA,Q$4,FALSE())))+IF(ISNA(ABS(VLOOKUP($A200,VARDATA,Q$3,FALSE()))),0,ABS(VLOOKUP($A200,VARDATA,Q$3,FALSE())))</f>
        <v>0</v>
      </c>
      <c r="R200" s="25"/>
      <c r="S200" s="27" t="n">
        <f aca="false">IF(ISNA(ABS(VLOOKUP($A200,VARDATA,S$3,FALSE()))),0,ABS(VLOOKUP($A200,VARDATA,S$3,FALSE())))</f>
        <v>0</v>
      </c>
      <c r="U200" s="27" t="n">
        <f aca="false">IF(ISNA(ABS(VLOOKUP($A200,VARDATA,U$3,FALSE()))),0,ABS(VLOOKUP($A200,VARDATA,U$3,FALSE())))</f>
        <v>0</v>
      </c>
      <c r="V200" s="33" t="n">
        <f aca="false">-IF(ISNA(ABS(VLOOKUP($A200,VARDATA,V$3,FALSE()))),0,ABS(VLOOKUP($A200,VARDATA,V$3,FALSE())))</f>
        <v>-0</v>
      </c>
      <c r="W200" s="34" t="n">
        <f aca="false">ABS(V200)+ABS(U200)</f>
        <v>0</v>
      </c>
      <c r="X200" s="25"/>
      <c r="Y200" s="26" t="n">
        <f aca="false">IF(ISNA(ABS(VLOOKUP($A200,VARDATA,Y$4,FALSE()))),0,ABS(VLOOKUP($A200,VARDATA,Y$4,FALSE())))+IF(ISNA(ABS(VLOOKUP($A200,VARDATA,Y$3,FALSE()))),0,ABS(VLOOKUP($A200,VARDATA,Y$3,FALSE())))</f>
        <v>0</v>
      </c>
      <c r="Z200" s="25"/>
      <c r="AA200" s="27" t="n">
        <f aca="false">IF(ISNA(ABS(VLOOKUP($A200,VARDATA,AA$3,FALSE()))),0,ABS(VLOOKUP($A200,VARDATA,AA$3,FALSE())))</f>
        <v>0</v>
      </c>
      <c r="AB200" s="1"/>
    </row>
    <row r="201" customFormat="false" ht="12.75" hidden="false" customHeight="false" outlineLevel="0" collapsed="false">
      <c r="A201" s="1" t="s">
        <v>112</v>
      </c>
      <c r="B201" s="8"/>
      <c r="C201" s="0" t="s">
        <v>34</v>
      </c>
      <c r="E201" s="27" t="n">
        <f aca="false">IF(ISNA(ABS(VLOOKUP($A201,VARDATA,E$3,FALSE()))),0,ABS(VLOOKUP($A201,VARDATA,E$3,FALSE())))</f>
        <v>0</v>
      </c>
      <c r="F201" s="33" t="n">
        <f aca="false">-IF(ISNA(ABS(VLOOKUP($A201,VARDATA,F$3,FALSE()))),0,ABS(VLOOKUP($A201,VARDATA,F$3,FALSE())))</f>
        <v>-0</v>
      </c>
      <c r="G201" s="34" t="n">
        <f aca="false">ABS(F201)+ABS(E201)</f>
        <v>0</v>
      </c>
      <c r="H201" s="25"/>
      <c r="I201" s="26" t="n">
        <f aca="false">IF(ISNA(ABS(VLOOKUP($A201,VARDATA,I$4,FALSE()))),0,ABS(VLOOKUP($A201,VARDATA,I$4,FALSE())))+IF(ISNA(ABS(VLOOKUP($A201,VARDATA,I$3,FALSE()))),0,ABS(VLOOKUP($A201,VARDATA,I$3,FALSE())))</f>
        <v>0</v>
      </c>
      <c r="J201" s="25"/>
      <c r="K201" s="27" t="n">
        <f aca="false">IF(ISNA(ABS(VLOOKUP($A201,VARDATA,K$3,FALSE()))),0,ABS(VLOOKUP($A201,VARDATA,K$3,FALSE())))</f>
        <v>0</v>
      </c>
      <c r="M201" s="27" t="n">
        <f aca="false">IF(ISNA(ABS(VLOOKUP($A201,VARDATA,M$3,FALSE()))),0,ABS(VLOOKUP($A201,VARDATA,M$3,FALSE())))</f>
        <v>3880</v>
      </c>
      <c r="N201" s="33" t="n">
        <f aca="false">-IF(ISNA(ABS(VLOOKUP($A201,VARDATA,N$3,FALSE()))),0,ABS(VLOOKUP($A201,VARDATA,N$3,FALSE())))</f>
        <v>-3930</v>
      </c>
      <c r="O201" s="34" t="n">
        <f aca="false">ABS(N201)+ABS(M201)</f>
        <v>7810</v>
      </c>
      <c r="P201" s="25"/>
      <c r="Q201" s="26" t="n">
        <f aca="false">IF(ISNA(ABS(VLOOKUP($A201,VARDATA,Q$4,FALSE()))),0,ABS(VLOOKUP($A201,VARDATA,Q$4,FALSE())))+IF(ISNA(ABS(VLOOKUP($A201,VARDATA,Q$3,FALSE()))),0,ABS(VLOOKUP($A201,VARDATA,Q$3,FALSE())))</f>
        <v>4362390</v>
      </c>
      <c r="R201" s="25"/>
      <c r="S201" s="27" t="n">
        <f aca="false">IF(ISNA(ABS(VLOOKUP($A201,VARDATA,S$3,FALSE()))),0,ABS(VLOOKUP($A201,VARDATA,S$3,FALSE())))</f>
        <v>31</v>
      </c>
      <c r="U201" s="27" t="n">
        <f aca="false">IF(ISNA(ABS(VLOOKUP($A201,VARDATA,U$3,FALSE()))),0,ABS(VLOOKUP($A201,VARDATA,U$3,FALSE())))</f>
        <v>20516</v>
      </c>
      <c r="V201" s="33" t="n">
        <f aca="false">-IF(ISNA(ABS(VLOOKUP($A201,VARDATA,V$3,FALSE()))),0,ABS(VLOOKUP($A201,VARDATA,V$3,FALSE())))</f>
        <v>-11233</v>
      </c>
      <c r="W201" s="34" t="n">
        <f aca="false">ABS(V201)+ABS(U201)</f>
        <v>31749</v>
      </c>
      <c r="X201" s="25"/>
      <c r="Y201" s="26" t="n">
        <f aca="false">IF(ISNA(ABS(VLOOKUP($A201,VARDATA,Y$4,FALSE()))),0,ABS(VLOOKUP($A201,VARDATA,Y$4,FALSE())))+IF(ISNA(ABS(VLOOKUP($A201,VARDATA,Y$3,FALSE()))),0,ABS(VLOOKUP($A201,VARDATA,Y$3,FALSE())))</f>
        <v>10149233</v>
      </c>
      <c r="Z201" s="25"/>
      <c r="AA201" s="27" t="n">
        <f aca="false">IF(ISNA(ABS(VLOOKUP($A201,VARDATA,AA$3,FALSE()))),0,ABS(VLOOKUP($A201,VARDATA,AA$3,FALSE())))</f>
        <v>99</v>
      </c>
      <c r="AB201" s="1"/>
    </row>
    <row r="202" customFormat="false" ht="12.75" hidden="false" customHeight="false" outlineLevel="0" collapsed="false">
      <c r="B202" s="8"/>
      <c r="C202" s="0" t="s">
        <v>35</v>
      </c>
      <c r="E202" s="29" t="n">
        <f aca="false">SUM(E200:E201)</f>
        <v>0</v>
      </c>
      <c r="F202" s="29" t="n">
        <f aca="false">SUM(F200:F201)</f>
        <v>0</v>
      </c>
      <c r="G202" s="29" t="n">
        <f aca="false">SUM(G200:G201)</f>
        <v>0</v>
      </c>
      <c r="H202" s="30"/>
      <c r="I202" s="29" t="n">
        <f aca="false">SUM(I200:I201)</f>
        <v>0</v>
      </c>
      <c r="J202" s="30"/>
      <c r="K202" s="29" t="n">
        <f aca="false">SUM(K200:K201)</f>
        <v>0</v>
      </c>
      <c r="M202" s="29" t="n">
        <f aca="false">SUM(M200:M201)</f>
        <v>3880</v>
      </c>
      <c r="N202" s="29" t="n">
        <f aca="false">SUM(N200:N201)</f>
        <v>-3930</v>
      </c>
      <c r="O202" s="29" t="n">
        <f aca="false">SUM(O200:O201)</f>
        <v>7810</v>
      </c>
      <c r="P202" s="30"/>
      <c r="Q202" s="29" t="n">
        <f aca="false">SUM(Q200:Q201)</f>
        <v>4362390</v>
      </c>
      <c r="R202" s="30"/>
      <c r="S202" s="29" t="n">
        <f aca="false">SUM(S200:S201)</f>
        <v>31</v>
      </c>
      <c r="U202" s="29" t="n">
        <f aca="false">SUM(U200:U201)</f>
        <v>20516</v>
      </c>
      <c r="V202" s="29" t="n">
        <f aca="false">SUM(V200:V201)</f>
        <v>-11233</v>
      </c>
      <c r="W202" s="29" t="n">
        <f aca="false">SUM(W200:W201)</f>
        <v>31749</v>
      </c>
      <c r="X202" s="30"/>
      <c r="Y202" s="29" t="n">
        <f aca="false">SUM(Y200:Y201)</f>
        <v>10149233</v>
      </c>
      <c r="Z202" s="30"/>
      <c r="AA202" s="29" t="n">
        <f aca="false">SUM(AA200:AA201)</f>
        <v>99</v>
      </c>
      <c r="AB202" s="1"/>
    </row>
    <row r="203" customFormat="false" ht="12.75" hidden="false" customHeight="false" outlineLevel="0" collapsed="false">
      <c r="C203" s="0" t="s">
        <v>36</v>
      </c>
      <c r="E203" s="31" t="str">
        <f aca="false">IF(E202=0,"",E200/E202)</f>
        <v/>
      </c>
      <c r="F203" s="31" t="str">
        <f aca="false">IF(F202=0,"",F200/F202)</f>
        <v/>
      </c>
      <c r="G203" s="31" t="str">
        <f aca="false">IF(G202=0,"",G200/G202)</f>
        <v/>
      </c>
      <c r="H203" s="30"/>
      <c r="I203" s="31" t="str">
        <f aca="false">IF(I202=0,"",I200/I202)</f>
        <v/>
      </c>
      <c r="J203" s="30"/>
      <c r="K203" s="31" t="str">
        <f aca="false">IF(K202=0,"",K200/K202)</f>
        <v/>
      </c>
      <c r="M203" s="31" t="n">
        <f aca="false">IF(M202=0,"",M200/M202)</f>
        <v>0</v>
      </c>
      <c r="N203" s="31" t="n">
        <f aca="false">IF(N202=0,"",N200/N202)</f>
        <v>0</v>
      </c>
      <c r="O203" s="31" t="n">
        <f aca="false">IF(O202=0,"",O200/O202)</f>
        <v>0</v>
      </c>
      <c r="P203" s="30"/>
      <c r="Q203" s="31" t="n">
        <f aca="false">IF(Q202=0,"",Q200/Q202)</f>
        <v>0</v>
      </c>
      <c r="R203" s="30"/>
      <c r="S203" s="31" t="n">
        <f aca="false">IF(S202=0,"",S200/S202)</f>
        <v>0</v>
      </c>
      <c r="U203" s="31" t="n">
        <f aca="false">IF(U202=0,"",U200/U202)</f>
        <v>0</v>
      </c>
      <c r="V203" s="31" t="n">
        <f aca="false">IF(V202=0,"",V200/V202)</f>
        <v>0</v>
      </c>
      <c r="W203" s="31" t="n">
        <f aca="false">IF(W202=0,"",W200/W202)</f>
        <v>0</v>
      </c>
      <c r="X203" s="30"/>
      <c r="Y203" s="31" t="n">
        <f aca="false">IF(Y202=0,"",Y200/Y202)</f>
        <v>0</v>
      </c>
      <c r="Z203" s="30"/>
      <c r="AA203" s="31" t="n">
        <f aca="false">IF(AA202=0,"",AA200/AA202)</f>
        <v>0</v>
      </c>
      <c r="AB203" s="1"/>
    </row>
    <row r="204" customFormat="false" ht="12.75" hidden="false" customHeight="false" outlineLevel="0" collapsed="false">
      <c r="AB204" s="1"/>
    </row>
    <row r="205" customFormat="false" ht="12.75" hidden="false" customHeight="false" outlineLevel="0" collapsed="false">
      <c r="B205" s="8" t="s">
        <v>113</v>
      </c>
      <c r="E205" s="27"/>
      <c r="F205" s="27"/>
      <c r="G205" s="7"/>
      <c r="I205" s="22"/>
      <c r="K205" s="7"/>
      <c r="M205" s="27"/>
      <c r="N205" s="27"/>
      <c r="O205" s="7"/>
      <c r="Q205" s="22"/>
      <c r="S205" s="7"/>
      <c r="U205" s="27"/>
      <c r="V205" s="27"/>
      <c r="W205" s="7"/>
      <c r="Y205" s="22"/>
      <c r="AA205" s="7"/>
      <c r="AB205" s="1"/>
    </row>
    <row r="206" customFormat="false" ht="12.75" hidden="false" customHeight="false" outlineLevel="0" collapsed="false">
      <c r="A206" s="1" t="s">
        <v>114</v>
      </c>
      <c r="B206" s="8"/>
      <c r="C206" s="0" t="s">
        <v>32</v>
      </c>
      <c r="E206" s="27" t="n">
        <f aca="false">IF(ISNA(ABS(VLOOKUP($A206,VARDATA,E$3,FALSE()))),0,ABS(VLOOKUP($A206,VARDATA,E$3,FALSE())))</f>
        <v>0</v>
      </c>
      <c r="F206" s="33" t="n">
        <f aca="false">-IF(ISNA(ABS(VLOOKUP($A206,VARDATA,F$3,FALSE()))),0,ABS(VLOOKUP($A206,VARDATA,F$3,FALSE())))</f>
        <v>-0</v>
      </c>
      <c r="G206" s="34" t="n">
        <f aca="false">ABS(F206)+ABS(E206)</f>
        <v>0</v>
      </c>
      <c r="H206" s="25"/>
      <c r="I206" s="26" t="n">
        <f aca="false">IF(ISNA(ABS(VLOOKUP($A206,VARDATA,I$4,FALSE()))),0,ABS(VLOOKUP($A206,VARDATA,I$4,FALSE())))+IF(ISNA(ABS(VLOOKUP($A206,VARDATA,I$3,FALSE()))),0,ABS(VLOOKUP($A206,VARDATA,I$3,FALSE())))</f>
        <v>0</v>
      </c>
      <c r="J206" s="25"/>
      <c r="K206" s="27" t="n">
        <f aca="false">IF(ISNA(ABS(VLOOKUP($A206,VARDATA,K$3,FALSE()))),0,ABS(VLOOKUP($A206,VARDATA,K$3,FALSE())))</f>
        <v>0</v>
      </c>
      <c r="M206" s="27" t="n">
        <f aca="false">IF(ISNA(ABS(VLOOKUP($A206,VARDATA,M$3,FALSE()))),0,ABS(VLOOKUP($A206,VARDATA,M$3,FALSE())))</f>
        <v>0</v>
      </c>
      <c r="N206" s="33" t="n">
        <f aca="false">-IF(ISNA(ABS(VLOOKUP($A206,VARDATA,N$3,FALSE()))),0,ABS(VLOOKUP($A206,VARDATA,N$3,FALSE())))</f>
        <v>-0</v>
      </c>
      <c r="O206" s="34" t="n">
        <f aca="false">ABS(N206)+ABS(M206)</f>
        <v>0</v>
      </c>
      <c r="P206" s="25"/>
      <c r="Q206" s="26" t="n">
        <f aca="false">IF(ISNA(ABS(VLOOKUP($A206,VARDATA,Q$4,FALSE()))),0,ABS(VLOOKUP($A206,VARDATA,Q$4,FALSE())))+IF(ISNA(ABS(VLOOKUP($A206,VARDATA,Q$3,FALSE()))),0,ABS(VLOOKUP($A206,VARDATA,Q$3,FALSE())))</f>
        <v>0</v>
      </c>
      <c r="R206" s="25"/>
      <c r="S206" s="27" t="n">
        <f aca="false">IF(ISNA(ABS(VLOOKUP($A206,VARDATA,S$3,FALSE()))),0,ABS(VLOOKUP($A206,VARDATA,S$3,FALSE())))</f>
        <v>0</v>
      </c>
      <c r="U206" s="27" t="n">
        <f aca="false">IF(ISNA(ABS(VLOOKUP($A206,VARDATA,U$3,FALSE()))),0,ABS(VLOOKUP($A206,VARDATA,U$3,FALSE())))</f>
        <v>750</v>
      </c>
      <c r="V206" s="33" t="n">
        <f aca="false">-IF(ISNA(ABS(VLOOKUP($A206,VARDATA,V$3,FALSE()))),0,ABS(VLOOKUP($A206,VARDATA,V$3,FALSE())))</f>
        <v>-1800</v>
      </c>
      <c r="W206" s="34" t="n">
        <f aca="false">ABS(V206)+ABS(U206)</f>
        <v>2550</v>
      </c>
      <c r="X206" s="25"/>
      <c r="Y206" s="26" t="n">
        <f aca="false">IF(ISNA(ABS(VLOOKUP($A206,VARDATA,Y$4,FALSE()))),0,ABS(VLOOKUP($A206,VARDATA,Y$4,FALSE())))+IF(ISNA(ABS(VLOOKUP($A206,VARDATA,Y$3,FALSE()))),0,ABS(VLOOKUP($A206,VARDATA,Y$3,FALSE())))</f>
        <v>1500750</v>
      </c>
      <c r="Z206" s="25"/>
      <c r="AA206" s="27" t="n">
        <f aca="false">IF(ISNA(ABS(VLOOKUP($A206,VARDATA,AA$3,FALSE()))),0,ABS(VLOOKUP($A206,VARDATA,AA$3,FALSE())))</f>
        <v>4</v>
      </c>
      <c r="AB206" s="1"/>
    </row>
    <row r="207" customFormat="false" ht="12.75" hidden="false" customHeight="false" outlineLevel="0" collapsed="false">
      <c r="A207" s="1" t="s">
        <v>115</v>
      </c>
      <c r="B207" s="8"/>
      <c r="C207" s="0" t="s">
        <v>34</v>
      </c>
      <c r="E207" s="27" t="n">
        <f aca="false">IF(ISNA(ABS(VLOOKUP($A207,VARDATA,E$3,FALSE()))),0,ABS(VLOOKUP($A207,VARDATA,E$3,FALSE())))</f>
        <v>1176</v>
      </c>
      <c r="F207" s="33" t="n">
        <f aca="false">-IF(ISNA(ABS(VLOOKUP($A207,VARDATA,F$3,FALSE()))),0,ABS(VLOOKUP($A207,VARDATA,F$3,FALSE())))</f>
        <v>-1896</v>
      </c>
      <c r="G207" s="34" t="n">
        <f aca="false">ABS(F207)+ABS(E207)</f>
        <v>3072</v>
      </c>
      <c r="H207" s="25"/>
      <c r="I207" s="26" t="n">
        <f aca="false">IF(ISNA(ABS(VLOOKUP($A207,VARDATA,I$4,FALSE()))),0,ABS(VLOOKUP($A207,VARDATA,I$4,FALSE())))+IF(ISNA(ABS(VLOOKUP($A207,VARDATA,I$3,FALSE()))),0,ABS(VLOOKUP($A207,VARDATA,I$3,FALSE())))</f>
        <v>2354112</v>
      </c>
      <c r="J207" s="25"/>
      <c r="K207" s="27" t="n">
        <f aca="false">IF(ISNA(ABS(VLOOKUP($A207,VARDATA,K$3,FALSE()))),0,ABS(VLOOKUP($A207,VARDATA,K$3,FALSE())))</f>
        <v>6</v>
      </c>
      <c r="M207" s="27" t="n">
        <f aca="false">IF(ISNA(ABS(VLOOKUP($A207,VARDATA,M$3,FALSE()))),0,ABS(VLOOKUP($A207,VARDATA,M$3,FALSE())))</f>
        <v>349920</v>
      </c>
      <c r="N207" s="33" t="n">
        <f aca="false">-IF(ISNA(ABS(VLOOKUP($A207,VARDATA,N$3,FALSE()))),0,ABS(VLOOKUP($A207,VARDATA,N$3,FALSE())))</f>
        <v>-67464</v>
      </c>
      <c r="O207" s="34" t="n">
        <f aca="false">ABS(N207)+ABS(M207)</f>
        <v>417384</v>
      </c>
      <c r="P207" s="25"/>
      <c r="Q207" s="26" t="n">
        <f aca="false">IF(ISNA(ABS(VLOOKUP($A207,VARDATA,Q$4,FALSE()))),0,ABS(VLOOKUP($A207,VARDATA,Q$4,FALSE())))+IF(ISNA(ABS(VLOOKUP($A207,VARDATA,Q$3,FALSE()))),0,ABS(VLOOKUP($A207,VARDATA,Q$3,FALSE())))</f>
        <v>59228424</v>
      </c>
      <c r="R207" s="25"/>
      <c r="S207" s="27" t="n">
        <f aca="false">IF(ISNA(ABS(VLOOKUP($A207,VARDATA,S$3,FALSE()))),0,ABS(VLOOKUP($A207,VARDATA,S$3,FALSE())))</f>
        <v>91</v>
      </c>
      <c r="U207" s="27" t="n">
        <f aca="false">IF(ISNA(ABS(VLOOKUP($A207,VARDATA,U$3,FALSE()))),0,ABS(VLOOKUP($A207,VARDATA,U$3,FALSE())))</f>
        <v>589920</v>
      </c>
      <c r="V207" s="33" t="n">
        <f aca="false">-IF(ISNA(ABS(VLOOKUP($A207,VARDATA,V$3,FALSE()))),0,ABS(VLOOKUP($A207,VARDATA,V$3,FALSE())))</f>
        <v>-326564.04</v>
      </c>
      <c r="W207" s="34" t="n">
        <f aca="false">ABS(V207)+ABS(U207)</f>
        <v>916484.04</v>
      </c>
      <c r="X207" s="25"/>
      <c r="Y207" s="26" t="n">
        <f aca="false">IF(ISNA(ABS(VLOOKUP($A207,VARDATA,Y$4,FALSE()))),0,ABS(VLOOKUP($A207,VARDATA,Y$4,FALSE())))+IF(ISNA(ABS(VLOOKUP($A207,VARDATA,Y$3,FALSE()))),0,ABS(VLOOKUP($A207,VARDATA,Y$3,FALSE())))</f>
        <v>247351070.76</v>
      </c>
      <c r="Z207" s="25"/>
      <c r="AA207" s="27" t="n">
        <f aca="false">IF(ISNA(ABS(VLOOKUP($A207,VARDATA,AA$3,FALSE()))),0,ABS(VLOOKUP($A207,VARDATA,AA$3,FALSE())))</f>
        <v>111</v>
      </c>
      <c r="AB207" s="1"/>
    </row>
    <row r="208" customFormat="false" ht="12.75" hidden="false" customHeight="false" outlineLevel="0" collapsed="false">
      <c r="B208" s="8"/>
      <c r="C208" s="0" t="s">
        <v>35</v>
      </c>
      <c r="E208" s="29" t="n">
        <f aca="false">SUM(E206:E207)</f>
        <v>1176</v>
      </c>
      <c r="F208" s="29" t="n">
        <f aca="false">SUM(F206:F207)</f>
        <v>-1896</v>
      </c>
      <c r="G208" s="29" t="n">
        <f aca="false">SUM(G206:G207)</f>
        <v>3072</v>
      </c>
      <c r="H208" s="30"/>
      <c r="I208" s="29" t="n">
        <f aca="false">SUM(I206:I207)</f>
        <v>2354112</v>
      </c>
      <c r="J208" s="30"/>
      <c r="K208" s="29" t="n">
        <f aca="false">SUM(K206:K207)</f>
        <v>6</v>
      </c>
      <c r="M208" s="29" t="n">
        <f aca="false">SUM(M206:M207)</f>
        <v>349920</v>
      </c>
      <c r="N208" s="29" t="n">
        <f aca="false">SUM(N206:N207)</f>
        <v>-67464</v>
      </c>
      <c r="O208" s="29" t="n">
        <f aca="false">SUM(O206:O207)</f>
        <v>417384</v>
      </c>
      <c r="P208" s="30"/>
      <c r="Q208" s="29" t="n">
        <f aca="false">SUM(Q206:Q207)</f>
        <v>59228424</v>
      </c>
      <c r="R208" s="30"/>
      <c r="S208" s="29" t="n">
        <f aca="false">SUM(S206:S207)</f>
        <v>91</v>
      </c>
      <c r="U208" s="29" t="n">
        <f aca="false">SUM(U206:U207)</f>
        <v>590670</v>
      </c>
      <c r="V208" s="29" t="n">
        <f aca="false">SUM(V206:V207)</f>
        <v>-328364.04</v>
      </c>
      <c r="W208" s="29" t="n">
        <f aca="false">SUM(W206:W207)</f>
        <v>919034.04</v>
      </c>
      <c r="X208" s="30"/>
      <c r="Y208" s="29" t="n">
        <f aca="false">SUM(Y206:Y207)</f>
        <v>248851820.76</v>
      </c>
      <c r="Z208" s="30"/>
      <c r="AA208" s="29" t="n">
        <f aca="false">SUM(AA206:AA207)</f>
        <v>115</v>
      </c>
      <c r="AB208" s="1"/>
    </row>
    <row r="209" customFormat="false" ht="12.75" hidden="false" customHeight="false" outlineLevel="0" collapsed="false">
      <c r="C209" s="0" t="s">
        <v>36</v>
      </c>
      <c r="E209" s="31" t="n">
        <f aca="false">IF(E208=0,"",E206/E208)</f>
        <v>0</v>
      </c>
      <c r="F209" s="31" t="n">
        <f aca="false">IF(F208=0,"",F206/F208)</f>
        <v>0</v>
      </c>
      <c r="G209" s="31" t="n">
        <f aca="false">IF(G208=0,"",G206/G208)</f>
        <v>0</v>
      </c>
      <c r="H209" s="30"/>
      <c r="I209" s="31" t="n">
        <f aca="false">IF(I208=0,"",I206/I208)</f>
        <v>0</v>
      </c>
      <c r="J209" s="30"/>
      <c r="K209" s="31" t="n">
        <f aca="false">IF(K208=0,"",K206/K208)</f>
        <v>0</v>
      </c>
      <c r="M209" s="31" t="n">
        <f aca="false">IF(M208=0,"",M206/M208)</f>
        <v>0</v>
      </c>
      <c r="N209" s="31" t="n">
        <f aca="false">IF(N208=0,"",N206/N208)</f>
        <v>0</v>
      </c>
      <c r="O209" s="31" t="n">
        <f aca="false">IF(O208=0,"",O206/O208)</f>
        <v>0</v>
      </c>
      <c r="P209" s="30"/>
      <c r="Q209" s="31" t="n">
        <f aca="false">IF(Q208=0,"",Q206/Q208)</f>
        <v>0</v>
      </c>
      <c r="R209" s="30"/>
      <c r="S209" s="31" t="n">
        <f aca="false">IF(S208=0,"",S206/S208)</f>
        <v>0</v>
      </c>
      <c r="U209" s="31" t="n">
        <f aca="false">IF(U208=0,"",U206/U208)</f>
        <v>0.00126974452740109</v>
      </c>
      <c r="V209" s="31" t="n">
        <f aca="false">IF(V208=0,"",V206/V208)</f>
        <v>0.00548172083642289</v>
      </c>
      <c r="W209" s="31" t="n">
        <f aca="false">IF(W208=0,"",W206/W208)</f>
        <v>0.00277465239481227</v>
      </c>
      <c r="X209" s="30"/>
      <c r="Y209" s="31" t="n">
        <f aca="false">IF(Y208=0,"",Y206/Y208)</f>
        <v>0.00603069728570468</v>
      </c>
      <c r="Z209" s="30"/>
      <c r="AA209" s="31" t="n">
        <f aca="false">IF(AA208=0,"",AA206/AA208)</f>
        <v>0.0347826086956522</v>
      </c>
      <c r="AB209" s="1"/>
    </row>
    <row r="210" customFormat="false" ht="12.75" hidden="false" customHeight="false" outlineLevel="0" collapsed="false">
      <c r="AB210" s="1"/>
    </row>
    <row r="211" customFormat="false" ht="12.75" hidden="false" customHeight="false" outlineLevel="0" collapsed="false">
      <c r="B211" s="8" t="s">
        <v>116</v>
      </c>
      <c r="E211" s="27"/>
      <c r="F211" s="27"/>
      <c r="G211" s="7"/>
      <c r="I211" s="22"/>
      <c r="K211" s="7"/>
      <c r="M211" s="27"/>
      <c r="N211" s="27"/>
      <c r="O211" s="7"/>
      <c r="Q211" s="22"/>
      <c r="S211" s="7"/>
      <c r="U211" s="27"/>
      <c r="V211" s="27"/>
      <c r="W211" s="7"/>
      <c r="Y211" s="22"/>
      <c r="AA211" s="7"/>
      <c r="AB211" s="1"/>
    </row>
    <row r="212" customFormat="false" ht="12.75" hidden="false" customHeight="false" outlineLevel="0" collapsed="false">
      <c r="B212" s="8"/>
      <c r="C212" s="0" t="s">
        <v>32</v>
      </c>
      <c r="E212" s="38" t="n">
        <f aca="false">E206+E200</f>
        <v>0</v>
      </c>
      <c r="F212" s="38" t="n">
        <f aca="false">F206+F200</f>
        <v>-0</v>
      </c>
      <c r="G212" s="38" t="n">
        <f aca="false">G206+G200</f>
        <v>0</v>
      </c>
      <c r="H212" s="25"/>
      <c r="I212" s="38" t="n">
        <f aca="false">I206+I200</f>
        <v>0</v>
      </c>
      <c r="J212" s="25"/>
      <c r="K212" s="38" t="n">
        <f aca="false">K206+K200</f>
        <v>0</v>
      </c>
      <c r="M212" s="38" t="n">
        <f aca="false">M206+M200</f>
        <v>0</v>
      </c>
      <c r="N212" s="38" t="n">
        <f aca="false">N206+N200</f>
        <v>-0</v>
      </c>
      <c r="O212" s="38" t="n">
        <f aca="false">O206+O200</f>
        <v>0</v>
      </c>
      <c r="P212" s="25"/>
      <c r="Q212" s="38" t="n">
        <f aca="false">Q206+Q200</f>
        <v>0</v>
      </c>
      <c r="R212" s="25"/>
      <c r="S212" s="38" t="n">
        <f aca="false">S206+S200</f>
        <v>0</v>
      </c>
      <c r="U212" s="38" t="n">
        <f aca="false">U206+U200</f>
        <v>750</v>
      </c>
      <c r="V212" s="38" t="n">
        <f aca="false">V206+V200</f>
        <v>-1800</v>
      </c>
      <c r="W212" s="38" t="n">
        <f aca="false">W206+W200</f>
        <v>2550</v>
      </c>
      <c r="X212" s="25"/>
      <c r="Y212" s="38" t="n">
        <f aca="false">Y206+Y200</f>
        <v>1500750</v>
      </c>
      <c r="Z212" s="25"/>
      <c r="AA212" s="38" t="n">
        <f aca="false">AA206+AA200</f>
        <v>4</v>
      </c>
      <c r="AB212" s="1"/>
    </row>
    <row r="213" customFormat="false" ht="12.75" hidden="false" customHeight="false" outlineLevel="0" collapsed="false">
      <c r="B213" s="8"/>
      <c r="C213" s="0" t="s">
        <v>34</v>
      </c>
      <c r="E213" s="38" t="n">
        <f aca="false">E207+E201</f>
        <v>1176</v>
      </c>
      <c r="F213" s="38" t="n">
        <f aca="false">F207+F201</f>
        <v>-1896</v>
      </c>
      <c r="G213" s="38" t="n">
        <f aca="false">G207+G201</f>
        <v>3072</v>
      </c>
      <c r="H213" s="25"/>
      <c r="I213" s="38" t="n">
        <f aca="false">I207+I201</f>
        <v>2354112</v>
      </c>
      <c r="J213" s="25"/>
      <c r="K213" s="38" t="n">
        <f aca="false">K207+K201</f>
        <v>6</v>
      </c>
      <c r="M213" s="38" t="n">
        <f aca="false">M207+M201</f>
        <v>353800</v>
      </c>
      <c r="N213" s="38" t="n">
        <f aca="false">N207+N201</f>
        <v>-71394</v>
      </c>
      <c r="O213" s="38" t="n">
        <f aca="false">O207+O201</f>
        <v>425194</v>
      </c>
      <c r="P213" s="25"/>
      <c r="Q213" s="38" t="n">
        <f aca="false">Q207+Q201</f>
        <v>63590814</v>
      </c>
      <c r="R213" s="25"/>
      <c r="S213" s="38" t="n">
        <f aca="false">S207+S201</f>
        <v>122</v>
      </c>
      <c r="U213" s="38" t="n">
        <f aca="false">U207+U201</f>
        <v>610436</v>
      </c>
      <c r="V213" s="38" t="n">
        <f aca="false">V207+V201</f>
        <v>-337797.04</v>
      </c>
      <c r="W213" s="38" t="n">
        <f aca="false">W207+W201</f>
        <v>948233.04</v>
      </c>
      <c r="X213" s="25"/>
      <c r="Y213" s="38" t="n">
        <f aca="false">Y207+Y201</f>
        <v>257500303.76</v>
      </c>
      <c r="Z213" s="25"/>
      <c r="AA213" s="38" t="n">
        <f aca="false">AA207+AA201</f>
        <v>210</v>
      </c>
      <c r="AB213" s="1"/>
    </row>
    <row r="214" customFormat="false" ht="12.75" hidden="false" customHeight="false" outlineLevel="0" collapsed="false">
      <c r="B214" s="8"/>
      <c r="C214" s="0" t="s">
        <v>35</v>
      </c>
      <c r="E214" s="29" t="n">
        <f aca="false">SUM(E212:E213)</f>
        <v>1176</v>
      </c>
      <c r="F214" s="29" t="n">
        <f aca="false">SUM(F212:F213)</f>
        <v>-1896</v>
      </c>
      <c r="G214" s="29" t="n">
        <f aca="false">SUM(G212:G213)</f>
        <v>3072</v>
      </c>
      <c r="H214" s="30"/>
      <c r="I214" s="29" t="n">
        <f aca="false">SUM(I212:I213)</f>
        <v>2354112</v>
      </c>
      <c r="J214" s="30"/>
      <c r="K214" s="29" t="n">
        <f aca="false">SUM(K212:K213)</f>
        <v>6</v>
      </c>
      <c r="M214" s="29" t="n">
        <f aca="false">SUM(M212:M213)</f>
        <v>353800</v>
      </c>
      <c r="N214" s="29" t="n">
        <f aca="false">SUM(N212:N213)</f>
        <v>-71394</v>
      </c>
      <c r="O214" s="29" t="n">
        <f aca="false">SUM(O212:O213)</f>
        <v>425194</v>
      </c>
      <c r="P214" s="30"/>
      <c r="Q214" s="29" t="n">
        <f aca="false">SUM(Q212:Q213)</f>
        <v>63590814</v>
      </c>
      <c r="R214" s="30"/>
      <c r="S214" s="29" t="n">
        <f aca="false">SUM(S212:S213)</f>
        <v>122</v>
      </c>
      <c r="U214" s="29" t="n">
        <f aca="false">SUM(U212:U213)</f>
        <v>611186</v>
      </c>
      <c r="V214" s="29" t="n">
        <f aca="false">SUM(V212:V213)</f>
        <v>-339597.04</v>
      </c>
      <c r="W214" s="29" t="n">
        <f aca="false">SUM(W212:W213)</f>
        <v>950783.04</v>
      </c>
      <c r="X214" s="30"/>
      <c r="Y214" s="29" t="n">
        <f aca="false">SUM(Y212:Y213)</f>
        <v>259001053.76</v>
      </c>
      <c r="Z214" s="30"/>
      <c r="AA214" s="29" t="n">
        <f aca="false">SUM(AA212:AA213)</f>
        <v>214</v>
      </c>
      <c r="AB214" s="1"/>
    </row>
    <row r="215" customFormat="false" ht="12.75" hidden="false" customHeight="false" outlineLevel="0" collapsed="false">
      <c r="C215" s="0" t="s">
        <v>36</v>
      </c>
      <c r="E215" s="31" t="n">
        <f aca="false">IF(E214=0,"",E212/E214)</f>
        <v>0</v>
      </c>
      <c r="F215" s="31" t="n">
        <f aca="false">IF(F214=0,"",F212/F214)</f>
        <v>0</v>
      </c>
      <c r="G215" s="31" t="n">
        <f aca="false">IF(G214=0,"",G212/G214)</f>
        <v>0</v>
      </c>
      <c r="H215" s="30"/>
      <c r="I215" s="31" t="n">
        <f aca="false">IF(I214=0,"",I212/I214)</f>
        <v>0</v>
      </c>
      <c r="J215" s="30"/>
      <c r="K215" s="31" t="n">
        <f aca="false">IF(K214=0,"",K212/K214)</f>
        <v>0</v>
      </c>
      <c r="M215" s="31" t="n">
        <f aca="false">IF(M214=0,"",M212/M214)</f>
        <v>0</v>
      </c>
      <c r="N215" s="31" t="n">
        <f aca="false">IF(N214=0,"",N212/N214)</f>
        <v>0</v>
      </c>
      <c r="O215" s="31" t="n">
        <f aca="false">IF(O214=0,"",O212/O214)</f>
        <v>0</v>
      </c>
      <c r="P215" s="30"/>
      <c r="Q215" s="31" t="n">
        <f aca="false">IF(Q214=0,"",Q212/Q214)</f>
        <v>0</v>
      </c>
      <c r="R215" s="30"/>
      <c r="S215" s="31" t="n">
        <f aca="false">IF(S214=0,"",S212/S214)</f>
        <v>0</v>
      </c>
      <c r="U215" s="31" t="n">
        <f aca="false">IF(U214=0,"",U212/U214)</f>
        <v>0.00122712234900669</v>
      </c>
      <c r="V215" s="31" t="n">
        <f aca="false">IF(V214=0,"",V212/V214)</f>
        <v>0.00530039955589719</v>
      </c>
      <c r="W215" s="31" t="n">
        <f aca="false">IF(W214=0,"",W212/W214)</f>
        <v>0.0026819998808561</v>
      </c>
      <c r="X215" s="30"/>
      <c r="Y215" s="31" t="n">
        <f aca="false">IF(Y214=0,"",Y212/Y214)</f>
        <v>0.00579437796956089</v>
      </c>
      <c r="Z215" s="30"/>
      <c r="AA215" s="31" t="n">
        <f aca="false">IF(AA214=0,"",AA212/AA214)</f>
        <v>0.0186915887850467</v>
      </c>
      <c r="AB215" s="1"/>
    </row>
    <row r="216" customFormat="false" ht="12.75" hidden="false" customHeight="false" outlineLevel="0" collapsed="false">
      <c r="AB216" s="1"/>
    </row>
    <row r="217" customFormat="false" ht="12.75" hidden="false" customHeight="false" outlineLevel="0" collapsed="false">
      <c r="AB217" s="1"/>
    </row>
    <row r="218" customFormat="false" ht="12.75" hidden="false" customHeight="false" outlineLevel="0" collapsed="false">
      <c r="AB218" s="1"/>
    </row>
    <row r="219" customFormat="false" ht="12.75" hidden="false" customHeight="false" outlineLevel="0" collapsed="false">
      <c r="B219" s="8" t="s">
        <v>117</v>
      </c>
      <c r="E219" s="7"/>
      <c r="F219" s="7"/>
      <c r="G219" s="7"/>
      <c r="I219" s="22"/>
      <c r="K219" s="7"/>
      <c r="M219" s="7"/>
      <c r="N219" s="7"/>
      <c r="O219" s="7"/>
      <c r="Q219" s="22"/>
      <c r="S219" s="7"/>
      <c r="U219" s="7"/>
      <c r="V219" s="7"/>
      <c r="W219" s="7"/>
      <c r="Y219" s="22"/>
      <c r="AA219" s="7"/>
      <c r="AB219" s="1"/>
    </row>
    <row r="220" customFormat="false" ht="12.75" hidden="false" customHeight="false" outlineLevel="0" collapsed="false">
      <c r="A220" s="1" t="s">
        <v>118</v>
      </c>
      <c r="B220" s="8"/>
      <c r="C220" s="0" t="s">
        <v>32</v>
      </c>
      <c r="E220" s="27" t="n">
        <f aca="false">IF(ISNA(ABS(VLOOKUP($A220,VARDATA,E$3,FALSE()))),0,ABS(VLOOKUP($A220,VARDATA,E$3,FALSE())))</f>
        <v>0</v>
      </c>
      <c r="F220" s="33" t="n">
        <f aca="false">-IF(ISNA(ABS(VLOOKUP($A220,VARDATA,F$3,FALSE()))),0,ABS(VLOOKUP($A220,VARDATA,F$3,FALSE())))</f>
        <v>-0</v>
      </c>
      <c r="G220" s="34" t="n">
        <f aca="false">ABS(F220)+ABS(E220)</f>
        <v>0</v>
      </c>
      <c r="H220" s="25"/>
      <c r="I220" s="26" t="n">
        <f aca="false">IF(ISNA(ABS(VLOOKUP($A220,VARDATA,I$4,FALSE()))),0,ABS(VLOOKUP($A220,VARDATA,I$4,FALSE())))+IF(ISNA(ABS(VLOOKUP($A220,VARDATA,I$3,FALSE()))),0,ABS(VLOOKUP($A220,VARDATA,I$3,FALSE())))</f>
        <v>0</v>
      </c>
      <c r="J220" s="25"/>
      <c r="K220" s="27" t="n">
        <f aca="false">IF(ISNA(ABS(VLOOKUP($A220,VARDATA,K$3,FALSE()))),0,ABS(VLOOKUP($A220,VARDATA,K$3,FALSE())))</f>
        <v>0</v>
      </c>
      <c r="M220" s="27" t="n">
        <f aca="false">IF(ISNA(ABS(VLOOKUP($A220,VARDATA,M$3,FALSE()))),0,ABS(VLOOKUP($A220,VARDATA,M$3,FALSE())))</f>
        <v>0</v>
      </c>
      <c r="N220" s="33" t="n">
        <f aca="false">-IF(ISNA(ABS(VLOOKUP($A220,VARDATA,N$3,FALSE()))),0,ABS(VLOOKUP($A220,VARDATA,N$3,FALSE())))</f>
        <v>-0</v>
      </c>
      <c r="O220" s="34" t="n">
        <f aca="false">ABS(N220)+ABS(M220)</f>
        <v>0</v>
      </c>
      <c r="P220" s="25"/>
      <c r="Q220" s="26" t="n">
        <f aca="false">IF(ISNA(ABS(VLOOKUP($A220,VARDATA,Q$4,FALSE()))),0,ABS(VLOOKUP($A220,VARDATA,Q$4,FALSE())))+IF(ISNA(ABS(VLOOKUP($A220,VARDATA,Q$3,FALSE()))),0,ABS(VLOOKUP($A220,VARDATA,Q$3,FALSE())))</f>
        <v>0</v>
      </c>
      <c r="R220" s="25"/>
      <c r="S220" s="27" t="n">
        <f aca="false">IF(ISNA(ABS(VLOOKUP($A220,VARDATA,S$3,FALSE()))),0,ABS(VLOOKUP($A220,VARDATA,S$3,FALSE())))</f>
        <v>0</v>
      </c>
      <c r="U220" s="27" t="n">
        <f aca="false">IF(ISNA(ABS(VLOOKUP($A220,VARDATA,U$3,FALSE()))),0,ABS(VLOOKUP($A220,VARDATA,U$3,FALSE())))</f>
        <v>0</v>
      </c>
      <c r="V220" s="33" t="n">
        <f aca="false">-IF(ISNA(ABS(VLOOKUP($A220,VARDATA,V$3,FALSE()))),0,ABS(VLOOKUP($A220,VARDATA,V$3,FALSE())))</f>
        <v>-0</v>
      </c>
      <c r="W220" s="34" t="n">
        <f aca="false">ABS(V220)+ABS(U220)</f>
        <v>0</v>
      </c>
      <c r="X220" s="25"/>
      <c r="Y220" s="26" t="n">
        <f aca="false">IF(ISNA(ABS(VLOOKUP($A220,VARDATA,Y$4,FALSE()))),0,ABS(VLOOKUP($A220,VARDATA,Y$4,FALSE())))+IF(ISNA(ABS(VLOOKUP($A220,VARDATA,Y$3,FALSE()))),0,ABS(VLOOKUP($A220,VARDATA,Y$3,FALSE())))</f>
        <v>0</v>
      </c>
      <c r="Z220" s="25"/>
      <c r="AA220" s="27" t="n">
        <f aca="false">IF(ISNA(ABS(VLOOKUP($A220,VARDATA,AA$3,FALSE()))),0,ABS(VLOOKUP($A220,VARDATA,AA$3,FALSE())))</f>
        <v>0</v>
      </c>
      <c r="AB220" s="1"/>
    </row>
    <row r="221" customFormat="false" ht="12.75" hidden="false" customHeight="false" outlineLevel="0" collapsed="false">
      <c r="A221" s="1" t="s">
        <v>119</v>
      </c>
      <c r="B221" s="8"/>
      <c r="C221" s="0" t="s">
        <v>34</v>
      </c>
      <c r="E221" s="27" t="n">
        <f aca="false">IF(ISNA(ABS(VLOOKUP($A221,VARDATA,E$3,FALSE()))),0,ABS(VLOOKUP($A221,VARDATA,E$3,FALSE())))</f>
        <v>0</v>
      </c>
      <c r="F221" s="33" t="n">
        <f aca="false">-IF(ISNA(ABS(VLOOKUP($A221,VARDATA,F$3,FALSE()))),0,ABS(VLOOKUP($A221,VARDATA,F$3,FALSE())))</f>
        <v>-0</v>
      </c>
      <c r="G221" s="34" t="n">
        <f aca="false">ABS(F221)+ABS(E221)</f>
        <v>0</v>
      </c>
      <c r="H221" s="25"/>
      <c r="I221" s="26" t="n">
        <f aca="false">IF(ISNA(ABS(VLOOKUP($A221,VARDATA,I$4,FALSE()))),0,ABS(VLOOKUP($A221,VARDATA,I$4,FALSE())))+IF(ISNA(ABS(VLOOKUP($A221,VARDATA,I$3,FALSE()))),0,ABS(VLOOKUP($A221,VARDATA,I$3,FALSE())))</f>
        <v>0</v>
      </c>
      <c r="J221" s="25"/>
      <c r="K221" s="27" t="n">
        <f aca="false">IF(ISNA(ABS(VLOOKUP($A221,VARDATA,K$3,FALSE()))),0,ABS(VLOOKUP($A221,VARDATA,K$3,FALSE())))</f>
        <v>0</v>
      </c>
      <c r="M221" s="27" t="n">
        <f aca="false">IF(ISNA(ABS(VLOOKUP($A221,VARDATA,M$3,FALSE()))),0,ABS(VLOOKUP($A221,VARDATA,M$3,FALSE())))</f>
        <v>0</v>
      </c>
      <c r="N221" s="33" t="n">
        <f aca="false">-IF(ISNA(ABS(VLOOKUP($A221,VARDATA,N$3,FALSE()))),0,ABS(VLOOKUP($A221,VARDATA,N$3,FALSE())))</f>
        <v>-0</v>
      </c>
      <c r="O221" s="34" t="n">
        <f aca="false">ABS(N221)+ABS(M221)</f>
        <v>0</v>
      </c>
      <c r="P221" s="25"/>
      <c r="Q221" s="26" t="n">
        <f aca="false">IF(ISNA(ABS(VLOOKUP($A221,VARDATA,Q$4,FALSE()))),0,ABS(VLOOKUP($A221,VARDATA,Q$4,FALSE())))+IF(ISNA(ABS(VLOOKUP($A221,VARDATA,Q$3,FALSE()))),0,ABS(VLOOKUP($A221,VARDATA,Q$3,FALSE())))</f>
        <v>0</v>
      </c>
      <c r="R221" s="25"/>
      <c r="S221" s="27" t="n">
        <f aca="false">IF(ISNA(ABS(VLOOKUP($A221,VARDATA,S$3,FALSE()))),0,ABS(VLOOKUP($A221,VARDATA,S$3,FALSE())))</f>
        <v>0</v>
      </c>
      <c r="U221" s="27" t="n">
        <f aca="false">IF(ISNA(ABS(VLOOKUP($A221,VARDATA,U$3,FALSE()))),0,ABS(VLOOKUP($A221,VARDATA,U$3,FALSE())))</f>
        <v>0</v>
      </c>
      <c r="V221" s="33" t="n">
        <f aca="false">-IF(ISNA(ABS(VLOOKUP($A221,VARDATA,V$3,FALSE()))),0,ABS(VLOOKUP($A221,VARDATA,V$3,FALSE())))</f>
        <v>-0</v>
      </c>
      <c r="W221" s="34" t="n">
        <f aca="false">ABS(V221)+ABS(U221)</f>
        <v>0</v>
      </c>
      <c r="X221" s="25"/>
      <c r="Y221" s="26" t="n">
        <f aca="false">IF(ISNA(ABS(VLOOKUP($A221,VARDATA,Y$4,FALSE()))),0,ABS(VLOOKUP($A221,VARDATA,Y$4,FALSE())))+IF(ISNA(ABS(VLOOKUP($A221,VARDATA,Y$3,FALSE()))),0,ABS(VLOOKUP($A221,VARDATA,Y$3,FALSE())))</f>
        <v>0</v>
      </c>
      <c r="Z221" s="25"/>
      <c r="AA221" s="27" t="n">
        <f aca="false">IF(ISNA(ABS(VLOOKUP($A221,VARDATA,AA$3,FALSE()))),0,ABS(VLOOKUP($A221,VARDATA,AA$3,FALSE())))</f>
        <v>0</v>
      </c>
      <c r="AB221" s="1"/>
    </row>
    <row r="222" customFormat="false" ht="12.75" hidden="false" customHeight="false" outlineLevel="0" collapsed="false">
      <c r="B222" s="8"/>
      <c r="C222" s="0" t="s">
        <v>35</v>
      </c>
      <c r="E222" s="29" t="n">
        <f aca="false">SUM(E220:E221)</f>
        <v>0</v>
      </c>
      <c r="F222" s="29" t="n">
        <f aca="false">SUM(F220:F221)</f>
        <v>0</v>
      </c>
      <c r="G222" s="29" t="n">
        <f aca="false">SUM(G220:G221)</f>
        <v>0</v>
      </c>
      <c r="H222" s="30"/>
      <c r="I222" s="29" t="n">
        <f aca="false">SUM(I220:I221)</f>
        <v>0</v>
      </c>
      <c r="J222" s="30"/>
      <c r="K222" s="29" t="n">
        <f aca="false">SUM(K220:K221)</f>
        <v>0</v>
      </c>
      <c r="M222" s="29" t="n">
        <f aca="false">SUM(M220:M221)</f>
        <v>0</v>
      </c>
      <c r="N222" s="29" t="n">
        <f aca="false">SUM(N220:N221)</f>
        <v>0</v>
      </c>
      <c r="O222" s="29" t="n">
        <f aca="false">SUM(O220:O221)</f>
        <v>0</v>
      </c>
      <c r="P222" s="30"/>
      <c r="Q222" s="29" t="n">
        <f aca="false">SUM(Q220:Q221)</f>
        <v>0</v>
      </c>
      <c r="R222" s="30"/>
      <c r="S222" s="29" t="n">
        <f aca="false">SUM(S220:S221)</f>
        <v>0</v>
      </c>
      <c r="U222" s="29" t="n">
        <f aca="false">SUM(U220:U221)</f>
        <v>0</v>
      </c>
      <c r="V222" s="29" t="n">
        <f aca="false">SUM(V220:V221)</f>
        <v>0</v>
      </c>
      <c r="W222" s="29" t="n">
        <f aca="false">SUM(W220:W221)</f>
        <v>0</v>
      </c>
      <c r="X222" s="30"/>
      <c r="Y222" s="29" t="n">
        <f aca="false">SUM(Y220:Y221)</f>
        <v>0</v>
      </c>
      <c r="Z222" s="30"/>
      <c r="AA222" s="29" t="n">
        <f aca="false">SUM(AA220:AA221)</f>
        <v>0</v>
      </c>
      <c r="AB222" s="1"/>
    </row>
    <row r="223" customFormat="false" ht="12.75" hidden="false" customHeight="false" outlineLevel="0" collapsed="false">
      <c r="C223" s="0" t="s">
        <v>36</v>
      </c>
      <c r="E223" s="31" t="str">
        <f aca="false">IF(E222=0,"",E220/E222)</f>
        <v/>
      </c>
      <c r="F223" s="31" t="str">
        <f aca="false">IF(F222=0,"",F220/F222)</f>
        <v/>
      </c>
      <c r="G223" s="31" t="str">
        <f aca="false">IF(G222=0,"",G220/G222)</f>
        <v/>
      </c>
      <c r="H223" s="30"/>
      <c r="I223" s="31" t="str">
        <f aca="false">IF(I222=0,"",I220/I222)</f>
        <v/>
      </c>
      <c r="J223" s="30"/>
      <c r="K223" s="31" t="str">
        <f aca="false">IF(K222=0,"",K220/K222)</f>
        <v/>
      </c>
      <c r="M223" s="31" t="str">
        <f aca="false">IF(M222=0,"",M220/M222)</f>
        <v/>
      </c>
      <c r="N223" s="31" t="str">
        <f aca="false">IF(N222=0,"",N220/N222)</f>
        <v/>
      </c>
      <c r="O223" s="31" t="str">
        <f aca="false">IF(O222=0,"",O220/O222)</f>
        <v/>
      </c>
      <c r="P223" s="30"/>
      <c r="Q223" s="31" t="str">
        <f aca="false">IF(Q222=0,"",Q220/Q222)</f>
        <v/>
      </c>
      <c r="R223" s="30"/>
      <c r="S223" s="31" t="str">
        <f aca="false">IF(S222=0,"",S220/S222)</f>
        <v/>
      </c>
      <c r="U223" s="31" t="str">
        <f aca="false">IF(U222=0,"",U220/U222)</f>
        <v/>
      </c>
      <c r="V223" s="31" t="str">
        <f aca="false">IF(V222=0,"",V220/V222)</f>
        <v/>
      </c>
      <c r="W223" s="31" t="str">
        <f aca="false">IF(W222=0,"",W220/W222)</f>
        <v/>
      </c>
      <c r="X223" s="30"/>
      <c r="Y223" s="31" t="str">
        <f aca="false">IF(Y222=0,"",Y220/Y222)</f>
        <v/>
      </c>
      <c r="Z223" s="30"/>
      <c r="AA223" s="31" t="str">
        <f aca="false">IF(AA222=0,"",AA220/AA222)</f>
        <v/>
      </c>
      <c r="AB223" s="1"/>
    </row>
    <row r="224" customFormat="false" ht="12.75" hidden="false" customHeight="false" outlineLevel="0" collapsed="false">
      <c r="AB224" s="1"/>
    </row>
    <row r="225" customFormat="false" ht="12.75" hidden="false" customHeight="false" outlineLevel="0" collapsed="false">
      <c r="B225" s="8" t="s">
        <v>120</v>
      </c>
      <c r="E225" s="7"/>
      <c r="F225" s="7"/>
      <c r="G225" s="7"/>
      <c r="I225" s="22"/>
      <c r="K225" s="7"/>
      <c r="M225" s="7"/>
      <c r="N225" s="7"/>
      <c r="O225" s="7"/>
      <c r="Q225" s="22"/>
      <c r="S225" s="7"/>
      <c r="U225" s="7"/>
      <c r="V225" s="7"/>
      <c r="W225" s="7"/>
      <c r="Y225" s="22"/>
      <c r="AA225" s="7"/>
      <c r="AB225" s="1"/>
    </row>
    <row r="226" customFormat="false" ht="12.75" hidden="false" customHeight="false" outlineLevel="0" collapsed="false">
      <c r="A226" s="1" t="s">
        <v>121</v>
      </c>
      <c r="B226" s="8"/>
      <c r="C226" s="0" t="s">
        <v>32</v>
      </c>
      <c r="E226" s="27" t="n">
        <f aca="false">IF(ISNA(ABS(VLOOKUP($A226,VARDATA,E$3,FALSE()))),0,ABS(VLOOKUP($A226,VARDATA,E$3,FALSE())))</f>
        <v>0</v>
      </c>
      <c r="F226" s="33" t="n">
        <f aca="false">-IF(ISNA(ABS(VLOOKUP($A226,VARDATA,F$3,FALSE()))),0,ABS(VLOOKUP($A226,VARDATA,F$3,FALSE())))</f>
        <v>-0</v>
      </c>
      <c r="G226" s="34" t="n">
        <f aca="false">ABS(F226)+ABS(E226)</f>
        <v>0</v>
      </c>
      <c r="H226" s="25"/>
      <c r="I226" s="26" t="n">
        <f aca="false">IF(ISNA(ABS(VLOOKUP($A226,VARDATA,I$4,FALSE()))),0,ABS(VLOOKUP($A226,VARDATA,I$4,FALSE())))+IF(ISNA(ABS(VLOOKUP($A226,VARDATA,I$3,FALSE()))),0,ABS(VLOOKUP($A226,VARDATA,I$3,FALSE())))</f>
        <v>0</v>
      </c>
      <c r="J226" s="25"/>
      <c r="K226" s="27" t="n">
        <f aca="false">IF(ISNA(ABS(VLOOKUP($A226,VARDATA,K$3,FALSE()))),0,ABS(VLOOKUP($A226,VARDATA,K$3,FALSE())))</f>
        <v>0</v>
      </c>
      <c r="M226" s="27" t="n">
        <f aca="false">IF(ISNA(ABS(VLOOKUP($A226,VARDATA,M$3,FALSE()))),0,ABS(VLOOKUP($A226,VARDATA,M$3,FALSE())))</f>
        <v>0</v>
      </c>
      <c r="N226" s="33" t="n">
        <f aca="false">-IF(ISNA(ABS(VLOOKUP($A226,VARDATA,N$3,FALSE()))),0,ABS(VLOOKUP($A226,VARDATA,N$3,FALSE())))</f>
        <v>-1500000</v>
      </c>
      <c r="O226" s="34" t="n">
        <f aca="false">ABS(N226)+ABS(M226)</f>
        <v>1500000</v>
      </c>
      <c r="P226" s="25"/>
      <c r="Q226" s="26" t="n">
        <f aca="false">IF(ISNA(ABS(VLOOKUP($A226,VARDATA,Q$4,FALSE()))),0,ABS(VLOOKUP($A226,VARDATA,Q$4,FALSE())))+IF(ISNA(ABS(VLOOKUP($A226,VARDATA,Q$3,FALSE()))),0,ABS(VLOOKUP($A226,VARDATA,Q$3,FALSE())))</f>
        <v>427500</v>
      </c>
      <c r="R226" s="25"/>
      <c r="S226" s="27" t="n">
        <f aca="false">IF(ISNA(ABS(VLOOKUP($A226,VARDATA,S$3,FALSE()))),0,ABS(VLOOKUP($A226,VARDATA,S$3,FALSE())))</f>
        <v>1</v>
      </c>
      <c r="U226" s="27" t="n">
        <f aca="false">IF(ISNA(ABS(VLOOKUP($A226,VARDATA,U$3,FALSE()))),0,ABS(VLOOKUP($A226,VARDATA,U$3,FALSE())))</f>
        <v>0</v>
      </c>
      <c r="V226" s="33" t="n">
        <f aca="false">-IF(ISNA(ABS(VLOOKUP($A226,VARDATA,V$3,FALSE()))),0,ABS(VLOOKUP($A226,VARDATA,V$3,FALSE())))</f>
        <v>-1500000</v>
      </c>
      <c r="W226" s="34" t="n">
        <f aca="false">ABS(V226)+ABS(U226)</f>
        <v>1500000</v>
      </c>
      <c r="X226" s="25"/>
      <c r="Y226" s="26" t="n">
        <f aca="false">IF(ISNA(ABS(VLOOKUP($A226,VARDATA,Y$4,FALSE()))),0,ABS(VLOOKUP($A226,VARDATA,Y$4,FALSE())))+IF(ISNA(ABS(VLOOKUP($A226,VARDATA,Y$3,FALSE()))),0,ABS(VLOOKUP($A226,VARDATA,Y$3,FALSE())))</f>
        <v>427500</v>
      </c>
      <c r="Z226" s="25"/>
      <c r="AA226" s="27" t="n">
        <f aca="false">IF(ISNA(ABS(VLOOKUP($A226,VARDATA,AA$3,FALSE()))),0,ABS(VLOOKUP($A226,VARDATA,AA$3,FALSE())))</f>
        <v>1</v>
      </c>
      <c r="AB226" s="1"/>
    </row>
    <row r="227" customFormat="false" ht="12.75" hidden="false" customHeight="false" outlineLevel="0" collapsed="false">
      <c r="A227" s="1" t="s">
        <v>122</v>
      </c>
      <c r="B227" s="8"/>
      <c r="C227" s="0" t="s">
        <v>34</v>
      </c>
      <c r="E227" s="27" t="n">
        <f aca="false">IF(ISNA(ABS(VLOOKUP($A227,VARDATA,E$3,FALSE()))),0,ABS(VLOOKUP($A227,VARDATA,E$3,FALSE())))</f>
        <v>0</v>
      </c>
      <c r="F227" s="33" t="n">
        <f aca="false">-IF(ISNA(ABS(VLOOKUP($A227,VARDATA,F$3,FALSE()))),0,ABS(VLOOKUP($A227,VARDATA,F$3,FALSE())))</f>
        <v>-0</v>
      </c>
      <c r="G227" s="34" t="n">
        <f aca="false">ABS(F227)+ABS(E227)</f>
        <v>0</v>
      </c>
      <c r="H227" s="25"/>
      <c r="I227" s="26" t="n">
        <f aca="false">IF(ISNA(ABS(VLOOKUP($A227,VARDATA,I$4,FALSE()))),0,ABS(VLOOKUP($A227,VARDATA,I$4,FALSE())))+IF(ISNA(ABS(VLOOKUP($A227,VARDATA,I$3,FALSE()))),0,ABS(VLOOKUP($A227,VARDATA,I$3,FALSE())))</f>
        <v>0</v>
      </c>
      <c r="J227" s="25"/>
      <c r="K227" s="27" t="n">
        <f aca="false">IF(ISNA(ABS(VLOOKUP($A227,VARDATA,K$3,FALSE()))),0,ABS(VLOOKUP($A227,VARDATA,K$3,FALSE())))</f>
        <v>0</v>
      </c>
      <c r="M227" s="27" t="n">
        <f aca="false">IF(ISNA(ABS(VLOOKUP($A227,VARDATA,M$3,FALSE()))),0,ABS(VLOOKUP($A227,VARDATA,M$3,FALSE())))</f>
        <v>0</v>
      </c>
      <c r="N227" s="33" t="n">
        <f aca="false">-IF(ISNA(ABS(VLOOKUP($A227,VARDATA,N$3,FALSE()))),0,ABS(VLOOKUP($A227,VARDATA,N$3,FALSE())))</f>
        <v>-24300000</v>
      </c>
      <c r="O227" s="34" t="n">
        <f aca="false">ABS(N227)+ABS(M227)</f>
        <v>24300000</v>
      </c>
      <c r="P227" s="25"/>
      <c r="Q227" s="26" t="n">
        <f aca="false">IF(ISNA(ABS(VLOOKUP($A227,VARDATA,Q$4,FALSE()))),0,ABS(VLOOKUP($A227,VARDATA,Q$4,FALSE())))+IF(ISNA(ABS(VLOOKUP($A227,VARDATA,Q$3,FALSE()))),0,ABS(VLOOKUP($A227,VARDATA,Q$3,FALSE())))</f>
        <v>13536000</v>
      </c>
      <c r="R227" s="25"/>
      <c r="S227" s="27" t="n">
        <f aca="false">IF(ISNA(ABS(VLOOKUP($A227,VARDATA,S$3,FALSE()))),0,ABS(VLOOKUP($A227,VARDATA,S$3,FALSE())))</f>
        <v>2</v>
      </c>
      <c r="U227" s="27" t="n">
        <f aca="false">IF(ISNA(ABS(VLOOKUP($A227,VARDATA,U$3,FALSE()))),0,ABS(VLOOKUP($A227,VARDATA,U$3,FALSE())))</f>
        <v>1943600</v>
      </c>
      <c r="V227" s="33" t="n">
        <f aca="false">-IF(ISNA(ABS(VLOOKUP($A227,VARDATA,V$3,FALSE()))),0,ABS(VLOOKUP($A227,VARDATA,V$3,FALSE())))</f>
        <v>-25895000</v>
      </c>
      <c r="W227" s="34" t="n">
        <f aca="false">ABS(V227)+ABS(U227)</f>
        <v>27838600</v>
      </c>
      <c r="X227" s="25"/>
      <c r="Y227" s="26" t="n">
        <f aca="false">IF(ISNA(ABS(VLOOKUP($A227,VARDATA,Y$4,FALSE()))),0,ABS(VLOOKUP($A227,VARDATA,Y$4,FALSE())))+IF(ISNA(ABS(VLOOKUP($A227,VARDATA,Y$3,FALSE()))),0,ABS(VLOOKUP($A227,VARDATA,Y$3,FALSE())))</f>
        <v>66211623.18</v>
      </c>
      <c r="Z227" s="25"/>
      <c r="AA227" s="27" t="n">
        <f aca="false">IF(ISNA(ABS(VLOOKUP($A227,VARDATA,AA$3,FALSE()))),0,ABS(VLOOKUP($A227,VARDATA,AA$3,FALSE())))</f>
        <v>40</v>
      </c>
      <c r="AB227" s="1"/>
    </row>
    <row r="228" customFormat="false" ht="12.75" hidden="false" customHeight="false" outlineLevel="0" collapsed="false">
      <c r="B228" s="8"/>
      <c r="C228" s="0" t="s">
        <v>35</v>
      </c>
      <c r="E228" s="29" t="n">
        <f aca="false">SUM(E226:E227)</f>
        <v>0</v>
      </c>
      <c r="F228" s="29" t="n">
        <f aca="false">SUM(F226:F227)</f>
        <v>0</v>
      </c>
      <c r="G228" s="29" t="n">
        <f aca="false">SUM(G226:G227)</f>
        <v>0</v>
      </c>
      <c r="H228" s="30"/>
      <c r="I228" s="29" t="n">
        <f aca="false">SUM(I226:I227)</f>
        <v>0</v>
      </c>
      <c r="J228" s="30"/>
      <c r="K228" s="29" t="n">
        <f aca="false">SUM(K226:K227)</f>
        <v>0</v>
      </c>
      <c r="M228" s="29" t="n">
        <f aca="false">SUM(M226:M227)</f>
        <v>0</v>
      </c>
      <c r="N228" s="29" t="n">
        <f aca="false">SUM(N226:N227)</f>
        <v>-25800000</v>
      </c>
      <c r="O228" s="29" t="n">
        <f aca="false">SUM(O226:O227)</f>
        <v>25800000</v>
      </c>
      <c r="P228" s="30"/>
      <c r="Q228" s="29" t="n">
        <f aca="false">SUM(Q226:Q227)</f>
        <v>13963500</v>
      </c>
      <c r="R228" s="30"/>
      <c r="S228" s="29" t="n">
        <f aca="false">SUM(S226:S227)</f>
        <v>3</v>
      </c>
      <c r="U228" s="29" t="n">
        <f aca="false">SUM(U226:U227)</f>
        <v>1943600</v>
      </c>
      <c r="V228" s="29" t="n">
        <f aca="false">SUM(V226:V227)</f>
        <v>-27395000</v>
      </c>
      <c r="W228" s="29" t="n">
        <f aca="false">SUM(W226:W227)</f>
        <v>29338600</v>
      </c>
      <c r="X228" s="30"/>
      <c r="Y228" s="29" t="n">
        <f aca="false">SUM(Y226:Y227)</f>
        <v>66639123.18</v>
      </c>
      <c r="Z228" s="30"/>
      <c r="AA228" s="29" t="n">
        <f aca="false">SUM(AA226:AA227)</f>
        <v>41</v>
      </c>
      <c r="AB228" s="1"/>
    </row>
    <row r="229" customFormat="false" ht="12.75" hidden="false" customHeight="false" outlineLevel="0" collapsed="false">
      <c r="C229" s="0" t="s">
        <v>36</v>
      </c>
      <c r="E229" s="31" t="str">
        <f aca="false">IF(E228=0,"",E226/E228)</f>
        <v/>
      </c>
      <c r="F229" s="31" t="str">
        <f aca="false">IF(F228=0,"",F226/F228)</f>
        <v/>
      </c>
      <c r="G229" s="31" t="str">
        <f aca="false">IF(G228=0,"",G226/G228)</f>
        <v/>
      </c>
      <c r="H229" s="30"/>
      <c r="I229" s="31" t="str">
        <f aca="false">IF(I228=0,"",I226/I228)</f>
        <v/>
      </c>
      <c r="J229" s="30"/>
      <c r="K229" s="31" t="str">
        <f aca="false">IF(K228=0,"",K226/K228)</f>
        <v/>
      </c>
      <c r="M229" s="31" t="str">
        <f aca="false">IF(M228=0,"",M226/M228)</f>
        <v/>
      </c>
      <c r="N229" s="31" t="n">
        <f aca="false">IF(N228=0,"",N226/N228)</f>
        <v>0.0581395348837209</v>
      </c>
      <c r="O229" s="31" t="n">
        <f aca="false">IF(O228=0,"",O226/O228)</f>
        <v>0.0581395348837209</v>
      </c>
      <c r="P229" s="30"/>
      <c r="Q229" s="31" t="n">
        <f aca="false">IF(Q228=0,"",Q226/Q228)</f>
        <v>0.0306155333548179</v>
      </c>
      <c r="R229" s="30"/>
      <c r="S229" s="31" t="n">
        <f aca="false">IF(S228=0,"",S226/S228)</f>
        <v>0.333333333333333</v>
      </c>
      <c r="U229" s="31" t="n">
        <f aca="false">IF(U228=0,"",U226/U228)</f>
        <v>0</v>
      </c>
      <c r="V229" s="31" t="n">
        <f aca="false">IF(V228=0,"",V226/V228)</f>
        <v>0.0547545172476729</v>
      </c>
      <c r="W229" s="31" t="n">
        <f aca="false">IF(W228=0,"",W226/W228)</f>
        <v>0.0511271839828758</v>
      </c>
      <c r="X229" s="30"/>
      <c r="Y229" s="31" t="n">
        <f aca="false">IF(Y228=0,"",Y226/Y228)</f>
        <v>0.00641515043415672</v>
      </c>
      <c r="Z229" s="30"/>
      <c r="AA229" s="31" t="n">
        <f aca="false">IF(AA228=0,"",AA226/AA228)</f>
        <v>0.024390243902439</v>
      </c>
      <c r="AB229" s="1"/>
    </row>
    <row r="230" customFormat="false" ht="12.75" hidden="false" customHeight="false" outlineLevel="0" collapsed="false">
      <c r="AB230" s="1"/>
    </row>
    <row r="231" customFormat="false" ht="12.75" hidden="false" customHeight="false" outlineLevel="0" collapsed="false">
      <c r="B231" s="8" t="s">
        <v>123</v>
      </c>
      <c r="E231" s="27"/>
      <c r="F231" s="27"/>
      <c r="G231" s="7"/>
      <c r="I231" s="22"/>
      <c r="K231" s="7"/>
      <c r="M231" s="27"/>
      <c r="N231" s="27"/>
      <c r="O231" s="7"/>
      <c r="Q231" s="22"/>
      <c r="S231" s="7"/>
      <c r="U231" s="27"/>
      <c r="V231" s="27"/>
      <c r="W231" s="7"/>
      <c r="Y231" s="22"/>
      <c r="AA231" s="7"/>
      <c r="AB231" s="1"/>
    </row>
    <row r="232" customFormat="false" ht="12.75" hidden="false" customHeight="false" outlineLevel="0" collapsed="false">
      <c r="B232" s="8"/>
      <c r="C232" s="0" t="s">
        <v>32</v>
      </c>
      <c r="E232" s="36" t="n">
        <f aca="false">E226+E220</f>
        <v>0</v>
      </c>
      <c r="F232" s="36" t="n">
        <f aca="false">F226+F220</f>
        <v>-0</v>
      </c>
      <c r="G232" s="36" t="n">
        <f aca="false">G226+G220</f>
        <v>0</v>
      </c>
      <c r="H232" s="25"/>
      <c r="I232" s="36" t="n">
        <f aca="false">I226+I220</f>
        <v>0</v>
      </c>
      <c r="J232" s="25"/>
      <c r="K232" s="36" t="n">
        <f aca="false">K226+K220</f>
        <v>0</v>
      </c>
      <c r="M232" s="36" t="n">
        <f aca="false">M226+M220</f>
        <v>0</v>
      </c>
      <c r="N232" s="36" t="n">
        <f aca="false">N226+N220</f>
        <v>-1500000</v>
      </c>
      <c r="O232" s="36" t="n">
        <f aca="false">O226+O220</f>
        <v>1500000</v>
      </c>
      <c r="P232" s="25"/>
      <c r="Q232" s="36" t="n">
        <f aca="false">Q226+Q220</f>
        <v>427500</v>
      </c>
      <c r="R232" s="25"/>
      <c r="S232" s="36" t="n">
        <f aca="false">S226+S220</f>
        <v>1</v>
      </c>
      <c r="U232" s="36" t="n">
        <f aca="false">U226+U220</f>
        <v>0</v>
      </c>
      <c r="V232" s="36" t="n">
        <f aca="false">V226+V220</f>
        <v>-1500000</v>
      </c>
      <c r="W232" s="36" t="n">
        <f aca="false">W226+W220</f>
        <v>1500000</v>
      </c>
      <c r="X232" s="25"/>
      <c r="Y232" s="36" t="n">
        <f aca="false">Y226+Y220</f>
        <v>427500</v>
      </c>
      <c r="Z232" s="25"/>
      <c r="AA232" s="36" t="n">
        <f aca="false">AA226+AA220</f>
        <v>1</v>
      </c>
      <c r="AB232" s="1"/>
    </row>
    <row r="233" customFormat="false" ht="12.75" hidden="false" customHeight="false" outlineLevel="0" collapsed="false">
      <c r="B233" s="8"/>
      <c r="C233" s="0" t="s">
        <v>34</v>
      </c>
      <c r="E233" s="36" t="n">
        <f aca="false">E227+E221</f>
        <v>0</v>
      </c>
      <c r="F233" s="36" t="n">
        <f aca="false">F227+F221</f>
        <v>-0</v>
      </c>
      <c r="G233" s="36" t="n">
        <f aca="false">G227+G221</f>
        <v>0</v>
      </c>
      <c r="H233" s="25"/>
      <c r="I233" s="36" t="n">
        <f aca="false">I227+I221</f>
        <v>0</v>
      </c>
      <c r="J233" s="25"/>
      <c r="K233" s="36" t="n">
        <f aca="false">K227+K221</f>
        <v>0</v>
      </c>
      <c r="M233" s="36" t="n">
        <f aca="false">M227+M221</f>
        <v>0</v>
      </c>
      <c r="N233" s="36" t="n">
        <f aca="false">N227+N221</f>
        <v>-24300000</v>
      </c>
      <c r="O233" s="36" t="n">
        <f aca="false">O227+O221</f>
        <v>24300000</v>
      </c>
      <c r="P233" s="25"/>
      <c r="Q233" s="36" t="n">
        <f aca="false">Q227+Q221</f>
        <v>13536000</v>
      </c>
      <c r="R233" s="25"/>
      <c r="S233" s="36" t="n">
        <f aca="false">S227+S221</f>
        <v>2</v>
      </c>
      <c r="U233" s="36" t="n">
        <f aca="false">U227+U221</f>
        <v>1943600</v>
      </c>
      <c r="V233" s="36" t="n">
        <f aca="false">V227+V221</f>
        <v>-25895000</v>
      </c>
      <c r="W233" s="36" t="n">
        <f aca="false">W227+W221</f>
        <v>27838600</v>
      </c>
      <c r="X233" s="25"/>
      <c r="Y233" s="36" t="n">
        <f aca="false">Y227+Y221</f>
        <v>66211623.18</v>
      </c>
      <c r="Z233" s="25"/>
      <c r="AA233" s="36" t="n">
        <f aca="false">AA227+AA221</f>
        <v>40</v>
      </c>
      <c r="AB233" s="1"/>
    </row>
    <row r="234" customFormat="false" ht="12.75" hidden="false" customHeight="false" outlineLevel="0" collapsed="false">
      <c r="B234" s="8"/>
      <c r="C234" s="0" t="s">
        <v>35</v>
      </c>
      <c r="E234" s="29" t="n">
        <f aca="false">SUM(E232:E233)</f>
        <v>0</v>
      </c>
      <c r="F234" s="29" t="n">
        <f aca="false">SUM(F232:F233)</f>
        <v>0</v>
      </c>
      <c r="G234" s="29" t="n">
        <f aca="false">SUM(G232:G233)</f>
        <v>0</v>
      </c>
      <c r="H234" s="30"/>
      <c r="I234" s="29" t="n">
        <f aca="false">SUM(I232:I233)</f>
        <v>0</v>
      </c>
      <c r="J234" s="30"/>
      <c r="K234" s="29" t="n">
        <f aca="false">SUM(K232:K233)</f>
        <v>0</v>
      </c>
      <c r="M234" s="29" t="n">
        <f aca="false">SUM(M232:M233)</f>
        <v>0</v>
      </c>
      <c r="N234" s="29" t="n">
        <f aca="false">SUM(N232:N233)</f>
        <v>-25800000</v>
      </c>
      <c r="O234" s="29" t="n">
        <f aca="false">SUM(O232:O233)</f>
        <v>25800000</v>
      </c>
      <c r="P234" s="30"/>
      <c r="Q234" s="29" t="n">
        <f aca="false">SUM(Q232:Q233)</f>
        <v>13963500</v>
      </c>
      <c r="R234" s="30"/>
      <c r="S234" s="29" t="n">
        <f aca="false">SUM(S232:S233)</f>
        <v>3</v>
      </c>
      <c r="U234" s="29" t="n">
        <f aca="false">SUM(U232:U233)</f>
        <v>1943600</v>
      </c>
      <c r="V234" s="29" t="n">
        <f aca="false">SUM(V232:V233)</f>
        <v>-27395000</v>
      </c>
      <c r="W234" s="29" t="n">
        <f aca="false">SUM(W232:W233)</f>
        <v>29338600</v>
      </c>
      <c r="X234" s="30"/>
      <c r="Y234" s="29" t="n">
        <f aca="false">SUM(Y232:Y233)</f>
        <v>66639123.18</v>
      </c>
      <c r="Z234" s="30"/>
      <c r="AA234" s="29" t="n">
        <f aca="false">SUM(AA232:AA233)</f>
        <v>41</v>
      </c>
      <c r="AB234" s="1"/>
    </row>
    <row r="235" customFormat="false" ht="12.75" hidden="false" customHeight="false" outlineLevel="0" collapsed="false">
      <c r="C235" s="0" t="s">
        <v>36</v>
      </c>
      <c r="E235" s="31" t="str">
        <f aca="false">IF(E234=0,"",E232/E234)</f>
        <v/>
      </c>
      <c r="F235" s="31" t="str">
        <f aca="false">IF(F234=0,"",F232/F234)</f>
        <v/>
      </c>
      <c r="G235" s="31" t="str">
        <f aca="false">IF(G234=0,"",G232/G234)</f>
        <v/>
      </c>
      <c r="H235" s="30"/>
      <c r="I235" s="31" t="str">
        <f aca="false">IF(I234=0,"",I232/I234)</f>
        <v/>
      </c>
      <c r="J235" s="30"/>
      <c r="K235" s="31" t="str">
        <f aca="false">IF(K234=0,"",K232/K234)</f>
        <v/>
      </c>
      <c r="M235" s="31" t="str">
        <f aca="false">IF(M234=0,"",M232/M234)</f>
        <v/>
      </c>
      <c r="N235" s="31" t="n">
        <f aca="false">IF(N234=0,"",N232/N234)</f>
        <v>0.0581395348837209</v>
      </c>
      <c r="O235" s="31" t="n">
        <f aca="false">IF(O234=0,"",O232/O234)</f>
        <v>0.0581395348837209</v>
      </c>
      <c r="P235" s="30"/>
      <c r="Q235" s="31" t="n">
        <f aca="false">IF(Q234=0,"",Q232/Q234)</f>
        <v>0.0306155333548179</v>
      </c>
      <c r="R235" s="30"/>
      <c r="S235" s="31" t="n">
        <f aca="false">IF(S234=0,"",S232/S234)</f>
        <v>0.333333333333333</v>
      </c>
      <c r="U235" s="31" t="n">
        <f aca="false">IF(U234=0,"",U232/U234)</f>
        <v>0</v>
      </c>
      <c r="V235" s="31" t="n">
        <f aca="false">IF(V234=0,"",V232/V234)</f>
        <v>0.0547545172476729</v>
      </c>
      <c r="W235" s="31" t="n">
        <f aca="false">IF(W234=0,"",W232/W234)</f>
        <v>0.0511271839828758</v>
      </c>
      <c r="X235" s="30"/>
      <c r="Y235" s="31" t="n">
        <f aca="false">IF(Y234=0,"",Y232/Y234)</f>
        <v>0.00641515043415672</v>
      </c>
      <c r="Z235" s="30"/>
      <c r="AA235" s="31" t="n">
        <f aca="false">IF(AA234=0,"",AA232/AA234)</f>
        <v>0.024390243902439</v>
      </c>
      <c r="AB235" s="1"/>
    </row>
    <row r="236" customFormat="false" ht="12.75" hidden="false" customHeight="false" outlineLevel="0" collapsed="false">
      <c r="AB236" s="1"/>
    </row>
    <row r="237" customFormat="false" ht="12.75" hidden="false" customHeight="false" outlineLevel="0" collapsed="false">
      <c r="AB237" s="1"/>
    </row>
    <row r="238" customFormat="false" ht="12.75" hidden="false" customHeight="false" outlineLevel="0" collapsed="false">
      <c r="AB238" s="1"/>
    </row>
    <row r="239" customFormat="false" ht="12.75" hidden="false" customHeight="false" outlineLevel="0" collapsed="false">
      <c r="AB239" s="1"/>
    </row>
    <row r="240" customFormat="false" ht="12.75" hidden="false" customHeight="false" outlineLevel="0" collapsed="false">
      <c r="B240" s="8" t="s">
        <v>124</v>
      </c>
      <c r="E240" s="7"/>
      <c r="F240" s="7"/>
      <c r="G240" s="7"/>
      <c r="I240" s="22"/>
      <c r="K240" s="7"/>
      <c r="M240" s="7"/>
      <c r="N240" s="7"/>
      <c r="O240" s="7"/>
      <c r="Q240" s="22"/>
      <c r="S240" s="7"/>
      <c r="U240" s="7"/>
      <c r="V240" s="7"/>
      <c r="W240" s="7"/>
      <c r="Y240" s="22"/>
      <c r="AA240" s="7"/>
      <c r="AB240" s="1"/>
    </row>
    <row r="241" customFormat="false" ht="12.75" hidden="false" customHeight="false" outlineLevel="0" collapsed="false">
      <c r="A241" s="1" t="s">
        <v>125</v>
      </c>
      <c r="B241" s="8"/>
      <c r="C241" s="0" t="s">
        <v>32</v>
      </c>
      <c r="E241" s="27" t="n">
        <f aca="false">IF(ISNA(ABS(VLOOKUP($A241,VARDATA,E$3,FALSE()))),0,ABS(VLOOKUP($A241,VARDATA,E$3,FALSE())))</f>
        <v>0</v>
      </c>
      <c r="F241" s="33" t="n">
        <f aca="false">-IF(ISNA(ABS(VLOOKUP($A241,VARDATA,F$3,FALSE()))),0,ABS(VLOOKUP($A241,VARDATA,F$3,FALSE())))</f>
        <v>-187</v>
      </c>
      <c r="G241" s="34" t="n">
        <f aca="false">ABS(F241)+ABS(E241)</f>
        <v>187</v>
      </c>
      <c r="H241" s="25"/>
      <c r="I241" s="26" t="n">
        <f aca="false">IF(ISNA(ABS(VLOOKUP($A241,VARDATA,I$4,FALSE()))),0,ABS(VLOOKUP($A241,VARDATA,I$4,FALSE())))+IF(ISNA(ABS(VLOOKUP($A241,VARDATA,I$3,FALSE()))),0,ABS(VLOOKUP($A241,VARDATA,I$3,FALSE())))</f>
        <v>0</v>
      </c>
      <c r="J241" s="25"/>
      <c r="K241" s="27" t="n">
        <f aca="false">IF(ISNA(ABS(VLOOKUP($A241,VARDATA,K$3,FALSE()))),0,ABS(VLOOKUP($A241,VARDATA,K$3,FALSE())))</f>
        <v>1</v>
      </c>
      <c r="M241" s="27" t="n">
        <f aca="false">IF(ISNA(ABS(VLOOKUP($A241,VARDATA,M$3,FALSE()))),0,ABS(VLOOKUP($A241,VARDATA,M$3,FALSE())))</f>
        <v>29</v>
      </c>
      <c r="N241" s="33" t="n">
        <f aca="false">-IF(ISNA(ABS(VLOOKUP($A241,VARDATA,N$3,FALSE()))),0,ABS(VLOOKUP($A241,VARDATA,N$3,FALSE())))</f>
        <v>-217</v>
      </c>
      <c r="O241" s="34" t="n">
        <f aca="false">ABS(N241)+ABS(M241)</f>
        <v>246</v>
      </c>
      <c r="P241" s="25"/>
      <c r="Q241" s="26" t="n">
        <f aca="false">IF(ISNA(ABS(VLOOKUP($A241,VARDATA,Q$4,FALSE()))),0,ABS(VLOOKUP($A241,VARDATA,Q$4,FALSE())))+IF(ISNA(ABS(VLOOKUP($A241,VARDATA,Q$3,FALSE()))),0,ABS(VLOOKUP($A241,VARDATA,Q$3,FALSE())))</f>
        <v>0</v>
      </c>
      <c r="R241" s="25"/>
      <c r="S241" s="27" t="n">
        <f aca="false">IF(ISNA(ABS(VLOOKUP($A241,VARDATA,S$3,FALSE()))),0,ABS(VLOOKUP($A241,VARDATA,S$3,FALSE())))</f>
        <v>60</v>
      </c>
      <c r="U241" s="27" t="n">
        <f aca="false">IF(ISNA(ABS(VLOOKUP($A241,VARDATA,U$3,FALSE()))),0,ABS(VLOOKUP($A241,VARDATA,U$3,FALSE())))</f>
        <v>46</v>
      </c>
      <c r="V241" s="33" t="n">
        <f aca="false">-IF(ISNA(ABS(VLOOKUP($A241,VARDATA,V$3,FALSE()))),0,ABS(VLOOKUP($A241,VARDATA,V$3,FALSE())))</f>
        <v>-235</v>
      </c>
      <c r="W241" s="34" t="n">
        <f aca="false">ABS(V241)+ABS(U241)</f>
        <v>281</v>
      </c>
      <c r="X241" s="25"/>
      <c r="Y241" s="26" t="n">
        <f aca="false">IF(ISNA(ABS(VLOOKUP($A241,VARDATA,Y$4,FALSE()))),0,ABS(VLOOKUP($A241,VARDATA,Y$4,FALSE())))+IF(ISNA(ABS(VLOOKUP($A241,VARDATA,Y$3,FALSE()))),0,ABS(VLOOKUP($A241,VARDATA,Y$3,FALSE())))</f>
        <v>0</v>
      </c>
      <c r="Z241" s="25"/>
      <c r="AA241" s="27" t="n">
        <f aca="false">IF(ISNA(ABS(VLOOKUP($A241,VARDATA,AA$3,FALSE()))),0,ABS(VLOOKUP($A241,VARDATA,AA$3,FALSE())))</f>
        <v>95</v>
      </c>
      <c r="AB241" s="1"/>
    </row>
    <row r="242" customFormat="false" ht="12.75" hidden="false" customHeight="false" outlineLevel="0" collapsed="false">
      <c r="A242" s="1" t="s">
        <v>126</v>
      </c>
      <c r="B242" s="8"/>
      <c r="C242" s="0" t="s">
        <v>34</v>
      </c>
      <c r="E242" s="27" t="n">
        <f aca="false">IF(ISNA(ABS(VLOOKUP($A242,VARDATA,E$3,FALSE()))),0,ABS(VLOOKUP($A242,VARDATA,E$3,FALSE())))</f>
        <v>183</v>
      </c>
      <c r="F242" s="33" t="n">
        <f aca="false">-IF(ISNA(ABS(VLOOKUP($A242,VARDATA,F$3,FALSE()))),0,ABS(VLOOKUP($A242,VARDATA,F$3,FALSE())))</f>
        <v>-182</v>
      </c>
      <c r="G242" s="34" t="n">
        <f aca="false">ABS(F242)+ABS(E242)</f>
        <v>365</v>
      </c>
      <c r="H242" s="25"/>
      <c r="I242" s="26" t="n">
        <f aca="false">IF(ISNA(ABS(VLOOKUP($A242,VARDATA,I$4,FALSE()))),0,ABS(VLOOKUP($A242,VARDATA,I$4,FALSE())))+IF(ISNA(ABS(VLOOKUP($A242,VARDATA,I$3,FALSE()))),0,ABS(VLOOKUP($A242,VARDATA,I$3,FALSE())))</f>
        <v>0</v>
      </c>
      <c r="J242" s="25"/>
      <c r="K242" s="27" t="n">
        <f aca="false">IF(ISNA(ABS(VLOOKUP($A242,VARDATA,K$3,FALSE()))),0,ABS(VLOOKUP($A242,VARDATA,K$3,FALSE())))</f>
        <v>2</v>
      </c>
      <c r="M242" s="27" t="n">
        <f aca="false">IF(ISNA(ABS(VLOOKUP($A242,VARDATA,M$3,FALSE()))),0,ABS(VLOOKUP($A242,VARDATA,M$3,FALSE())))</f>
        <v>205</v>
      </c>
      <c r="N242" s="33" t="n">
        <f aca="false">-IF(ISNA(ABS(VLOOKUP($A242,VARDATA,N$3,FALSE()))),0,ABS(VLOOKUP($A242,VARDATA,N$3,FALSE())))</f>
        <v>-201</v>
      </c>
      <c r="O242" s="34" t="n">
        <f aca="false">ABS(N242)+ABS(M242)</f>
        <v>406</v>
      </c>
      <c r="P242" s="25"/>
      <c r="Q242" s="26" t="n">
        <f aca="false">IF(ISNA(ABS(VLOOKUP($A242,VARDATA,Q$4,FALSE()))),0,ABS(VLOOKUP($A242,VARDATA,Q$4,FALSE())))+IF(ISNA(ABS(VLOOKUP($A242,VARDATA,Q$3,FALSE()))),0,ABS(VLOOKUP($A242,VARDATA,Q$3,FALSE())))</f>
        <v>0</v>
      </c>
      <c r="R242" s="25"/>
      <c r="S242" s="27" t="n">
        <f aca="false">IF(ISNA(ABS(VLOOKUP($A242,VARDATA,S$3,FALSE()))),0,ABS(VLOOKUP($A242,VARDATA,S$3,FALSE())))</f>
        <v>43</v>
      </c>
      <c r="U242" s="27" t="n">
        <f aca="false">IF(ISNA(ABS(VLOOKUP($A242,VARDATA,U$3,FALSE()))),0,ABS(VLOOKUP($A242,VARDATA,U$3,FALSE())))</f>
        <v>219</v>
      </c>
      <c r="V242" s="33" t="n">
        <f aca="false">-IF(ISNA(ABS(VLOOKUP($A242,VARDATA,V$3,FALSE()))),0,ABS(VLOOKUP($A242,VARDATA,V$3,FALSE())))</f>
        <v>-209</v>
      </c>
      <c r="W242" s="34" t="n">
        <f aca="false">ABS(V242)+ABS(U242)</f>
        <v>428</v>
      </c>
      <c r="X242" s="25"/>
      <c r="Y242" s="26" t="n">
        <f aca="false">IF(ISNA(ABS(VLOOKUP($A242,VARDATA,Y$4,FALSE()))),0,ABS(VLOOKUP($A242,VARDATA,Y$4,FALSE())))+IF(ISNA(ABS(VLOOKUP($A242,VARDATA,Y$3,FALSE()))),0,ABS(VLOOKUP($A242,VARDATA,Y$3,FALSE())))</f>
        <v>0</v>
      </c>
      <c r="Z242" s="25"/>
      <c r="AA242" s="27" t="n">
        <f aca="false">IF(ISNA(ABS(VLOOKUP($A242,VARDATA,AA$3,FALSE()))),0,ABS(VLOOKUP($A242,VARDATA,AA$3,FALSE())))</f>
        <v>65</v>
      </c>
      <c r="AB242" s="1"/>
    </row>
    <row r="243" customFormat="false" ht="12.75" hidden="false" customHeight="false" outlineLevel="0" collapsed="false">
      <c r="B243" s="8"/>
      <c r="C243" s="0" t="s">
        <v>35</v>
      </c>
      <c r="E243" s="29" t="n">
        <f aca="false">SUM(E241:E242)</f>
        <v>183</v>
      </c>
      <c r="F243" s="29" t="n">
        <f aca="false">SUM(F241:F242)</f>
        <v>-369</v>
      </c>
      <c r="G243" s="29" t="n">
        <f aca="false">SUM(G241:G242)</f>
        <v>552</v>
      </c>
      <c r="H243" s="30"/>
      <c r="I243" s="29" t="n">
        <f aca="false">SUM(I241:I242)</f>
        <v>0</v>
      </c>
      <c r="J243" s="30"/>
      <c r="K243" s="29" t="n">
        <f aca="false">SUM(K241:K242)</f>
        <v>3</v>
      </c>
      <c r="M243" s="29" t="n">
        <f aca="false">SUM(M241:M242)</f>
        <v>234</v>
      </c>
      <c r="N243" s="29" t="n">
        <f aca="false">SUM(N241:N242)</f>
        <v>-418</v>
      </c>
      <c r="O243" s="29" t="n">
        <f aca="false">SUM(O241:O242)</f>
        <v>652</v>
      </c>
      <c r="P243" s="30"/>
      <c r="Q243" s="29" t="n">
        <f aca="false">SUM(Q241:Q242)</f>
        <v>0</v>
      </c>
      <c r="R243" s="30"/>
      <c r="S243" s="29" t="n">
        <f aca="false">SUM(S241:S242)</f>
        <v>103</v>
      </c>
      <c r="U243" s="29" t="n">
        <f aca="false">SUM(U241:U242)</f>
        <v>265</v>
      </c>
      <c r="V243" s="29" t="n">
        <f aca="false">SUM(V241:V242)</f>
        <v>-444</v>
      </c>
      <c r="W243" s="29" t="n">
        <f aca="false">SUM(W241:W242)</f>
        <v>709</v>
      </c>
      <c r="X243" s="30"/>
      <c r="Y243" s="29" t="n">
        <f aca="false">SUM(Y241:Y242)</f>
        <v>0</v>
      </c>
      <c r="Z243" s="30"/>
      <c r="AA243" s="29" t="n">
        <f aca="false">SUM(AA241:AA242)</f>
        <v>160</v>
      </c>
      <c r="AB243" s="1"/>
    </row>
    <row r="244" customFormat="false" ht="12.75" hidden="false" customHeight="false" outlineLevel="0" collapsed="false">
      <c r="C244" s="0" t="s">
        <v>36</v>
      </c>
      <c r="E244" s="31" t="n">
        <f aca="false">IF(E243=0,"",E241/E243)</f>
        <v>0</v>
      </c>
      <c r="F244" s="31" t="n">
        <f aca="false">IF(F243=0,"",F241/F243)</f>
        <v>0.506775067750678</v>
      </c>
      <c r="G244" s="31" t="n">
        <f aca="false">IF(G243=0,"",G241/G243)</f>
        <v>0.338768115942029</v>
      </c>
      <c r="H244" s="30"/>
      <c r="I244" s="31" t="str">
        <f aca="false">IF(I243=0,"",I241/I243)</f>
        <v/>
      </c>
      <c r="J244" s="30"/>
      <c r="K244" s="31" t="n">
        <f aca="false">IF(K243=0,"",K241/K243)</f>
        <v>0.333333333333333</v>
      </c>
      <c r="M244" s="31" t="n">
        <f aca="false">IF(M243=0,"",M241/M243)</f>
        <v>0.123931623931624</v>
      </c>
      <c r="N244" s="31" t="n">
        <f aca="false">IF(N243=0,"",N241/N243)</f>
        <v>0.519138755980861</v>
      </c>
      <c r="O244" s="31" t="n">
        <f aca="false">IF(O243=0,"",O241/O243)</f>
        <v>0.377300613496933</v>
      </c>
      <c r="P244" s="30"/>
      <c r="Q244" s="31" t="str">
        <f aca="false">IF(Q243=0,"",Q241/Q243)</f>
        <v/>
      </c>
      <c r="R244" s="30"/>
      <c r="S244" s="31" t="n">
        <f aca="false">IF(S243=0,"",S241/S243)</f>
        <v>0.58252427184466</v>
      </c>
      <c r="U244" s="31" t="n">
        <f aca="false">IF(U243=0,"",U241/U243)</f>
        <v>0.173584905660377</v>
      </c>
      <c r="V244" s="31" t="n">
        <f aca="false">IF(V243=0,"",V241/V243)</f>
        <v>0.529279279279279</v>
      </c>
      <c r="W244" s="31" t="n">
        <f aca="false">IF(W243=0,"",W241/W243)</f>
        <v>0.396332863187588</v>
      </c>
      <c r="X244" s="30"/>
      <c r="Y244" s="31" t="str">
        <f aca="false">IF(Y243=0,"",Y241/Y243)</f>
        <v/>
      </c>
      <c r="Z244" s="30"/>
      <c r="AA244" s="31" t="n">
        <f aca="false">IF(AA243=0,"",AA241/AA243)</f>
        <v>0.59375</v>
      </c>
      <c r="AB244" s="1"/>
    </row>
    <row r="245" customFormat="false" ht="12.75" hidden="false" customHeight="false" outlineLevel="0" collapsed="false">
      <c r="AB245" s="1"/>
    </row>
    <row r="246" customFormat="false" ht="12.75" hidden="false" customHeight="false" outlineLevel="0" collapsed="false">
      <c r="AB246" s="1"/>
    </row>
    <row r="247" customFormat="false" ht="12.75" hidden="false" customHeight="false" outlineLevel="0" collapsed="false">
      <c r="AB247" s="1"/>
    </row>
    <row r="248" customFormat="false" ht="12.75" hidden="false" customHeight="false" outlineLevel="0" collapsed="false">
      <c r="B248" s="8" t="s">
        <v>127</v>
      </c>
      <c r="E248" s="7"/>
      <c r="F248" s="7"/>
      <c r="G248" s="7"/>
      <c r="I248" s="22"/>
      <c r="K248" s="7"/>
      <c r="M248" s="7"/>
      <c r="N248" s="7"/>
      <c r="O248" s="7"/>
      <c r="Q248" s="22"/>
      <c r="S248" s="7"/>
      <c r="U248" s="7"/>
      <c r="V248" s="7"/>
      <c r="W248" s="7"/>
      <c r="Y248" s="22"/>
      <c r="AA248" s="7"/>
      <c r="AB248" s="1"/>
    </row>
    <row r="249" customFormat="false" ht="12.75" hidden="false" customHeight="false" outlineLevel="0" collapsed="false">
      <c r="B249" s="8"/>
      <c r="C249" s="39" t="s">
        <v>32</v>
      </c>
      <c r="D249" s="39"/>
      <c r="E249" s="40"/>
      <c r="F249" s="40"/>
      <c r="G249" s="40"/>
      <c r="H249" s="41"/>
      <c r="I249" s="40" t="n">
        <f aca="false">I115+I241+I212+I67+I142+I192+I232+I123</f>
        <v>474709950.43585</v>
      </c>
      <c r="J249" s="41"/>
      <c r="K249" s="40" t="n">
        <f aca="false">K115+K241+K212+K67+K142+K192+K232+K123</f>
        <v>1160</v>
      </c>
      <c r="L249" s="39"/>
      <c r="M249" s="40"/>
      <c r="N249" s="40"/>
      <c r="O249" s="40"/>
      <c r="P249" s="41"/>
      <c r="Q249" s="40" t="n">
        <f aca="false">Q115+Q241+Q212+Q67+Q142+Q192+Q232+Q123</f>
        <v>7431186033.52279</v>
      </c>
      <c r="R249" s="41"/>
      <c r="S249" s="40" t="n">
        <f aca="false">S115+S241+S212+S67+S142+S192+S232+S123</f>
        <v>19106</v>
      </c>
      <c r="T249" s="39"/>
      <c r="U249" s="40"/>
      <c r="V249" s="40"/>
      <c r="W249" s="40"/>
      <c r="X249" s="41"/>
      <c r="Y249" s="40" t="n">
        <f aca="false">Y115+Y241+Y212+Y67+Y142+Y192+Y232+Y123</f>
        <v>12712783972.5662</v>
      </c>
      <c r="Z249" s="41"/>
      <c r="AA249" s="40" t="n">
        <f aca="false">AA115+AA241+AA212+AA67+AA142+AA192+AA232+AA123</f>
        <v>36534</v>
      </c>
      <c r="AB249" s="1"/>
    </row>
    <row r="250" customFormat="false" ht="12.75" hidden="false" customHeight="false" outlineLevel="0" collapsed="false">
      <c r="B250" s="8"/>
      <c r="C250" s="39" t="s">
        <v>34</v>
      </c>
      <c r="D250" s="39"/>
      <c r="E250" s="40"/>
      <c r="F250" s="40"/>
      <c r="G250" s="40"/>
      <c r="H250" s="41"/>
      <c r="I250" s="40" t="n">
        <f aca="false">I116+I242+I213+I68+I143+I193+I233+I124</f>
        <v>1838570135.95431</v>
      </c>
      <c r="J250" s="41"/>
      <c r="K250" s="40" t="n">
        <f aca="false">K116+K242+K213+K68+K143+K193+K233+K124</f>
        <v>1530</v>
      </c>
      <c r="L250" s="39"/>
      <c r="M250" s="40"/>
      <c r="N250" s="40"/>
      <c r="O250" s="40"/>
      <c r="P250" s="41"/>
      <c r="Q250" s="40" t="n">
        <f aca="false">Q116+Q242+Q213+Q68+Q143+Q193+Q233+Q124</f>
        <v>32931058534.4976</v>
      </c>
      <c r="R250" s="41"/>
      <c r="S250" s="40" t="n">
        <f aca="false">S116+S242+S213+S68+S143+S193+S233+S124</f>
        <v>30196</v>
      </c>
      <c r="T250" s="39"/>
      <c r="U250" s="40"/>
      <c r="V250" s="40"/>
      <c r="W250" s="40"/>
      <c r="X250" s="41"/>
      <c r="Y250" s="40" t="n">
        <f aca="false">Y116+Y242+Y213+Y68+Y143+Y193+Y233+Y124</f>
        <v>71791877279.0075</v>
      </c>
      <c r="Z250" s="41"/>
      <c r="AA250" s="40" t="n">
        <f aca="false">AA116+AA242+AA213+AA68+AA143+AA193+AA233+AA124</f>
        <v>76859</v>
      </c>
      <c r="AB250" s="1"/>
    </row>
    <row r="251" customFormat="false" ht="12.75" hidden="false" customHeight="false" outlineLevel="0" collapsed="false">
      <c r="B251" s="8"/>
      <c r="C251" s="39" t="s">
        <v>35</v>
      </c>
      <c r="D251" s="39"/>
      <c r="E251" s="42"/>
      <c r="F251" s="42"/>
      <c r="G251" s="42"/>
      <c r="H251" s="43"/>
      <c r="I251" s="42" t="n">
        <f aca="false">SUM(I249:I250)</f>
        <v>2313280086.39016</v>
      </c>
      <c r="J251" s="43"/>
      <c r="K251" s="42" t="n">
        <f aca="false">SUM(K249:K250)</f>
        <v>2690</v>
      </c>
      <c r="L251" s="39"/>
      <c r="M251" s="42"/>
      <c r="N251" s="42"/>
      <c r="O251" s="42"/>
      <c r="P251" s="43"/>
      <c r="Q251" s="42" t="n">
        <f aca="false">SUM(Q249:Q250)</f>
        <v>40362244568.0204</v>
      </c>
      <c r="R251" s="43"/>
      <c r="S251" s="42" t="n">
        <f aca="false">SUM(S249:S250)</f>
        <v>49302</v>
      </c>
      <c r="T251" s="39"/>
      <c r="U251" s="42"/>
      <c r="V251" s="42"/>
      <c r="W251" s="42"/>
      <c r="X251" s="43"/>
      <c r="Y251" s="42" t="n">
        <f aca="false">SUM(Y249:Y250)</f>
        <v>84504661251.5738</v>
      </c>
      <c r="Z251" s="43"/>
      <c r="AA251" s="42" t="n">
        <f aca="false">SUM(AA249:AA250)</f>
        <v>113393</v>
      </c>
      <c r="AB251" s="1"/>
    </row>
    <row r="252" customFormat="false" ht="12.75" hidden="false" customHeight="false" outlineLevel="0" collapsed="false">
      <c r="C252" s="39" t="s">
        <v>36</v>
      </c>
      <c r="D252" s="39"/>
      <c r="E252" s="44"/>
      <c r="F252" s="44"/>
      <c r="G252" s="44"/>
      <c r="H252" s="43"/>
      <c r="I252" s="44" t="n">
        <f aca="false">IF(I251=0,"",I249/I251)</f>
        <v>0.205210753867954</v>
      </c>
      <c r="J252" s="43"/>
      <c r="K252" s="44" t="n">
        <f aca="false">IF(K251=0,"",K249/K251)</f>
        <v>0.431226765799257</v>
      </c>
      <c r="L252" s="39"/>
      <c r="M252" s="44"/>
      <c r="N252" s="44"/>
      <c r="O252" s="44"/>
      <c r="P252" s="43"/>
      <c r="Q252" s="44" t="n">
        <f aca="false">IF(Q251=0,"",Q249/Q251)</f>
        <v>0.184112308744361</v>
      </c>
      <c r="R252" s="43"/>
      <c r="S252" s="44" t="n">
        <f aca="false">IF(S251=0,"",S249/S251)</f>
        <v>0.3875299176504</v>
      </c>
      <c r="T252" s="39"/>
      <c r="U252" s="44"/>
      <c r="V252" s="44"/>
      <c r="W252" s="44"/>
      <c r="X252" s="43"/>
      <c r="Y252" s="44" t="n">
        <f aca="false">IF(Y251=0,"",Y249/Y251)</f>
        <v>0.150438848985144</v>
      </c>
      <c r="Z252" s="43"/>
      <c r="AA252" s="44" t="n">
        <f aca="false">IF(AA251=0,"",AA249/AA251)</f>
        <v>0.322189200391559</v>
      </c>
      <c r="AB252" s="1"/>
    </row>
    <row r="253" customFormat="false" ht="12.75" hidden="false" customHeight="false" outlineLevel="0" collapsed="false">
      <c r="B253" s="8"/>
      <c r="AB253" s="1"/>
    </row>
    <row r="254" customFormat="false" ht="12.75" hidden="false" customHeight="false" outlineLevel="0" collapsed="false">
      <c r="B254" s="8" t="str">
        <f aca="false">IF('RAW DATA'!$A$1="YES","* EUROPEAN GAS AND POWER NUMBERS COME FROM LONDON","* EUROPEAN GAS AND POWER NUMBERS COME FROM HOUSTON")</f>
        <v>* EUROPEAN GAS AND POWER NUMBERS COME FROM LONDON</v>
      </c>
      <c r="AB254" s="1"/>
    </row>
    <row r="255" customFormat="false" ht="12.75" hidden="false" customHeight="false" outlineLevel="0" collapsed="false">
      <c r="B255" s="8"/>
      <c r="AB255" s="1"/>
    </row>
    <row r="256" customFormat="false" ht="12.75" hidden="false" customHeight="false" outlineLevel="0" collapsed="false">
      <c r="B256" s="8"/>
      <c r="AB256" s="1"/>
    </row>
    <row r="257" customFormat="false" ht="12.75" hidden="false" customHeight="false" outlineLevel="0" collapsed="false">
      <c r="B257" s="2" t="str">
        <f aca="true">"RUN ON "&amp;TEXT(NOW(),"M/D/YYYY HH:MM")</f>
        <v>RUN ON 9/26/2025 21:33</v>
      </c>
      <c r="AB257" s="1"/>
    </row>
    <row r="258" customFormat="false" ht="12.75" hidden="false" customHeight="false" outlineLevel="0" collapsed="false">
      <c r="B258" s="45" t="e">
        <f aca="false">SUM(C258:AB258)</f>
        <v>#REF!</v>
      </c>
      <c r="C258" s="1" t="s">
        <v>128</v>
      </c>
      <c r="D258" s="46"/>
      <c r="E258" s="47"/>
      <c r="F258" s="47"/>
      <c r="G258" s="47"/>
      <c r="H258" s="48"/>
      <c r="I258" s="47"/>
      <c r="J258" s="48"/>
      <c r="K258" s="47" t="e">
        <f aca="true">INDIRECT("'RAW DATA'!"&amp;CHAR(64+K$3)&amp;"1")-K251</f>
        <v>#REF!</v>
      </c>
      <c r="L258" s="1"/>
      <c r="M258" s="47"/>
      <c r="N258" s="47"/>
      <c r="O258" s="47"/>
      <c r="P258" s="48"/>
      <c r="Q258" s="47"/>
      <c r="R258" s="48"/>
      <c r="S258" s="47" t="e">
        <f aca="true">INDIRECT("'RAW DATA'!"&amp;CHAR(64+S$3)&amp;"1")-S251</f>
        <v>#REF!</v>
      </c>
      <c r="T258" s="1"/>
      <c r="U258" s="47"/>
      <c r="V258" s="47"/>
      <c r="W258" s="47"/>
      <c r="X258" s="48"/>
      <c r="Y258" s="47"/>
      <c r="Z258" s="48"/>
      <c r="AA258" s="47" t="e">
        <f aca="true">INDIRECT("'RAW DATA'!"&amp;CHAR(64+AA$3)&amp;"1")-AA251</f>
        <v>#REF!</v>
      </c>
      <c r="AB258" s="1"/>
    </row>
    <row r="259" customFormat="false" ht="12.75" hidden="false" customHeight="false" outlineLevel="0" collapsed="false">
      <c r="B259" s="45" t="e">
        <f aca="false">SUM(C259:AB259)</f>
        <v>#REF!</v>
      </c>
      <c r="C259" s="1" t="s">
        <v>129</v>
      </c>
      <c r="D259" s="46"/>
      <c r="E259" s="47"/>
      <c r="F259" s="47"/>
      <c r="G259" s="47"/>
      <c r="H259" s="48"/>
      <c r="I259" s="47"/>
      <c r="J259" s="48"/>
      <c r="K259" s="47" t="e">
        <f aca="true">INDIRECT("'RAW DATA (DATABASE)'!"&amp;CHAR(64+K$3)&amp;"1")-K251</f>
        <v>#REF!</v>
      </c>
      <c r="L259" s="1"/>
      <c r="M259" s="47"/>
      <c r="N259" s="47"/>
      <c r="O259" s="47"/>
      <c r="P259" s="48"/>
      <c r="Q259" s="47"/>
      <c r="R259" s="48"/>
      <c r="S259" s="47" t="e">
        <f aca="true">INDIRECT("'RAW DATA (DATABASE)'!"&amp;CHAR(64+S$3)&amp;"1")-S251</f>
        <v>#REF!</v>
      </c>
      <c r="T259" s="1"/>
      <c r="U259" s="47"/>
      <c r="V259" s="47"/>
      <c r="W259" s="47"/>
      <c r="X259" s="48"/>
      <c r="Y259" s="47"/>
      <c r="Z259" s="48"/>
      <c r="AA259" s="47" t="e">
        <f aca="true">INDIRECT("'RAW DATA (DATABASE)'!"&amp;CHAR(64+AA$3)&amp;"1")-AA251</f>
        <v>#REF!</v>
      </c>
      <c r="AB259" s="1"/>
    </row>
    <row r="260" customFormat="false" ht="12.75" hidden="false" customHeight="false" outlineLevel="0" collapsed="false">
      <c r="B260" s="45" t="n">
        <f aca="false">SUM(C260:AB260)</f>
        <v>0</v>
      </c>
      <c r="C260" s="1" t="s">
        <v>130</v>
      </c>
      <c r="D260" s="46"/>
      <c r="E260" s="47"/>
      <c r="F260" s="47"/>
      <c r="G260" s="47"/>
      <c r="H260" s="48"/>
      <c r="I260" s="47"/>
      <c r="J260" s="48"/>
      <c r="K260" s="47" t="n">
        <f aca="false">K249-BRAINWAVE!H48</f>
        <v>0</v>
      </c>
      <c r="L260" s="1"/>
      <c r="M260" s="47"/>
      <c r="N260" s="47"/>
      <c r="O260" s="47"/>
      <c r="P260" s="48"/>
      <c r="Q260" s="47"/>
      <c r="R260" s="48"/>
      <c r="S260" s="47" t="n">
        <f aca="false">S249-BRAINWAVE!N48</f>
        <v>0</v>
      </c>
      <c r="T260" s="1"/>
      <c r="U260" s="47"/>
      <c r="V260" s="47"/>
      <c r="W260" s="47"/>
      <c r="X260" s="48"/>
      <c r="Y260" s="47"/>
      <c r="Z260" s="48"/>
      <c r="AA260" s="47" t="n">
        <f aca="false">AA249-BRAINWAVE!Z48</f>
        <v>0</v>
      </c>
      <c r="AB260" s="1"/>
    </row>
    <row r="261" customFormat="false" ht="12.75" hidden="false" customHeight="false" outlineLevel="0" collapsed="false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4" customFormat="false" ht="12.75" hidden="false" customHeight="false" outlineLevel="0" collapsed="false">
      <c r="D264" s="0" t="s">
        <v>2</v>
      </c>
    </row>
    <row r="275" customFormat="false" ht="12.75" hidden="false" customHeight="false" outlineLevel="0" collapsed="false">
      <c r="B275" s="8"/>
    </row>
    <row r="276" customFormat="false" ht="12.75" hidden="false" customHeight="false" outlineLevel="0" collapsed="false">
      <c r="B276" s="8"/>
    </row>
    <row r="277" customFormat="false" ht="12.75" hidden="false" customHeight="false" outlineLevel="0" collapsed="false">
      <c r="B277" s="8"/>
    </row>
    <row r="278" customFormat="false" ht="12.75" hidden="false" customHeight="false" outlineLevel="0" collapsed="false">
      <c r="B278" s="8"/>
    </row>
    <row r="279" customFormat="false" ht="12.75" hidden="false" customHeight="false" outlineLevel="0" collapsed="false">
      <c r="B279" s="8"/>
    </row>
    <row r="280" customFormat="false" ht="12.75" hidden="false" customHeight="false" outlineLevel="0" collapsed="false">
      <c r="B280" s="8"/>
    </row>
    <row r="281" customFormat="false" ht="12.75" hidden="false" customHeight="false" outlineLevel="0" collapsed="false">
      <c r="B281" s="8"/>
    </row>
    <row r="282" customFormat="false" ht="12.75" hidden="false" customHeight="false" outlineLevel="0" collapsed="false">
      <c r="B282" s="8"/>
    </row>
    <row r="283" customFormat="false" ht="12.75" hidden="false" customHeight="false" outlineLevel="0" collapsed="false">
      <c r="B283" s="8"/>
    </row>
    <row r="284" customFormat="false" ht="12.75" hidden="false" customHeight="false" outlineLevel="0" collapsed="false">
      <c r="B284" s="8"/>
    </row>
    <row r="285" customFormat="false" ht="12.75" hidden="false" customHeight="false" outlineLevel="0" collapsed="false">
      <c r="B285" s="8"/>
    </row>
    <row r="286" customFormat="false" ht="12.75" hidden="false" customHeight="false" outlineLevel="0" collapsed="false">
      <c r="B286" s="8"/>
    </row>
    <row r="287" customFormat="false" ht="12.75" hidden="false" customHeight="false" outlineLevel="0" collapsed="false">
      <c r="B287" s="8"/>
    </row>
    <row r="288" customFormat="false" ht="12.75" hidden="false" customHeight="false" outlineLevel="0" collapsed="false">
      <c r="B288" s="8"/>
    </row>
    <row r="289" customFormat="false" ht="12.75" hidden="false" customHeight="false" outlineLevel="0" collapsed="false">
      <c r="B289" s="8"/>
    </row>
    <row r="290" customFormat="false" ht="12.75" hidden="false" customHeight="false" outlineLevel="0" collapsed="false">
      <c r="B290" s="8"/>
    </row>
    <row r="291" customFormat="false" ht="12.75" hidden="false" customHeight="false" outlineLevel="0" collapsed="false">
      <c r="B291" s="8"/>
    </row>
    <row r="292" customFormat="false" ht="12.75" hidden="false" customHeight="false" outlineLevel="0" collapsed="false">
      <c r="B292" s="8"/>
    </row>
    <row r="293" customFormat="false" ht="12.75" hidden="false" customHeight="false" outlineLevel="0" collapsed="false">
      <c r="B293" s="8"/>
    </row>
    <row r="294" customFormat="false" ht="12.75" hidden="false" customHeight="false" outlineLevel="0" collapsed="false">
      <c r="B294" s="8"/>
    </row>
    <row r="295" customFormat="false" ht="12.75" hidden="false" customHeight="false" outlineLevel="0" collapsed="false">
      <c r="B295" s="8"/>
    </row>
    <row r="296" customFormat="false" ht="12.75" hidden="false" customHeight="false" outlineLevel="0" collapsed="false">
      <c r="B296" s="8"/>
    </row>
    <row r="297" customFormat="false" ht="12.75" hidden="false" customHeight="false" outlineLevel="0" collapsed="false">
      <c r="B297" s="8"/>
    </row>
    <row r="298" customFormat="false" ht="12.75" hidden="false" customHeight="false" outlineLevel="0" collapsed="false">
      <c r="B298" s="8"/>
    </row>
    <row r="299" customFormat="false" ht="12.75" hidden="false" customHeight="false" outlineLevel="0" collapsed="false">
      <c r="B299" s="8"/>
    </row>
    <row r="300" customFormat="false" ht="12.75" hidden="false" customHeight="false" outlineLevel="0" collapsed="false">
      <c r="B300" s="8"/>
    </row>
    <row r="301" customFormat="false" ht="12.75" hidden="false" customHeight="false" outlineLevel="0" collapsed="false">
      <c r="B301" s="8"/>
    </row>
    <row r="302" customFormat="false" ht="12.75" hidden="false" customHeight="false" outlineLevel="0" collapsed="false">
      <c r="B302" s="8"/>
    </row>
    <row r="303" customFormat="false" ht="12.75" hidden="false" customHeight="false" outlineLevel="0" collapsed="false">
      <c r="B303" s="8"/>
    </row>
    <row r="304" customFormat="false" ht="12.75" hidden="false" customHeight="false" outlineLevel="0" collapsed="false">
      <c r="B304" s="8"/>
    </row>
    <row r="305" customFormat="false" ht="12.75" hidden="false" customHeight="false" outlineLevel="0" collapsed="false">
      <c r="B305" s="8"/>
    </row>
    <row r="306" customFormat="false" ht="12.75" hidden="false" customHeight="false" outlineLevel="0" collapsed="false">
      <c r="B306" s="8"/>
    </row>
    <row r="307" customFormat="false" ht="12.75" hidden="false" customHeight="false" outlineLevel="0" collapsed="false">
      <c r="B307" s="8"/>
    </row>
    <row r="308" customFormat="false" ht="12.75" hidden="false" customHeight="false" outlineLevel="0" collapsed="false">
      <c r="B308" s="8"/>
    </row>
    <row r="309" customFormat="false" ht="12.75" hidden="false" customHeight="false" outlineLevel="0" collapsed="false">
      <c r="B309" s="8"/>
    </row>
    <row r="310" customFormat="false" ht="12.75" hidden="false" customHeight="false" outlineLevel="0" collapsed="false">
      <c r="B310" s="8"/>
    </row>
    <row r="311" customFormat="false" ht="12.75" hidden="false" customHeight="false" outlineLevel="0" collapsed="false">
      <c r="B311" s="8"/>
    </row>
    <row r="312" customFormat="false" ht="12.75" hidden="false" customHeight="false" outlineLevel="0" collapsed="false">
      <c r="B312" s="8"/>
    </row>
    <row r="313" customFormat="false" ht="12.75" hidden="false" customHeight="false" outlineLevel="0" collapsed="false">
      <c r="B313" s="8"/>
    </row>
    <row r="314" customFormat="false" ht="12.75" hidden="false" customHeight="false" outlineLevel="0" collapsed="false">
      <c r="B314" s="8"/>
    </row>
    <row r="315" customFormat="false" ht="12.75" hidden="false" customHeight="false" outlineLevel="0" collapsed="false">
      <c r="B315" s="8"/>
    </row>
    <row r="316" customFormat="false" ht="12.75" hidden="false" customHeight="false" outlineLevel="0" collapsed="false">
      <c r="B316" s="8"/>
    </row>
    <row r="317" customFormat="false" ht="12.75" hidden="false" customHeight="false" outlineLevel="0" collapsed="false">
      <c r="B317" s="8"/>
    </row>
    <row r="318" customFormat="false" ht="12.75" hidden="false" customHeight="false" outlineLevel="0" collapsed="false">
      <c r="B318" s="8"/>
    </row>
    <row r="319" customFormat="false" ht="12.75" hidden="false" customHeight="false" outlineLevel="0" collapsed="false">
      <c r="B319" s="8"/>
    </row>
    <row r="320" customFormat="false" ht="12.75" hidden="false" customHeight="false" outlineLevel="0" collapsed="false">
      <c r="B320" s="8"/>
    </row>
    <row r="321" customFormat="false" ht="12.75" hidden="false" customHeight="false" outlineLevel="0" collapsed="false">
      <c r="B321" s="8"/>
    </row>
    <row r="322" customFormat="false" ht="12.75" hidden="false" customHeight="false" outlineLevel="0" collapsed="false">
      <c r="B322" s="8"/>
    </row>
    <row r="323" customFormat="false" ht="12.75" hidden="false" customHeight="false" outlineLevel="0" collapsed="false">
      <c r="B323" s="8"/>
    </row>
    <row r="324" customFormat="false" ht="12.75" hidden="false" customHeight="false" outlineLevel="0" collapsed="false">
      <c r="B324" s="8"/>
    </row>
    <row r="325" customFormat="false" ht="12.75" hidden="false" customHeight="false" outlineLevel="0" collapsed="false">
      <c r="B325" s="8"/>
    </row>
    <row r="326" customFormat="false" ht="12.75" hidden="false" customHeight="false" outlineLevel="0" collapsed="false">
      <c r="B326" s="8"/>
    </row>
    <row r="327" customFormat="false" ht="12.75" hidden="false" customHeight="false" outlineLevel="0" collapsed="false">
      <c r="B327" s="8"/>
    </row>
    <row r="328" customFormat="false" ht="12.75" hidden="false" customHeight="false" outlineLevel="0" collapsed="false">
      <c r="B328" s="8"/>
    </row>
    <row r="329" customFormat="false" ht="12.75" hidden="false" customHeight="false" outlineLevel="0" collapsed="false">
      <c r="B329" s="8"/>
    </row>
    <row r="330" customFormat="false" ht="12.75" hidden="false" customHeight="false" outlineLevel="0" collapsed="false">
      <c r="B330" s="8"/>
    </row>
    <row r="331" customFormat="false" ht="12.75" hidden="false" customHeight="false" outlineLevel="0" collapsed="false">
      <c r="B331" s="8"/>
    </row>
    <row r="332" customFormat="false" ht="12.75" hidden="false" customHeight="false" outlineLevel="0" collapsed="false">
      <c r="B332" s="8"/>
    </row>
    <row r="333" customFormat="false" ht="12.75" hidden="false" customHeight="false" outlineLevel="0" collapsed="false">
      <c r="B333" s="8"/>
    </row>
    <row r="334" customFormat="false" ht="12.75" hidden="false" customHeight="false" outlineLevel="0" collapsed="false">
      <c r="B334" s="8"/>
    </row>
    <row r="335" customFormat="false" ht="12.75" hidden="false" customHeight="false" outlineLevel="0" collapsed="false">
      <c r="B335" s="8"/>
    </row>
    <row r="336" customFormat="false" ht="12.75" hidden="false" customHeight="false" outlineLevel="0" collapsed="false">
      <c r="B336" s="8"/>
    </row>
    <row r="337" customFormat="false" ht="12.75" hidden="false" customHeight="false" outlineLevel="0" collapsed="false">
      <c r="B337" s="8"/>
    </row>
    <row r="338" customFormat="false" ht="12.75" hidden="false" customHeight="false" outlineLevel="0" collapsed="false">
      <c r="B338" s="8"/>
    </row>
    <row r="339" customFormat="false" ht="12.75" hidden="false" customHeight="false" outlineLevel="0" collapsed="false">
      <c r="B339" s="8"/>
    </row>
    <row r="340" customFormat="false" ht="12.75" hidden="false" customHeight="false" outlineLevel="0" collapsed="false">
      <c r="B340" s="8"/>
    </row>
    <row r="341" customFormat="false" ht="12.75" hidden="false" customHeight="false" outlineLevel="0" collapsed="false">
      <c r="B341" s="8"/>
    </row>
    <row r="342" customFormat="false" ht="12.75" hidden="false" customHeight="false" outlineLevel="0" collapsed="false">
      <c r="B342" s="8"/>
    </row>
    <row r="343" customFormat="false" ht="12.75" hidden="false" customHeight="false" outlineLevel="0" collapsed="false">
      <c r="B343" s="8"/>
    </row>
    <row r="344" customFormat="false" ht="12.75" hidden="false" customHeight="false" outlineLevel="0" collapsed="false">
      <c r="B344" s="8"/>
    </row>
    <row r="345" customFormat="false" ht="12.75" hidden="false" customHeight="false" outlineLevel="0" collapsed="false">
      <c r="B345" s="8"/>
    </row>
    <row r="346" customFormat="false" ht="12.75" hidden="false" customHeight="false" outlineLevel="0" collapsed="false">
      <c r="B346" s="8"/>
    </row>
    <row r="347" customFormat="false" ht="12.75" hidden="false" customHeight="false" outlineLevel="0" collapsed="false">
      <c r="B347" s="8"/>
    </row>
    <row r="348" customFormat="false" ht="12.75" hidden="false" customHeight="false" outlineLevel="0" collapsed="false">
      <c r="B348" s="8"/>
    </row>
    <row r="349" customFormat="false" ht="12.75" hidden="false" customHeight="false" outlineLevel="0" collapsed="false">
      <c r="B349" s="8"/>
    </row>
    <row r="350" customFormat="false" ht="12.75" hidden="false" customHeight="false" outlineLevel="0" collapsed="false">
      <c r="B350" s="8"/>
    </row>
    <row r="351" customFormat="false" ht="12.75" hidden="false" customHeight="false" outlineLevel="0" collapsed="false">
      <c r="B351" s="8"/>
    </row>
    <row r="352" customFormat="false" ht="12.75" hidden="false" customHeight="false" outlineLevel="0" collapsed="false">
      <c r="B352" s="8"/>
    </row>
    <row r="353" customFormat="false" ht="12.75" hidden="false" customHeight="false" outlineLevel="0" collapsed="false">
      <c r="B353" s="8"/>
    </row>
    <row r="354" customFormat="false" ht="12.75" hidden="false" customHeight="false" outlineLevel="0" collapsed="false">
      <c r="B354" s="8"/>
    </row>
    <row r="355" customFormat="false" ht="12.75" hidden="false" customHeight="false" outlineLevel="0" collapsed="false">
      <c r="B355" s="8"/>
    </row>
    <row r="356" customFormat="false" ht="12.75" hidden="false" customHeight="false" outlineLevel="0" collapsed="false">
      <c r="B356" s="8"/>
    </row>
    <row r="357" customFormat="false" ht="12.75" hidden="false" customHeight="false" outlineLevel="0" collapsed="false">
      <c r="B357" s="8"/>
    </row>
    <row r="358" customFormat="false" ht="12.75" hidden="false" customHeight="false" outlineLevel="0" collapsed="false">
      <c r="B358" s="8"/>
    </row>
    <row r="359" customFormat="false" ht="12.75" hidden="false" customHeight="false" outlineLevel="0" collapsed="false">
      <c r="B359" s="8"/>
    </row>
    <row r="360" customFormat="false" ht="12.75" hidden="false" customHeight="false" outlineLevel="0" collapsed="false">
      <c r="B360" s="8"/>
    </row>
    <row r="361" customFormat="false" ht="12.75" hidden="false" customHeight="false" outlineLevel="0" collapsed="false">
      <c r="B361" s="8"/>
    </row>
    <row r="362" customFormat="false" ht="12.75" hidden="false" customHeight="false" outlineLevel="0" collapsed="false">
      <c r="B362" s="8"/>
    </row>
    <row r="363" customFormat="false" ht="12.75" hidden="false" customHeight="false" outlineLevel="0" collapsed="false">
      <c r="B363" s="8"/>
    </row>
    <row r="364" customFormat="false" ht="12.75" hidden="false" customHeight="false" outlineLevel="0" collapsed="false">
      <c r="B364" s="8"/>
    </row>
    <row r="365" customFormat="false" ht="12.75" hidden="false" customHeight="false" outlineLevel="0" collapsed="false">
      <c r="B365" s="8"/>
    </row>
    <row r="366" customFormat="false" ht="12.75" hidden="false" customHeight="false" outlineLevel="0" collapsed="false">
      <c r="B366" s="8"/>
    </row>
    <row r="367" customFormat="false" ht="12.75" hidden="false" customHeight="false" outlineLevel="0" collapsed="false">
      <c r="B367" s="8"/>
    </row>
    <row r="368" customFormat="false" ht="12.75" hidden="false" customHeight="false" outlineLevel="0" collapsed="false">
      <c r="B368" s="8"/>
    </row>
    <row r="369" customFormat="false" ht="12.75" hidden="false" customHeight="false" outlineLevel="0" collapsed="false">
      <c r="B369" s="8"/>
    </row>
    <row r="370" customFormat="false" ht="12.75" hidden="false" customHeight="false" outlineLevel="0" collapsed="false">
      <c r="B370" s="8"/>
    </row>
    <row r="371" customFormat="false" ht="12.75" hidden="false" customHeight="false" outlineLevel="0" collapsed="false">
      <c r="B371" s="8"/>
    </row>
    <row r="372" customFormat="false" ht="12.75" hidden="false" customHeight="false" outlineLevel="0" collapsed="false">
      <c r="B372" s="8"/>
    </row>
    <row r="373" customFormat="false" ht="12.75" hidden="false" customHeight="false" outlineLevel="0" collapsed="false">
      <c r="B373" s="8"/>
    </row>
    <row r="374" customFormat="false" ht="12.75" hidden="false" customHeight="false" outlineLevel="0" collapsed="false">
      <c r="B374" s="8"/>
    </row>
    <row r="375" customFormat="false" ht="12.75" hidden="false" customHeight="false" outlineLevel="0" collapsed="false">
      <c r="B375" s="8"/>
    </row>
    <row r="376" customFormat="false" ht="12.75" hidden="false" customHeight="false" outlineLevel="0" collapsed="false">
      <c r="B376" s="8"/>
    </row>
    <row r="377" customFormat="false" ht="12.75" hidden="false" customHeight="false" outlineLevel="0" collapsed="false">
      <c r="B377" s="8"/>
    </row>
    <row r="378" customFormat="false" ht="12.75" hidden="false" customHeight="false" outlineLevel="0" collapsed="false">
      <c r="B378" s="8"/>
    </row>
    <row r="379" customFormat="false" ht="12.75" hidden="false" customHeight="false" outlineLevel="0" collapsed="false">
      <c r="B379" s="8"/>
    </row>
    <row r="380" customFormat="false" ht="12.75" hidden="false" customHeight="false" outlineLevel="0" collapsed="false">
      <c r="B380" s="8"/>
    </row>
    <row r="381" customFormat="false" ht="12.75" hidden="false" customHeight="false" outlineLevel="0" collapsed="false">
      <c r="B381" s="8"/>
    </row>
    <row r="382" customFormat="false" ht="12.75" hidden="false" customHeight="false" outlineLevel="0" collapsed="false">
      <c r="B382" s="8"/>
    </row>
    <row r="383" customFormat="false" ht="12.75" hidden="false" customHeight="false" outlineLevel="0" collapsed="false">
      <c r="B383" s="8"/>
    </row>
    <row r="384" customFormat="false" ht="12.75" hidden="false" customHeight="false" outlineLevel="0" collapsed="false">
      <c r="B384" s="8"/>
    </row>
    <row r="385" customFormat="false" ht="12.75" hidden="false" customHeight="false" outlineLevel="0" collapsed="false">
      <c r="B385" s="8"/>
    </row>
    <row r="386" customFormat="false" ht="12.75" hidden="false" customHeight="false" outlineLevel="0" collapsed="false">
      <c r="B386" s="8"/>
    </row>
    <row r="387" customFormat="false" ht="12.75" hidden="false" customHeight="false" outlineLevel="0" collapsed="false">
      <c r="B387" s="8"/>
    </row>
    <row r="388" customFormat="false" ht="12.75" hidden="false" customHeight="false" outlineLevel="0" collapsed="false">
      <c r="B388" s="8"/>
    </row>
    <row r="389" customFormat="false" ht="12.75" hidden="false" customHeight="false" outlineLevel="0" collapsed="false">
      <c r="B389" s="8"/>
    </row>
    <row r="390" customFormat="false" ht="12.75" hidden="false" customHeight="false" outlineLevel="0" collapsed="false">
      <c r="B390" s="8"/>
    </row>
    <row r="391" customFormat="false" ht="12.75" hidden="false" customHeight="false" outlineLevel="0" collapsed="false">
      <c r="B391" s="8"/>
    </row>
    <row r="392" customFormat="false" ht="12.75" hidden="false" customHeight="false" outlineLevel="0" collapsed="false">
      <c r="B392" s="8"/>
    </row>
    <row r="393" customFormat="false" ht="12.75" hidden="false" customHeight="false" outlineLevel="0" collapsed="false">
      <c r="B393" s="8"/>
    </row>
    <row r="394" customFormat="false" ht="12.75" hidden="false" customHeight="false" outlineLevel="0" collapsed="false">
      <c r="B394" s="8"/>
    </row>
    <row r="395" customFormat="false" ht="12.75" hidden="false" customHeight="false" outlineLevel="0" collapsed="false">
      <c r="B395" s="8"/>
    </row>
    <row r="396" customFormat="false" ht="12.75" hidden="false" customHeight="false" outlineLevel="0" collapsed="false">
      <c r="B396" s="8"/>
    </row>
    <row r="397" customFormat="false" ht="12.75" hidden="false" customHeight="false" outlineLevel="0" collapsed="false">
      <c r="B397" s="8"/>
    </row>
    <row r="398" customFormat="false" ht="12.75" hidden="false" customHeight="false" outlineLevel="0" collapsed="false">
      <c r="B398" s="8"/>
    </row>
    <row r="399" customFormat="false" ht="12.75" hidden="false" customHeight="false" outlineLevel="0" collapsed="false">
      <c r="B399" s="8"/>
    </row>
    <row r="400" customFormat="false" ht="12.75" hidden="false" customHeight="false" outlineLevel="0" collapsed="false">
      <c r="B400" s="8"/>
    </row>
    <row r="401" customFormat="false" ht="12.75" hidden="false" customHeight="false" outlineLevel="0" collapsed="false">
      <c r="B401" s="8"/>
    </row>
    <row r="402" customFormat="false" ht="12.75" hidden="false" customHeight="false" outlineLevel="0" collapsed="false">
      <c r="B402" s="8"/>
    </row>
    <row r="403" customFormat="false" ht="12.75" hidden="false" customHeight="false" outlineLevel="0" collapsed="false">
      <c r="B403" s="8"/>
    </row>
    <row r="404" customFormat="false" ht="12.75" hidden="false" customHeight="false" outlineLevel="0" collapsed="false">
      <c r="B404" s="8"/>
    </row>
    <row r="405" customFormat="false" ht="12.75" hidden="false" customHeight="false" outlineLevel="0" collapsed="false">
      <c r="B405" s="8"/>
    </row>
    <row r="406" customFormat="false" ht="12.75" hidden="false" customHeight="false" outlineLevel="0" collapsed="false">
      <c r="B406" s="8"/>
    </row>
    <row r="407" customFormat="false" ht="12.75" hidden="false" customHeight="false" outlineLevel="0" collapsed="false">
      <c r="B407" s="8"/>
    </row>
    <row r="408" customFormat="false" ht="12.75" hidden="false" customHeight="false" outlineLevel="0" collapsed="false">
      <c r="B408" s="8"/>
    </row>
    <row r="409" customFormat="false" ht="12.75" hidden="false" customHeight="false" outlineLevel="0" collapsed="false">
      <c r="B409" s="8"/>
    </row>
    <row r="410" customFormat="false" ht="12.75" hidden="false" customHeight="false" outlineLevel="0" collapsed="false">
      <c r="B410" s="8"/>
    </row>
    <row r="411" customFormat="false" ht="12.75" hidden="false" customHeight="false" outlineLevel="0" collapsed="false">
      <c r="B411" s="8"/>
    </row>
    <row r="412" customFormat="false" ht="12.75" hidden="false" customHeight="false" outlineLevel="0" collapsed="false">
      <c r="B412" s="8"/>
    </row>
    <row r="413" customFormat="false" ht="12.75" hidden="false" customHeight="false" outlineLevel="0" collapsed="false">
      <c r="B413" s="8"/>
    </row>
    <row r="414" customFormat="false" ht="12.75" hidden="false" customHeight="false" outlineLevel="0" collapsed="false">
      <c r="B414" s="8"/>
    </row>
    <row r="415" customFormat="false" ht="12.75" hidden="false" customHeight="false" outlineLevel="0" collapsed="false">
      <c r="B415" s="8"/>
    </row>
    <row r="416" customFormat="false" ht="12.75" hidden="false" customHeight="false" outlineLevel="0" collapsed="false">
      <c r="B416" s="8"/>
    </row>
    <row r="417" customFormat="false" ht="12.75" hidden="false" customHeight="false" outlineLevel="0" collapsed="false">
      <c r="B417" s="8"/>
    </row>
    <row r="418" customFormat="false" ht="12.75" hidden="false" customHeight="false" outlineLevel="0" collapsed="false">
      <c r="B418" s="8"/>
    </row>
    <row r="419" customFormat="false" ht="12.75" hidden="false" customHeight="false" outlineLevel="0" collapsed="false">
      <c r="B419" s="8"/>
    </row>
    <row r="420" customFormat="false" ht="12.75" hidden="false" customHeight="false" outlineLevel="0" collapsed="false">
      <c r="B420" s="8"/>
    </row>
    <row r="421" customFormat="false" ht="12.75" hidden="false" customHeight="false" outlineLevel="0" collapsed="false">
      <c r="B421" s="8"/>
    </row>
    <row r="422" customFormat="false" ht="12.75" hidden="false" customHeight="false" outlineLevel="0" collapsed="false">
      <c r="B422" s="8"/>
    </row>
    <row r="423" customFormat="false" ht="12.75" hidden="false" customHeight="false" outlineLevel="0" collapsed="false">
      <c r="B423" s="8"/>
    </row>
    <row r="424" customFormat="false" ht="12.75" hidden="false" customHeight="false" outlineLevel="0" collapsed="false">
      <c r="B424" s="8"/>
    </row>
    <row r="425" customFormat="false" ht="12.75" hidden="false" customHeight="false" outlineLevel="0" collapsed="false">
      <c r="B425" s="8"/>
    </row>
    <row r="426" customFormat="false" ht="12.75" hidden="false" customHeight="false" outlineLevel="0" collapsed="false">
      <c r="B426" s="8"/>
    </row>
    <row r="427" customFormat="false" ht="12.75" hidden="false" customHeight="false" outlineLevel="0" collapsed="false">
      <c r="B427" s="8"/>
    </row>
    <row r="428" customFormat="false" ht="12.75" hidden="false" customHeight="false" outlineLevel="0" collapsed="false">
      <c r="B428" s="8"/>
    </row>
    <row r="429" customFormat="false" ht="12.75" hidden="false" customHeight="false" outlineLevel="0" collapsed="false">
      <c r="B429" s="8"/>
    </row>
    <row r="430" customFormat="false" ht="12.75" hidden="false" customHeight="false" outlineLevel="0" collapsed="false">
      <c r="B430" s="8"/>
    </row>
    <row r="431" customFormat="false" ht="12.75" hidden="false" customHeight="false" outlineLevel="0" collapsed="false">
      <c r="B431" s="8"/>
    </row>
    <row r="432" customFormat="false" ht="12.75" hidden="false" customHeight="false" outlineLevel="0" collapsed="false">
      <c r="B432" s="8"/>
    </row>
    <row r="433" customFormat="false" ht="12.75" hidden="false" customHeight="false" outlineLevel="0" collapsed="false">
      <c r="B433" s="8"/>
    </row>
    <row r="434" customFormat="false" ht="12.75" hidden="false" customHeight="false" outlineLevel="0" collapsed="false">
      <c r="B434" s="8"/>
    </row>
    <row r="435" customFormat="false" ht="12.75" hidden="false" customHeight="false" outlineLevel="0" collapsed="false">
      <c r="B435" s="8"/>
    </row>
    <row r="436" customFormat="false" ht="12.75" hidden="false" customHeight="false" outlineLevel="0" collapsed="false">
      <c r="B436" s="8"/>
    </row>
    <row r="437" customFormat="false" ht="12.75" hidden="false" customHeight="false" outlineLevel="0" collapsed="false">
      <c r="B437" s="8"/>
    </row>
    <row r="438" customFormat="false" ht="12.75" hidden="false" customHeight="false" outlineLevel="0" collapsed="false">
      <c r="B438" s="8"/>
    </row>
    <row r="439" customFormat="false" ht="12.75" hidden="false" customHeight="false" outlineLevel="0" collapsed="false">
      <c r="B439" s="8"/>
    </row>
    <row r="440" customFormat="false" ht="12.75" hidden="false" customHeight="false" outlineLevel="0" collapsed="false">
      <c r="B440" s="8"/>
    </row>
    <row r="441" customFormat="false" ht="12.75" hidden="false" customHeight="false" outlineLevel="0" collapsed="false">
      <c r="B441" s="8"/>
    </row>
    <row r="442" customFormat="false" ht="12.75" hidden="false" customHeight="false" outlineLevel="0" collapsed="false">
      <c r="B442" s="8"/>
    </row>
    <row r="443" customFormat="false" ht="12.75" hidden="false" customHeight="false" outlineLevel="0" collapsed="false">
      <c r="B443" s="8"/>
    </row>
    <row r="444" customFormat="false" ht="12.75" hidden="false" customHeight="false" outlineLevel="0" collapsed="false">
      <c r="B444" s="8"/>
    </row>
    <row r="445" customFormat="false" ht="12.75" hidden="false" customHeight="false" outlineLevel="0" collapsed="false">
      <c r="B445" s="8"/>
    </row>
    <row r="446" customFormat="false" ht="12.75" hidden="false" customHeight="false" outlineLevel="0" collapsed="false">
      <c r="B446" s="8"/>
    </row>
    <row r="447" customFormat="false" ht="12.75" hidden="false" customHeight="false" outlineLevel="0" collapsed="false">
      <c r="B447" s="8"/>
    </row>
    <row r="448" customFormat="false" ht="12.75" hidden="false" customHeight="false" outlineLevel="0" collapsed="false">
      <c r="B448" s="8"/>
    </row>
    <row r="449" customFormat="false" ht="12.75" hidden="false" customHeight="false" outlineLevel="0" collapsed="false">
      <c r="B449" s="8"/>
    </row>
    <row r="450" customFormat="false" ht="12.75" hidden="false" customHeight="false" outlineLevel="0" collapsed="false">
      <c r="B450" s="8"/>
    </row>
    <row r="451" customFormat="false" ht="12.75" hidden="false" customHeight="false" outlineLevel="0" collapsed="false">
      <c r="B451" s="8"/>
    </row>
    <row r="452" customFormat="false" ht="12.75" hidden="false" customHeight="false" outlineLevel="0" collapsed="false">
      <c r="B452" s="8"/>
    </row>
    <row r="453" customFormat="false" ht="12.75" hidden="false" customHeight="false" outlineLevel="0" collapsed="false">
      <c r="B453" s="8"/>
    </row>
    <row r="454" customFormat="false" ht="12.75" hidden="false" customHeight="false" outlineLevel="0" collapsed="false">
      <c r="B454" s="8"/>
    </row>
    <row r="455" customFormat="false" ht="12.75" hidden="false" customHeight="false" outlineLevel="0" collapsed="false">
      <c r="B455" s="8"/>
    </row>
    <row r="456" customFormat="false" ht="12.75" hidden="false" customHeight="false" outlineLevel="0" collapsed="false">
      <c r="B456" s="8"/>
    </row>
    <row r="457" customFormat="false" ht="12.75" hidden="false" customHeight="false" outlineLevel="0" collapsed="false">
      <c r="B457" s="8"/>
    </row>
    <row r="458" customFormat="false" ht="12.75" hidden="false" customHeight="false" outlineLevel="0" collapsed="false">
      <c r="B458" s="8"/>
    </row>
    <row r="459" customFormat="false" ht="12.75" hidden="false" customHeight="false" outlineLevel="0" collapsed="false">
      <c r="B459" s="8"/>
    </row>
    <row r="460" customFormat="false" ht="12.75" hidden="false" customHeight="false" outlineLevel="0" collapsed="false">
      <c r="B460" s="8"/>
    </row>
    <row r="461" customFormat="false" ht="12.75" hidden="false" customHeight="false" outlineLevel="0" collapsed="false">
      <c r="B461" s="8"/>
    </row>
    <row r="462" customFormat="false" ht="12.75" hidden="false" customHeight="false" outlineLevel="0" collapsed="false">
      <c r="B462" s="8"/>
    </row>
    <row r="463" customFormat="false" ht="12.75" hidden="false" customHeight="false" outlineLevel="0" collapsed="false">
      <c r="B463" s="8"/>
    </row>
    <row r="464" customFormat="false" ht="12.75" hidden="false" customHeight="false" outlineLevel="0" collapsed="false">
      <c r="B464" s="8"/>
    </row>
    <row r="465" customFormat="false" ht="12.75" hidden="false" customHeight="false" outlineLevel="0" collapsed="false">
      <c r="B465" s="8"/>
    </row>
    <row r="466" customFormat="false" ht="12.75" hidden="false" customHeight="false" outlineLevel="0" collapsed="false">
      <c r="B466" s="8"/>
    </row>
    <row r="467" customFormat="false" ht="12.75" hidden="false" customHeight="false" outlineLevel="0" collapsed="false">
      <c r="B467" s="8"/>
    </row>
    <row r="468" customFormat="false" ht="12.75" hidden="false" customHeight="false" outlineLevel="0" collapsed="false">
      <c r="B468" s="8"/>
    </row>
    <row r="469" customFormat="false" ht="12.75" hidden="false" customHeight="false" outlineLevel="0" collapsed="false">
      <c r="B469" s="8"/>
    </row>
    <row r="470" customFormat="false" ht="12.75" hidden="false" customHeight="false" outlineLevel="0" collapsed="false">
      <c r="B470" s="8"/>
    </row>
    <row r="471" customFormat="false" ht="12.75" hidden="false" customHeight="false" outlineLevel="0" collapsed="false">
      <c r="B471" s="8"/>
    </row>
    <row r="472" customFormat="false" ht="12.75" hidden="false" customHeight="false" outlineLevel="0" collapsed="false">
      <c r="B472" s="8"/>
    </row>
    <row r="473" customFormat="false" ht="12.75" hidden="false" customHeight="false" outlineLevel="0" collapsed="false">
      <c r="B473" s="8"/>
    </row>
    <row r="474" customFormat="false" ht="12.75" hidden="false" customHeight="false" outlineLevel="0" collapsed="false">
      <c r="B474" s="8"/>
    </row>
    <row r="475" customFormat="false" ht="12.75" hidden="false" customHeight="false" outlineLevel="0" collapsed="false">
      <c r="B475" s="8"/>
    </row>
    <row r="476" customFormat="false" ht="12.75" hidden="false" customHeight="false" outlineLevel="0" collapsed="false">
      <c r="B476" s="8"/>
    </row>
    <row r="477" customFormat="false" ht="12.75" hidden="false" customHeight="false" outlineLevel="0" collapsed="false">
      <c r="B477" s="8"/>
    </row>
    <row r="478" customFormat="false" ht="12.75" hidden="false" customHeight="false" outlineLevel="0" collapsed="false">
      <c r="B478" s="8"/>
    </row>
    <row r="479" customFormat="false" ht="12.75" hidden="false" customHeight="false" outlineLevel="0" collapsed="false">
      <c r="B479" s="8"/>
    </row>
    <row r="480" customFormat="false" ht="12.75" hidden="false" customHeight="false" outlineLevel="0" collapsed="false">
      <c r="B480" s="8"/>
    </row>
    <row r="481" customFormat="false" ht="12.75" hidden="false" customHeight="false" outlineLevel="0" collapsed="false">
      <c r="B481" s="8"/>
    </row>
    <row r="482" customFormat="false" ht="12.75" hidden="false" customHeight="false" outlineLevel="0" collapsed="false">
      <c r="B482" s="8"/>
    </row>
    <row r="483" customFormat="false" ht="12.75" hidden="false" customHeight="false" outlineLevel="0" collapsed="false">
      <c r="B483" s="8"/>
    </row>
    <row r="484" customFormat="false" ht="12.75" hidden="false" customHeight="false" outlineLevel="0" collapsed="false">
      <c r="B484" s="8"/>
    </row>
    <row r="485" customFormat="false" ht="12.75" hidden="false" customHeight="false" outlineLevel="0" collapsed="false">
      <c r="B485" s="8"/>
    </row>
    <row r="486" customFormat="false" ht="12.75" hidden="false" customHeight="false" outlineLevel="0" collapsed="false">
      <c r="B486" s="8"/>
    </row>
    <row r="487" customFormat="false" ht="12.75" hidden="false" customHeight="false" outlineLevel="0" collapsed="false">
      <c r="B487" s="8"/>
    </row>
    <row r="488" customFormat="false" ht="12.75" hidden="false" customHeight="false" outlineLevel="0" collapsed="false">
      <c r="B488" s="8"/>
    </row>
    <row r="489" customFormat="false" ht="12.75" hidden="false" customHeight="false" outlineLevel="0" collapsed="false">
      <c r="B489" s="8"/>
    </row>
    <row r="490" customFormat="false" ht="12.75" hidden="false" customHeight="false" outlineLevel="0" collapsed="false">
      <c r="B490" s="8"/>
    </row>
    <row r="491" customFormat="false" ht="12.75" hidden="false" customHeight="false" outlineLevel="0" collapsed="false">
      <c r="B491" s="8"/>
    </row>
    <row r="492" customFormat="false" ht="12.75" hidden="false" customHeight="false" outlineLevel="0" collapsed="false">
      <c r="B492" s="8"/>
    </row>
    <row r="493" customFormat="false" ht="12.75" hidden="false" customHeight="false" outlineLevel="0" collapsed="false">
      <c r="B493" s="8"/>
    </row>
    <row r="494" customFormat="false" ht="12.75" hidden="false" customHeight="false" outlineLevel="0" collapsed="false">
      <c r="B494" s="8"/>
    </row>
    <row r="495" customFormat="false" ht="12.75" hidden="false" customHeight="false" outlineLevel="0" collapsed="false">
      <c r="B495" s="8"/>
    </row>
    <row r="496" customFormat="false" ht="12.75" hidden="false" customHeight="false" outlineLevel="0" collapsed="false">
      <c r="B496" s="8"/>
    </row>
    <row r="497" customFormat="false" ht="12.75" hidden="false" customHeight="false" outlineLevel="0" collapsed="false">
      <c r="B497" s="8"/>
    </row>
    <row r="498" customFormat="false" ht="12.75" hidden="false" customHeight="false" outlineLevel="0" collapsed="false">
      <c r="B498" s="8"/>
    </row>
    <row r="499" customFormat="false" ht="12.75" hidden="false" customHeight="false" outlineLevel="0" collapsed="false">
      <c r="B499" s="8"/>
    </row>
    <row r="500" customFormat="false" ht="12.75" hidden="false" customHeight="false" outlineLevel="0" collapsed="false">
      <c r="B500" s="8"/>
    </row>
    <row r="501" customFormat="false" ht="12.75" hidden="false" customHeight="false" outlineLevel="0" collapsed="false">
      <c r="B501" s="8"/>
    </row>
    <row r="502" customFormat="false" ht="12.75" hidden="false" customHeight="false" outlineLevel="0" collapsed="false">
      <c r="B502" s="8"/>
    </row>
    <row r="503" customFormat="false" ht="12.75" hidden="false" customHeight="false" outlineLevel="0" collapsed="false">
      <c r="B503" s="8"/>
    </row>
    <row r="504" customFormat="false" ht="12.75" hidden="false" customHeight="false" outlineLevel="0" collapsed="false">
      <c r="B504" s="8"/>
    </row>
    <row r="505" customFormat="false" ht="12.75" hidden="false" customHeight="false" outlineLevel="0" collapsed="false">
      <c r="B505" s="8"/>
    </row>
    <row r="506" customFormat="false" ht="12.75" hidden="false" customHeight="false" outlineLevel="0" collapsed="false">
      <c r="B506" s="8"/>
    </row>
    <row r="507" customFormat="false" ht="12.75" hidden="false" customHeight="false" outlineLevel="0" collapsed="false">
      <c r="B507" s="8"/>
    </row>
    <row r="508" customFormat="false" ht="12.75" hidden="false" customHeight="false" outlineLevel="0" collapsed="false">
      <c r="B508" s="8"/>
    </row>
    <row r="509" customFormat="false" ht="12.75" hidden="false" customHeight="false" outlineLevel="0" collapsed="false">
      <c r="B509" s="8"/>
    </row>
  </sheetData>
  <conditionalFormatting sqref="B258:B260 D258:IV260">
    <cfRule type="cellIs" priority="2" operator="equal" aboveAverage="0" equalAverage="0" bottom="0" percent="0" rank="0" text="" dxfId="0">
      <formula>0</formula>
    </cfRule>
    <cfRule type="cellIs" priority="3" operator="not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340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6" ySplit="16" topLeftCell="N17" activePane="bottomRight" state="frozen"/>
      <selection pane="topLeft" activeCell="A1" activeCellId="0" sqref="A1"/>
      <selection pane="topRight" activeCell="N1" activeCellId="0" sqref="N1"/>
      <selection pane="bottomLeft" activeCell="A17" activeCellId="0" sqref="A17"/>
      <selection pane="bottomRight" activeCell="F87" activeCellId="0" sqref="F8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" width="11.42"/>
    <col collapsed="false" customWidth="true" hidden="true" outlineLevel="0" max="4" min="2" style="1" width="8.7"/>
    <col collapsed="false" customWidth="true" hidden="false" outlineLevel="0" max="5" min="5" style="2" width="13.28"/>
    <col collapsed="false" customWidth="true" hidden="false" outlineLevel="0" max="6" min="6" style="2" width="33.14"/>
    <col collapsed="false" customWidth="true" hidden="false" outlineLevel="0" max="7" min="7" style="2" width="14.28"/>
    <col collapsed="false" customWidth="true" hidden="false" outlineLevel="0" max="8" min="8" style="0" width="16.84"/>
    <col collapsed="false" customWidth="true" hidden="true" outlineLevel="0" max="11" min="9" style="49" width="16.84"/>
    <col collapsed="false" customWidth="true" hidden="false" outlineLevel="0" max="12" min="12" style="0" width="16.84"/>
    <col collapsed="false" customWidth="true" hidden="false" outlineLevel="0" max="13" min="13" style="0" width="5.28"/>
    <col collapsed="false" customWidth="true" hidden="false" outlineLevel="0" max="14" min="14" style="0" width="16.84"/>
    <col collapsed="false" customWidth="true" hidden="true" outlineLevel="0" max="17" min="15" style="49" width="16.84"/>
    <col collapsed="false" customWidth="true" hidden="false" outlineLevel="0" max="18" min="18" style="0" width="16.84"/>
    <col collapsed="false" customWidth="true" hidden="false" outlineLevel="0" max="19" min="19" style="0" width="5.28"/>
    <col collapsed="false" customWidth="true" hidden="false" outlineLevel="0" max="20" min="20" style="0" width="18.99"/>
    <col collapsed="false" customWidth="true" hidden="true" outlineLevel="0" max="23" min="21" style="49" width="16.84"/>
    <col collapsed="false" customWidth="true" hidden="false" outlineLevel="0" max="24" min="24" style="0" width="16.84"/>
    <col collapsed="false" customWidth="true" hidden="false" outlineLevel="0" max="25" min="25" style="0" width="5.28"/>
    <col collapsed="false" customWidth="true" hidden="false" outlineLevel="0" max="26" min="26" style="0" width="16.84"/>
    <col collapsed="false" customWidth="true" hidden="true" outlineLevel="0" max="29" min="27" style="49" width="16.84"/>
    <col collapsed="false" customWidth="true" hidden="false" outlineLevel="0" max="30" min="30" style="0" width="16.84"/>
    <col collapsed="false" customWidth="true" hidden="false" outlineLevel="0" max="32" min="31" style="0" width="16.13"/>
    <col collapsed="false" customWidth="true" hidden="false" outlineLevel="0" max="34" min="33" style="0" width="10.28"/>
  </cols>
  <sheetData>
    <row r="1" customFormat="false" ht="12.75" hidden="true" customHeight="false" outlineLevel="0" collapsed="false">
      <c r="E1" s="3"/>
      <c r="F1" s="3"/>
      <c r="G1" s="3"/>
      <c r="H1" s="4" t="s">
        <v>4</v>
      </c>
      <c r="I1" s="50"/>
      <c r="J1" s="50"/>
      <c r="K1" s="50"/>
      <c r="L1" s="4"/>
      <c r="M1" s="4"/>
      <c r="N1" s="4" t="s">
        <v>8</v>
      </c>
      <c r="O1" s="50"/>
      <c r="P1" s="50"/>
      <c r="Q1" s="50"/>
      <c r="R1" s="4"/>
      <c r="S1" s="4"/>
      <c r="T1" s="4" t="s">
        <v>131</v>
      </c>
      <c r="U1" s="50"/>
      <c r="V1" s="50"/>
      <c r="W1" s="50"/>
      <c r="X1" s="4"/>
      <c r="Y1" s="4"/>
      <c r="Z1" s="4" t="s">
        <v>12</v>
      </c>
      <c r="AA1" s="50"/>
      <c r="AB1" s="50"/>
      <c r="AC1" s="50"/>
      <c r="AD1" s="4"/>
      <c r="AE1" s="4"/>
      <c r="AF1" s="4"/>
      <c r="AG1" s="4"/>
      <c r="AH1" s="4"/>
      <c r="AI1" s="1"/>
    </row>
    <row r="2" customFormat="false" ht="12.75" hidden="true" customHeight="false" outlineLevel="0" collapsed="false">
      <c r="E2" s="3"/>
      <c r="F2" s="3"/>
      <c r="G2" s="3"/>
      <c r="H2" s="3" t="n">
        <f aca="false">MATCH(H1,VARFINDCOLUMN,0)</f>
        <v>15</v>
      </c>
      <c r="L2" s="3"/>
      <c r="M2" s="3"/>
      <c r="N2" s="3" t="n">
        <f aca="false">MATCH(N1,VARFINDCOLUMN,0)</f>
        <v>10</v>
      </c>
      <c r="R2" s="3"/>
      <c r="S2" s="3"/>
      <c r="T2" s="3" t="n">
        <f aca="false">MATCH(T1,VARFINDCOLUMN,0)</f>
        <v>20</v>
      </c>
      <c r="X2" s="3"/>
      <c r="Y2" s="3"/>
      <c r="Z2" s="3" t="n">
        <f aca="false">MATCH(Z1,VARFINDCOLUMN,0)</f>
        <v>5</v>
      </c>
      <c r="AD2" s="3"/>
      <c r="AE2" s="3"/>
      <c r="AF2" s="3"/>
      <c r="AG2" s="3"/>
      <c r="AH2" s="3"/>
      <c r="AI2" s="1"/>
    </row>
    <row r="3" customFormat="false" ht="12.75" hidden="true" customHeight="false" outlineLevel="0" collapsed="false">
      <c r="E3" s="3"/>
      <c r="F3" s="3"/>
      <c r="G3" s="3"/>
      <c r="H3" s="4" t="s">
        <v>0</v>
      </c>
      <c r="I3" s="50"/>
      <c r="J3" s="50" t="s">
        <v>1</v>
      </c>
      <c r="K3" s="50"/>
      <c r="L3" s="4"/>
      <c r="M3" s="4"/>
      <c r="N3" s="4" t="s">
        <v>5</v>
      </c>
      <c r="O3" s="50"/>
      <c r="P3" s="50" t="s">
        <v>6</v>
      </c>
      <c r="Q3" s="50"/>
      <c r="R3" s="4"/>
      <c r="S3" s="4"/>
      <c r="T3" s="4" t="s">
        <v>132</v>
      </c>
      <c r="U3" s="50"/>
      <c r="V3" s="50" t="s">
        <v>133</v>
      </c>
      <c r="W3" s="50"/>
      <c r="X3" s="4"/>
      <c r="Y3" s="4"/>
      <c r="Z3" s="4" t="s">
        <v>9</v>
      </c>
      <c r="AA3" s="50"/>
      <c r="AB3" s="50" t="s">
        <v>10</v>
      </c>
      <c r="AC3" s="50"/>
      <c r="AD3" s="4"/>
      <c r="AE3" s="4"/>
      <c r="AF3" s="4"/>
      <c r="AG3" s="4"/>
      <c r="AH3" s="4"/>
      <c r="AI3" s="1"/>
    </row>
    <row r="4" customFormat="false" ht="12.75" hidden="true" customHeight="false" outlineLevel="0" collapsed="false">
      <c r="E4" s="3"/>
      <c r="F4" s="3"/>
      <c r="G4" s="3"/>
      <c r="H4" s="3" t="n">
        <f aca="false">MATCH(H3,VARFINDCOLUMN,0)</f>
        <v>16</v>
      </c>
      <c r="J4" s="49" t="n">
        <f aca="false">MATCH(J3,VARFINDCOLUMN,0)</f>
        <v>17</v>
      </c>
      <c r="L4" s="3"/>
      <c r="M4" s="3"/>
      <c r="N4" s="3" t="n">
        <f aca="false">MATCH(N3,VARFINDCOLUMN,0)</f>
        <v>11</v>
      </c>
      <c r="P4" s="49" t="n">
        <f aca="false">MATCH(P3,VARFINDCOLUMN,0)</f>
        <v>12</v>
      </c>
      <c r="R4" s="3"/>
      <c r="S4" s="3"/>
      <c r="T4" s="3" t="n">
        <f aca="false">MATCH(T3,VARFINDCOLUMN,0)</f>
        <v>21</v>
      </c>
      <c r="V4" s="49" t="n">
        <f aca="false">MATCH(V3,VARFINDCOLUMN,0)</f>
        <v>22</v>
      </c>
      <c r="X4" s="3"/>
      <c r="Y4" s="3"/>
      <c r="Z4" s="3" t="n">
        <f aca="false">MATCH(Z3,VARFINDCOLUMN,0)</f>
        <v>6</v>
      </c>
      <c r="AB4" s="49" t="n">
        <f aca="false">MATCH(AB3,VARFINDCOLUMN,0)</f>
        <v>7</v>
      </c>
      <c r="AD4" s="3"/>
      <c r="AE4" s="3"/>
      <c r="AF4" s="3"/>
      <c r="AG4" s="3"/>
      <c r="AH4" s="3"/>
      <c r="AI4" s="1"/>
    </row>
    <row r="5" customFormat="false" ht="12.75" hidden="true" customHeight="false" outlineLevel="0" collapsed="false">
      <c r="E5" s="3"/>
      <c r="F5" s="3"/>
      <c r="G5" s="3"/>
      <c r="H5" s="4" t="s">
        <v>3</v>
      </c>
      <c r="I5" s="50"/>
      <c r="J5" s="50" t="s">
        <v>13</v>
      </c>
      <c r="K5" s="50"/>
      <c r="L5" s="4"/>
      <c r="M5" s="4"/>
      <c r="N5" s="4" t="s">
        <v>7</v>
      </c>
      <c r="O5" s="50"/>
      <c r="P5" s="50" t="s">
        <v>14</v>
      </c>
      <c r="Q5" s="50"/>
      <c r="R5" s="4"/>
      <c r="S5" s="4"/>
      <c r="T5" s="4" t="s">
        <v>134</v>
      </c>
      <c r="U5" s="50"/>
      <c r="V5" s="50" t="s">
        <v>135</v>
      </c>
      <c r="W5" s="50"/>
      <c r="X5" s="4"/>
      <c r="Y5" s="4"/>
      <c r="Z5" s="4" t="s">
        <v>11</v>
      </c>
      <c r="AA5" s="50"/>
      <c r="AB5" s="50" t="s">
        <v>15</v>
      </c>
      <c r="AC5" s="50"/>
      <c r="AD5" s="4"/>
      <c r="AE5" s="4"/>
      <c r="AF5" s="4"/>
      <c r="AG5" s="4"/>
      <c r="AH5" s="4"/>
      <c r="AI5" s="1"/>
    </row>
    <row r="6" customFormat="false" ht="12.75" hidden="true" customHeight="false" outlineLevel="0" collapsed="false">
      <c r="E6" s="3"/>
      <c r="F6" s="3"/>
      <c r="G6" s="3"/>
      <c r="H6" s="3" t="n">
        <f aca="false">MATCH(H5,VARFINDCOLUMN,0)</f>
        <v>18</v>
      </c>
      <c r="J6" s="49" t="n">
        <f aca="false">MATCH(J5,VARFINDCOLUMN,0)</f>
        <v>19</v>
      </c>
      <c r="L6" s="3"/>
      <c r="M6" s="3"/>
      <c r="N6" s="3" t="n">
        <f aca="false">MATCH(N5,VARFINDCOLUMN,0)</f>
        <v>13</v>
      </c>
      <c r="P6" s="49" t="n">
        <f aca="false">MATCH(P5,VARFINDCOLUMN,0)</f>
        <v>14</v>
      </c>
      <c r="R6" s="3"/>
      <c r="S6" s="3"/>
      <c r="T6" s="3" t="n">
        <f aca="false">MATCH(T5,VARFINDCOLUMN,0)</f>
        <v>23</v>
      </c>
      <c r="V6" s="49" t="n">
        <f aca="false">MATCH(V5,VARFINDCOLUMN,0)</f>
        <v>24</v>
      </c>
      <c r="X6" s="3"/>
      <c r="Y6" s="3"/>
      <c r="Z6" s="3" t="n">
        <f aca="false">MATCH(Z5,VARFINDCOLUMN,0)</f>
        <v>8</v>
      </c>
      <c r="AB6" s="49" t="n">
        <f aca="false">MATCH(AB5,VARFINDCOLUMN,0)</f>
        <v>9</v>
      </c>
      <c r="AD6" s="3"/>
      <c r="AE6" s="3"/>
      <c r="AF6" s="3"/>
      <c r="AG6" s="3"/>
      <c r="AH6" s="3"/>
      <c r="AI6" s="1"/>
    </row>
    <row r="7" customFormat="false" ht="20.25" hidden="false" customHeight="false" outlineLevel="0" collapsed="false">
      <c r="E7" s="51" t="s">
        <v>16</v>
      </c>
      <c r="F7" s="52"/>
      <c r="AI7" s="1"/>
    </row>
    <row r="8" customFormat="false" ht="15.75" hidden="false" customHeight="false" outlineLevel="0" collapsed="false">
      <c r="E8" s="5" t="s">
        <v>17</v>
      </c>
      <c r="AI8" s="1"/>
    </row>
    <row r="9" customFormat="false" ht="12.75" hidden="false" customHeight="false" outlineLevel="0" collapsed="false">
      <c r="E9" s="8" t="s">
        <v>18</v>
      </c>
      <c r="AI9" s="1"/>
    </row>
    <row r="10" customFormat="false" ht="12.75" hidden="false" customHeight="false" outlineLevel="0" collapsed="false">
      <c r="E10" s="8" t="s">
        <v>19</v>
      </c>
      <c r="AI10" s="1"/>
    </row>
    <row r="11" customFormat="false" ht="12.75" hidden="false" customHeight="false" outlineLevel="0" collapsed="false">
      <c r="AI11" s="1"/>
    </row>
    <row r="12" customFormat="false" ht="15.75" hidden="false" customHeight="false" outlineLevel="0" collapsed="false">
      <c r="E12" s="53" t="s">
        <v>20</v>
      </c>
      <c r="AI12" s="1"/>
    </row>
    <row r="13" customFormat="false" ht="12.75" hidden="false" customHeight="false" outlineLevel="0" collapsed="false">
      <c r="AI13" s="1"/>
    </row>
    <row r="14" customFormat="false" ht="12.75" hidden="false" customHeight="false" outlineLevel="0" collapsed="false">
      <c r="L14" s="16"/>
      <c r="M14" s="16"/>
      <c r="R14" s="16"/>
      <c r="S14" s="16"/>
      <c r="X14" s="16"/>
      <c r="Y14" s="16"/>
      <c r="AD14" s="16"/>
      <c r="AE14" s="16"/>
      <c r="AF14" s="16"/>
      <c r="AG14" s="16"/>
      <c r="AH14" s="16"/>
      <c r="AI14" s="1"/>
    </row>
    <row r="15" customFormat="false" ht="12.75" hidden="false" customHeight="false" outlineLevel="0" collapsed="false">
      <c r="H15" s="30"/>
      <c r="I15" s="54"/>
      <c r="J15" s="54"/>
      <c r="K15" s="54"/>
      <c r="L15" s="55" t="s">
        <v>136</v>
      </c>
      <c r="M15" s="56"/>
      <c r="N15" s="57"/>
      <c r="O15" s="58"/>
      <c r="P15" s="58"/>
      <c r="Q15" s="58"/>
      <c r="R15" s="55" t="s">
        <v>136</v>
      </c>
      <c r="S15" s="55"/>
      <c r="T15" s="57"/>
      <c r="U15" s="58"/>
      <c r="V15" s="58"/>
      <c r="W15" s="58"/>
      <c r="X15" s="55" t="s">
        <v>136</v>
      </c>
      <c r="Y15" s="56"/>
      <c r="Z15" s="57"/>
      <c r="AA15" s="58"/>
      <c r="AB15" s="58"/>
      <c r="AC15" s="58"/>
      <c r="AD15" s="55" t="s">
        <v>136</v>
      </c>
      <c r="AE15" s="43"/>
      <c r="AF15" s="43"/>
      <c r="AG15" s="18"/>
      <c r="AH15" s="18"/>
      <c r="AI15" s="1"/>
    </row>
    <row r="16" customFormat="false" ht="18" hidden="false" customHeight="false" outlineLevel="0" collapsed="false">
      <c r="H16" s="59" t="n">
        <f aca="false">'RAW DATA (DATABASE)'!C1</f>
        <v>36585</v>
      </c>
      <c r="I16" s="60"/>
      <c r="J16" s="61"/>
      <c r="K16" s="61"/>
      <c r="L16" s="62" t="s">
        <v>137</v>
      </c>
      <c r="M16" s="63"/>
      <c r="N16" s="55" t="s">
        <v>21</v>
      </c>
      <c r="O16" s="64"/>
      <c r="P16" s="64"/>
      <c r="Q16" s="64"/>
      <c r="R16" s="62" t="s">
        <v>137</v>
      </c>
      <c r="S16" s="62"/>
      <c r="T16" s="55" t="s">
        <v>138</v>
      </c>
      <c r="U16" s="64"/>
      <c r="V16" s="64"/>
      <c r="W16" s="64"/>
      <c r="X16" s="62" t="s">
        <v>137</v>
      </c>
      <c r="Y16" s="63"/>
      <c r="Z16" s="55" t="s">
        <v>22</v>
      </c>
      <c r="AA16" s="64"/>
      <c r="AB16" s="64"/>
      <c r="AC16" s="64"/>
      <c r="AD16" s="62" t="s">
        <v>137</v>
      </c>
      <c r="AE16" s="65"/>
      <c r="AF16" s="65"/>
      <c r="AG16" s="21"/>
      <c r="AH16" s="21"/>
      <c r="AI16" s="1"/>
    </row>
    <row r="17" customFormat="false" ht="12.75" hidden="false" customHeight="false" outlineLevel="0" collapsed="false">
      <c r="AI17" s="1"/>
    </row>
    <row r="18" customFormat="false" ht="15.75" hidden="false" customHeight="false" outlineLevel="0" collapsed="false">
      <c r="A18" s="1" t="s">
        <v>139</v>
      </c>
      <c r="B18" s="1" t="s">
        <v>140</v>
      </c>
      <c r="C18" s="1" t="s">
        <v>139</v>
      </c>
      <c r="D18" s="1" t="s">
        <v>140</v>
      </c>
      <c r="E18" s="66" t="s">
        <v>141</v>
      </c>
      <c r="H18" s="7"/>
      <c r="I18" s="67"/>
      <c r="J18" s="67"/>
      <c r="K18" s="67"/>
      <c r="L18" s="7"/>
      <c r="M18" s="7"/>
      <c r="N18" s="7"/>
      <c r="O18" s="67"/>
      <c r="P18" s="67"/>
      <c r="Q18" s="67"/>
      <c r="R18" s="7"/>
      <c r="S18" s="7"/>
      <c r="T18" s="7"/>
      <c r="U18" s="67"/>
      <c r="V18" s="67"/>
      <c r="W18" s="67"/>
      <c r="X18" s="7"/>
      <c r="Y18" s="7"/>
      <c r="Z18" s="7"/>
      <c r="AA18" s="67"/>
      <c r="AB18" s="67"/>
      <c r="AC18" s="67"/>
      <c r="AD18" s="7"/>
      <c r="AE18" s="7"/>
      <c r="AF18" s="7"/>
      <c r="AG18" s="7"/>
      <c r="AH18" s="7"/>
      <c r="AI18" s="1"/>
    </row>
    <row r="19" customFormat="false" ht="12.75" hidden="false" customHeight="false" outlineLevel="0" collapsed="false">
      <c r="A19" s="68" t="s">
        <v>142</v>
      </c>
      <c r="B19" s="68" t="s">
        <v>143</v>
      </c>
      <c r="C19" s="68" t="str">
        <f aca="false">A19</f>
        <v>GAS</v>
      </c>
      <c r="D19" s="68" t="s">
        <v>144</v>
      </c>
      <c r="E19" s="8"/>
      <c r="F19" s="8" t="s">
        <v>145</v>
      </c>
      <c r="G19" s="8"/>
      <c r="H19" s="27" t="n">
        <f aca="false">DSUM(VARDATA2,H$2-1,$A18:$B19)</f>
        <v>898</v>
      </c>
      <c r="I19" s="69"/>
      <c r="J19" s="69" t="n">
        <f aca="false">DSUM(VARDATA2,H$2-1,$C18:$D19)</f>
        <v>626</v>
      </c>
      <c r="K19" s="69"/>
      <c r="L19" s="70" t="n">
        <f aca="false">IF((J19+H19)=0,"",H19/(J19+H19))</f>
        <v>0.589238845144357</v>
      </c>
      <c r="M19" s="70"/>
      <c r="N19" s="27" t="n">
        <f aca="false">DSUM(VARDATA2,N$2-1,$A18:$B19)</f>
        <v>15525</v>
      </c>
      <c r="O19" s="69"/>
      <c r="P19" s="69" t="n">
        <f aca="false">DSUM(VARDATA2,N$2-1,$C18:$D19)</f>
        <v>12873</v>
      </c>
      <c r="Q19" s="69"/>
      <c r="R19" s="70" t="n">
        <f aca="false">IF((P19+N19)=0,"",N19/(P19+N19))</f>
        <v>0.546693429114726</v>
      </c>
      <c r="S19" s="70"/>
      <c r="T19" s="27" t="n">
        <f aca="false">DSUM(VARDATA2,T$2-1,$A18:$B19)</f>
        <v>25365</v>
      </c>
      <c r="U19" s="69"/>
      <c r="V19" s="69" t="n">
        <f aca="false">DSUM(VARDATA2,T$2-1,$C18:$D19)</f>
        <v>25704</v>
      </c>
      <c r="W19" s="69"/>
      <c r="X19" s="70" t="n">
        <f aca="false">IF((V19+T19)=0,"",T19/(V19+T19))</f>
        <v>0.496680961052693</v>
      </c>
      <c r="Y19" s="70"/>
      <c r="Z19" s="27" t="n">
        <f aca="false">DSUM(VARDATA2,Z$2-1,$A18:$B19)</f>
        <v>30196</v>
      </c>
      <c r="AA19" s="69"/>
      <c r="AB19" s="69" t="n">
        <f aca="false">DSUM(VARDATA2,Z$2-1,$C18:$D19)</f>
        <v>39631</v>
      </c>
      <c r="AC19" s="69"/>
      <c r="AD19" s="70" t="n">
        <f aca="false">IF((AB19+Z19)=0,"",Z19/(AB19+Z19))</f>
        <v>0.432440173571828</v>
      </c>
      <c r="AE19" s="70"/>
      <c r="AF19" s="70"/>
      <c r="AG19" s="70"/>
      <c r="AH19" s="70"/>
      <c r="AI19" s="1"/>
    </row>
    <row r="20" customFormat="false" ht="12.75" hidden="true" customHeight="false" outlineLevel="0" collapsed="false">
      <c r="A20" s="1" t="s">
        <v>139</v>
      </c>
      <c r="B20" s="1" t="s">
        <v>140</v>
      </c>
      <c r="C20" s="1" t="s">
        <v>139</v>
      </c>
      <c r="D20" s="1" t="s">
        <v>140</v>
      </c>
      <c r="H20" s="7"/>
      <c r="I20" s="67"/>
      <c r="J20" s="69"/>
      <c r="K20" s="69"/>
      <c r="L20" s="7"/>
      <c r="M20" s="7"/>
      <c r="N20" s="7"/>
      <c r="O20" s="67"/>
      <c r="P20" s="69"/>
      <c r="Q20" s="69"/>
      <c r="R20" s="7"/>
      <c r="S20" s="7"/>
      <c r="T20" s="7"/>
      <c r="U20" s="67"/>
      <c r="V20" s="69"/>
      <c r="W20" s="69"/>
      <c r="X20" s="7"/>
      <c r="Y20" s="7"/>
      <c r="Z20" s="7"/>
      <c r="AA20" s="67"/>
      <c r="AB20" s="69"/>
      <c r="AC20" s="69"/>
      <c r="AD20" s="7"/>
      <c r="AE20" s="7"/>
      <c r="AF20" s="7"/>
      <c r="AG20" s="7"/>
      <c r="AH20" s="7"/>
      <c r="AI20" s="1"/>
    </row>
    <row r="21" customFormat="false" ht="12.75" hidden="false" customHeight="false" outlineLevel="0" collapsed="false">
      <c r="A21" s="68" t="s">
        <v>146</v>
      </c>
      <c r="B21" s="68" t="s">
        <v>143</v>
      </c>
      <c r="C21" s="68" t="str">
        <f aca="false">A21</f>
        <v>CONTINENTAL GAS</v>
      </c>
      <c r="D21" s="68" t="s">
        <v>144</v>
      </c>
      <c r="E21" s="8"/>
      <c r="F21" s="8" t="s">
        <v>146</v>
      </c>
      <c r="G21" s="8"/>
      <c r="H21" s="27" t="n">
        <f aca="false">DSUM(VARDATA2,H$2-1,$A20:$B21)</f>
        <v>1</v>
      </c>
      <c r="I21" s="69"/>
      <c r="J21" s="69" t="n">
        <f aca="false">DSUM(VARDATA2,H$2-1,$C20:$D21)</f>
        <v>5</v>
      </c>
      <c r="K21" s="69"/>
      <c r="L21" s="70" t="n">
        <f aca="false">IF((J21+H21)=0,"",H21/(J21+H21))</f>
        <v>0.166666666666667</v>
      </c>
      <c r="M21" s="70"/>
      <c r="N21" s="27" t="n">
        <f aca="false">DSUM(VARDATA2,N$2-1,$A20:$B21)</f>
        <v>29</v>
      </c>
      <c r="O21" s="69"/>
      <c r="P21" s="69" t="n">
        <f aca="false">DSUM(VARDATA2,N$2-1,$C20:$D21)</f>
        <v>123</v>
      </c>
      <c r="Q21" s="69"/>
      <c r="R21" s="70" t="n">
        <f aca="false">IF((P21+N21)=0,"",N21/(P21+N21))</f>
        <v>0.190789473684211</v>
      </c>
      <c r="S21" s="70"/>
      <c r="T21" s="27" t="n">
        <f aca="false">DSUM(VARDATA2,T$2-1,$A20:$B21)</f>
        <v>80</v>
      </c>
      <c r="U21" s="69"/>
      <c r="V21" s="69" t="n">
        <f aca="false">DSUM(VARDATA2,T$2-1,$C20:$D21)</f>
        <v>282</v>
      </c>
      <c r="W21" s="69"/>
      <c r="X21" s="70" t="n">
        <f aca="false">IF((V21+T21)=0,"",T21/(V21+T21))</f>
        <v>0.220994475138122</v>
      </c>
      <c r="Y21" s="70"/>
      <c r="Z21" s="27" t="n">
        <f aca="false">DSUM(VARDATA2,Z$2-1,$A20:$B21)</f>
        <v>80</v>
      </c>
      <c r="AA21" s="69"/>
      <c r="AB21" s="69" t="n">
        <f aca="false">DSUM(VARDATA2,Z$2-1,$C20:$D21)</f>
        <v>282</v>
      </c>
      <c r="AC21" s="69"/>
      <c r="AD21" s="70" t="n">
        <f aca="false">IF((AB21+Z21)=0,"",Z21/(AB21+Z21))</f>
        <v>0.220994475138122</v>
      </c>
      <c r="AE21" s="70"/>
      <c r="AF21" s="70"/>
      <c r="AG21" s="70"/>
      <c r="AH21" s="70"/>
      <c r="AI21" s="1"/>
    </row>
    <row r="22" customFormat="false" ht="12.75" hidden="true" customHeight="false" outlineLevel="0" collapsed="false">
      <c r="A22" s="1" t="s">
        <v>139</v>
      </c>
      <c r="B22" s="1" t="s">
        <v>140</v>
      </c>
      <c r="C22" s="1" t="s">
        <v>139</v>
      </c>
      <c r="D22" s="1" t="s">
        <v>140</v>
      </c>
      <c r="H22" s="7"/>
      <c r="I22" s="67"/>
      <c r="J22" s="69"/>
      <c r="K22" s="69"/>
      <c r="L22" s="7"/>
      <c r="M22" s="7"/>
      <c r="N22" s="7"/>
      <c r="O22" s="67"/>
      <c r="P22" s="69"/>
      <c r="Q22" s="69"/>
      <c r="R22" s="7"/>
      <c r="S22" s="7"/>
      <c r="T22" s="7"/>
      <c r="U22" s="67"/>
      <c r="V22" s="69"/>
      <c r="W22" s="69"/>
      <c r="X22" s="7"/>
      <c r="Y22" s="7"/>
      <c r="Z22" s="7"/>
      <c r="AA22" s="67"/>
      <c r="AB22" s="69"/>
      <c r="AC22" s="69"/>
      <c r="AD22" s="7"/>
      <c r="AE22" s="7"/>
      <c r="AF22" s="7"/>
      <c r="AG22" s="7"/>
      <c r="AH22" s="7"/>
      <c r="AI22" s="1"/>
    </row>
    <row r="23" customFormat="false" ht="12.75" hidden="false" customHeight="false" outlineLevel="0" collapsed="false">
      <c r="A23" s="68" t="s">
        <v>147</v>
      </c>
      <c r="B23" s="68" t="s">
        <v>143</v>
      </c>
      <c r="C23" s="68" t="str">
        <f aca="false">A23</f>
        <v>UK GAS</v>
      </c>
      <c r="D23" s="68" t="s">
        <v>144</v>
      </c>
      <c r="E23" s="8"/>
      <c r="F23" s="8" t="s">
        <v>147</v>
      </c>
      <c r="G23" s="8"/>
      <c r="H23" s="27" t="n">
        <f aca="false">DSUM(VARDATA2,H$2-1,$A22:$B23)</f>
        <v>118</v>
      </c>
      <c r="I23" s="69"/>
      <c r="J23" s="69" t="n">
        <f aca="false">DSUM(VARDATA2,H$2-1,$C22:$D23)</f>
        <v>50</v>
      </c>
      <c r="K23" s="69"/>
      <c r="L23" s="70" t="n">
        <f aca="false">IF((J23+H23)=0,"",H23/(J23+H23))</f>
        <v>0.702380952380952</v>
      </c>
      <c r="M23" s="70"/>
      <c r="N23" s="27" t="n">
        <f aca="false">DSUM(VARDATA2,N$2-1,$A22:$B23)</f>
        <v>1052</v>
      </c>
      <c r="O23" s="69"/>
      <c r="P23" s="69" t="n">
        <f aca="false">DSUM(VARDATA2,N$2-1,$C22:$D23)</f>
        <v>855</v>
      </c>
      <c r="Q23" s="69"/>
      <c r="R23" s="70" t="n">
        <f aca="false">IF((P23+N23)=0,"",N23/(P23+N23))</f>
        <v>0.551651809124279</v>
      </c>
      <c r="S23" s="70"/>
      <c r="T23" s="27" t="n">
        <f aca="false">DSUM(VARDATA2,T$2-1,$A22:$B23)</f>
        <v>1982</v>
      </c>
      <c r="U23" s="69"/>
      <c r="V23" s="69" t="n">
        <f aca="false">DSUM(VARDATA2,T$2-1,$C22:$D23)</f>
        <v>1556</v>
      </c>
      <c r="W23" s="69"/>
      <c r="X23" s="70" t="n">
        <f aca="false">IF((V23+T23)=0,"",T23/(V23+T23))</f>
        <v>0.560203504804975</v>
      </c>
      <c r="Y23" s="70"/>
      <c r="Z23" s="27" t="n">
        <f aca="false">DSUM(VARDATA2,Z$2-1,$A22:$B23)</f>
        <v>1982</v>
      </c>
      <c r="AA23" s="69"/>
      <c r="AB23" s="69" t="n">
        <f aca="false">DSUM(VARDATA2,Z$2-1,$C22:$D23)</f>
        <v>1556</v>
      </c>
      <c r="AC23" s="69"/>
      <c r="AD23" s="70" t="n">
        <f aca="false">IF((AB23+Z23)=0,"",Z23/(AB23+Z23))</f>
        <v>0.560203504804975</v>
      </c>
      <c r="AE23" s="70"/>
      <c r="AF23" s="70"/>
      <c r="AG23" s="70"/>
      <c r="AH23" s="70"/>
      <c r="AI23" s="1"/>
    </row>
    <row r="24" customFormat="false" ht="12.75" hidden="true" customHeight="false" outlineLevel="0" collapsed="false">
      <c r="A24" s="1" t="s">
        <v>139</v>
      </c>
      <c r="B24" s="1" t="s">
        <v>140</v>
      </c>
      <c r="C24" s="1" t="s">
        <v>139</v>
      </c>
      <c r="D24" s="1" t="s">
        <v>140</v>
      </c>
      <c r="H24" s="7"/>
      <c r="I24" s="67"/>
      <c r="J24" s="69"/>
      <c r="K24" s="69"/>
      <c r="L24" s="7"/>
      <c r="M24" s="7"/>
      <c r="N24" s="7"/>
      <c r="O24" s="67"/>
      <c r="P24" s="69"/>
      <c r="Q24" s="69"/>
      <c r="R24" s="7"/>
      <c r="S24" s="7"/>
      <c r="T24" s="7"/>
      <c r="U24" s="67"/>
      <c r="V24" s="69"/>
      <c r="W24" s="69"/>
      <c r="X24" s="7"/>
      <c r="Y24" s="7"/>
      <c r="Z24" s="7"/>
      <c r="AA24" s="67"/>
      <c r="AB24" s="69"/>
      <c r="AC24" s="69"/>
      <c r="AD24" s="7"/>
      <c r="AE24" s="7"/>
      <c r="AF24" s="7"/>
      <c r="AG24" s="7"/>
      <c r="AH24" s="7"/>
      <c r="AI24" s="1"/>
    </row>
    <row r="25" customFormat="false" ht="12.75" hidden="false" customHeight="false" outlineLevel="0" collapsed="false">
      <c r="A25" s="68" t="s">
        <v>148</v>
      </c>
      <c r="B25" s="68" t="s">
        <v>143</v>
      </c>
      <c r="C25" s="68" t="str">
        <f aca="false">A25</f>
        <v>POWER</v>
      </c>
      <c r="D25" s="68" t="s">
        <v>144</v>
      </c>
      <c r="E25" s="8"/>
      <c r="F25" s="8" t="s">
        <v>149</v>
      </c>
      <c r="G25" s="8"/>
      <c r="H25" s="27" t="n">
        <f aca="false">DSUM(VARDATA2,H$2-1,$A24:$B25)</f>
        <v>96</v>
      </c>
      <c r="I25" s="69"/>
      <c r="J25" s="69" t="n">
        <f aca="false">DSUM(VARDATA2,H$2-1,$C24:$D25)</f>
        <v>418</v>
      </c>
      <c r="K25" s="69"/>
      <c r="L25" s="70" t="n">
        <f aca="false">IF((J25+H25)=0,"",H25/(J25+H25))</f>
        <v>0.186770428015564</v>
      </c>
      <c r="M25" s="70"/>
      <c r="N25" s="27" t="n">
        <f aca="false">DSUM(VARDATA2,N$2-1,$A24:$B25)</f>
        <v>1744</v>
      </c>
      <c r="O25" s="69"/>
      <c r="P25" s="69" t="n">
        <f aca="false">DSUM(VARDATA2,N$2-1,$C24:$D25)</f>
        <v>8456</v>
      </c>
      <c r="Q25" s="69"/>
      <c r="R25" s="70" t="n">
        <f aca="false">IF((P25+N25)=0,"",N25/(P25+N25))</f>
        <v>0.170980392156863</v>
      </c>
      <c r="S25" s="70"/>
      <c r="T25" s="27" t="n">
        <f aca="false">DSUM(VARDATA2,T$2-1,$A24:$B25)</f>
        <v>2921</v>
      </c>
      <c r="U25" s="69"/>
      <c r="V25" s="69" t="n">
        <f aca="false">DSUM(VARDATA2,T$2-1,$C24:$D25)</f>
        <v>16938</v>
      </c>
      <c r="W25" s="69"/>
      <c r="X25" s="70" t="n">
        <f aca="false">IF((V25+T25)=0,"",T25/(V25+T25))</f>
        <v>0.147086963089783</v>
      </c>
      <c r="Y25" s="70"/>
      <c r="Z25" s="27" t="n">
        <f aca="false">DSUM(VARDATA2,Z$2-1,$A24:$B25)</f>
        <v>3063</v>
      </c>
      <c r="AA25" s="69"/>
      <c r="AB25" s="69" t="n">
        <f aca="false">DSUM(VARDATA2,Z$2-1,$C24:$D25)</f>
        <v>20390</v>
      </c>
      <c r="AC25" s="69"/>
      <c r="AD25" s="70" t="n">
        <f aca="false">IF((AB25+Z25)=0,"",Z25/(AB25+Z25))</f>
        <v>0.130601628789494</v>
      </c>
      <c r="AE25" s="70"/>
      <c r="AF25" s="70"/>
      <c r="AG25" s="70"/>
      <c r="AH25" s="70"/>
      <c r="AI25" s="1"/>
    </row>
    <row r="26" customFormat="false" ht="12.75" hidden="true" customHeight="false" outlineLevel="0" collapsed="false">
      <c r="A26" s="1" t="s">
        <v>139</v>
      </c>
      <c r="B26" s="1" t="s">
        <v>140</v>
      </c>
      <c r="C26" s="1" t="s">
        <v>139</v>
      </c>
      <c r="D26" s="1" t="s">
        <v>140</v>
      </c>
      <c r="H26" s="7"/>
      <c r="I26" s="67"/>
      <c r="J26" s="69"/>
      <c r="K26" s="69"/>
      <c r="L26" s="7"/>
      <c r="M26" s="7"/>
      <c r="N26" s="7"/>
      <c r="O26" s="67"/>
      <c r="P26" s="69"/>
      <c r="Q26" s="69"/>
      <c r="R26" s="7"/>
      <c r="S26" s="7"/>
      <c r="T26" s="7"/>
      <c r="U26" s="67"/>
      <c r="V26" s="69"/>
      <c r="W26" s="69"/>
      <c r="X26" s="7"/>
      <c r="Y26" s="7"/>
      <c r="Z26" s="7"/>
      <c r="AA26" s="67"/>
      <c r="AB26" s="69"/>
      <c r="AC26" s="69"/>
      <c r="AD26" s="7"/>
      <c r="AE26" s="7"/>
      <c r="AF26" s="7"/>
      <c r="AG26" s="7"/>
      <c r="AH26" s="7"/>
      <c r="AI26" s="1"/>
    </row>
    <row r="27" customFormat="false" ht="12.75" hidden="false" customHeight="false" outlineLevel="0" collapsed="false">
      <c r="A27" s="68" t="s">
        <v>150</v>
      </c>
      <c r="B27" s="68" t="s">
        <v>143</v>
      </c>
      <c r="C27" s="68" t="str">
        <f aca="false">A27</f>
        <v>CONTINENTAL POWER</v>
      </c>
      <c r="D27" s="68" t="s">
        <v>144</v>
      </c>
      <c r="E27" s="8"/>
      <c r="F27" s="8" t="s">
        <v>150</v>
      </c>
      <c r="G27" s="8"/>
      <c r="H27" s="27" t="n">
        <f aca="false">DSUM(VARDATA2,H$2-1,$A26:$B27)</f>
        <v>28</v>
      </c>
      <c r="I27" s="69"/>
      <c r="J27" s="69" t="n">
        <f aca="false">DSUM(VARDATA2,H$2-1,$C26:$D27)</f>
        <v>68</v>
      </c>
      <c r="K27" s="69"/>
      <c r="L27" s="70" t="n">
        <f aca="false">IF((J27+H27)=0,"",H27/(J27+H27))</f>
        <v>0.291666666666667</v>
      </c>
      <c r="M27" s="70"/>
      <c r="N27" s="27" t="n">
        <f aca="false">DSUM(VARDATA2,N$2-1,$A26:$B27)</f>
        <v>212</v>
      </c>
      <c r="O27" s="69"/>
      <c r="P27" s="69" t="n">
        <f aca="false">DSUM(VARDATA2,N$2-1,$C26:$D27)</f>
        <v>1494</v>
      </c>
      <c r="Q27" s="69"/>
      <c r="R27" s="70" t="n">
        <f aca="false">IF((P27+N27)=0,"",N27/(P27+N27))</f>
        <v>0.124267291910903</v>
      </c>
      <c r="S27" s="70"/>
      <c r="T27" s="27" t="n">
        <f aca="false">DSUM(VARDATA2,T$2-1,$A26:$B27)</f>
        <v>245</v>
      </c>
      <c r="U27" s="69"/>
      <c r="V27" s="69" t="n">
        <f aca="false">DSUM(VARDATA2,T$2-1,$C26:$D27)</f>
        <v>2847</v>
      </c>
      <c r="W27" s="69"/>
      <c r="X27" s="70" t="n">
        <f aca="false">IF((V27+T27)=0,"",T27/(V27+T27))</f>
        <v>0.0792367399741268</v>
      </c>
      <c r="Y27" s="70"/>
      <c r="Z27" s="27" t="n">
        <f aca="false">DSUM(VARDATA2,Z$2-1,$A26:$B27)</f>
        <v>245</v>
      </c>
      <c r="AA27" s="69"/>
      <c r="AB27" s="69" t="n">
        <f aca="false">DSUM(VARDATA2,Z$2-1,$C26:$D27)</f>
        <v>2847</v>
      </c>
      <c r="AC27" s="69"/>
      <c r="AD27" s="70" t="n">
        <f aca="false">IF((AB27+Z27)=0,"",Z27/(AB27+Z27))</f>
        <v>0.0792367399741268</v>
      </c>
      <c r="AE27" s="70"/>
      <c r="AF27" s="70"/>
      <c r="AG27" s="70"/>
      <c r="AH27" s="70"/>
      <c r="AI27" s="1"/>
    </row>
    <row r="28" customFormat="false" ht="12.75" hidden="true" customHeight="false" outlineLevel="0" collapsed="false">
      <c r="A28" s="1" t="s">
        <v>139</v>
      </c>
      <c r="B28" s="1" t="s">
        <v>140</v>
      </c>
      <c r="C28" s="1" t="s">
        <v>139</v>
      </c>
      <c r="D28" s="1" t="s">
        <v>140</v>
      </c>
      <c r="H28" s="7"/>
      <c r="I28" s="67"/>
      <c r="J28" s="69"/>
      <c r="K28" s="69"/>
      <c r="L28" s="7"/>
      <c r="M28" s="7"/>
      <c r="N28" s="7"/>
      <c r="O28" s="67"/>
      <c r="P28" s="69"/>
      <c r="Q28" s="69"/>
      <c r="R28" s="7"/>
      <c r="S28" s="7"/>
      <c r="T28" s="7"/>
      <c r="U28" s="67"/>
      <c r="V28" s="69"/>
      <c r="W28" s="69"/>
      <c r="X28" s="7"/>
      <c r="Y28" s="7"/>
      <c r="Z28" s="7"/>
      <c r="AA28" s="67"/>
      <c r="AB28" s="69"/>
      <c r="AC28" s="69"/>
      <c r="AD28" s="7"/>
      <c r="AE28" s="7"/>
      <c r="AF28" s="7"/>
      <c r="AG28" s="7"/>
      <c r="AH28" s="7"/>
      <c r="AI28" s="1"/>
    </row>
    <row r="29" customFormat="false" ht="12.75" hidden="false" customHeight="false" outlineLevel="0" collapsed="false">
      <c r="A29" s="68" t="s">
        <v>151</v>
      </c>
      <c r="B29" s="68" t="s">
        <v>143</v>
      </c>
      <c r="C29" s="68" t="s">
        <v>151</v>
      </c>
      <c r="D29" s="68" t="s">
        <v>144</v>
      </c>
      <c r="F29" s="8" t="s">
        <v>151</v>
      </c>
      <c r="G29" s="8"/>
      <c r="H29" s="27" t="n">
        <f aca="false">DSUM(VARDATA2,H$2-1,$A28:$B29)</f>
        <v>1</v>
      </c>
      <c r="I29" s="69"/>
      <c r="J29" s="69" t="n">
        <f aca="false">DSUM(VARDATA2,H$2-1,$C28:$D29)</f>
        <v>27</v>
      </c>
      <c r="K29" s="69"/>
      <c r="L29" s="70" t="n">
        <f aca="false">IF((J29+H29)=0,"",H29/(J29+H29))</f>
        <v>0.0357142857142857</v>
      </c>
      <c r="M29" s="70"/>
      <c r="N29" s="27" t="n">
        <f aca="false">DSUM(VARDATA2,N$2-1,$A28:$B29)</f>
        <v>66</v>
      </c>
      <c r="O29" s="69"/>
      <c r="P29" s="69" t="n">
        <f aca="false">DSUM(VARDATA2,N$2-1,$C28:$D29)</f>
        <v>784</v>
      </c>
      <c r="Q29" s="69"/>
      <c r="R29" s="70" t="n">
        <f aca="false">IF((P29+N29)=0,"",N29/(P29+N29))</f>
        <v>0.0776470588235294</v>
      </c>
      <c r="S29" s="70"/>
      <c r="T29" s="27" t="n">
        <f aca="false">DSUM(VARDATA2,T$2-1,$A28:$B29)</f>
        <v>98</v>
      </c>
      <c r="U29" s="69"/>
      <c r="V29" s="69" t="n">
        <f aca="false">DSUM(VARDATA2,T$2-1,$C28:$D29)</f>
        <v>2045</v>
      </c>
      <c r="W29" s="69"/>
      <c r="X29" s="70" t="n">
        <f aca="false">IF((V29+T29)=0,"",T29/(V29+T29))</f>
        <v>0.0457302846476902</v>
      </c>
      <c r="Y29" s="70"/>
      <c r="Z29" s="27" t="n">
        <f aca="false">DSUM(VARDATA2,Z$2-1,$A28:$B29)</f>
        <v>98</v>
      </c>
      <c r="AA29" s="69"/>
      <c r="AB29" s="69" t="n">
        <f aca="false">DSUM(VARDATA2,Z$2-1,$C28:$D29)</f>
        <v>2045</v>
      </c>
      <c r="AC29" s="69"/>
      <c r="AD29" s="70" t="n">
        <f aca="false">IF((AB29+Z29)=0,"",Z29/(AB29+Z29))</f>
        <v>0.0457302846476902</v>
      </c>
      <c r="AE29" s="70"/>
      <c r="AF29" s="70"/>
      <c r="AG29" s="70"/>
      <c r="AH29" s="70"/>
      <c r="AI29" s="1"/>
    </row>
    <row r="30" customFormat="false" ht="12.75" hidden="true" customHeight="false" outlineLevel="0" collapsed="false">
      <c r="A30" s="1" t="s">
        <v>139</v>
      </c>
      <c r="B30" s="1" t="s">
        <v>140</v>
      </c>
      <c r="C30" s="1" t="s">
        <v>139</v>
      </c>
      <c r="D30" s="1" t="s">
        <v>140</v>
      </c>
      <c r="H30" s="7"/>
      <c r="I30" s="67"/>
      <c r="J30" s="69"/>
      <c r="K30" s="69"/>
      <c r="L30" s="7"/>
      <c r="M30" s="7"/>
      <c r="N30" s="7"/>
      <c r="O30" s="67"/>
      <c r="P30" s="69"/>
      <c r="Q30" s="69"/>
      <c r="R30" s="7"/>
      <c r="S30" s="7"/>
      <c r="T30" s="7"/>
      <c r="U30" s="67"/>
      <c r="V30" s="69"/>
      <c r="W30" s="69"/>
      <c r="X30" s="7"/>
      <c r="Y30" s="7"/>
      <c r="Z30" s="7"/>
      <c r="AA30" s="67"/>
      <c r="AB30" s="69"/>
      <c r="AC30" s="69"/>
      <c r="AD30" s="7"/>
      <c r="AE30" s="7"/>
      <c r="AF30" s="7"/>
      <c r="AG30" s="7"/>
      <c r="AH30" s="7"/>
      <c r="AI30" s="1"/>
    </row>
    <row r="31" customFormat="false" ht="12.75" hidden="false" customHeight="false" outlineLevel="0" collapsed="false">
      <c r="A31" s="68" t="s">
        <v>152</v>
      </c>
      <c r="B31" s="68" t="s">
        <v>143</v>
      </c>
      <c r="C31" s="68" t="str">
        <f aca="false">A31</f>
        <v>UK POWER</v>
      </c>
      <c r="D31" s="68" t="s">
        <v>144</v>
      </c>
      <c r="E31" s="8"/>
      <c r="F31" s="8" t="s">
        <v>152</v>
      </c>
      <c r="G31" s="8"/>
      <c r="H31" s="27" t="n">
        <f aca="false">DSUM(VARDATA2,H$2-1,$A30:$B31)</f>
        <v>3</v>
      </c>
      <c r="I31" s="69"/>
      <c r="J31" s="69" t="n">
        <f aca="false">DSUM(VARDATA2,H$2-1,$C30:$D31)</f>
        <v>11</v>
      </c>
      <c r="K31" s="69"/>
      <c r="L31" s="70" t="n">
        <f aca="false">IF((J31+H31)=0,"",H31/(J31+H31))</f>
        <v>0.214285714285714</v>
      </c>
      <c r="M31" s="70"/>
      <c r="N31" s="27" t="n">
        <f aca="false">DSUM(VARDATA2,N$2-1,$A30:$B31)</f>
        <v>103</v>
      </c>
      <c r="O31" s="69"/>
      <c r="P31" s="69" t="n">
        <f aca="false">DSUM(VARDATA2,N$2-1,$C30:$D31)</f>
        <v>298</v>
      </c>
      <c r="Q31" s="69"/>
      <c r="R31" s="70" t="n">
        <f aca="false">IF((P31+N31)=0,"",N31/(P31+N31))</f>
        <v>0.256857855361596</v>
      </c>
      <c r="S31" s="70"/>
      <c r="T31" s="27" t="n">
        <f aca="false">DSUM(VARDATA2,T$2-1,$A30:$B31)</f>
        <v>181</v>
      </c>
      <c r="U31" s="69"/>
      <c r="V31" s="69" t="n">
        <f aca="false">DSUM(VARDATA2,T$2-1,$C30:$D31)</f>
        <v>627</v>
      </c>
      <c r="W31" s="69"/>
      <c r="X31" s="70" t="n">
        <f aca="false">IF((V31+T31)=0,"",T31/(V31+T31))</f>
        <v>0.224009900990099</v>
      </c>
      <c r="Y31" s="70"/>
      <c r="Z31" s="27" t="n">
        <f aca="false">DSUM(VARDATA2,Z$2-1,$A30:$B31)</f>
        <v>181</v>
      </c>
      <c r="AA31" s="69"/>
      <c r="AB31" s="69" t="n">
        <f aca="false">DSUM(VARDATA2,Z$2-1,$C30:$D31)</f>
        <v>627</v>
      </c>
      <c r="AC31" s="69"/>
      <c r="AD31" s="70" t="n">
        <f aca="false">IF((AB31+Z31)=0,"",Z31/(AB31+Z31))</f>
        <v>0.224009900990099</v>
      </c>
      <c r="AE31" s="70"/>
      <c r="AF31" s="70"/>
      <c r="AG31" s="70"/>
      <c r="AH31" s="70"/>
      <c r="AI31" s="1"/>
    </row>
    <row r="32" customFormat="false" ht="12.75" hidden="true" customHeight="false" outlineLevel="0" collapsed="false">
      <c r="A32" s="1" t="s">
        <v>139</v>
      </c>
      <c r="B32" s="1" t="s">
        <v>140</v>
      </c>
      <c r="C32" s="1" t="s">
        <v>139</v>
      </c>
      <c r="D32" s="1" t="s">
        <v>140</v>
      </c>
      <c r="H32" s="7"/>
      <c r="I32" s="67"/>
      <c r="J32" s="69"/>
      <c r="K32" s="69"/>
      <c r="L32" s="7"/>
      <c r="M32" s="7"/>
      <c r="N32" s="7"/>
      <c r="O32" s="67"/>
      <c r="P32" s="69"/>
      <c r="Q32" s="69"/>
      <c r="R32" s="7"/>
      <c r="S32" s="7"/>
      <c r="T32" s="7"/>
      <c r="U32" s="67"/>
      <c r="V32" s="69"/>
      <c r="W32" s="69"/>
      <c r="X32" s="7"/>
      <c r="Y32" s="7"/>
      <c r="Z32" s="7"/>
      <c r="AA32" s="67"/>
      <c r="AB32" s="69"/>
      <c r="AC32" s="69"/>
      <c r="AD32" s="7"/>
      <c r="AE32" s="7"/>
      <c r="AF32" s="7"/>
      <c r="AG32" s="7"/>
      <c r="AH32" s="7"/>
      <c r="AI32" s="1"/>
    </row>
    <row r="33" customFormat="false" ht="12.75" hidden="false" customHeight="false" outlineLevel="0" collapsed="false">
      <c r="A33" s="68" t="s">
        <v>153</v>
      </c>
      <c r="B33" s="68" t="s">
        <v>143</v>
      </c>
      <c r="C33" s="68" t="s">
        <v>153</v>
      </c>
      <c r="D33" s="68" t="s">
        <v>144</v>
      </c>
      <c r="E33" s="8"/>
      <c r="F33" s="8" t="s">
        <v>153</v>
      </c>
      <c r="G33" s="8"/>
      <c r="H33" s="27" t="n">
        <f aca="false">DSUM(VARDATA2,H$2-1,$A32:$B33)</f>
        <v>4</v>
      </c>
      <c r="I33" s="69"/>
      <c r="J33" s="69" t="n">
        <f aca="false">DSUM(VARDATA2,H$2-1,$C32:$D33)</f>
        <v>277</v>
      </c>
      <c r="K33" s="69"/>
      <c r="L33" s="70" t="n">
        <f aca="false">IF((J33+H33)=0,"",H33/(J33+H33))</f>
        <v>0.0142348754448399</v>
      </c>
      <c r="M33" s="70"/>
      <c r="N33" s="27" t="n">
        <f aca="false">DSUM(VARDATA2,N$2-1,$A32:$B33)</f>
        <v>101</v>
      </c>
      <c r="O33" s="69"/>
      <c r="P33" s="69" t="n">
        <f aca="false">DSUM(VARDATA2,N$2-1,$C32:$D33)</f>
        <v>4435</v>
      </c>
      <c r="Q33" s="69"/>
      <c r="R33" s="70" t="n">
        <f aca="false">IF((P33+N33)=0,"",N33/(P33+N33))</f>
        <v>0.0222663139329806</v>
      </c>
      <c r="S33" s="70"/>
      <c r="T33" s="27" t="n">
        <f aca="false">DSUM(VARDATA2,T$2-1,$A32:$B33)</f>
        <v>241</v>
      </c>
      <c r="U33" s="69"/>
      <c r="V33" s="69" t="n">
        <f aca="false">DSUM(VARDATA2,T$2-1,$C32:$D33)</f>
        <v>7774</v>
      </c>
      <c r="W33" s="69"/>
      <c r="X33" s="70" t="n">
        <f aca="false">IF((V33+T33)=0,"",T33/(V33+T33))</f>
        <v>0.0300686213349969</v>
      </c>
      <c r="Y33" s="70"/>
      <c r="Z33" s="27" t="n">
        <f aca="false">DSUM(VARDATA2,Z$2-1,$A32:$B33)</f>
        <v>241</v>
      </c>
      <c r="AA33" s="69"/>
      <c r="AB33" s="69" t="n">
        <f aca="false">DSUM(VARDATA2,Z$2-1,$C32:$D33)</f>
        <v>7774</v>
      </c>
      <c r="AC33" s="69"/>
      <c r="AD33" s="70" t="n">
        <f aca="false">IF((AB33+Z33)=0,"",Z33/(AB33+Z33))</f>
        <v>0.0300686213349969</v>
      </c>
      <c r="AE33" s="70"/>
      <c r="AF33" s="70"/>
      <c r="AG33" s="70"/>
      <c r="AH33" s="70"/>
      <c r="AI33" s="1"/>
    </row>
    <row r="34" customFormat="false" ht="12.75" hidden="true" customHeight="false" outlineLevel="0" collapsed="false">
      <c r="A34" s="1" t="s">
        <v>139</v>
      </c>
      <c r="B34" s="1" t="s">
        <v>140</v>
      </c>
      <c r="C34" s="1" t="s">
        <v>139</v>
      </c>
      <c r="D34" s="1" t="s">
        <v>140</v>
      </c>
      <c r="H34" s="7"/>
      <c r="I34" s="67"/>
      <c r="J34" s="69"/>
      <c r="K34" s="69"/>
      <c r="L34" s="7"/>
      <c r="M34" s="7"/>
      <c r="N34" s="7"/>
      <c r="O34" s="67"/>
      <c r="P34" s="69"/>
      <c r="Q34" s="69"/>
      <c r="R34" s="7"/>
      <c r="S34" s="7"/>
      <c r="T34" s="7"/>
      <c r="U34" s="67"/>
      <c r="V34" s="69"/>
      <c r="W34" s="69"/>
      <c r="X34" s="7"/>
      <c r="Y34" s="7"/>
      <c r="Z34" s="7"/>
      <c r="AA34" s="67"/>
      <c r="AB34" s="69"/>
      <c r="AC34" s="69"/>
      <c r="AD34" s="7"/>
      <c r="AE34" s="7"/>
      <c r="AF34" s="7"/>
      <c r="AG34" s="7"/>
      <c r="AH34" s="7"/>
      <c r="AI34" s="1"/>
    </row>
    <row r="35" customFormat="false" ht="12.75" hidden="false" customHeight="false" outlineLevel="0" collapsed="false">
      <c r="A35" s="68" t="s">
        <v>154</v>
      </c>
      <c r="B35" s="68" t="s">
        <v>143</v>
      </c>
      <c r="C35" s="68" t="s">
        <v>154</v>
      </c>
      <c r="D35" s="68" t="s">
        <v>144</v>
      </c>
      <c r="E35" s="8"/>
      <c r="F35" s="8" t="s">
        <v>154</v>
      </c>
      <c r="G35" s="8"/>
      <c r="H35" s="27" t="n">
        <f aca="false">DSUM(VARDATA2,H$2-1,$A34:$B35)</f>
        <v>7</v>
      </c>
      <c r="I35" s="69"/>
      <c r="J35" s="69" t="n">
        <f aca="false">DSUM(VARDATA2,H$2-1,$C34:$D35)</f>
        <v>27</v>
      </c>
      <c r="K35" s="69"/>
      <c r="L35" s="70" t="n">
        <f aca="false">IF((J35+H35)=0,"",H35/(J35+H35))</f>
        <v>0.205882352941176</v>
      </c>
      <c r="M35" s="70"/>
      <c r="N35" s="27" t="n">
        <f aca="false">DSUM(VARDATA2,N$2-1,$A34:$B35)</f>
        <v>145</v>
      </c>
      <c r="O35" s="69"/>
      <c r="P35" s="69" t="n">
        <f aca="false">DSUM(VARDATA2,N$2-1,$C34:$D35)</f>
        <v>440</v>
      </c>
      <c r="Q35" s="69"/>
      <c r="R35" s="70" t="n">
        <f aca="false">IF((P35+N35)=0,"",N35/(P35+N35))</f>
        <v>0.247863247863248</v>
      </c>
      <c r="S35" s="70"/>
      <c r="T35" s="27" t="n">
        <f aca="false">DSUM(VARDATA2,T$2-1,$A34:$B35)</f>
        <v>165</v>
      </c>
      <c r="U35" s="69"/>
      <c r="V35" s="69" t="n">
        <f aca="false">DSUM(VARDATA2,T$2-1,$C34:$D35)</f>
        <v>728</v>
      </c>
      <c r="W35" s="69"/>
      <c r="X35" s="70" t="n">
        <f aca="false">IF((V35+T35)=0,"",T35/(V35+T35))</f>
        <v>0.184770436730123</v>
      </c>
      <c r="Y35" s="70"/>
      <c r="Z35" s="27" t="n">
        <f aca="false">DSUM(VARDATA2,Z$2-1,$A34:$B35)</f>
        <v>165</v>
      </c>
      <c r="AA35" s="69"/>
      <c r="AB35" s="69" t="n">
        <f aca="false">DSUM(VARDATA2,Z$2-1,$C34:$D35)</f>
        <v>728</v>
      </c>
      <c r="AC35" s="69"/>
      <c r="AD35" s="70" t="n">
        <f aca="false">IF((AB35+Z35)=0,"",Z35/(AB35+Z35))</f>
        <v>0.184770436730123</v>
      </c>
      <c r="AE35" s="70"/>
      <c r="AF35" s="70"/>
      <c r="AG35" s="70"/>
      <c r="AH35" s="70"/>
      <c r="AI35" s="1"/>
    </row>
    <row r="36" customFormat="false" ht="12.75" hidden="true" customHeight="false" outlineLevel="0" collapsed="false">
      <c r="A36" s="1" t="s">
        <v>139</v>
      </c>
      <c r="B36" s="1" t="s">
        <v>140</v>
      </c>
      <c r="C36" s="1" t="s">
        <v>139</v>
      </c>
      <c r="D36" s="1" t="s">
        <v>140</v>
      </c>
      <c r="H36" s="7"/>
      <c r="I36" s="67"/>
      <c r="J36" s="69"/>
      <c r="K36" s="69"/>
      <c r="L36" s="7"/>
      <c r="M36" s="7"/>
      <c r="N36" s="7"/>
      <c r="O36" s="67"/>
      <c r="P36" s="69"/>
      <c r="Q36" s="69"/>
      <c r="R36" s="7"/>
      <c r="S36" s="7"/>
      <c r="T36" s="7"/>
      <c r="U36" s="67"/>
      <c r="V36" s="69"/>
      <c r="W36" s="69"/>
      <c r="X36" s="7"/>
      <c r="Y36" s="7"/>
      <c r="Z36" s="7"/>
      <c r="AA36" s="67"/>
      <c r="AB36" s="69"/>
      <c r="AC36" s="69"/>
      <c r="AD36" s="7"/>
      <c r="AE36" s="7"/>
      <c r="AF36" s="7"/>
      <c r="AG36" s="7"/>
      <c r="AH36" s="7"/>
      <c r="AI36" s="1"/>
    </row>
    <row r="37" customFormat="false" ht="12.75" hidden="false" customHeight="false" outlineLevel="0" collapsed="false">
      <c r="A37" s="68" t="s">
        <v>155</v>
      </c>
      <c r="B37" s="68" t="s">
        <v>143</v>
      </c>
      <c r="C37" s="68" t="str">
        <f aca="false">A37</f>
        <v>PLASTICS</v>
      </c>
      <c r="D37" s="68" t="s">
        <v>144</v>
      </c>
      <c r="E37" s="8"/>
      <c r="F37" s="8" t="s">
        <v>155</v>
      </c>
      <c r="G37" s="8"/>
      <c r="H37" s="27" t="n">
        <f aca="false">DSUM(VARDATA2,H$2-1,$A36:$B37)</f>
        <v>0</v>
      </c>
      <c r="I37" s="69"/>
      <c r="J37" s="69" t="n">
        <f aca="false">DSUM(VARDATA2,H$2-1,$C36:$D37)</f>
        <v>0</v>
      </c>
      <c r="K37" s="69"/>
      <c r="L37" s="70" t="str">
        <f aca="false">IF((J37+H37)=0,"",H37/(J37+H37))</f>
        <v/>
      </c>
      <c r="M37" s="70"/>
      <c r="N37" s="27" t="n">
        <f aca="false">DSUM(VARDATA2,N$2-1,$A36:$B37)</f>
        <v>1</v>
      </c>
      <c r="O37" s="69"/>
      <c r="P37" s="69" t="n">
        <f aca="false">DSUM(VARDATA2,N$2-1,$C36:$D37)</f>
        <v>2</v>
      </c>
      <c r="Q37" s="69"/>
      <c r="R37" s="70" t="n">
        <f aca="false">IF((P37+N37)=0,"",N37/(P37+N37))</f>
        <v>0.333333333333333</v>
      </c>
      <c r="S37" s="70"/>
      <c r="T37" s="27" t="n">
        <f aca="false">DSUM(VARDATA2,T$2-1,$A36:$B37)</f>
        <v>1</v>
      </c>
      <c r="U37" s="69"/>
      <c r="V37" s="69" t="n">
        <f aca="false">DSUM(VARDATA2,T$2-1,$C36:$D37)</f>
        <v>2</v>
      </c>
      <c r="W37" s="69"/>
      <c r="X37" s="70" t="n">
        <f aca="false">IF((V37+T37)=0,"",T37/(V37+T37))</f>
        <v>0.333333333333333</v>
      </c>
      <c r="Y37" s="70"/>
      <c r="Z37" s="27" t="n">
        <f aca="false">DSUM(VARDATA2,Z$2-1,$A36:$B37)</f>
        <v>1</v>
      </c>
      <c r="AA37" s="69"/>
      <c r="AB37" s="69" t="n">
        <f aca="false">DSUM(VARDATA2,Z$2-1,$C36:$D37)</f>
        <v>40</v>
      </c>
      <c r="AC37" s="69"/>
      <c r="AD37" s="70" t="n">
        <f aca="false">IF((AB37+Z37)=0,"",Z37/(AB37+Z37))</f>
        <v>0.024390243902439</v>
      </c>
      <c r="AE37" s="70"/>
      <c r="AF37" s="70"/>
      <c r="AG37" s="70"/>
      <c r="AH37" s="70"/>
      <c r="AI37" s="1"/>
    </row>
    <row r="38" customFormat="false" ht="12.75" hidden="true" customHeight="false" outlineLevel="0" collapsed="false">
      <c r="A38" s="1" t="s">
        <v>139</v>
      </c>
      <c r="B38" s="1" t="s">
        <v>140</v>
      </c>
      <c r="C38" s="1" t="s">
        <v>139</v>
      </c>
      <c r="D38" s="1" t="s">
        <v>140</v>
      </c>
      <c r="H38" s="7"/>
      <c r="I38" s="67"/>
      <c r="J38" s="69"/>
      <c r="K38" s="69"/>
      <c r="L38" s="7"/>
      <c r="M38" s="7"/>
      <c r="N38" s="7"/>
      <c r="O38" s="67"/>
      <c r="P38" s="69"/>
      <c r="Q38" s="69"/>
      <c r="R38" s="7"/>
      <c r="S38" s="7"/>
      <c r="T38" s="7"/>
      <c r="U38" s="67"/>
      <c r="V38" s="69"/>
      <c r="W38" s="69"/>
      <c r="X38" s="7"/>
      <c r="Y38" s="7"/>
      <c r="Z38" s="7"/>
      <c r="AA38" s="67"/>
      <c r="AB38" s="69"/>
      <c r="AC38" s="69"/>
      <c r="AD38" s="7"/>
      <c r="AE38" s="7"/>
      <c r="AF38" s="7"/>
      <c r="AG38" s="7"/>
      <c r="AH38" s="7"/>
      <c r="AI38" s="1"/>
    </row>
    <row r="39" customFormat="false" ht="12.75" hidden="false" customHeight="false" outlineLevel="0" collapsed="false">
      <c r="A39" s="68" t="s">
        <v>156</v>
      </c>
      <c r="B39" s="68" t="s">
        <v>143</v>
      </c>
      <c r="C39" s="68" t="s">
        <v>156</v>
      </c>
      <c r="D39" s="68" t="s">
        <v>144</v>
      </c>
      <c r="E39" s="8"/>
      <c r="F39" s="8" t="s">
        <v>156</v>
      </c>
      <c r="G39" s="8"/>
      <c r="H39" s="27" t="n">
        <f aca="false">DSUM(VARDATA2,H$2-1,$A38:$B39)</f>
        <v>0</v>
      </c>
      <c r="I39" s="69"/>
      <c r="J39" s="69" t="n">
        <f aca="false">DSUM(VARDATA2,H$2-1,$C38:$D39)</f>
        <v>4</v>
      </c>
      <c r="K39" s="69"/>
      <c r="L39" s="70" t="n">
        <f aca="false">IF((J39+H39)=0,"",H39/(J39+H39))</f>
        <v>0</v>
      </c>
      <c r="M39" s="70"/>
      <c r="N39" s="27" t="n">
        <f aca="false">DSUM(VARDATA2,N$2-1,$A38:$B39)</f>
        <v>25</v>
      </c>
      <c r="O39" s="69"/>
      <c r="P39" s="69" t="n">
        <f aca="false">DSUM(VARDATA2,N$2-1,$C38:$D39)</f>
        <v>105</v>
      </c>
      <c r="Q39" s="69"/>
      <c r="R39" s="70" t="n">
        <f aca="false">IF((P39+N39)=0,"",N39/(P39+N39))</f>
        <v>0.192307692307692</v>
      </c>
      <c r="S39" s="70"/>
      <c r="T39" s="27" t="n">
        <f aca="false">DSUM(VARDATA2,T$2-1,$A38:$B39)</f>
        <v>40</v>
      </c>
      <c r="U39" s="69"/>
      <c r="V39" s="69" t="n">
        <f aca="false">DSUM(VARDATA2,T$2-1,$C38:$D39)</f>
        <v>189</v>
      </c>
      <c r="W39" s="69"/>
      <c r="X39" s="70" t="n">
        <f aca="false">IF((V39+T39)=0,"",T39/(V39+T39))</f>
        <v>0.174672489082969</v>
      </c>
      <c r="Y39" s="70"/>
      <c r="Z39" s="27" t="n">
        <f aca="false">DSUM(VARDATA2,Z$2-1,$A38:$B39)</f>
        <v>40</v>
      </c>
      <c r="AA39" s="69"/>
      <c r="AB39" s="69" t="n">
        <f aca="false">DSUM(VARDATA2,Z$2-1,$C38:$D39)</f>
        <v>189</v>
      </c>
      <c r="AC39" s="69"/>
      <c r="AD39" s="70" t="n">
        <f aca="false">IF((AB39+Z39)=0,"",Z39/(AB39+Z39))</f>
        <v>0.174672489082969</v>
      </c>
      <c r="AE39" s="70"/>
      <c r="AF39" s="70"/>
      <c r="AG39" s="70"/>
      <c r="AH39" s="70"/>
      <c r="AI39" s="1"/>
    </row>
    <row r="40" customFormat="false" ht="12.75" hidden="true" customHeight="false" outlineLevel="0" collapsed="false">
      <c r="A40" s="1" t="s">
        <v>139</v>
      </c>
      <c r="B40" s="1" t="s">
        <v>140</v>
      </c>
      <c r="C40" s="1" t="s">
        <v>139</v>
      </c>
      <c r="D40" s="1" t="s">
        <v>140</v>
      </c>
      <c r="H40" s="7"/>
      <c r="I40" s="67"/>
      <c r="J40" s="69"/>
      <c r="K40" s="69"/>
      <c r="L40" s="7"/>
      <c r="M40" s="7"/>
      <c r="N40" s="7"/>
      <c r="O40" s="67"/>
      <c r="P40" s="69"/>
      <c r="Q40" s="69"/>
      <c r="R40" s="7"/>
      <c r="S40" s="7"/>
      <c r="T40" s="7"/>
      <c r="U40" s="67"/>
      <c r="V40" s="69"/>
      <c r="W40" s="69"/>
      <c r="X40" s="7"/>
      <c r="Y40" s="7"/>
      <c r="Z40" s="7"/>
      <c r="AA40" s="67"/>
      <c r="AB40" s="69"/>
      <c r="AC40" s="69"/>
      <c r="AD40" s="7"/>
      <c r="AE40" s="7"/>
      <c r="AF40" s="7"/>
      <c r="AG40" s="7"/>
      <c r="AH40" s="7"/>
      <c r="AI40" s="1"/>
    </row>
    <row r="41" customFormat="false" ht="12.75" hidden="false" customHeight="false" outlineLevel="0" collapsed="false">
      <c r="A41" s="68" t="s">
        <v>157</v>
      </c>
      <c r="B41" s="68" t="s">
        <v>143</v>
      </c>
      <c r="C41" s="68" t="s">
        <v>157</v>
      </c>
      <c r="D41" s="68" t="s">
        <v>144</v>
      </c>
      <c r="E41" s="8"/>
      <c r="F41" s="8" t="s">
        <v>157</v>
      </c>
      <c r="G41" s="8"/>
      <c r="H41" s="27" t="n">
        <f aca="false">DSUM(VARDATA2,H$2-1,$A40:$B41)</f>
        <v>3</v>
      </c>
      <c r="I41" s="69"/>
      <c r="J41" s="69" t="n">
        <f aca="false">DSUM(VARDATA2,H$2-1,$C40:$D41)</f>
        <v>2</v>
      </c>
      <c r="K41" s="69"/>
      <c r="L41" s="70" t="n">
        <f aca="false">IF((J41+H41)=0,"",H41/(J41+H41))</f>
        <v>0.6</v>
      </c>
      <c r="M41" s="70"/>
      <c r="N41" s="27" t="n">
        <f aca="false">DSUM(VARDATA2,N$2-1,$A40:$B41)</f>
        <v>26</v>
      </c>
      <c r="O41" s="69"/>
      <c r="P41" s="69" t="n">
        <f aca="false">DSUM(VARDATA2,N$2-1,$C40:$D41)</f>
        <v>89</v>
      </c>
      <c r="Q41" s="69"/>
      <c r="R41" s="70" t="n">
        <f aca="false">IF((P41+N41)=0,"",N41/(P41+N41))</f>
        <v>0.226086956521739</v>
      </c>
      <c r="S41" s="70"/>
      <c r="T41" s="27" t="n">
        <f aca="false">DSUM(VARDATA2,T$2-1,$A40:$B41)</f>
        <v>64</v>
      </c>
      <c r="U41" s="69"/>
      <c r="V41" s="69" t="n">
        <f aca="false">DSUM(VARDATA2,T$2-1,$C40:$D41)</f>
        <v>142</v>
      </c>
      <c r="W41" s="69"/>
      <c r="X41" s="70" t="n">
        <f aca="false">IF((V41+T41)=0,"",T41/(V41+T41))</f>
        <v>0.310679611650485</v>
      </c>
      <c r="Y41" s="70"/>
      <c r="Z41" s="27" t="n">
        <f aca="false">DSUM(VARDATA2,Z$2-1,$A40:$B41)</f>
        <v>85</v>
      </c>
      <c r="AA41" s="69"/>
      <c r="AB41" s="69" t="n">
        <f aca="false">DSUM(VARDATA2,Z$2-1,$C40:$D41)</f>
        <v>171</v>
      </c>
      <c r="AC41" s="69"/>
      <c r="AD41" s="70" t="n">
        <f aca="false">IF((AB41+Z41)=0,"",Z41/(AB41+Z41))</f>
        <v>0.33203125</v>
      </c>
      <c r="AE41" s="70"/>
      <c r="AF41" s="70"/>
      <c r="AG41" s="70"/>
      <c r="AH41" s="70"/>
      <c r="AI41" s="1"/>
    </row>
    <row r="42" customFormat="false" ht="12.75" hidden="true" customHeight="false" outlineLevel="0" collapsed="false">
      <c r="A42" s="1" t="s">
        <v>139</v>
      </c>
      <c r="B42" s="1" t="s">
        <v>140</v>
      </c>
      <c r="C42" s="1" t="s">
        <v>139</v>
      </c>
      <c r="D42" s="1" t="s">
        <v>140</v>
      </c>
      <c r="H42" s="27"/>
      <c r="I42" s="69"/>
      <c r="J42" s="69"/>
      <c r="K42" s="69"/>
      <c r="L42" s="70"/>
      <c r="M42" s="70"/>
      <c r="N42" s="27"/>
      <c r="O42" s="69"/>
      <c r="P42" s="69"/>
      <c r="Q42" s="69"/>
      <c r="R42" s="70"/>
      <c r="S42" s="70"/>
      <c r="T42" s="27"/>
      <c r="U42" s="69"/>
      <c r="V42" s="69"/>
      <c r="W42" s="69"/>
      <c r="X42" s="70"/>
      <c r="Y42" s="70"/>
      <c r="Z42" s="27"/>
      <c r="AA42" s="69"/>
      <c r="AB42" s="69"/>
      <c r="AC42" s="69"/>
      <c r="AD42" s="70"/>
      <c r="AE42" s="70"/>
      <c r="AF42" s="70"/>
      <c r="AG42" s="70"/>
      <c r="AH42" s="70"/>
      <c r="AI42" s="1"/>
    </row>
    <row r="43" customFormat="false" ht="12.75" hidden="false" customHeight="false" outlineLevel="0" collapsed="false">
      <c r="A43" s="68" t="s">
        <v>158</v>
      </c>
      <c r="B43" s="68" t="s">
        <v>143</v>
      </c>
      <c r="C43" s="68" t="s">
        <v>158</v>
      </c>
      <c r="D43" s="68" t="s">
        <v>144</v>
      </c>
      <c r="E43" s="8"/>
      <c r="F43" s="8" t="s">
        <v>158</v>
      </c>
      <c r="G43" s="8"/>
      <c r="H43" s="27" t="n">
        <f aca="false">DSUM(VARDATA2,H$2-1,$A42:$B43)</f>
        <v>0</v>
      </c>
      <c r="I43" s="69"/>
      <c r="J43" s="69" t="n">
        <f aca="false">DSUM(VARDATA2,H$2-1,$C42:$D43)</f>
        <v>7</v>
      </c>
      <c r="K43" s="69"/>
      <c r="L43" s="70" t="n">
        <f aca="false">IF((J43+H43)=0,"",H43/(J43+H43))</f>
        <v>0</v>
      </c>
      <c r="M43" s="70"/>
      <c r="N43" s="27" t="n">
        <f aca="false">DSUM(VARDATA2,N$2-1,$A42:$B43)</f>
        <v>17</v>
      </c>
      <c r="O43" s="69"/>
      <c r="P43" s="69" t="n">
        <f aca="false">DSUM(VARDATA2,N$2-1,$C42:$D43)</f>
        <v>77</v>
      </c>
      <c r="Q43" s="69"/>
      <c r="R43" s="70" t="n">
        <f aca="false">IF((P43+N43)=0,"",N43/(P43+N43))</f>
        <v>0.180851063829787</v>
      </c>
      <c r="S43" s="70"/>
      <c r="T43" s="27" t="n">
        <f aca="false">DSUM(VARDATA2,T$2-1,$A42:$B43)</f>
        <v>58</v>
      </c>
      <c r="U43" s="69"/>
      <c r="V43" s="69" t="n">
        <f aca="false">DSUM(VARDATA2,T$2-1,$C42:$D43)</f>
        <v>304</v>
      </c>
      <c r="W43" s="69"/>
      <c r="X43" s="70" t="n">
        <f aca="false">IF((V43+T43)=0,"",T43/(V43+T43))</f>
        <v>0.160220994475138</v>
      </c>
      <c r="Y43" s="70"/>
      <c r="Z43" s="27" t="n">
        <f aca="false">DSUM(VARDATA2,Z$2-1,$A42:$B43)</f>
        <v>58</v>
      </c>
      <c r="AA43" s="69"/>
      <c r="AB43" s="69" t="n">
        <f aca="false">DSUM(VARDATA2,Z$2-1,$C42:$D43)</f>
        <v>304</v>
      </c>
      <c r="AC43" s="69"/>
      <c r="AD43" s="70" t="n">
        <f aca="false">IF((AB43+Z43)=0,"",Z43/(AB43+Z43))</f>
        <v>0.160220994475138</v>
      </c>
      <c r="AE43" s="70"/>
      <c r="AF43" s="70"/>
      <c r="AG43" s="70"/>
      <c r="AH43" s="70"/>
      <c r="AI43" s="1"/>
    </row>
    <row r="44" customFormat="false" ht="12.75" hidden="true" customHeight="false" outlineLevel="0" collapsed="false">
      <c r="A44" s="1" t="s">
        <v>139</v>
      </c>
      <c r="B44" s="1" t="s">
        <v>140</v>
      </c>
      <c r="C44" s="1" t="s">
        <v>139</v>
      </c>
      <c r="D44" s="1" t="s">
        <v>140</v>
      </c>
      <c r="H44" s="27"/>
      <c r="I44" s="69"/>
      <c r="J44" s="69"/>
      <c r="K44" s="69"/>
      <c r="L44" s="70"/>
      <c r="M44" s="70"/>
      <c r="N44" s="27"/>
      <c r="O44" s="69"/>
      <c r="P44" s="69"/>
      <c r="Q44" s="69"/>
      <c r="R44" s="70"/>
      <c r="S44" s="70"/>
      <c r="T44" s="27"/>
      <c r="U44" s="69"/>
      <c r="V44" s="69"/>
      <c r="W44" s="69"/>
      <c r="X44" s="70"/>
      <c r="Y44" s="70"/>
      <c r="Z44" s="27"/>
      <c r="AA44" s="69"/>
      <c r="AB44" s="69"/>
      <c r="AC44" s="69"/>
      <c r="AD44" s="70"/>
      <c r="AE44" s="70"/>
      <c r="AF44" s="70"/>
      <c r="AG44" s="70"/>
      <c r="AH44" s="70"/>
      <c r="AI44" s="1"/>
    </row>
    <row r="45" customFormat="false" ht="12.75" hidden="false" customHeight="false" outlineLevel="0" collapsed="false">
      <c r="A45" s="68" t="s">
        <v>159</v>
      </c>
      <c r="B45" s="68" t="s">
        <v>143</v>
      </c>
      <c r="C45" s="68" t="s">
        <v>159</v>
      </c>
      <c r="D45" s="68" t="s">
        <v>144</v>
      </c>
      <c r="E45" s="8"/>
      <c r="F45" s="8" t="s">
        <v>159</v>
      </c>
      <c r="G45" s="8"/>
      <c r="H45" s="27" t="n">
        <f aca="false">DSUM(VARDATA2,H$2-1,$A44:$B45)</f>
        <v>0</v>
      </c>
      <c r="I45" s="69"/>
      <c r="J45" s="69" t="n">
        <f aca="false">DSUM(VARDATA2,H$2-1,$C44:$D45)</f>
        <v>6</v>
      </c>
      <c r="K45" s="69"/>
      <c r="L45" s="70" t="n">
        <f aca="false">IF((J45+H45)=0,"",H45/(J45+H45))</f>
        <v>0</v>
      </c>
      <c r="M45" s="70"/>
      <c r="N45" s="27" t="n">
        <f aca="false">DSUM(VARDATA2,N$2-1,$A44:$B45)</f>
        <v>0</v>
      </c>
      <c r="O45" s="69"/>
      <c r="P45" s="69" t="n">
        <f aca="false">DSUM(VARDATA2,N$2-1,$C44:$D45)</f>
        <v>122</v>
      </c>
      <c r="Q45" s="69"/>
      <c r="R45" s="70" t="n">
        <f aca="false">IF((P45+N45)=0,"",N45/(P45+N45))</f>
        <v>0</v>
      </c>
      <c r="S45" s="70"/>
      <c r="T45" s="27" t="n">
        <f aca="false">DSUM(VARDATA2,T$2-1,$A44:$B45)</f>
        <v>1</v>
      </c>
      <c r="U45" s="69"/>
      <c r="V45" s="69" t="n">
        <f aca="false">DSUM(VARDATA2,T$2-1,$C44:$D45)</f>
        <v>188</v>
      </c>
      <c r="W45" s="69"/>
      <c r="X45" s="70" t="n">
        <f aca="false">IF((V45+T45)=0,"",T45/(V45+T45))</f>
        <v>0.00529100529100529</v>
      </c>
      <c r="Y45" s="70"/>
      <c r="Z45" s="27" t="n">
        <f aca="false">DSUM(VARDATA2,Z$2-1,$A44:$B45)</f>
        <v>4</v>
      </c>
      <c r="AA45" s="69"/>
      <c r="AB45" s="69" t="n">
        <f aca="false">DSUM(VARDATA2,Z$2-1,$C44:$D45)</f>
        <v>210</v>
      </c>
      <c r="AC45" s="69"/>
      <c r="AD45" s="70" t="n">
        <f aca="false">IF((AB45+Z45)=0,"",Z45/(AB45+Z45))</f>
        <v>0.0186915887850467</v>
      </c>
      <c r="AE45" s="70"/>
      <c r="AF45" s="70"/>
      <c r="AG45" s="70"/>
      <c r="AH45" s="70"/>
      <c r="AI45" s="1"/>
    </row>
    <row r="46" customFormat="false" ht="12.75" hidden="true" customHeight="false" outlineLevel="0" collapsed="false">
      <c r="A46" s="1" t="s">
        <v>139</v>
      </c>
      <c r="B46" s="1" t="s">
        <v>140</v>
      </c>
      <c r="C46" s="1" t="s">
        <v>139</v>
      </c>
      <c r="D46" s="1" t="s">
        <v>140</v>
      </c>
      <c r="H46" s="7"/>
      <c r="I46" s="67"/>
      <c r="J46" s="69"/>
      <c r="K46" s="69"/>
      <c r="L46" s="7"/>
      <c r="M46" s="7"/>
      <c r="N46" s="7"/>
      <c r="O46" s="67"/>
      <c r="P46" s="69"/>
      <c r="Q46" s="69"/>
      <c r="R46" s="7"/>
      <c r="S46" s="7"/>
      <c r="T46" s="7"/>
      <c r="U46" s="67"/>
      <c r="V46" s="69"/>
      <c r="W46" s="69"/>
      <c r="X46" s="7"/>
      <c r="Y46" s="7"/>
      <c r="Z46" s="7"/>
      <c r="AA46" s="67"/>
      <c r="AB46" s="69"/>
      <c r="AC46" s="69"/>
      <c r="AD46" s="7"/>
      <c r="AE46" s="7"/>
      <c r="AF46" s="7"/>
      <c r="AG46" s="7"/>
      <c r="AH46" s="7"/>
      <c r="AI46" s="1"/>
    </row>
    <row r="47" customFormat="false" ht="12.75" hidden="false" customHeight="false" outlineLevel="0" collapsed="false">
      <c r="A47" s="68" t="s">
        <v>124</v>
      </c>
      <c r="B47" s="68" t="s">
        <v>143</v>
      </c>
      <c r="C47" s="68" t="s">
        <v>124</v>
      </c>
      <c r="D47" s="68" t="s">
        <v>144</v>
      </c>
      <c r="E47" s="8"/>
      <c r="F47" s="8" t="s">
        <v>124</v>
      </c>
      <c r="G47" s="8"/>
      <c r="H47" s="27" t="n">
        <f aca="false">DSUM(VARDATA2,H$2-1,$A46:$B47)</f>
        <v>1</v>
      </c>
      <c r="I47" s="69"/>
      <c r="J47" s="69" t="n">
        <f aca="false">DSUM(VARDATA2,H$2-1,$C46:$D47)</f>
        <v>2</v>
      </c>
      <c r="K47" s="69"/>
      <c r="L47" s="70" t="n">
        <f aca="false">IF((J47+H47)=0,"",H47/(J47+H47))</f>
        <v>0.333333333333333</v>
      </c>
      <c r="M47" s="70"/>
      <c r="N47" s="27" t="n">
        <f aca="false">DSUM(VARDATA2,N$2-1,$A46:$B47)</f>
        <v>60</v>
      </c>
      <c r="O47" s="69"/>
      <c r="P47" s="69" t="n">
        <f aca="false">DSUM(VARDATA2,N$2-1,$C46:$D47)</f>
        <v>43</v>
      </c>
      <c r="Q47" s="69"/>
      <c r="R47" s="70" t="n">
        <f aca="false">IF((P47+N47)=0,"",N47/(P47+N47))</f>
        <v>0.58252427184466</v>
      </c>
      <c r="S47" s="70"/>
      <c r="T47" s="27" t="n">
        <f aca="false">DSUM(VARDATA2,T$2-1,$A46:$B47)</f>
        <v>95</v>
      </c>
      <c r="U47" s="69"/>
      <c r="V47" s="69" t="n">
        <f aca="false">DSUM(VARDATA2,T$2-1,$C46:$D47)</f>
        <v>65</v>
      </c>
      <c r="W47" s="69"/>
      <c r="X47" s="70" t="n">
        <f aca="false">IF((V47+T47)=0,"",T47/(V47+T47))</f>
        <v>0.59375</v>
      </c>
      <c r="Y47" s="70"/>
      <c r="Z47" s="27" t="n">
        <f aca="false">DSUM(VARDATA2,Z$2-1,$A46:$B47)</f>
        <v>95</v>
      </c>
      <c r="AA47" s="69"/>
      <c r="AB47" s="69" t="n">
        <f aca="false">DSUM(VARDATA2,Z$2-1,$C46:$D47)</f>
        <v>65</v>
      </c>
      <c r="AC47" s="69"/>
      <c r="AD47" s="70" t="n">
        <f aca="false">IF((AB47+Z47)=0,"",Z47/(AB47+Z47))</f>
        <v>0.59375</v>
      </c>
      <c r="AE47" s="70"/>
      <c r="AF47" s="70"/>
      <c r="AG47" s="70"/>
      <c r="AH47" s="70"/>
      <c r="AI47" s="1"/>
    </row>
    <row r="48" customFormat="false" ht="15.75" hidden="false" customHeight="false" outlineLevel="0" collapsed="false">
      <c r="A48" s="71"/>
      <c r="B48" s="71"/>
      <c r="C48" s="71"/>
      <c r="D48" s="71"/>
      <c r="E48" s="72" t="s">
        <v>35</v>
      </c>
      <c r="F48" s="5"/>
      <c r="G48" s="5"/>
      <c r="H48" s="73" t="n">
        <f aca="false">SUM(H19:H47)</f>
        <v>1160</v>
      </c>
      <c r="I48" s="74"/>
      <c r="J48" s="74" t="n">
        <f aca="false">SUM(J19:J47)</f>
        <v>1530</v>
      </c>
      <c r="K48" s="74"/>
      <c r="L48" s="75" t="n">
        <f aca="false">IF((J48+H48)=0,"",H48/(J48+H48))</f>
        <v>0.431226765799257</v>
      </c>
      <c r="M48" s="76"/>
      <c r="N48" s="73" t="n">
        <f aca="false">SUM(N19:N47)</f>
        <v>19106</v>
      </c>
      <c r="O48" s="74"/>
      <c r="P48" s="74" t="n">
        <f aca="false">SUM(P19:P47)</f>
        <v>30196</v>
      </c>
      <c r="Q48" s="74"/>
      <c r="R48" s="75" t="n">
        <f aca="false">IF((P48+N48)=0,"",N48/(P48+N48))</f>
        <v>0.3875299176504</v>
      </c>
      <c r="S48" s="76"/>
      <c r="T48" s="73" t="n">
        <f aca="false">SUM(T19:T47)</f>
        <v>31537</v>
      </c>
      <c r="U48" s="74"/>
      <c r="V48" s="74" t="n">
        <f aca="false">SUM(V19:V47)</f>
        <v>59391</v>
      </c>
      <c r="W48" s="74"/>
      <c r="X48" s="75" t="n">
        <f aca="false">IF((V48+T48)=0,"",T48/(V48+T48))</f>
        <v>0.346834858349463</v>
      </c>
      <c r="Y48" s="76"/>
      <c r="Z48" s="73" t="n">
        <f aca="false">SUM(Z19:Z47)</f>
        <v>36534</v>
      </c>
      <c r="AA48" s="74"/>
      <c r="AB48" s="74" t="n">
        <f aca="false">SUM(AB19:AB47)</f>
        <v>76859</v>
      </c>
      <c r="AC48" s="74"/>
      <c r="AD48" s="75" t="n">
        <f aca="false">IF((AB48+Z48)=0,"",Z48/(AB48+Z48))</f>
        <v>0.322189200391559</v>
      </c>
      <c r="AE48" s="76"/>
      <c r="AF48" s="76"/>
      <c r="AG48" s="76"/>
      <c r="AH48" s="76"/>
      <c r="AI48" s="71"/>
    </row>
    <row r="49" customFormat="false" ht="12.75" hidden="false" customHeight="false" outlineLevel="0" collapsed="false">
      <c r="H49" s="27"/>
      <c r="I49" s="69"/>
      <c r="J49" s="69"/>
      <c r="K49" s="69"/>
      <c r="L49" s="37"/>
      <c r="M49" s="37"/>
      <c r="N49" s="27"/>
      <c r="O49" s="69"/>
      <c r="P49" s="69"/>
      <c r="Q49" s="69"/>
      <c r="R49" s="37"/>
      <c r="S49" s="37"/>
      <c r="T49" s="27"/>
      <c r="U49" s="69"/>
      <c r="V49" s="69"/>
      <c r="W49" s="69"/>
      <c r="X49" s="37"/>
      <c r="Y49" s="37"/>
      <c r="Z49" s="27"/>
      <c r="AA49" s="69"/>
      <c r="AB49" s="69"/>
      <c r="AC49" s="69"/>
      <c r="AD49" s="37"/>
      <c r="AE49" s="37"/>
      <c r="AF49" s="37"/>
      <c r="AG49" s="37"/>
      <c r="AH49" s="37"/>
      <c r="AI49" s="1"/>
    </row>
    <row r="50" customFormat="false" ht="12.75" hidden="false" customHeight="false" outlineLevel="0" collapsed="false">
      <c r="H50" s="27"/>
      <c r="I50" s="69"/>
      <c r="J50" s="69"/>
      <c r="K50" s="69"/>
      <c r="L50" s="37"/>
      <c r="M50" s="37"/>
      <c r="N50" s="27"/>
      <c r="O50" s="69"/>
      <c r="P50" s="69"/>
      <c r="Q50" s="69"/>
      <c r="R50" s="37"/>
      <c r="S50" s="37"/>
      <c r="T50" s="27"/>
      <c r="U50" s="69"/>
      <c r="V50" s="69"/>
      <c r="W50" s="69"/>
      <c r="X50" s="37"/>
      <c r="Y50" s="37"/>
      <c r="Z50" s="27"/>
      <c r="AA50" s="69"/>
      <c r="AB50" s="69"/>
      <c r="AC50" s="69"/>
      <c r="AD50" s="37"/>
      <c r="AE50" s="37"/>
      <c r="AF50" s="37"/>
      <c r="AG50" s="37"/>
      <c r="AH50" s="37"/>
      <c r="AI50" s="1"/>
    </row>
    <row r="51" customFormat="false" ht="15.75" hidden="false" customHeight="false" outlineLevel="0" collapsed="false">
      <c r="A51" s="1" t="s">
        <v>139</v>
      </c>
      <c r="B51" s="1" t="s">
        <v>140</v>
      </c>
      <c r="C51" s="1" t="s">
        <v>139</v>
      </c>
      <c r="D51" s="1" t="s">
        <v>140</v>
      </c>
      <c r="E51" s="66" t="s">
        <v>160</v>
      </c>
      <c r="G51" s="8" t="s">
        <v>161</v>
      </c>
      <c r="H51" s="7"/>
      <c r="I51" s="67"/>
      <c r="J51" s="67"/>
      <c r="K51" s="67"/>
      <c r="L51" s="7"/>
      <c r="M51" s="7"/>
      <c r="N51" s="7"/>
      <c r="O51" s="67"/>
      <c r="P51" s="67"/>
      <c r="Q51" s="67"/>
      <c r="R51" s="7"/>
      <c r="S51" s="7"/>
      <c r="T51" s="7"/>
      <c r="U51" s="67"/>
      <c r="V51" s="67"/>
      <c r="W51" s="67"/>
      <c r="X51" s="7"/>
      <c r="Y51" s="7"/>
      <c r="Z51" s="7"/>
      <c r="AA51" s="67"/>
      <c r="AB51" s="67"/>
      <c r="AC51" s="67"/>
      <c r="AD51" s="7"/>
      <c r="AE51" s="7"/>
      <c r="AF51" s="7"/>
      <c r="AG51" s="7"/>
      <c r="AH51" s="7"/>
      <c r="AI51" s="1"/>
    </row>
    <row r="52" customFormat="false" ht="12.75" hidden="false" customHeight="false" outlineLevel="0" collapsed="false">
      <c r="A52" s="68" t="s">
        <v>142</v>
      </c>
      <c r="B52" s="68" t="s">
        <v>143</v>
      </c>
      <c r="C52" s="68" t="str">
        <f aca="false">A52</f>
        <v>GAS</v>
      </c>
      <c r="D52" s="68" t="s">
        <v>144</v>
      </c>
      <c r="E52" s="8"/>
      <c r="F52" s="8" t="s">
        <v>145</v>
      </c>
      <c r="G52" s="8" t="str">
        <f aca="false">VLOOKUP(A52,'CONVERSION FACTORS'!$A$1:$D$40,4,FALSE())</f>
        <v>MMBTU</v>
      </c>
      <c r="H52" s="27" t="n">
        <f aca="false">ABS(DSUM(VARDATA2,J$4-1,$A51:$B52))+ABS(DSUM(VARDATA2,H$4-1,$A51:$B52))</f>
        <v>180123954.22</v>
      </c>
      <c r="I52" s="69" t="n">
        <f aca="false">H52*VLOOKUP($A52,'CONVERSION FACTORS'!$A$1:$E$41,5,FALSE())</f>
        <v>180123954.22</v>
      </c>
      <c r="J52" s="69" t="n">
        <f aca="false">ABS(DSUM(VARDATA2,H$4-1,$C51:$D52))+ABS(DSUM(VARDATA2,J$4-1,$C51:$D52))</f>
        <v>263023504.02</v>
      </c>
      <c r="K52" s="69" t="n">
        <f aca="false">J52*VLOOKUP($A52,'CONVERSION FACTORS'!$A$1:$E$41,5,FALSE())</f>
        <v>263023504.02</v>
      </c>
      <c r="L52" s="70" t="n">
        <f aca="false">IF((J52+H52)=0,"",H52/(J52+H52))</f>
        <v>0.406465051013445</v>
      </c>
      <c r="M52" s="70"/>
      <c r="N52" s="27" t="n">
        <f aca="false">ABS(DSUM(VARDATA2,P$4-1,$A51:$B52))+ABS(DSUM(VARDATA2,N$4-1,$A51:$B52))</f>
        <v>3358427440.61</v>
      </c>
      <c r="O52" s="69" t="n">
        <f aca="false">N52*VLOOKUP($A52,'CONVERSION FACTORS'!$A$1:$E$41,5,FALSE())</f>
        <v>3358427440.61</v>
      </c>
      <c r="P52" s="69" t="n">
        <f aca="false">ABS(DSUM(VARDATA2,N$4-1,$C51:$D52))+ABS(DSUM(VARDATA2,P$4-1,$C51:$D52))</f>
        <v>6391596148.03</v>
      </c>
      <c r="Q52" s="69" t="n">
        <f aca="false">P52*VLOOKUP($A52,'CONVERSION FACTORS'!$A$1:$E$41,5,FALSE())</f>
        <v>6391596148.03</v>
      </c>
      <c r="R52" s="70" t="n">
        <f aca="false">IF((P52+N52)=0,"",N52/(P52+N52))</f>
        <v>0.344453263120613</v>
      </c>
      <c r="S52" s="70"/>
      <c r="T52" s="27" t="n">
        <f aca="false">ABS(DSUM(VARDATA2,V$4-1,$A51:$B52))+ABS(DSUM(VARDATA2,T$4-1,$A51:$B52))</f>
        <v>5254635207.2009</v>
      </c>
      <c r="U52" s="69" t="n">
        <f aca="false">T52*VLOOKUP($A52,'CONVERSION FACTORS'!$A$1:$E$41,5,FALSE())</f>
        <v>5254635207.2009</v>
      </c>
      <c r="V52" s="69" t="n">
        <f aca="false">ABS(DSUM(VARDATA2,T$4-1,$C51:$D52))+ABS(DSUM(VARDATA2,V$4-1,$C51:$D52))</f>
        <v>11948977384.1212</v>
      </c>
      <c r="W52" s="69" t="n">
        <f aca="false">V52*VLOOKUP($A52,'CONVERSION FACTORS'!$A$1:$E$41,5,FALSE())</f>
        <v>11948977384.1212</v>
      </c>
      <c r="X52" s="70" t="n">
        <f aca="false">IF((V52+T52)=0,"",T52/(V52+T52))</f>
        <v>0.305437894471738</v>
      </c>
      <c r="Y52" s="70"/>
      <c r="Z52" s="27" t="n">
        <f aca="false">ABS(DSUM(VARDATA2,AB$4-1,$A51:$B52))+ABS(DSUM(VARDATA2,Z$4-1,$A51:$B52))</f>
        <v>6150212088.37</v>
      </c>
      <c r="AA52" s="69" t="n">
        <f aca="false">Z52*VLOOKUP($A52,'CONVERSION FACTORS'!$A$1:$E$41,5,FALSE())</f>
        <v>6150212088.37</v>
      </c>
      <c r="AB52" s="69" t="n">
        <f aca="false">ABS(DSUM(VARDATA2,Z$4-1,$C51:$D52))+ABS(DSUM(VARDATA2,AB$4-1,$C51:$D52))</f>
        <v>18361044849.09</v>
      </c>
      <c r="AC52" s="69" t="n">
        <f aca="false">AB52*VLOOKUP($A52,'CONVERSION FACTORS'!$A$1:$E$41,5,FALSE())</f>
        <v>18361044849.09</v>
      </c>
      <c r="AD52" s="70" t="n">
        <f aca="false">IF((AB52+Z52)=0,"",Z52/(AB52+Z52))</f>
        <v>0.250913778271843</v>
      </c>
      <c r="AE52" s="70"/>
      <c r="AF52" s="70"/>
      <c r="AG52" s="70"/>
      <c r="AH52" s="70"/>
      <c r="AI52" s="1"/>
    </row>
    <row r="53" customFormat="false" ht="12.75" hidden="true" customHeight="false" outlineLevel="0" collapsed="false">
      <c r="A53" s="1" t="s">
        <v>139</v>
      </c>
      <c r="B53" s="1" t="s">
        <v>140</v>
      </c>
      <c r="C53" s="1" t="s">
        <v>139</v>
      </c>
      <c r="D53" s="1" t="s">
        <v>140</v>
      </c>
      <c r="G53" s="8" t="str">
        <f aca="false">VLOOKUP(A53,'CONVERSION FACTORS'!$A$1:$D$40,4,FALSE())</f>
        <v>UNIT TO</v>
      </c>
      <c r="H53" s="27" t="e">
        <f aca="false">ABS(DSUM(VARDATA2,J$4-1,$A52:$B53))+ABS(DSUM(VARDATA2,H$4-1,$A52:$B53))</f>
        <v>#VALUE!</v>
      </c>
      <c r="I53" s="69" t="e">
        <f aca="false">H53*VLOOKUP($A53,'CONVERSION FACTORS'!$A$1:$E$41,5,FALSE())</f>
        <v>#VALUE!</v>
      </c>
      <c r="J53" s="69" t="e">
        <f aca="false">ABS(DSUM(VARDATA2,H$4-1,$C52:$D53))+ABS(DSUM(VARDATA2,J$4-1,$C52:$D53))</f>
        <v>#VALUE!</v>
      </c>
      <c r="K53" s="69" t="e">
        <f aca="false">J53*VLOOKUP($A53,'CONVERSION FACTORS'!$A$1:$E$41,5,FALSE())</f>
        <v>#VALUE!</v>
      </c>
      <c r="L53" s="70" t="e">
        <f aca="false">IF((J53+H53)=0,"",H53/(J53+H53))</f>
        <v>#VALUE!</v>
      </c>
      <c r="M53" s="7"/>
      <c r="N53" s="27" t="e">
        <f aca="false">ABS(DSUM(VARDATA2,P$4-1,$A52:$B53))+ABS(DSUM(VARDATA2,N$4-1,$A52:$B53))</f>
        <v>#VALUE!</v>
      </c>
      <c r="O53" s="69" t="e">
        <f aca="false">N53*VLOOKUP($A53,'CONVERSION FACTORS'!$A$1:$E$41,5,FALSE())</f>
        <v>#VALUE!</v>
      </c>
      <c r="P53" s="69" t="e">
        <f aca="false">ABS(DSUM(VARDATA2,N$4-1,$C52:$D53))+ABS(DSUM(VARDATA2,P$4-1,$C52:$D53))</f>
        <v>#VALUE!</v>
      </c>
      <c r="Q53" s="69" t="e">
        <f aca="false">P53*VLOOKUP($A53,'CONVERSION FACTORS'!$A$1:$E$41,5,FALSE())</f>
        <v>#VALUE!</v>
      </c>
      <c r="R53" s="70" t="e">
        <f aca="false">IF((P53+N53)=0,"",N53/(P53+N53))</f>
        <v>#VALUE!</v>
      </c>
      <c r="S53" s="7"/>
      <c r="T53" s="27" t="e">
        <f aca="false">ABS(DSUM(VARDATA2,V$4-1,$A52:$B53))+ABS(DSUM(VARDATA2,T$4-1,$A52:$B53))</f>
        <v>#VALUE!</v>
      </c>
      <c r="U53" s="69" t="e">
        <f aca="false">T53*VLOOKUP($A53,'CONVERSION FACTORS'!$A$1:$E$41,5,FALSE())</f>
        <v>#VALUE!</v>
      </c>
      <c r="V53" s="69" t="e">
        <f aca="false">ABS(DSUM(VARDATA2,T$4-1,$C52:$D53))+ABS(DSUM(VARDATA2,V$4-1,$C52:$D53))</f>
        <v>#VALUE!</v>
      </c>
      <c r="W53" s="69" t="e">
        <f aca="false">V53*VLOOKUP($A53,'CONVERSION FACTORS'!$A$1:$E$41,5,FALSE())</f>
        <v>#VALUE!</v>
      </c>
      <c r="X53" s="70" t="e">
        <f aca="false">IF((V53+T53)=0,"",T53/(V53+T53))</f>
        <v>#VALUE!</v>
      </c>
      <c r="Y53" s="7"/>
      <c r="Z53" s="27" t="e">
        <f aca="false">ABS(DSUM(VARDATA2,AB$4-1,$A52:$B53))+ABS(DSUM(VARDATA2,Z$4-1,$A52:$B53))</f>
        <v>#VALUE!</v>
      </c>
      <c r="AA53" s="69" t="e">
        <f aca="false">Z53*VLOOKUP($A53,'CONVERSION FACTORS'!$A$1:$E$41,5,FALSE())</f>
        <v>#VALUE!</v>
      </c>
      <c r="AB53" s="69" t="e">
        <f aca="false">ABS(DSUM(VARDATA2,Z$4-1,$C52:$D53))+ABS(DSUM(VARDATA2,AB$4-1,$C52:$D53))</f>
        <v>#VALUE!</v>
      </c>
      <c r="AC53" s="69" t="e">
        <f aca="false">AB53*VLOOKUP($A53,'CONVERSION FACTORS'!$A$1:$E$41,5,FALSE())</f>
        <v>#VALUE!</v>
      </c>
      <c r="AD53" s="70" t="e">
        <f aca="false">IF((AB53+Z53)=0,"",Z53/(AB53+Z53))</f>
        <v>#VALUE!</v>
      </c>
      <c r="AE53" s="7"/>
      <c r="AF53" s="7"/>
      <c r="AG53" s="7"/>
      <c r="AH53" s="7"/>
      <c r="AI53" s="1"/>
    </row>
    <row r="54" customFormat="false" ht="12.75" hidden="false" customHeight="false" outlineLevel="0" collapsed="false">
      <c r="A54" s="68" t="s">
        <v>146</v>
      </c>
      <c r="B54" s="68" t="s">
        <v>143</v>
      </c>
      <c r="C54" s="68" t="str">
        <f aca="false">A54</f>
        <v>CONTINENTAL GAS</v>
      </c>
      <c r="D54" s="68" t="s">
        <v>144</v>
      </c>
      <c r="E54" s="8"/>
      <c r="F54" s="8" t="s">
        <v>146</v>
      </c>
      <c r="G54" s="8" t="str">
        <f aca="false">VLOOKUP(A54,'CONVERSION FACTORS'!$A$1:$D$40,4,FALSE())</f>
        <v>MMBTU</v>
      </c>
      <c r="H54" s="27" t="n">
        <f aca="false">ABS(DSUM(VARDATA2,J$4-1,$A53:$B54))+ABS(DSUM(VARDATA2,H$4-1,$A53:$B54))</f>
        <v>75000</v>
      </c>
      <c r="I54" s="69" t="n">
        <f aca="false">H54*VLOOKUP($A54,'CONVERSION FACTORS'!$A$1:$E$41,5,FALSE())</f>
        <v>75000</v>
      </c>
      <c r="J54" s="69" t="n">
        <f aca="false">ABS(DSUM(VARDATA2,H$4-1,$C53:$D54))+ABS(DSUM(VARDATA2,J$4-1,$C53:$D54))</f>
        <v>857500</v>
      </c>
      <c r="K54" s="69" t="n">
        <f aca="false">J54*VLOOKUP($A54,'CONVERSION FACTORS'!$A$1:$E$41,5,FALSE())</f>
        <v>857500</v>
      </c>
      <c r="L54" s="70" t="n">
        <f aca="false">IF((J54+H54)=0,"",H54/(J54+H54))</f>
        <v>0.0804289544235925</v>
      </c>
      <c r="M54" s="70"/>
      <c r="N54" s="27" t="n">
        <f aca="false">ABS(DSUM(VARDATA2,P$4-1,$A53:$B54))+ABS(DSUM(VARDATA2,N$4-1,$A53:$B54))</f>
        <v>5327500</v>
      </c>
      <c r="O54" s="69" t="n">
        <f aca="false">N54*VLOOKUP($A54,'CONVERSION FACTORS'!$A$1:$E$41,5,FALSE())</f>
        <v>5327500</v>
      </c>
      <c r="P54" s="69" t="n">
        <f aca="false">ABS(DSUM(VARDATA2,N$4-1,$C53:$D54))+ABS(DSUM(VARDATA2,P$4-1,$C53:$D54))</f>
        <v>50563542.3</v>
      </c>
      <c r="Q54" s="69" t="n">
        <f aca="false">P54*VLOOKUP($A54,'CONVERSION FACTORS'!$A$1:$E$41,5,FALSE())</f>
        <v>50563542.3</v>
      </c>
      <c r="R54" s="70" t="n">
        <f aca="false">IF((P54+N54)=0,"",N54/(P54+N54))</f>
        <v>0.0953193889533171</v>
      </c>
      <c r="S54" s="70"/>
      <c r="T54" s="27" t="n">
        <f aca="false">ABS(DSUM(VARDATA2,V$4-1,$A53:$B54))+ABS(DSUM(VARDATA2,T$4-1,$A53:$B54))</f>
        <v>16625000</v>
      </c>
      <c r="U54" s="69" t="n">
        <f aca="false">T54*VLOOKUP($A54,'CONVERSION FACTORS'!$A$1:$E$41,5,FALSE())</f>
        <v>16625000</v>
      </c>
      <c r="V54" s="69" t="n">
        <f aca="false">ABS(DSUM(VARDATA2,T$4-1,$C53:$D54))+ABS(DSUM(VARDATA2,V$4-1,$C53:$D54))</f>
        <v>70398391.8089778</v>
      </c>
      <c r="W54" s="69" t="n">
        <f aca="false">V54*VLOOKUP($A54,'CONVERSION FACTORS'!$A$1:$E$41,5,FALSE())</f>
        <v>70398391.8089778</v>
      </c>
      <c r="X54" s="70" t="n">
        <f aca="false">IF((V54+T54)=0,"",T54/(V54+T54))</f>
        <v>0.191040588678651</v>
      </c>
      <c r="Y54" s="70"/>
      <c r="Z54" s="27" t="n">
        <f aca="false">ABS(DSUM(VARDATA2,AB$4-1,$A53:$B54))+ABS(DSUM(VARDATA2,Z$4-1,$A53:$B54))</f>
        <v>16625000</v>
      </c>
      <c r="AA54" s="69" t="n">
        <f aca="false">Z54*VLOOKUP($A54,'CONVERSION FACTORS'!$A$1:$E$41,5,FALSE())</f>
        <v>16625000</v>
      </c>
      <c r="AB54" s="69" t="n">
        <f aca="false">ABS(DSUM(VARDATA2,Z$4-1,$C53:$D54))+ABS(DSUM(VARDATA2,AB$4-1,$C53:$D54))</f>
        <v>70398391.8089778</v>
      </c>
      <c r="AC54" s="69" t="n">
        <f aca="false">AB54*VLOOKUP($A54,'CONVERSION FACTORS'!$A$1:$E$41,5,FALSE())</f>
        <v>70398391.8089778</v>
      </c>
      <c r="AD54" s="70" t="n">
        <f aca="false">IF((AB54+Z54)=0,"",Z54/(AB54+Z54))</f>
        <v>0.191040588678651</v>
      </c>
      <c r="AE54" s="70"/>
      <c r="AF54" s="70"/>
      <c r="AG54" s="70"/>
      <c r="AH54" s="70"/>
      <c r="AI54" s="1"/>
    </row>
    <row r="55" customFormat="false" ht="12.75" hidden="true" customHeight="false" outlineLevel="0" collapsed="false">
      <c r="A55" s="1" t="s">
        <v>139</v>
      </c>
      <c r="B55" s="1" t="s">
        <v>140</v>
      </c>
      <c r="C55" s="1" t="s">
        <v>139</v>
      </c>
      <c r="D55" s="1" t="s">
        <v>140</v>
      </c>
      <c r="G55" s="8" t="str">
        <f aca="false">VLOOKUP(A55,'CONVERSION FACTORS'!$A$1:$D$40,4,FALSE())</f>
        <v>UNIT TO</v>
      </c>
      <c r="H55" s="27" t="e">
        <f aca="false">ABS(DSUM(VARDATA2,J$4-1,$A54:$B55))+ABS(DSUM(VARDATA2,H$4-1,$A54:$B55))</f>
        <v>#VALUE!</v>
      </c>
      <c r="I55" s="69" t="e">
        <f aca="false">H55*VLOOKUP($A55,'CONVERSION FACTORS'!$A$1:$E$41,5,FALSE())</f>
        <v>#VALUE!</v>
      </c>
      <c r="J55" s="69" t="e">
        <f aca="false">ABS(DSUM(VARDATA2,H$4-1,$C54:$D55))+ABS(DSUM(VARDATA2,J$4-1,$C54:$D55))</f>
        <v>#VALUE!</v>
      </c>
      <c r="K55" s="69" t="e">
        <f aca="false">J55*VLOOKUP($A55,'CONVERSION FACTORS'!$A$1:$E$41,5,FALSE())</f>
        <v>#VALUE!</v>
      </c>
      <c r="L55" s="70" t="e">
        <f aca="false">IF((J55+H55)=0,"",H55/(J55+H55))</f>
        <v>#VALUE!</v>
      </c>
      <c r="M55" s="7"/>
      <c r="N55" s="27" t="e">
        <f aca="false">ABS(DSUM(VARDATA2,P$4-1,$A54:$B55))+ABS(DSUM(VARDATA2,N$4-1,$A54:$B55))</f>
        <v>#VALUE!</v>
      </c>
      <c r="O55" s="69" t="e">
        <f aca="false">N55*VLOOKUP($A55,'CONVERSION FACTORS'!$A$1:$E$41,5,FALSE())</f>
        <v>#VALUE!</v>
      </c>
      <c r="P55" s="69" t="e">
        <f aca="false">ABS(DSUM(VARDATA2,N$4-1,$C54:$D55))+ABS(DSUM(VARDATA2,P$4-1,$C54:$D55))</f>
        <v>#VALUE!</v>
      </c>
      <c r="Q55" s="69" t="e">
        <f aca="false">P55*VLOOKUP($A55,'CONVERSION FACTORS'!$A$1:$E$41,5,FALSE())</f>
        <v>#VALUE!</v>
      </c>
      <c r="R55" s="70" t="e">
        <f aca="false">IF((P55+N55)=0,"",N55/(P55+N55))</f>
        <v>#VALUE!</v>
      </c>
      <c r="S55" s="7"/>
      <c r="T55" s="27" t="e">
        <f aca="false">ABS(DSUM(VARDATA2,V$4-1,$A54:$B55))+ABS(DSUM(VARDATA2,T$4-1,$A54:$B55))</f>
        <v>#VALUE!</v>
      </c>
      <c r="U55" s="69" t="e">
        <f aca="false">T55*VLOOKUP($A55,'CONVERSION FACTORS'!$A$1:$E$41,5,FALSE())</f>
        <v>#VALUE!</v>
      </c>
      <c r="V55" s="69" t="e">
        <f aca="false">ABS(DSUM(VARDATA2,T$4-1,$C54:$D55))+ABS(DSUM(VARDATA2,V$4-1,$C54:$D55))</f>
        <v>#VALUE!</v>
      </c>
      <c r="W55" s="69" t="e">
        <f aca="false">V55*VLOOKUP($A55,'CONVERSION FACTORS'!$A$1:$E$41,5,FALSE())</f>
        <v>#VALUE!</v>
      </c>
      <c r="X55" s="70" t="e">
        <f aca="false">IF((V55+T55)=0,"",T55/(V55+T55))</f>
        <v>#VALUE!</v>
      </c>
      <c r="Y55" s="7"/>
      <c r="Z55" s="27" t="e">
        <f aca="false">ABS(DSUM(VARDATA2,AB$4-1,$A54:$B55))+ABS(DSUM(VARDATA2,Z$4-1,$A54:$B55))</f>
        <v>#VALUE!</v>
      </c>
      <c r="AA55" s="69" t="e">
        <f aca="false">Z55*VLOOKUP($A55,'CONVERSION FACTORS'!$A$1:$E$41,5,FALSE())</f>
        <v>#VALUE!</v>
      </c>
      <c r="AB55" s="69" t="e">
        <f aca="false">ABS(DSUM(VARDATA2,Z$4-1,$C54:$D55))+ABS(DSUM(VARDATA2,AB$4-1,$C54:$D55))</f>
        <v>#VALUE!</v>
      </c>
      <c r="AC55" s="69" t="e">
        <f aca="false">AB55*VLOOKUP($A55,'CONVERSION FACTORS'!$A$1:$E$41,5,FALSE())</f>
        <v>#VALUE!</v>
      </c>
      <c r="AD55" s="70" t="e">
        <f aca="false">IF((AB55+Z55)=0,"",Z55/(AB55+Z55))</f>
        <v>#VALUE!</v>
      </c>
      <c r="AE55" s="7"/>
      <c r="AF55" s="7"/>
      <c r="AG55" s="7"/>
      <c r="AH55" s="7"/>
      <c r="AI55" s="1"/>
    </row>
    <row r="56" customFormat="false" ht="12.75" hidden="false" customHeight="false" outlineLevel="0" collapsed="false">
      <c r="A56" s="68" t="s">
        <v>147</v>
      </c>
      <c r="B56" s="68" t="s">
        <v>143</v>
      </c>
      <c r="C56" s="68" t="str">
        <f aca="false">A56</f>
        <v>UK GAS</v>
      </c>
      <c r="D56" s="68" t="s">
        <v>144</v>
      </c>
      <c r="E56" s="8"/>
      <c r="F56" s="8" t="s">
        <v>147</v>
      </c>
      <c r="G56" s="8" t="str">
        <f aca="false">VLOOKUP(A56,'CONVERSION FACTORS'!$A$1:$D$40,4,FALSE())</f>
        <v>MMBTU</v>
      </c>
      <c r="H56" s="27" t="n">
        <f aca="false">ABS(DSUM(VARDATA2,J$4-1,$A55:$B56))+ABS(DSUM(VARDATA2,H$4-1,$A55:$B56))</f>
        <v>23947500</v>
      </c>
      <c r="I56" s="69" t="n">
        <f aca="false">H56*VLOOKUP($A56,'CONVERSION FACTORS'!$A$1:$E$41,5,FALSE())</f>
        <v>23947500</v>
      </c>
      <c r="J56" s="69" t="n">
        <f aca="false">ABS(DSUM(VARDATA2,H$4-1,$C55:$D56))+ABS(DSUM(VARDATA2,J$4-1,$C55:$D56))</f>
        <v>13087187</v>
      </c>
      <c r="K56" s="69" t="n">
        <f aca="false">J56*VLOOKUP($A56,'CONVERSION FACTORS'!$A$1:$E$41,5,FALSE())</f>
        <v>13087187</v>
      </c>
      <c r="L56" s="70" t="n">
        <f aca="false">IF((J56+H56)=0,"",H56/(J56+H56))</f>
        <v>0.646623528909533</v>
      </c>
      <c r="M56" s="70"/>
      <c r="N56" s="27" t="n">
        <f aca="false">ABS(DSUM(VARDATA2,P$4-1,$A55:$B56))+ABS(DSUM(VARDATA2,N$4-1,$A55:$B56))</f>
        <v>179030000</v>
      </c>
      <c r="O56" s="69" t="n">
        <f aca="false">N56*VLOOKUP($A56,'CONVERSION FACTORS'!$A$1:$E$41,5,FALSE())</f>
        <v>179030000</v>
      </c>
      <c r="P56" s="69" t="n">
        <f aca="false">ABS(DSUM(VARDATA2,N$4-1,$C55:$D56))+ABS(DSUM(VARDATA2,P$4-1,$C55:$D56))</f>
        <v>429753322.413016</v>
      </c>
      <c r="Q56" s="69" t="n">
        <f aca="false">P56*VLOOKUP($A56,'CONVERSION FACTORS'!$A$1:$E$41,5,FALSE())</f>
        <v>429753322.413016</v>
      </c>
      <c r="R56" s="70" t="n">
        <f aca="false">IF((P56+N56)=0,"",N56/(P56+N56))</f>
        <v>0.29407835827431</v>
      </c>
      <c r="S56" s="70"/>
      <c r="T56" s="27" t="n">
        <f aca="false">ABS(DSUM(VARDATA2,V$4-1,$A55:$B56))+ABS(DSUM(VARDATA2,T$4-1,$A55:$B56))</f>
        <v>270619000</v>
      </c>
      <c r="U56" s="69" t="n">
        <f aca="false">T56*VLOOKUP($A56,'CONVERSION FACTORS'!$A$1:$E$41,5,FALSE())</f>
        <v>270619000</v>
      </c>
      <c r="V56" s="69" t="n">
        <f aca="false">ABS(DSUM(VARDATA2,T$4-1,$C55:$D56))+ABS(DSUM(VARDATA2,V$4-1,$C55:$D56))</f>
        <v>640543596.199281</v>
      </c>
      <c r="W56" s="69" t="n">
        <f aca="false">V56*VLOOKUP($A56,'CONVERSION FACTORS'!$A$1:$E$41,5,FALSE())</f>
        <v>640543596.199281</v>
      </c>
      <c r="X56" s="70" t="n">
        <f aca="false">IF((V56+T56)=0,"",T56/(V56+T56))</f>
        <v>0.297004070545509</v>
      </c>
      <c r="Y56" s="70"/>
      <c r="Z56" s="27" t="n">
        <f aca="false">ABS(DSUM(VARDATA2,AB$4-1,$A55:$B56))+ABS(DSUM(VARDATA2,Z$4-1,$A55:$B56))</f>
        <v>270619000</v>
      </c>
      <c r="AA56" s="69" t="n">
        <f aca="false">Z56*VLOOKUP($A56,'CONVERSION FACTORS'!$A$1:$E$41,5,FALSE())</f>
        <v>270619000</v>
      </c>
      <c r="AB56" s="69" t="n">
        <f aca="false">ABS(DSUM(VARDATA2,Z$4-1,$C55:$D56))+ABS(DSUM(VARDATA2,AB$4-1,$C55:$D56))</f>
        <v>640543596.199281</v>
      </c>
      <c r="AC56" s="69" t="n">
        <f aca="false">AB56*VLOOKUP($A56,'CONVERSION FACTORS'!$A$1:$E$41,5,FALSE())</f>
        <v>640543596.199281</v>
      </c>
      <c r="AD56" s="70" t="n">
        <f aca="false">IF((AB56+Z56)=0,"",Z56/(AB56+Z56))</f>
        <v>0.297004070545509</v>
      </c>
      <c r="AE56" s="70"/>
      <c r="AF56" s="70"/>
      <c r="AG56" s="70"/>
      <c r="AH56" s="70"/>
      <c r="AI56" s="1"/>
    </row>
    <row r="57" customFormat="false" ht="12.75" hidden="true" customHeight="false" outlineLevel="0" collapsed="false">
      <c r="A57" s="1" t="s">
        <v>139</v>
      </c>
      <c r="B57" s="1" t="s">
        <v>140</v>
      </c>
      <c r="C57" s="1" t="s">
        <v>139</v>
      </c>
      <c r="D57" s="1" t="s">
        <v>140</v>
      </c>
      <c r="G57" s="8" t="str">
        <f aca="false">VLOOKUP(A57,'CONVERSION FACTORS'!$A$1:$D$40,4,FALSE())</f>
        <v>UNIT TO</v>
      </c>
      <c r="H57" s="27" t="e">
        <f aca="false">ABS(DSUM(VARDATA2,J$4-1,$A56:$B57))+ABS(DSUM(VARDATA2,H$4-1,$A56:$B57))</f>
        <v>#VALUE!</v>
      </c>
      <c r="I57" s="69" t="e">
        <f aca="false">H57*VLOOKUP($A57,'CONVERSION FACTORS'!$A$1:$E$41,5,FALSE())</f>
        <v>#VALUE!</v>
      </c>
      <c r="J57" s="69" t="e">
        <f aca="false">ABS(DSUM(VARDATA2,H$4-1,$C56:$D57))+ABS(DSUM(VARDATA2,J$4-1,$C56:$D57))</f>
        <v>#VALUE!</v>
      </c>
      <c r="K57" s="69" t="e">
        <f aca="false">J57*VLOOKUP($A57,'CONVERSION FACTORS'!$A$1:$E$41,5,FALSE())</f>
        <v>#VALUE!</v>
      </c>
      <c r="L57" s="70" t="e">
        <f aca="false">IF((J57+H57)=0,"",H57/(J57+H57))</f>
        <v>#VALUE!</v>
      </c>
      <c r="M57" s="7"/>
      <c r="N57" s="27" t="e">
        <f aca="false">ABS(DSUM(VARDATA2,P$4-1,$A56:$B57))+ABS(DSUM(VARDATA2,N$4-1,$A56:$B57))</f>
        <v>#VALUE!</v>
      </c>
      <c r="O57" s="69" t="e">
        <f aca="false">N57*VLOOKUP($A57,'CONVERSION FACTORS'!$A$1:$E$41,5,FALSE())</f>
        <v>#VALUE!</v>
      </c>
      <c r="P57" s="69" t="e">
        <f aca="false">ABS(DSUM(VARDATA2,N$4-1,$C56:$D57))+ABS(DSUM(VARDATA2,P$4-1,$C56:$D57))</f>
        <v>#VALUE!</v>
      </c>
      <c r="Q57" s="69" t="e">
        <f aca="false">P57*VLOOKUP($A57,'CONVERSION FACTORS'!$A$1:$E$41,5,FALSE())</f>
        <v>#VALUE!</v>
      </c>
      <c r="R57" s="70" t="e">
        <f aca="false">IF((P57+N57)=0,"",N57/(P57+N57))</f>
        <v>#VALUE!</v>
      </c>
      <c r="S57" s="7"/>
      <c r="T57" s="27" t="e">
        <f aca="false">ABS(DSUM(VARDATA2,V$4-1,$A56:$B57))+ABS(DSUM(VARDATA2,T$4-1,$A56:$B57))</f>
        <v>#VALUE!</v>
      </c>
      <c r="U57" s="69" t="e">
        <f aca="false">T57*VLOOKUP($A57,'CONVERSION FACTORS'!$A$1:$E$41,5,FALSE())</f>
        <v>#VALUE!</v>
      </c>
      <c r="V57" s="69" t="e">
        <f aca="false">ABS(DSUM(VARDATA2,T$4-1,$C56:$D57))+ABS(DSUM(VARDATA2,V$4-1,$C56:$D57))</f>
        <v>#VALUE!</v>
      </c>
      <c r="W57" s="69" t="e">
        <f aca="false">V57*VLOOKUP($A57,'CONVERSION FACTORS'!$A$1:$E$41,5,FALSE())</f>
        <v>#VALUE!</v>
      </c>
      <c r="X57" s="70" t="e">
        <f aca="false">IF((V57+T57)=0,"",T57/(V57+T57))</f>
        <v>#VALUE!</v>
      </c>
      <c r="Y57" s="7"/>
      <c r="Z57" s="27" t="e">
        <f aca="false">ABS(DSUM(VARDATA2,AB$4-1,$A56:$B57))+ABS(DSUM(VARDATA2,Z$4-1,$A56:$B57))</f>
        <v>#VALUE!</v>
      </c>
      <c r="AA57" s="69" t="e">
        <f aca="false">Z57*VLOOKUP($A57,'CONVERSION FACTORS'!$A$1:$E$41,5,FALSE())</f>
        <v>#VALUE!</v>
      </c>
      <c r="AB57" s="69" t="e">
        <f aca="false">ABS(DSUM(VARDATA2,Z$4-1,$C56:$D57))+ABS(DSUM(VARDATA2,AB$4-1,$C56:$D57))</f>
        <v>#VALUE!</v>
      </c>
      <c r="AC57" s="69" t="e">
        <f aca="false">AB57*VLOOKUP($A57,'CONVERSION FACTORS'!$A$1:$E$41,5,FALSE())</f>
        <v>#VALUE!</v>
      </c>
      <c r="AD57" s="70" t="e">
        <f aca="false">IF((AB57+Z57)=0,"",Z57/(AB57+Z57))</f>
        <v>#VALUE!</v>
      </c>
      <c r="AE57" s="7"/>
      <c r="AF57" s="7"/>
      <c r="AG57" s="7"/>
      <c r="AH57" s="7"/>
      <c r="AI57" s="1"/>
    </row>
    <row r="58" customFormat="false" ht="12.75" hidden="false" customHeight="false" outlineLevel="0" collapsed="false">
      <c r="A58" s="68" t="s">
        <v>148</v>
      </c>
      <c r="B58" s="68" t="s">
        <v>143</v>
      </c>
      <c r="C58" s="68" t="str">
        <f aca="false">A58</f>
        <v>POWER</v>
      </c>
      <c r="D58" s="68" t="s">
        <v>144</v>
      </c>
      <c r="E58" s="8"/>
      <c r="F58" s="8" t="s">
        <v>149</v>
      </c>
      <c r="G58" s="8" t="str">
        <f aca="false">VLOOKUP(A58,'CONVERSION FACTORS'!$A$1:$D$40,4,FALSE())</f>
        <v>MWH</v>
      </c>
      <c r="H58" s="27" t="n">
        <f aca="false">ABS(DSUM(VARDATA2,J$4-1,$A57:$B58))+ABS(DSUM(VARDATA2,H$4-1,$A57:$B58))</f>
        <v>708320</v>
      </c>
      <c r="I58" s="69" t="n">
        <f aca="false">H58*VLOOKUP($A58,'CONVERSION FACTORS'!$A$1:$E$41,5,FALSE())</f>
        <v>7083200</v>
      </c>
      <c r="J58" s="69" t="n">
        <f aca="false">ABS(DSUM(VARDATA2,H$4-1,$C57:$D58))+ABS(DSUM(VARDATA2,J$4-1,$C57:$D58))</f>
        <v>5707241.54</v>
      </c>
      <c r="K58" s="69" t="n">
        <f aca="false">J58*VLOOKUP($A58,'CONVERSION FACTORS'!$A$1:$E$41,5,FALSE())</f>
        <v>57072415.4</v>
      </c>
      <c r="L58" s="70" t="n">
        <f aca="false">IF((J58+H58)=0,"",H58/(J58+H58))</f>
        <v>0.110406547514779</v>
      </c>
      <c r="M58" s="70"/>
      <c r="N58" s="27" t="n">
        <f aca="false">ABS(DSUM(VARDATA2,P$4-1,$A57:$B58))+ABS(DSUM(VARDATA2,N$4-1,$A57:$B58))</f>
        <v>15734584</v>
      </c>
      <c r="O58" s="69" t="n">
        <f aca="false">N58*VLOOKUP($A58,'CONVERSION FACTORS'!$A$1:$E$41,5,FALSE())</f>
        <v>157345840</v>
      </c>
      <c r="P58" s="69" t="n">
        <f aca="false">ABS(DSUM(VARDATA2,N$4-1,$C57:$D58))+ABS(DSUM(VARDATA2,P$4-1,$C57:$D58))</f>
        <v>96525810.96</v>
      </c>
      <c r="Q58" s="69" t="n">
        <f aca="false">P58*VLOOKUP($A58,'CONVERSION FACTORS'!$A$1:$E$41,5,FALSE())</f>
        <v>965258109.6</v>
      </c>
      <c r="R58" s="70" t="n">
        <f aca="false">IF((P58+N58)=0,"",N58/(P58+N58))</f>
        <v>0.140161487990546</v>
      </c>
      <c r="S58" s="70"/>
      <c r="T58" s="27" t="n">
        <f aca="false">ABS(DSUM(VARDATA2,V$4-1,$A57:$B58))+ABS(DSUM(VARDATA2,T$4-1,$A57:$B58))</f>
        <v>23389684</v>
      </c>
      <c r="U58" s="69" t="n">
        <f aca="false">T58*VLOOKUP($A58,'CONVERSION FACTORS'!$A$1:$E$41,5,FALSE())</f>
        <v>233896840</v>
      </c>
      <c r="V58" s="69" t="n">
        <f aca="false">ABS(DSUM(VARDATA2,T$4-1,$C57:$D58))+ABS(DSUM(VARDATA2,V$4-1,$C57:$D58))</f>
        <v>176617167.17</v>
      </c>
      <c r="W58" s="69" t="n">
        <f aca="false">V58*VLOOKUP($A58,'CONVERSION FACTORS'!$A$1:$E$41,5,FALSE())</f>
        <v>1766171671.7</v>
      </c>
      <c r="X58" s="70" t="n">
        <f aca="false">IF((V58+T58)=0,"",T58/(V58+T58))</f>
        <v>0.116944413969697</v>
      </c>
      <c r="Y58" s="70"/>
      <c r="Z58" s="27" t="n">
        <f aca="false">ABS(DSUM(VARDATA2,AB$4-1,$A57:$B58))+ABS(DSUM(VARDATA2,Z$4-1,$A57:$B58))</f>
        <v>25019284</v>
      </c>
      <c r="AA58" s="69" t="n">
        <f aca="false">Z58*VLOOKUP($A58,'CONVERSION FACTORS'!$A$1:$E$41,5,FALSE())</f>
        <v>250192840</v>
      </c>
      <c r="AB58" s="69" t="n">
        <f aca="false">ABS(DSUM(VARDATA2,Z$4-1,$C57:$D58))+ABS(DSUM(VARDATA2,AB$4-1,$C57:$D58))</f>
        <v>245989527.12</v>
      </c>
      <c r="AC58" s="69" t="n">
        <f aca="false">AB58*VLOOKUP($A58,'CONVERSION FACTORS'!$A$1:$E$41,5,FALSE())</f>
        <v>2459895271.2</v>
      </c>
      <c r="AD58" s="70" t="n">
        <f aca="false">IF((AB58+Z58)=0,"",Z58/(AB58+Z58))</f>
        <v>0.0923190795775334</v>
      </c>
      <c r="AE58" s="70"/>
      <c r="AF58" s="70"/>
      <c r="AG58" s="70"/>
      <c r="AH58" s="70"/>
      <c r="AI58" s="1"/>
    </row>
    <row r="59" customFormat="false" ht="12.75" hidden="true" customHeight="false" outlineLevel="0" collapsed="false">
      <c r="A59" s="1" t="s">
        <v>139</v>
      </c>
      <c r="B59" s="1" t="s">
        <v>140</v>
      </c>
      <c r="C59" s="1" t="s">
        <v>139</v>
      </c>
      <c r="D59" s="1" t="s">
        <v>140</v>
      </c>
      <c r="G59" s="8" t="str">
        <f aca="false">VLOOKUP(A59,'CONVERSION FACTORS'!$A$1:$D$40,4,FALSE())</f>
        <v>UNIT TO</v>
      </c>
      <c r="H59" s="27" t="e">
        <f aca="false">ABS(DSUM(VARDATA2,J$4-1,$A58:$B59))+ABS(DSUM(VARDATA2,H$4-1,$A58:$B59))</f>
        <v>#VALUE!</v>
      </c>
      <c r="I59" s="69" t="e">
        <f aca="false">H59*VLOOKUP($A59,'CONVERSION FACTORS'!$A$1:$E$41,5,FALSE())</f>
        <v>#VALUE!</v>
      </c>
      <c r="J59" s="69" t="e">
        <f aca="false">ABS(DSUM(VARDATA2,H$4-1,$C58:$D59))+ABS(DSUM(VARDATA2,J$4-1,$C58:$D59))</f>
        <v>#VALUE!</v>
      </c>
      <c r="K59" s="69" t="e">
        <f aca="false">J59*VLOOKUP($A59,'CONVERSION FACTORS'!$A$1:$E$41,5,FALSE())</f>
        <v>#VALUE!</v>
      </c>
      <c r="L59" s="70" t="e">
        <f aca="false">IF((J59+H59)=0,"",H59/(J59+H59))</f>
        <v>#VALUE!</v>
      </c>
      <c r="M59" s="7"/>
      <c r="N59" s="27" t="e">
        <f aca="false">ABS(DSUM(VARDATA2,P$4-1,$A58:$B59))+ABS(DSUM(VARDATA2,N$4-1,$A58:$B59))</f>
        <v>#VALUE!</v>
      </c>
      <c r="O59" s="69" t="e">
        <f aca="false">N59*VLOOKUP($A59,'CONVERSION FACTORS'!$A$1:$E$41,5,FALSE())</f>
        <v>#VALUE!</v>
      </c>
      <c r="P59" s="69" t="e">
        <f aca="false">ABS(DSUM(VARDATA2,N$4-1,$C58:$D59))+ABS(DSUM(VARDATA2,P$4-1,$C58:$D59))</f>
        <v>#VALUE!</v>
      </c>
      <c r="Q59" s="69" t="e">
        <f aca="false">P59*VLOOKUP($A59,'CONVERSION FACTORS'!$A$1:$E$41,5,FALSE())</f>
        <v>#VALUE!</v>
      </c>
      <c r="R59" s="70" t="e">
        <f aca="false">IF((P59+N59)=0,"",N59/(P59+N59))</f>
        <v>#VALUE!</v>
      </c>
      <c r="S59" s="7"/>
      <c r="T59" s="27" t="e">
        <f aca="false">ABS(DSUM(VARDATA2,V$4-1,$A58:$B59))+ABS(DSUM(VARDATA2,T$4-1,$A58:$B59))</f>
        <v>#VALUE!</v>
      </c>
      <c r="U59" s="69" t="e">
        <f aca="false">T59*VLOOKUP($A59,'CONVERSION FACTORS'!$A$1:$E$41,5,FALSE())</f>
        <v>#VALUE!</v>
      </c>
      <c r="V59" s="69" t="e">
        <f aca="false">ABS(DSUM(VARDATA2,T$4-1,$C58:$D59))+ABS(DSUM(VARDATA2,V$4-1,$C58:$D59))</f>
        <v>#VALUE!</v>
      </c>
      <c r="W59" s="69" t="e">
        <f aca="false">V59*VLOOKUP($A59,'CONVERSION FACTORS'!$A$1:$E$41,5,FALSE())</f>
        <v>#VALUE!</v>
      </c>
      <c r="X59" s="70" t="e">
        <f aca="false">IF((V59+T59)=0,"",T59/(V59+T59))</f>
        <v>#VALUE!</v>
      </c>
      <c r="Y59" s="7"/>
      <c r="Z59" s="27" t="e">
        <f aca="false">ABS(DSUM(VARDATA2,AB$4-1,$A58:$B59))+ABS(DSUM(VARDATA2,Z$4-1,$A58:$B59))</f>
        <v>#VALUE!</v>
      </c>
      <c r="AA59" s="69" t="e">
        <f aca="false">Z59*VLOOKUP($A59,'CONVERSION FACTORS'!$A$1:$E$41,5,FALSE())</f>
        <v>#VALUE!</v>
      </c>
      <c r="AB59" s="69" t="e">
        <f aca="false">ABS(DSUM(VARDATA2,Z$4-1,$C58:$D59))+ABS(DSUM(VARDATA2,AB$4-1,$C58:$D59))</f>
        <v>#VALUE!</v>
      </c>
      <c r="AC59" s="69" t="e">
        <f aca="false">AB59*VLOOKUP($A59,'CONVERSION FACTORS'!$A$1:$E$41,5,FALSE())</f>
        <v>#VALUE!</v>
      </c>
      <c r="AD59" s="70" t="e">
        <f aca="false">IF((AB59+Z59)=0,"",Z59/(AB59+Z59))</f>
        <v>#VALUE!</v>
      </c>
      <c r="AE59" s="7"/>
      <c r="AF59" s="7"/>
      <c r="AG59" s="7"/>
      <c r="AH59" s="7"/>
      <c r="AI59" s="1"/>
    </row>
    <row r="60" customFormat="false" ht="12.75" hidden="false" customHeight="false" outlineLevel="0" collapsed="false">
      <c r="A60" s="68" t="s">
        <v>150</v>
      </c>
      <c r="B60" s="68" t="s">
        <v>143</v>
      </c>
      <c r="C60" s="68" t="str">
        <f aca="false">A60</f>
        <v>CONTINENTAL POWER</v>
      </c>
      <c r="D60" s="68" t="s">
        <v>144</v>
      </c>
      <c r="E60" s="8"/>
      <c r="F60" s="8" t="s">
        <v>150</v>
      </c>
      <c r="G60" s="8" t="str">
        <f aca="false">VLOOKUP(A60,'CONVERSION FACTORS'!$A$1:$D$40,4,FALSE())</f>
        <v>MWH</v>
      </c>
      <c r="H60" s="27" t="n">
        <f aca="false">ABS(DSUM(VARDATA2,J$4-1,$A59:$B60))+ABS(DSUM(VARDATA2,H$4-1,$A59:$B60))</f>
        <v>102500</v>
      </c>
      <c r="I60" s="69" t="n">
        <f aca="false">H60*VLOOKUP($A60,'CONVERSION FACTORS'!$A$1:$E$41,5,FALSE())</f>
        <v>1025000</v>
      </c>
      <c r="J60" s="69" t="n">
        <f aca="false">ABS(DSUM(VARDATA2,H$4-1,$C59:$D60))+ABS(DSUM(VARDATA2,J$4-1,$C59:$D60))</f>
        <v>58630</v>
      </c>
      <c r="K60" s="69" t="n">
        <f aca="false">J60*VLOOKUP($A60,'CONVERSION FACTORS'!$A$1:$E$41,5,FALSE())</f>
        <v>586300</v>
      </c>
      <c r="L60" s="70" t="n">
        <f aca="false">IF((J60+H60)=0,"",H60/(J60+H60))</f>
        <v>0.636132315521629</v>
      </c>
      <c r="M60" s="70"/>
      <c r="N60" s="27" t="n">
        <f aca="false">ABS(DSUM(VARDATA2,P$4-1,$A59:$B60))+ABS(DSUM(VARDATA2,N$4-1,$A59:$B60))</f>
        <v>1617033</v>
      </c>
      <c r="O60" s="69" t="n">
        <f aca="false">N60*VLOOKUP($A60,'CONVERSION FACTORS'!$A$1:$E$41,5,FALSE())</f>
        <v>16170330</v>
      </c>
      <c r="P60" s="69" t="n">
        <f aca="false">ABS(DSUM(VARDATA2,N$4-1,$C59:$D60))+ABS(DSUM(VARDATA2,P$4-1,$C59:$D60))</f>
        <v>16762824.1</v>
      </c>
      <c r="Q60" s="69" t="n">
        <f aca="false">P60*VLOOKUP($A60,'CONVERSION FACTORS'!$A$1:$E$41,5,FALSE())</f>
        <v>167628241</v>
      </c>
      <c r="R60" s="70" t="n">
        <f aca="false">IF((P60+N60)=0,"",N60/(P60+N60))</f>
        <v>0.0879785403772263</v>
      </c>
      <c r="S60" s="70"/>
      <c r="T60" s="27" t="n">
        <f aca="false">ABS(DSUM(VARDATA2,V$4-1,$A59:$B60))+ABS(DSUM(VARDATA2,T$4-1,$A59:$B60))</f>
        <v>1722953</v>
      </c>
      <c r="U60" s="69" t="n">
        <f aca="false">T60*VLOOKUP($A60,'CONVERSION FACTORS'!$A$1:$E$41,5,FALSE())</f>
        <v>17229530</v>
      </c>
      <c r="V60" s="69" t="n">
        <f aca="false">ABS(DSUM(VARDATA2,T$4-1,$C59:$D60))+ABS(DSUM(VARDATA2,V$4-1,$C59:$D60))</f>
        <v>22105963.4</v>
      </c>
      <c r="W60" s="69" t="n">
        <f aca="false">V60*VLOOKUP($A60,'CONVERSION FACTORS'!$A$1:$E$41,5,FALSE())</f>
        <v>221059634</v>
      </c>
      <c r="X60" s="70" t="n">
        <f aca="false">IF((V60+T60)=0,"",T60/(V60+T60))</f>
        <v>0.0723051342779481</v>
      </c>
      <c r="Y60" s="70"/>
      <c r="Z60" s="27" t="n">
        <f aca="false">ABS(DSUM(VARDATA2,AB$4-1,$A59:$B60))+ABS(DSUM(VARDATA2,Z$4-1,$A59:$B60))</f>
        <v>1722953</v>
      </c>
      <c r="AA60" s="69" t="n">
        <f aca="false">Z60*VLOOKUP($A60,'CONVERSION FACTORS'!$A$1:$E$41,5,FALSE())</f>
        <v>17229530</v>
      </c>
      <c r="AB60" s="69" t="n">
        <f aca="false">ABS(DSUM(VARDATA2,Z$4-1,$C59:$D60))+ABS(DSUM(VARDATA2,AB$4-1,$C59:$D60))</f>
        <v>22105963.4</v>
      </c>
      <c r="AC60" s="69" t="n">
        <f aca="false">AB60*VLOOKUP($A60,'CONVERSION FACTORS'!$A$1:$E$41,5,FALSE())</f>
        <v>221059634</v>
      </c>
      <c r="AD60" s="70" t="n">
        <f aca="false">IF((AB60+Z60)=0,"",Z60/(AB60+Z60))</f>
        <v>0.0723051342779481</v>
      </c>
      <c r="AE60" s="70"/>
      <c r="AF60" s="70"/>
      <c r="AG60" s="70"/>
      <c r="AH60" s="70"/>
      <c r="AI60" s="1"/>
    </row>
    <row r="61" customFormat="false" ht="12.75" hidden="true" customHeight="false" outlineLevel="0" collapsed="false">
      <c r="A61" s="1" t="s">
        <v>139</v>
      </c>
      <c r="B61" s="1" t="s">
        <v>140</v>
      </c>
      <c r="C61" s="1" t="s">
        <v>139</v>
      </c>
      <c r="D61" s="1" t="s">
        <v>140</v>
      </c>
      <c r="G61" s="8" t="str">
        <f aca="false">VLOOKUP(A61,'CONVERSION FACTORS'!$A$1:$D$40,4,FALSE())</f>
        <v>UNIT TO</v>
      </c>
      <c r="H61" s="27" t="e">
        <f aca="false">ABS(DSUM(VARDATA2,J$4-1,$A60:$B61))+ABS(DSUM(VARDATA2,H$4-1,$A60:$B61))</f>
        <v>#VALUE!</v>
      </c>
      <c r="I61" s="69" t="e">
        <f aca="false">H61*VLOOKUP($A61,'CONVERSION FACTORS'!$A$1:$E$41,5,FALSE())</f>
        <v>#VALUE!</v>
      </c>
      <c r="J61" s="69" t="e">
        <f aca="false">ABS(DSUM(VARDATA2,H$4-1,$C60:$D61))+ABS(DSUM(VARDATA2,J$4-1,$C60:$D61))</f>
        <v>#VALUE!</v>
      </c>
      <c r="K61" s="69" t="e">
        <f aca="false">J61*VLOOKUP($A61,'CONVERSION FACTORS'!$A$1:$E$41,5,FALSE())</f>
        <v>#VALUE!</v>
      </c>
      <c r="L61" s="70" t="e">
        <f aca="false">IF((J61+H61)=0,"",H61/(J61+H61))</f>
        <v>#VALUE!</v>
      </c>
      <c r="M61" s="7"/>
      <c r="N61" s="27" t="e">
        <f aca="false">ABS(DSUM(VARDATA2,P$4-1,$A60:$B61))+ABS(DSUM(VARDATA2,N$4-1,$A60:$B61))</f>
        <v>#VALUE!</v>
      </c>
      <c r="O61" s="69" t="e">
        <f aca="false">N61*VLOOKUP($A61,'CONVERSION FACTORS'!$A$1:$E$41,5,FALSE())</f>
        <v>#VALUE!</v>
      </c>
      <c r="P61" s="69" t="e">
        <f aca="false">ABS(DSUM(VARDATA2,N$4-1,$C60:$D61))+ABS(DSUM(VARDATA2,P$4-1,$C60:$D61))</f>
        <v>#VALUE!</v>
      </c>
      <c r="Q61" s="69" t="e">
        <f aca="false">P61*VLOOKUP($A61,'CONVERSION FACTORS'!$A$1:$E$41,5,FALSE())</f>
        <v>#VALUE!</v>
      </c>
      <c r="R61" s="70" t="e">
        <f aca="false">IF((P61+N61)=0,"",N61/(P61+N61))</f>
        <v>#VALUE!</v>
      </c>
      <c r="S61" s="7"/>
      <c r="T61" s="27" t="e">
        <f aca="false">ABS(DSUM(VARDATA2,V$4-1,$A60:$B61))+ABS(DSUM(VARDATA2,T$4-1,$A60:$B61))</f>
        <v>#VALUE!</v>
      </c>
      <c r="U61" s="69" t="e">
        <f aca="false">T61*VLOOKUP($A61,'CONVERSION FACTORS'!$A$1:$E$41,5,FALSE())</f>
        <v>#VALUE!</v>
      </c>
      <c r="V61" s="69" t="e">
        <f aca="false">ABS(DSUM(VARDATA2,T$4-1,$C60:$D61))+ABS(DSUM(VARDATA2,V$4-1,$C60:$D61))</f>
        <v>#VALUE!</v>
      </c>
      <c r="W61" s="69" t="e">
        <f aca="false">V61*VLOOKUP($A61,'CONVERSION FACTORS'!$A$1:$E$41,5,FALSE())</f>
        <v>#VALUE!</v>
      </c>
      <c r="X61" s="70" t="e">
        <f aca="false">IF((V61+T61)=0,"",T61/(V61+T61))</f>
        <v>#VALUE!</v>
      </c>
      <c r="Y61" s="7"/>
      <c r="Z61" s="27" t="e">
        <f aca="false">ABS(DSUM(VARDATA2,AB$4-1,$A60:$B61))+ABS(DSUM(VARDATA2,Z$4-1,$A60:$B61))</f>
        <v>#VALUE!</v>
      </c>
      <c r="AA61" s="69" t="e">
        <f aca="false">Z61*VLOOKUP($A61,'CONVERSION FACTORS'!$A$1:$E$41,5,FALSE())</f>
        <v>#VALUE!</v>
      </c>
      <c r="AB61" s="69" t="e">
        <f aca="false">ABS(DSUM(VARDATA2,Z$4-1,$C60:$D61))+ABS(DSUM(VARDATA2,AB$4-1,$C60:$D61))</f>
        <v>#VALUE!</v>
      </c>
      <c r="AC61" s="69" t="e">
        <f aca="false">AB61*VLOOKUP($A61,'CONVERSION FACTORS'!$A$1:$E$41,5,FALSE())</f>
        <v>#VALUE!</v>
      </c>
      <c r="AD61" s="70" t="e">
        <f aca="false">IF((AB61+Z61)=0,"",Z61/(AB61+Z61))</f>
        <v>#VALUE!</v>
      </c>
      <c r="AE61" s="7"/>
      <c r="AF61" s="7"/>
      <c r="AG61" s="7"/>
      <c r="AH61" s="7"/>
      <c r="AI61" s="1"/>
    </row>
    <row r="62" customFormat="false" ht="12.75" hidden="false" customHeight="false" outlineLevel="0" collapsed="false">
      <c r="A62" s="68" t="s">
        <v>151</v>
      </c>
      <c r="B62" s="68" t="s">
        <v>143</v>
      </c>
      <c r="C62" s="68" t="s">
        <v>151</v>
      </c>
      <c r="D62" s="68" t="s">
        <v>144</v>
      </c>
      <c r="F62" s="8" t="s">
        <v>151</v>
      </c>
      <c r="G62" s="8" t="str">
        <f aca="false">VLOOKUP(A62,'CONVERSION FACTORS'!$A$1:$D$40,4,FALSE())</f>
        <v>MWH</v>
      </c>
      <c r="H62" s="27" t="n">
        <f aca="false">ABS(DSUM(VARDATA2,J$4-1,$A61:$B62))+ABS(DSUM(VARDATA2,H$4-1,$A61:$B62))</f>
        <v>11045</v>
      </c>
      <c r="I62" s="69" t="n">
        <f aca="false">H62*VLOOKUP($A62,'CONVERSION FACTORS'!$A$1:$E$41,5,FALSE())</f>
        <v>110450</v>
      </c>
      <c r="J62" s="69" t="n">
        <f aca="false">ABS(DSUM(VARDATA2,H$4-1,$C61:$D62))+ABS(DSUM(VARDATA2,J$4-1,$C61:$D62))</f>
        <v>952263</v>
      </c>
      <c r="K62" s="69" t="n">
        <f aca="false">J62*VLOOKUP($A62,'CONVERSION FACTORS'!$A$1:$E$41,5,FALSE())</f>
        <v>9522630</v>
      </c>
      <c r="L62" s="70" t="n">
        <f aca="false">IF((J62+H62)=0,"",H62/(J62+H62))</f>
        <v>0.0114656994439992</v>
      </c>
      <c r="M62" s="70"/>
      <c r="N62" s="27" t="n">
        <f aca="false">ABS(DSUM(VARDATA2,P$4-1,$A61:$B62))+ABS(DSUM(VARDATA2,N$4-1,$A61:$B62))</f>
        <v>1178370</v>
      </c>
      <c r="O62" s="69" t="n">
        <f aca="false">N62*VLOOKUP($A62,'CONVERSION FACTORS'!$A$1:$E$41,5,FALSE())</f>
        <v>11783700</v>
      </c>
      <c r="P62" s="69" t="n">
        <f aca="false">ABS(DSUM(VARDATA2,N$4-1,$C61:$D62))+ABS(DSUM(VARDATA2,P$4-1,$C61:$D62))</f>
        <v>17787041.3054911</v>
      </c>
      <c r="Q62" s="69" t="n">
        <f aca="false">P62*VLOOKUP($A62,'CONVERSION FACTORS'!$A$1:$E$41,5,FALSE())</f>
        <v>177870413.05491</v>
      </c>
      <c r="R62" s="70" t="n">
        <f aca="false">IF((P62+N62)=0,"",N62/(P62+N62))</f>
        <v>0.0621325834182582</v>
      </c>
      <c r="S62" s="70"/>
      <c r="T62" s="27" t="n">
        <f aca="false">ABS(DSUM(VARDATA2,V$4-1,$A61:$B62))+ABS(DSUM(VARDATA2,T$4-1,$A61:$B62))</f>
        <v>1764980</v>
      </c>
      <c r="U62" s="69" t="n">
        <f aca="false">T62*VLOOKUP($A62,'CONVERSION FACTORS'!$A$1:$E$41,5,FALSE())</f>
        <v>17649800</v>
      </c>
      <c r="V62" s="69" t="n">
        <f aca="false">ABS(DSUM(VARDATA2,T$4-1,$C61:$D62))+ABS(DSUM(VARDATA2,V$4-1,$C61:$D62))</f>
        <v>45738297.4612065</v>
      </c>
      <c r="W62" s="69" t="n">
        <f aca="false">V62*VLOOKUP($A62,'CONVERSION FACTORS'!$A$1:$E$41,5,FALSE())</f>
        <v>457382974.612065</v>
      </c>
      <c r="X62" s="70" t="n">
        <f aca="false">IF((V62+T62)=0,"",T62/(V62+T62))</f>
        <v>0.0371549100257634</v>
      </c>
      <c r="Y62" s="70"/>
      <c r="Z62" s="27" t="n">
        <f aca="false">ABS(DSUM(VARDATA2,AB$4-1,$A61:$B62))+ABS(DSUM(VARDATA2,Z$4-1,$A61:$B62))</f>
        <v>1764980</v>
      </c>
      <c r="AA62" s="69" t="n">
        <f aca="false">Z62*VLOOKUP($A62,'CONVERSION FACTORS'!$A$1:$E$41,5,FALSE())</f>
        <v>17649800</v>
      </c>
      <c r="AB62" s="69" t="n">
        <f aca="false">ABS(DSUM(VARDATA2,Z$4-1,$C61:$D62))+ABS(DSUM(VARDATA2,AB$4-1,$C61:$D62))</f>
        <v>45738297.4612065</v>
      </c>
      <c r="AC62" s="69" t="n">
        <f aca="false">AB62*VLOOKUP($A62,'CONVERSION FACTORS'!$A$1:$E$41,5,FALSE())</f>
        <v>457382974.612065</v>
      </c>
      <c r="AD62" s="70" t="n">
        <f aca="false">IF((AB62+Z62)=0,"",Z62/(AB62+Z62))</f>
        <v>0.0371549100257634</v>
      </c>
      <c r="AE62" s="70"/>
      <c r="AF62" s="70"/>
      <c r="AG62" s="70"/>
      <c r="AH62" s="70"/>
      <c r="AI62" s="1"/>
    </row>
    <row r="63" customFormat="false" ht="12.75" hidden="true" customHeight="false" outlineLevel="0" collapsed="false">
      <c r="A63" s="1" t="s">
        <v>139</v>
      </c>
      <c r="B63" s="1" t="s">
        <v>140</v>
      </c>
      <c r="C63" s="1" t="s">
        <v>139</v>
      </c>
      <c r="D63" s="1" t="s">
        <v>140</v>
      </c>
      <c r="G63" s="8" t="str">
        <f aca="false">VLOOKUP(A63,'CONVERSION FACTORS'!$A$1:$D$40,4,FALSE())</f>
        <v>UNIT TO</v>
      </c>
      <c r="H63" s="27" t="e">
        <f aca="false">ABS(DSUM(VARDATA2,J$4-1,$A62:$B63))+ABS(DSUM(VARDATA2,H$4-1,$A62:$B63))</f>
        <v>#VALUE!</v>
      </c>
      <c r="I63" s="69" t="e">
        <f aca="false">H63*VLOOKUP($A63,'CONVERSION FACTORS'!$A$1:$E$41,5,FALSE())</f>
        <v>#VALUE!</v>
      </c>
      <c r="J63" s="69" t="e">
        <f aca="false">ABS(DSUM(VARDATA2,H$4-1,$C62:$D63))+ABS(DSUM(VARDATA2,J$4-1,$C62:$D63))</f>
        <v>#VALUE!</v>
      </c>
      <c r="K63" s="69" t="e">
        <f aca="false">J63*VLOOKUP($A63,'CONVERSION FACTORS'!$A$1:$E$41,5,FALSE())</f>
        <v>#VALUE!</v>
      </c>
      <c r="L63" s="70" t="e">
        <f aca="false">IF((J63+H63)=0,"",H63/(J63+H63))</f>
        <v>#VALUE!</v>
      </c>
      <c r="M63" s="7"/>
      <c r="N63" s="27" t="e">
        <f aca="false">ABS(DSUM(VARDATA2,P$4-1,$A62:$B63))+ABS(DSUM(VARDATA2,N$4-1,$A62:$B63))</f>
        <v>#VALUE!</v>
      </c>
      <c r="O63" s="69" t="e">
        <f aca="false">N63*VLOOKUP($A63,'CONVERSION FACTORS'!$A$1:$E$41,5,FALSE())</f>
        <v>#VALUE!</v>
      </c>
      <c r="P63" s="69" t="e">
        <f aca="false">ABS(DSUM(VARDATA2,N$4-1,$C62:$D63))+ABS(DSUM(VARDATA2,P$4-1,$C62:$D63))</f>
        <v>#VALUE!</v>
      </c>
      <c r="Q63" s="69" t="e">
        <f aca="false">P63*VLOOKUP($A63,'CONVERSION FACTORS'!$A$1:$E$41,5,FALSE())</f>
        <v>#VALUE!</v>
      </c>
      <c r="R63" s="70" t="e">
        <f aca="false">IF((P63+N63)=0,"",N63/(P63+N63))</f>
        <v>#VALUE!</v>
      </c>
      <c r="S63" s="7"/>
      <c r="T63" s="27" t="e">
        <f aca="false">ABS(DSUM(VARDATA2,V$4-1,$A62:$B63))+ABS(DSUM(VARDATA2,T$4-1,$A62:$B63))</f>
        <v>#VALUE!</v>
      </c>
      <c r="U63" s="69" t="e">
        <f aca="false">T63*VLOOKUP($A63,'CONVERSION FACTORS'!$A$1:$E$41,5,FALSE())</f>
        <v>#VALUE!</v>
      </c>
      <c r="V63" s="69" t="e">
        <f aca="false">ABS(DSUM(VARDATA2,T$4-1,$C62:$D63))+ABS(DSUM(VARDATA2,V$4-1,$C62:$D63))</f>
        <v>#VALUE!</v>
      </c>
      <c r="W63" s="69" t="e">
        <f aca="false">V63*VLOOKUP($A63,'CONVERSION FACTORS'!$A$1:$E$41,5,FALSE())</f>
        <v>#VALUE!</v>
      </c>
      <c r="X63" s="70" t="e">
        <f aca="false">IF((V63+T63)=0,"",T63/(V63+T63))</f>
        <v>#VALUE!</v>
      </c>
      <c r="Y63" s="7"/>
      <c r="Z63" s="27" t="e">
        <f aca="false">ABS(DSUM(VARDATA2,AB$4-1,$A62:$B63))+ABS(DSUM(VARDATA2,Z$4-1,$A62:$B63))</f>
        <v>#VALUE!</v>
      </c>
      <c r="AA63" s="69" t="e">
        <f aca="false">Z63*VLOOKUP($A63,'CONVERSION FACTORS'!$A$1:$E$41,5,FALSE())</f>
        <v>#VALUE!</v>
      </c>
      <c r="AB63" s="69" t="e">
        <f aca="false">ABS(DSUM(VARDATA2,Z$4-1,$C62:$D63))+ABS(DSUM(VARDATA2,AB$4-1,$C62:$D63))</f>
        <v>#VALUE!</v>
      </c>
      <c r="AC63" s="69" t="e">
        <f aca="false">AB63*VLOOKUP($A63,'CONVERSION FACTORS'!$A$1:$E$41,5,FALSE())</f>
        <v>#VALUE!</v>
      </c>
      <c r="AD63" s="70" t="e">
        <f aca="false">IF((AB63+Z63)=0,"",Z63/(AB63+Z63))</f>
        <v>#VALUE!</v>
      </c>
      <c r="AE63" s="7"/>
      <c r="AF63" s="7"/>
      <c r="AG63" s="7"/>
      <c r="AH63" s="7"/>
      <c r="AI63" s="1"/>
    </row>
    <row r="64" customFormat="false" ht="12.75" hidden="false" customHeight="false" outlineLevel="0" collapsed="false">
      <c r="A64" s="68" t="s">
        <v>152</v>
      </c>
      <c r="B64" s="68" t="s">
        <v>143</v>
      </c>
      <c r="C64" s="68" t="str">
        <f aca="false">A64</f>
        <v>UK POWER</v>
      </c>
      <c r="D64" s="68" t="s">
        <v>144</v>
      </c>
      <c r="E64" s="8"/>
      <c r="F64" s="8" t="s">
        <v>152</v>
      </c>
      <c r="G64" s="8" t="str">
        <f aca="false">VLOOKUP(A64,'CONVERSION FACTORS'!$A$1:$D$40,4,FALSE())</f>
        <v>MWH</v>
      </c>
      <c r="H64" s="27" t="n">
        <f aca="false">ABS(DSUM(VARDATA2,J$4-1,$A63:$B64))+ABS(DSUM(VARDATA2,H$4-1,$A63:$B64))</f>
        <v>50340</v>
      </c>
      <c r="I64" s="69" t="n">
        <f aca="false">H64*VLOOKUP($A64,'CONVERSION FACTORS'!$A$1:$E$41,5,FALSE())</f>
        <v>503400</v>
      </c>
      <c r="J64" s="69" t="n">
        <f aca="false">ABS(DSUM(VARDATA2,H$4-1,$C63:$D64))+ABS(DSUM(VARDATA2,J$4-1,$C63:$D64))</f>
        <v>374220</v>
      </c>
      <c r="K64" s="69" t="n">
        <f aca="false">J64*VLOOKUP($A64,'CONVERSION FACTORS'!$A$1:$E$41,5,FALSE())</f>
        <v>3742200</v>
      </c>
      <c r="L64" s="70" t="n">
        <f aca="false">IF((J64+H64)=0,"",H64/(J64+H64))</f>
        <v>0.118569813453929</v>
      </c>
      <c r="M64" s="70"/>
      <c r="N64" s="27" t="n">
        <f aca="false">ABS(DSUM(VARDATA2,P$4-1,$A63:$B64))+ABS(DSUM(VARDATA2,N$4-1,$A63:$B64))</f>
        <v>5567690</v>
      </c>
      <c r="O64" s="69" t="n">
        <f aca="false">N64*VLOOKUP($A64,'CONVERSION FACTORS'!$A$1:$E$41,5,FALSE())</f>
        <v>55676900</v>
      </c>
      <c r="P64" s="69" t="n">
        <f aca="false">ABS(DSUM(VARDATA2,N$4-1,$C63:$D64))+ABS(DSUM(VARDATA2,P$4-1,$C63:$D64))</f>
        <v>22103004.3041878</v>
      </c>
      <c r="Q64" s="69" t="n">
        <f aca="false">P64*VLOOKUP($A64,'CONVERSION FACTORS'!$A$1:$E$41,5,FALSE())</f>
        <v>221030043.041878</v>
      </c>
      <c r="R64" s="70" t="n">
        <f aca="false">IF((P64+N64)=0,"",N64/(P64+N64))</f>
        <v>0.201212515262307</v>
      </c>
      <c r="S64" s="70"/>
      <c r="T64" s="27" t="n">
        <f aca="false">ABS(DSUM(VARDATA2,V$4-1,$A63:$B64))+ABS(DSUM(VARDATA2,T$4-1,$A63:$B64))</f>
        <v>8525550</v>
      </c>
      <c r="U64" s="69" t="n">
        <f aca="false">T64*VLOOKUP($A64,'CONVERSION FACTORS'!$A$1:$E$41,5,FALSE())</f>
        <v>85255500</v>
      </c>
      <c r="V64" s="69" t="n">
        <f aca="false">ABS(DSUM(VARDATA2,T$4-1,$C63:$D64))+ABS(DSUM(VARDATA2,V$4-1,$C63:$D64))</f>
        <v>39716811.8110517</v>
      </c>
      <c r="W64" s="69" t="n">
        <f aca="false">V64*VLOOKUP($A64,'CONVERSION FACTORS'!$A$1:$E$41,5,FALSE())</f>
        <v>397168118.110517</v>
      </c>
      <c r="X64" s="70" t="n">
        <f aca="false">IF((V64+T64)=0,"",T64/(V64+T64))</f>
        <v>0.176723312871612</v>
      </c>
      <c r="Y64" s="70"/>
      <c r="Z64" s="27" t="n">
        <f aca="false">ABS(DSUM(VARDATA2,AB$4-1,$A63:$B64))+ABS(DSUM(VARDATA2,Z$4-1,$A63:$B64))</f>
        <v>8525550</v>
      </c>
      <c r="AA64" s="69" t="n">
        <f aca="false">Z64*VLOOKUP($A64,'CONVERSION FACTORS'!$A$1:$E$41,5,FALSE())</f>
        <v>85255500</v>
      </c>
      <c r="AB64" s="69" t="n">
        <f aca="false">ABS(DSUM(VARDATA2,Z$4-1,$C63:$D64))+ABS(DSUM(VARDATA2,AB$4-1,$C63:$D64))</f>
        <v>39716811.8110517</v>
      </c>
      <c r="AC64" s="69" t="n">
        <f aca="false">AB64*VLOOKUP($A64,'CONVERSION FACTORS'!$A$1:$E$41,5,FALSE())</f>
        <v>397168118.110517</v>
      </c>
      <c r="AD64" s="70" t="n">
        <f aca="false">IF((AB64+Z64)=0,"",Z64/(AB64+Z64))</f>
        <v>0.176723312871612</v>
      </c>
      <c r="AE64" s="70"/>
      <c r="AF64" s="70"/>
      <c r="AG64" s="70"/>
      <c r="AH64" s="70"/>
      <c r="AI64" s="1"/>
    </row>
    <row r="65" customFormat="false" ht="12.75" hidden="true" customHeight="false" outlineLevel="0" collapsed="false">
      <c r="A65" s="1" t="s">
        <v>139</v>
      </c>
      <c r="B65" s="1" t="s">
        <v>140</v>
      </c>
      <c r="C65" s="1" t="s">
        <v>139</v>
      </c>
      <c r="D65" s="1" t="s">
        <v>140</v>
      </c>
      <c r="G65" s="8" t="str">
        <f aca="false">VLOOKUP(A65,'CONVERSION FACTORS'!$A$1:$D$40,4,FALSE())</f>
        <v>UNIT TO</v>
      </c>
      <c r="H65" s="27" t="e">
        <f aca="false">ABS(DSUM(VARDATA2,J$4-1,$A64:$B65))+ABS(DSUM(VARDATA2,H$4-1,$A64:$B65))</f>
        <v>#VALUE!</v>
      </c>
      <c r="I65" s="69" t="e">
        <f aca="false">H65*VLOOKUP($A65,'CONVERSION FACTORS'!$A$1:$E$41,5,FALSE())</f>
        <v>#VALUE!</v>
      </c>
      <c r="J65" s="69" t="e">
        <f aca="false">ABS(DSUM(VARDATA2,H$4-1,$C64:$D65))+ABS(DSUM(VARDATA2,J$4-1,$C64:$D65))</f>
        <v>#VALUE!</v>
      </c>
      <c r="K65" s="69" t="e">
        <f aca="false">J65*VLOOKUP($A65,'CONVERSION FACTORS'!$A$1:$E$41,5,FALSE())</f>
        <v>#VALUE!</v>
      </c>
      <c r="L65" s="70" t="e">
        <f aca="false">IF((J65+H65)=0,"",H65/(J65+H65))</f>
        <v>#VALUE!</v>
      </c>
      <c r="M65" s="7"/>
      <c r="N65" s="27" t="e">
        <f aca="false">ABS(DSUM(VARDATA2,P$4-1,$A64:$B65))+ABS(DSUM(VARDATA2,N$4-1,$A64:$B65))</f>
        <v>#VALUE!</v>
      </c>
      <c r="O65" s="69" t="e">
        <f aca="false">N65*VLOOKUP($A65,'CONVERSION FACTORS'!$A$1:$E$41,5,FALSE())</f>
        <v>#VALUE!</v>
      </c>
      <c r="P65" s="69" t="e">
        <f aca="false">ABS(DSUM(VARDATA2,N$4-1,$C64:$D65))+ABS(DSUM(VARDATA2,P$4-1,$C64:$D65))</f>
        <v>#VALUE!</v>
      </c>
      <c r="Q65" s="69" t="e">
        <f aca="false">P65*VLOOKUP($A65,'CONVERSION FACTORS'!$A$1:$E$41,5,FALSE())</f>
        <v>#VALUE!</v>
      </c>
      <c r="R65" s="70" t="e">
        <f aca="false">IF((P65+N65)=0,"",N65/(P65+N65))</f>
        <v>#VALUE!</v>
      </c>
      <c r="S65" s="7"/>
      <c r="T65" s="27" t="e">
        <f aca="false">ABS(DSUM(VARDATA2,V$4-1,$A64:$B65))+ABS(DSUM(VARDATA2,T$4-1,$A64:$B65))</f>
        <v>#VALUE!</v>
      </c>
      <c r="U65" s="69" t="e">
        <f aca="false">T65*VLOOKUP($A65,'CONVERSION FACTORS'!$A$1:$E$41,5,FALSE())</f>
        <v>#VALUE!</v>
      </c>
      <c r="V65" s="69" t="e">
        <f aca="false">ABS(DSUM(VARDATA2,T$4-1,$C64:$D65))+ABS(DSUM(VARDATA2,V$4-1,$C64:$D65))</f>
        <v>#VALUE!</v>
      </c>
      <c r="W65" s="69" t="e">
        <f aca="false">V65*VLOOKUP($A65,'CONVERSION FACTORS'!$A$1:$E$41,5,FALSE())</f>
        <v>#VALUE!</v>
      </c>
      <c r="X65" s="70" t="e">
        <f aca="false">IF((V65+T65)=0,"",T65/(V65+T65))</f>
        <v>#VALUE!</v>
      </c>
      <c r="Y65" s="7"/>
      <c r="Z65" s="27" t="e">
        <f aca="false">ABS(DSUM(VARDATA2,AB$4-1,$A64:$B65))+ABS(DSUM(VARDATA2,Z$4-1,$A64:$B65))</f>
        <v>#VALUE!</v>
      </c>
      <c r="AA65" s="69" t="e">
        <f aca="false">Z65*VLOOKUP($A65,'CONVERSION FACTORS'!$A$1:$E$41,5,FALSE())</f>
        <v>#VALUE!</v>
      </c>
      <c r="AB65" s="69" t="e">
        <f aca="false">ABS(DSUM(VARDATA2,Z$4-1,$C64:$D65))+ABS(DSUM(VARDATA2,AB$4-1,$C64:$D65))</f>
        <v>#VALUE!</v>
      </c>
      <c r="AC65" s="69" t="e">
        <f aca="false">AB65*VLOOKUP($A65,'CONVERSION FACTORS'!$A$1:$E$41,5,FALSE())</f>
        <v>#VALUE!</v>
      </c>
      <c r="AD65" s="70" t="e">
        <f aca="false">IF((AB65+Z65)=0,"",Z65/(AB65+Z65))</f>
        <v>#VALUE!</v>
      </c>
      <c r="AE65" s="7"/>
      <c r="AF65" s="7"/>
      <c r="AG65" s="7"/>
      <c r="AH65" s="7"/>
      <c r="AI65" s="1"/>
    </row>
    <row r="66" customFormat="false" ht="12.75" hidden="false" customHeight="false" outlineLevel="0" collapsed="false">
      <c r="A66" s="68" t="s">
        <v>153</v>
      </c>
      <c r="B66" s="68" t="s">
        <v>143</v>
      </c>
      <c r="C66" s="68" t="s">
        <v>153</v>
      </c>
      <c r="D66" s="68" t="s">
        <v>144</v>
      </c>
      <c r="E66" s="8"/>
      <c r="F66" s="8" t="s">
        <v>153</v>
      </c>
      <c r="G66" s="8" t="str">
        <f aca="false">VLOOKUP(A66,'CONVERSION FACTORS'!$A$1:$D$40,4,FALSE())</f>
        <v>BBL</v>
      </c>
      <c r="H66" s="27" t="n">
        <f aca="false">ABS(DSUM(VARDATA2,J$4-1,$A65:$B66))+ABS(DSUM(VARDATA2,H$4-1,$A65:$B66))</f>
        <v>600000</v>
      </c>
      <c r="I66" s="69" t="n">
        <f aca="false">H66*VLOOKUP($A66,'CONVERSION FACTORS'!$A$1:$E$41,5,FALSE())</f>
        <v>3495600</v>
      </c>
      <c r="J66" s="69" t="n">
        <f aca="false">ABS(DSUM(VARDATA2,H$4-1,$C65:$D66))+ABS(DSUM(VARDATA2,J$4-1,$C65:$D66))</f>
        <v>20614224</v>
      </c>
      <c r="K66" s="69" t="n">
        <f aca="false">J66*VLOOKUP($A66,'CONVERSION FACTORS'!$A$1:$E$41,5,FALSE())</f>
        <v>120098469.024</v>
      </c>
      <c r="L66" s="70" t="n">
        <f aca="false">IF((J66+H66)=0,"",H66/(J66+H66))</f>
        <v>0.0282829105603863</v>
      </c>
      <c r="M66" s="70"/>
      <c r="N66" s="27" t="n">
        <f aca="false">ABS(DSUM(VARDATA2,P$4-1,$A65:$B66))+ABS(DSUM(VARDATA2,N$4-1,$A65:$B66))</f>
        <v>10070749.99</v>
      </c>
      <c r="O66" s="69" t="n">
        <f aca="false">N66*VLOOKUP($A66,'CONVERSION FACTORS'!$A$1:$E$41,5,FALSE())</f>
        <v>58672189.44174</v>
      </c>
      <c r="P66" s="69" t="n">
        <f aca="false">ABS(DSUM(VARDATA2,N$4-1,$C65:$D66))+ABS(DSUM(VARDATA2,P$4-1,$C65:$D66))</f>
        <v>304785152.21</v>
      </c>
      <c r="Q66" s="69" t="n">
        <f aca="false">P66*VLOOKUP($A66,'CONVERSION FACTORS'!$A$1:$E$41,5,FALSE())</f>
        <v>1775678296.77546</v>
      </c>
      <c r="R66" s="70" t="n">
        <f aca="false">IF((P66+N66)=0,"",N66/(P66+N66))</f>
        <v>0.0319852666557381</v>
      </c>
      <c r="S66" s="70"/>
      <c r="T66" s="27" t="n">
        <f aca="false">ABS(DSUM(VARDATA2,V$4-1,$A65:$B66))+ABS(DSUM(VARDATA2,T$4-1,$A65:$B66))</f>
        <v>27123749.9508</v>
      </c>
      <c r="U66" s="69" t="n">
        <f aca="false">T66*VLOOKUP($A66,'CONVERSION FACTORS'!$A$1:$E$41,5,FALSE())</f>
        <v>158022967.213361</v>
      </c>
      <c r="V66" s="69" t="n">
        <f aca="false">ABS(DSUM(VARDATA2,T$4-1,$C65:$D66))+ABS(DSUM(VARDATA2,V$4-1,$C65:$D66))</f>
        <v>551780904.8419</v>
      </c>
      <c r="W66" s="69" t="n">
        <f aca="false">V66*VLOOKUP($A66,'CONVERSION FACTORS'!$A$1:$E$41,5,FALSE())</f>
        <v>3214675551.60891</v>
      </c>
      <c r="X66" s="70" t="n">
        <f aca="false">IF((V66+T66)=0,"",T66/(V66+T66))</f>
        <v>0.0468535703180911</v>
      </c>
      <c r="Y66" s="70"/>
      <c r="Z66" s="27" t="n">
        <f aca="false">ABS(DSUM(VARDATA2,AB$4-1,$A65:$B66))+ABS(DSUM(VARDATA2,Z$4-1,$A65:$B66))</f>
        <v>27123749.95</v>
      </c>
      <c r="AA66" s="69" t="n">
        <f aca="false">Z66*VLOOKUP($A66,'CONVERSION FACTORS'!$A$1:$E$41,5,FALSE())</f>
        <v>158022967.2087</v>
      </c>
      <c r="AB66" s="69" t="n">
        <f aca="false">ABS(DSUM(VARDATA2,Z$4-1,$C65:$D66))+ABS(DSUM(VARDATA2,AB$4-1,$C65:$D66))</f>
        <v>551780904.84</v>
      </c>
      <c r="AC66" s="69" t="n">
        <f aca="false">AB66*VLOOKUP($A66,'CONVERSION FACTORS'!$A$1:$E$41,5,FALSE())</f>
        <v>3214675551.59784</v>
      </c>
      <c r="AD66" s="70" t="n">
        <f aca="false">IF((AB66+Z66)=0,"",Z66/(AB66+Z66))</f>
        <v>0.0468535703169277</v>
      </c>
      <c r="AE66" s="70"/>
      <c r="AF66" s="70"/>
      <c r="AG66" s="70"/>
      <c r="AH66" s="70"/>
      <c r="AI66" s="1"/>
    </row>
    <row r="67" customFormat="false" ht="12.75" hidden="true" customHeight="false" outlineLevel="0" collapsed="false">
      <c r="A67" s="1" t="s">
        <v>139</v>
      </c>
      <c r="B67" s="1" t="s">
        <v>140</v>
      </c>
      <c r="C67" s="1" t="s">
        <v>139</v>
      </c>
      <c r="D67" s="1" t="s">
        <v>140</v>
      </c>
      <c r="G67" s="8" t="str">
        <f aca="false">VLOOKUP(A67,'CONVERSION FACTORS'!$A$1:$D$40,4,FALSE())</f>
        <v>UNIT TO</v>
      </c>
      <c r="H67" s="27" t="e">
        <f aca="false">ABS(DSUM(VARDATA2,J$4-1,$A66:$B67))+ABS(DSUM(VARDATA2,H$4-1,$A66:$B67))</f>
        <v>#VALUE!</v>
      </c>
      <c r="I67" s="69" t="e">
        <f aca="false">H67*VLOOKUP($A67,'CONVERSION FACTORS'!$A$1:$E$41,5,FALSE())</f>
        <v>#VALUE!</v>
      </c>
      <c r="J67" s="69" t="e">
        <f aca="false">ABS(DSUM(VARDATA2,H$4-1,$C66:$D67))+ABS(DSUM(VARDATA2,J$4-1,$C66:$D67))</f>
        <v>#VALUE!</v>
      </c>
      <c r="K67" s="69" t="e">
        <f aca="false">J67*VLOOKUP($A67,'CONVERSION FACTORS'!$A$1:$E$41,5,FALSE())</f>
        <v>#VALUE!</v>
      </c>
      <c r="L67" s="70" t="e">
        <f aca="false">IF((J67+H67)=0,"",H67/(J67+H67))</f>
        <v>#VALUE!</v>
      </c>
      <c r="M67" s="7"/>
      <c r="N67" s="27" t="e">
        <f aca="false">ABS(DSUM(VARDATA2,P$4-1,$A66:$B67))+ABS(DSUM(VARDATA2,N$4-1,$A66:$B67))</f>
        <v>#VALUE!</v>
      </c>
      <c r="O67" s="69" t="e">
        <f aca="false">N67*VLOOKUP($A67,'CONVERSION FACTORS'!$A$1:$E$41,5,FALSE())</f>
        <v>#VALUE!</v>
      </c>
      <c r="P67" s="69" t="e">
        <f aca="false">ABS(DSUM(VARDATA2,N$4-1,$C66:$D67))+ABS(DSUM(VARDATA2,P$4-1,$C66:$D67))</f>
        <v>#VALUE!</v>
      </c>
      <c r="Q67" s="69" t="e">
        <f aca="false">P67*VLOOKUP($A67,'CONVERSION FACTORS'!$A$1:$E$41,5,FALSE())</f>
        <v>#VALUE!</v>
      </c>
      <c r="R67" s="70" t="e">
        <f aca="false">IF((P67+N67)=0,"",N67/(P67+N67))</f>
        <v>#VALUE!</v>
      </c>
      <c r="S67" s="7"/>
      <c r="T67" s="27" t="e">
        <f aca="false">ABS(DSUM(VARDATA2,V$4-1,$A66:$B67))+ABS(DSUM(VARDATA2,T$4-1,$A66:$B67))</f>
        <v>#VALUE!</v>
      </c>
      <c r="U67" s="69" t="e">
        <f aca="false">T67*VLOOKUP($A67,'CONVERSION FACTORS'!$A$1:$E$41,5,FALSE())</f>
        <v>#VALUE!</v>
      </c>
      <c r="V67" s="69" t="e">
        <f aca="false">ABS(DSUM(VARDATA2,T$4-1,$C66:$D67))+ABS(DSUM(VARDATA2,V$4-1,$C66:$D67))</f>
        <v>#VALUE!</v>
      </c>
      <c r="W67" s="69" t="e">
        <f aca="false">V67*VLOOKUP($A67,'CONVERSION FACTORS'!$A$1:$E$41,5,FALSE())</f>
        <v>#VALUE!</v>
      </c>
      <c r="X67" s="70" t="e">
        <f aca="false">IF((V67+T67)=0,"",T67/(V67+T67))</f>
        <v>#VALUE!</v>
      </c>
      <c r="Y67" s="7"/>
      <c r="Z67" s="27" t="e">
        <f aca="false">ABS(DSUM(VARDATA2,AB$4-1,$A66:$B67))+ABS(DSUM(VARDATA2,Z$4-1,$A66:$B67))</f>
        <v>#VALUE!</v>
      </c>
      <c r="AA67" s="69" t="e">
        <f aca="false">Z67*VLOOKUP($A67,'CONVERSION FACTORS'!$A$1:$E$41,5,FALSE())</f>
        <v>#VALUE!</v>
      </c>
      <c r="AB67" s="69" t="e">
        <f aca="false">ABS(DSUM(VARDATA2,Z$4-1,$C66:$D67))+ABS(DSUM(VARDATA2,AB$4-1,$C66:$D67))</f>
        <v>#VALUE!</v>
      </c>
      <c r="AC67" s="69" t="e">
        <f aca="false">AB67*VLOOKUP($A67,'CONVERSION FACTORS'!$A$1:$E$41,5,FALSE())</f>
        <v>#VALUE!</v>
      </c>
      <c r="AD67" s="70" t="e">
        <f aca="false">IF((AB67+Z67)=0,"",Z67/(AB67+Z67))</f>
        <v>#VALUE!</v>
      </c>
      <c r="AE67" s="7"/>
      <c r="AF67" s="7"/>
      <c r="AG67" s="7"/>
      <c r="AH67" s="7"/>
      <c r="AI67" s="1"/>
    </row>
    <row r="68" customFormat="false" ht="12.75" hidden="false" customHeight="false" outlineLevel="0" collapsed="false">
      <c r="A68" s="68" t="s">
        <v>154</v>
      </c>
      <c r="B68" s="68" t="s">
        <v>143</v>
      </c>
      <c r="C68" s="68" t="s">
        <v>154</v>
      </c>
      <c r="D68" s="68" t="s">
        <v>144</v>
      </c>
      <c r="E68" s="8"/>
      <c r="F68" s="8" t="s">
        <v>154</v>
      </c>
      <c r="G68" s="8" t="str">
        <f aca="false">VLOOKUP(A68,'CONVERSION FACTORS'!$A$1:$D$40,4,FALSE())</f>
        <v>BBL</v>
      </c>
      <c r="H68" s="27" t="n">
        <f aca="false">ABS(DSUM(VARDATA2,J$4-1,$A67:$B68))+ABS(DSUM(VARDATA2,H$4-1,$A67:$B68))</f>
        <v>56000</v>
      </c>
      <c r="I68" s="69" t="n">
        <f aca="false">H68*VLOOKUP($A68,'CONVERSION FACTORS'!$A$1:$E$41,5,FALSE())</f>
        <v>226800</v>
      </c>
      <c r="J68" s="69" t="n">
        <f aca="false">ABS(DSUM(VARDATA2,H$4-1,$C67:$D68))+ABS(DSUM(VARDATA2,J$4-1,$C67:$D68))</f>
        <v>620000</v>
      </c>
      <c r="K68" s="69" t="n">
        <f aca="false">J68*VLOOKUP($A68,'CONVERSION FACTORS'!$A$1:$E$41,5,FALSE())</f>
        <v>2511000</v>
      </c>
      <c r="L68" s="70" t="n">
        <f aca="false">IF((J68+H68)=0,"",H68/(J68+H68))</f>
        <v>0.0828402366863905</v>
      </c>
      <c r="M68" s="70"/>
      <c r="N68" s="27" t="n">
        <f aca="false">ABS(DSUM(VARDATA2,P$4-1,$A67:$B68))+ABS(DSUM(VARDATA2,N$4-1,$A67:$B68))</f>
        <v>1592000</v>
      </c>
      <c r="O68" s="69" t="n">
        <f aca="false">N68*VLOOKUP($A68,'CONVERSION FACTORS'!$A$1:$E$41,5,FALSE())</f>
        <v>6447600</v>
      </c>
      <c r="P68" s="69" t="n">
        <f aca="false">ABS(DSUM(VARDATA2,N$4-1,$C67:$D68))+ABS(DSUM(VARDATA2,P$4-1,$C67:$D68))</f>
        <v>12172736.01</v>
      </c>
      <c r="Q68" s="69" t="n">
        <f aca="false">P68*VLOOKUP($A68,'CONVERSION FACTORS'!$A$1:$E$41,5,FALSE())</f>
        <v>49299580.8405</v>
      </c>
      <c r="R68" s="70" t="n">
        <f aca="false">IF((P68+N68)=0,"",N68/(P68+N68))</f>
        <v>0.115657866510729</v>
      </c>
      <c r="S68" s="70"/>
      <c r="T68" s="27" t="n">
        <f aca="false">ABS(DSUM(VARDATA2,V$4-1,$A67:$B68))+ABS(DSUM(VARDATA2,T$4-1,$A67:$B68))</f>
        <v>1855999.9976</v>
      </c>
      <c r="U68" s="69" t="n">
        <f aca="false">T68*VLOOKUP($A68,'CONVERSION FACTORS'!$A$1:$E$41,5,FALSE())</f>
        <v>7516799.99028</v>
      </c>
      <c r="V68" s="69" t="n">
        <f aca="false">ABS(DSUM(VARDATA2,T$4-1,$C67:$D68))+ABS(DSUM(VARDATA2,V$4-1,$C67:$D68))</f>
        <v>19592588.3798</v>
      </c>
      <c r="W68" s="69" t="n">
        <f aca="false">V68*VLOOKUP($A68,'CONVERSION FACTORS'!$A$1:$E$41,5,FALSE())</f>
        <v>79349982.93819</v>
      </c>
      <c r="X68" s="70" t="n">
        <f aca="false">IF((V68+T68)=0,"",T68/(V68+T68))</f>
        <v>0.0865325011111517</v>
      </c>
      <c r="Y68" s="70"/>
      <c r="Z68" s="27" t="n">
        <f aca="false">ABS(DSUM(VARDATA2,AB$4-1,$A67:$B68))+ABS(DSUM(VARDATA2,Z$4-1,$A67:$B68))</f>
        <v>1856000</v>
      </c>
      <c r="AA68" s="69" t="n">
        <f aca="false">Z68*VLOOKUP($A68,'CONVERSION FACTORS'!$A$1:$E$41,5,FALSE())</f>
        <v>7516800</v>
      </c>
      <c r="AB68" s="69" t="n">
        <f aca="false">ABS(DSUM(VARDATA2,Z$4-1,$C67:$D68))+ABS(DSUM(VARDATA2,AB$4-1,$C67:$D68))</f>
        <v>19592588.39</v>
      </c>
      <c r="AC68" s="69" t="n">
        <f aca="false">AB68*VLOOKUP($A68,'CONVERSION FACTORS'!$A$1:$E$41,5,FALSE())</f>
        <v>79349982.9795</v>
      </c>
      <c r="AD68" s="70" t="n">
        <f aca="false">IF((AB68+Z68)=0,"",Z68/(AB68+Z68))</f>
        <v>0.0865325011722135</v>
      </c>
      <c r="AE68" s="70"/>
      <c r="AF68" s="70"/>
      <c r="AG68" s="70"/>
      <c r="AH68" s="70"/>
      <c r="AI68" s="1"/>
    </row>
    <row r="69" customFormat="false" ht="12.75" hidden="true" customHeight="false" outlineLevel="0" collapsed="false">
      <c r="A69" s="1" t="s">
        <v>139</v>
      </c>
      <c r="B69" s="1" t="s">
        <v>140</v>
      </c>
      <c r="C69" s="1" t="s">
        <v>139</v>
      </c>
      <c r="D69" s="1" t="s">
        <v>140</v>
      </c>
      <c r="G69" s="8" t="str">
        <f aca="false">VLOOKUP(A69,'CONVERSION FACTORS'!$A$1:$D$40,4,FALSE())</f>
        <v>UNIT TO</v>
      </c>
      <c r="H69" s="27" t="e">
        <f aca="false">ABS(DSUM(VARDATA2,J$4-1,$A68:$B69))+ABS(DSUM(VARDATA2,H$4-1,$A68:$B69))</f>
        <v>#VALUE!</v>
      </c>
      <c r="I69" s="69" t="e">
        <f aca="false">H69*VLOOKUP($A69,'CONVERSION FACTORS'!$A$1:$E$41,5,FALSE())</f>
        <v>#VALUE!</v>
      </c>
      <c r="J69" s="69" t="e">
        <f aca="false">ABS(DSUM(VARDATA2,H$4-1,$C68:$D69))+ABS(DSUM(VARDATA2,J$4-1,$C68:$D69))</f>
        <v>#VALUE!</v>
      </c>
      <c r="K69" s="69" t="e">
        <f aca="false">J69*VLOOKUP($A69,'CONVERSION FACTORS'!$A$1:$E$41,5,FALSE())</f>
        <v>#VALUE!</v>
      </c>
      <c r="L69" s="70" t="e">
        <f aca="false">IF((J69+H69)=0,"",H69/(J69+H69))</f>
        <v>#VALUE!</v>
      </c>
      <c r="M69" s="7"/>
      <c r="N69" s="27" t="e">
        <f aca="false">ABS(DSUM(VARDATA2,P$4-1,$A68:$B69))+ABS(DSUM(VARDATA2,N$4-1,$A68:$B69))</f>
        <v>#VALUE!</v>
      </c>
      <c r="O69" s="69" t="e">
        <f aca="false">N69*VLOOKUP($A69,'CONVERSION FACTORS'!$A$1:$E$41,5,FALSE())</f>
        <v>#VALUE!</v>
      </c>
      <c r="P69" s="69" t="e">
        <f aca="false">ABS(DSUM(VARDATA2,N$4-1,$C68:$D69))+ABS(DSUM(VARDATA2,P$4-1,$C68:$D69))</f>
        <v>#VALUE!</v>
      </c>
      <c r="Q69" s="69" t="e">
        <f aca="false">P69*VLOOKUP($A69,'CONVERSION FACTORS'!$A$1:$E$41,5,FALSE())</f>
        <v>#VALUE!</v>
      </c>
      <c r="R69" s="70" t="e">
        <f aca="false">IF((P69+N69)=0,"",N69/(P69+N69))</f>
        <v>#VALUE!</v>
      </c>
      <c r="S69" s="7"/>
      <c r="T69" s="27" t="e">
        <f aca="false">ABS(DSUM(VARDATA2,V$4-1,$A68:$B69))+ABS(DSUM(VARDATA2,T$4-1,$A68:$B69))</f>
        <v>#VALUE!</v>
      </c>
      <c r="U69" s="69" t="e">
        <f aca="false">T69*VLOOKUP($A69,'CONVERSION FACTORS'!$A$1:$E$41,5,FALSE())</f>
        <v>#VALUE!</v>
      </c>
      <c r="V69" s="69" t="e">
        <f aca="false">ABS(DSUM(VARDATA2,T$4-1,$C68:$D69))+ABS(DSUM(VARDATA2,V$4-1,$C68:$D69))</f>
        <v>#VALUE!</v>
      </c>
      <c r="W69" s="69" t="e">
        <f aca="false">V69*VLOOKUP($A69,'CONVERSION FACTORS'!$A$1:$E$41,5,FALSE())</f>
        <v>#VALUE!</v>
      </c>
      <c r="X69" s="70" t="e">
        <f aca="false">IF((V69+T69)=0,"",T69/(V69+T69))</f>
        <v>#VALUE!</v>
      </c>
      <c r="Y69" s="7"/>
      <c r="Z69" s="27" t="e">
        <f aca="false">ABS(DSUM(VARDATA2,AB$4-1,$A68:$B69))+ABS(DSUM(VARDATA2,Z$4-1,$A68:$B69))</f>
        <v>#VALUE!</v>
      </c>
      <c r="AA69" s="69" t="e">
        <f aca="false">Z69*VLOOKUP($A69,'CONVERSION FACTORS'!$A$1:$E$41,5,FALSE())</f>
        <v>#VALUE!</v>
      </c>
      <c r="AB69" s="69" t="e">
        <f aca="false">ABS(DSUM(VARDATA2,Z$4-1,$C68:$D69))+ABS(DSUM(VARDATA2,AB$4-1,$C68:$D69))</f>
        <v>#VALUE!</v>
      </c>
      <c r="AC69" s="69" t="e">
        <f aca="false">AB69*VLOOKUP($A69,'CONVERSION FACTORS'!$A$1:$E$41,5,FALSE())</f>
        <v>#VALUE!</v>
      </c>
      <c r="AD69" s="70" t="e">
        <f aca="false">IF((AB69+Z69)=0,"",Z69/(AB69+Z69))</f>
        <v>#VALUE!</v>
      </c>
      <c r="AE69" s="7"/>
      <c r="AF69" s="7"/>
      <c r="AG69" s="7"/>
      <c r="AH69" s="7"/>
      <c r="AI69" s="1"/>
    </row>
    <row r="70" customFormat="false" ht="12.75" hidden="false" customHeight="false" outlineLevel="0" collapsed="false">
      <c r="A70" s="68" t="s">
        <v>155</v>
      </c>
      <c r="B70" s="68" t="s">
        <v>143</v>
      </c>
      <c r="C70" s="68" t="str">
        <f aca="false">A70</f>
        <v>PLASTICS</v>
      </c>
      <c r="D70" s="68" t="s">
        <v>144</v>
      </c>
      <c r="E70" s="8"/>
      <c r="F70" s="8" t="s">
        <v>155</v>
      </c>
      <c r="G70" s="8" t="str">
        <f aca="false">VLOOKUP(A70,'CONVERSION FACTORS'!$A$1:$D$40,4,FALSE())</f>
        <v>LB</v>
      </c>
      <c r="H70" s="27" t="n">
        <f aca="false">ABS(DSUM(VARDATA2,J$4-1,$A69:$B70))+ABS(DSUM(VARDATA2,H$4-1,$A69:$B70))</f>
        <v>0</v>
      </c>
      <c r="I70" s="69" t="n">
        <f aca="false">H70*VLOOKUP($A70,'CONVERSION FACTORS'!$A$1:$E$41,5,FALSE())</f>
        <v>0</v>
      </c>
      <c r="J70" s="69" t="n">
        <f aca="false">ABS(DSUM(VARDATA2,H$4-1,$C69:$D70))+ABS(DSUM(VARDATA2,J$4-1,$C69:$D70))</f>
        <v>0</v>
      </c>
      <c r="K70" s="69" t="n">
        <f aca="false">J70*VLOOKUP($A70,'CONVERSION FACTORS'!$A$1:$E$41,5,FALSE())</f>
        <v>0</v>
      </c>
      <c r="L70" s="70" t="str">
        <f aca="false">IF((J70+H70)=0,"",H70/(J70+H70))</f>
        <v/>
      </c>
      <c r="M70" s="70"/>
      <c r="N70" s="27" t="n">
        <f aca="false">ABS(DSUM(VARDATA2,P$4-1,$A69:$B70))+ABS(DSUM(VARDATA2,N$4-1,$A69:$B70))</f>
        <v>1500000</v>
      </c>
      <c r="O70" s="69" t="n">
        <f aca="false">N70*VLOOKUP($A70,'CONVERSION FACTORS'!$A$1:$E$41,5,FALSE())</f>
        <v>0</v>
      </c>
      <c r="P70" s="69" t="n">
        <f aca="false">ABS(DSUM(VARDATA2,N$4-1,$C69:$D70))+ABS(DSUM(VARDATA2,P$4-1,$C69:$D70))</f>
        <v>24300000</v>
      </c>
      <c r="Q70" s="69" t="n">
        <f aca="false">P70*VLOOKUP($A70,'CONVERSION FACTORS'!$A$1:$E$41,5,FALSE())</f>
        <v>0</v>
      </c>
      <c r="R70" s="70" t="n">
        <f aca="false">IF((P70+N70)=0,"",N70/(P70+N70))</f>
        <v>0.0581395348837209</v>
      </c>
      <c r="S70" s="70"/>
      <c r="T70" s="27" t="n">
        <f aca="false">ABS(DSUM(VARDATA2,V$4-1,$A69:$B70))+ABS(DSUM(VARDATA2,T$4-1,$A69:$B70))</f>
        <v>1500000</v>
      </c>
      <c r="U70" s="69" t="n">
        <f aca="false">T70*VLOOKUP($A70,'CONVERSION FACTORS'!$A$1:$E$41,5,FALSE())</f>
        <v>0</v>
      </c>
      <c r="V70" s="69" t="n">
        <f aca="false">ABS(DSUM(VARDATA2,T$4-1,$C69:$D70))+ABS(DSUM(VARDATA2,V$4-1,$C69:$D70))</f>
        <v>24300000</v>
      </c>
      <c r="W70" s="69" t="n">
        <f aca="false">V70*VLOOKUP($A70,'CONVERSION FACTORS'!$A$1:$E$41,5,FALSE())</f>
        <v>0</v>
      </c>
      <c r="X70" s="70" t="n">
        <f aca="false">IF((V70+T70)=0,"",T70/(V70+T70))</f>
        <v>0.0581395348837209</v>
      </c>
      <c r="Y70" s="70"/>
      <c r="Z70" s="27" t="n">
        <f aca="false">ABS(DSUM(VARDATA2,AB$4-1,$A69:$B70))+ABS(DSUM(VARDATA2,Z$4-1,$A69:$B70))</f>
        <v>1500000</v>
      </c>
      <c r="AA70" s="69" t="n">
        <f aca="false">Z70*VLOOKUP($A70,'CONVERSION FACTORS'!$A$1:$E$41,5,FALSE())</f>
        <v>0</v>
      </c>
      <c r="AB70" s="69" t="n">
        <f aca="false">ABS(DSUM(VARDATA2,Z$4-1,$C69:$D70))+ABS(DSUM(VARDATA2,AB$4-1,$C69:$D70))</f>
        <v>27838600</v>
      </c>
      <c r="AC70" s="69" t="n">
        <f aca="false">AB70*VLOOKUP($A70,'CONVERSION FACTORS'!$A$1:$E$41,5,FALSE())</f>
        <v>0</v>
      </c>
      <c r="AD70" s="70" t="n">
        <f aca="false">IF((AB70+Z70)=0,"",Z70/(AB70+Z70))</f>
        <v>0.0511271839828758</v>
      </c>
      <c r="AE70" s="70"/>
      <c r="AF70" s="70"/>
      <c r="AG70" s="70"/>
      <c r="AH70" s="70"/>
      <c r="AI70" s="1"/>
    </row>
    <row r="71" customFormat="false" ht="12.75" hidden="true" customHeight="false" outlineLevel="0" collapsed="false">
      <c r="A71" s="1" t="s">
        <v>139</v>
      </c>
      <c r="B71" s="1" t="s">
        <v>140</v>
      </c>
      <c r="C71" s="1" t="s">
        <v>139</v>
      </c>
      <c r="D71" s="1" t="s">
        <v>140</v>
      </c>
      <c r="G71" s="8" t="str">
        <f aca="false">VLOOKUP(A71,'CONVERSION FACTORS'!$A$1:$D$40,4,FALSE())</f>
        <v>UNIT TO</v>
      </c>
      <c r="H71" s="27" t="e">
        <f aca="false">ABS(DSUM(VARDATA2,J$4-1,$A70:$B71))+ABS(DSUM(VARDATA2,H$4-1,$A70:$B71))</f>
        <v>#VALUE!</v>
      </c>
      <c r="I71" s="69" t="e">
        <f aca="false">H71*VLOOKUP($A71,'CONVERSION FACTORS'!$A$1:$E$41,5,FALSE())</f>
        <v>#VALUE!</v>
      </c>
      <c r="J71" s="69" t="e">
        <f aca="false">ABS(DSUM(VARDATA2,H$4-1,$C70:$D71))+ABS(DSUM(VARDATA2,J$4-1,$C70:$D71))</f>
        <v>#VALUE!</v>
      </c>
      <c r="K71" s="69" t="e">
        <f aca="false">J71*VLOOKUP($A71,'CONVERSION FACTORS'!$A$1:$E$41,5,FALSE())</f>
        <v>#VALUE!</v>
      </c>
      <c r="L71" s="70" t="e">
        <f aca="false">IF((J71+H71)=0,"",H71/(J71+H71))</f>
        <v>#VALUE!</v>
      </c>
      <c r="M71" s="7"/>
      <c r="N71" s="27" t="e">
        <f aca="false">ABS(DSUM(VARDATA2,P$4-1,$A70:$B71))+ABS(DSUM(VARDATA2,N$4-1,$A70:$B71))</f>
        <v>#VALUE!</v>
      </c>
      <c r="O71" s="69" t="e">
        <f aca="false">N71*VLOOKUP($A71,'CONVERSION FACTORS'!$A$1:$E$41,5,FALSE())</f>
        <v>#VALUE!</v>
      </c>
      <c r="P71" s="69" t="e">
        <f aca="false">ABS(DSUM(VARDATA2,N$4-1,$C70:$D71))+ABS(DSUM(VARDATA2,P$4-1,$C70:$D71))</f>
        <v>#VALUE!</v>
      </c>
      <c r="Q71" s="69" t="e">
        <f aca="false">P71*VLOOKUP($A71,'CONVERSION FACTORS'!$A$1:$E$41,5,FALSE())</f>
        <v>#VALUE!</v>
      </c>
      <c r="R71" s="70" t="e">
        <f aca="false">IF((P71+N71)=0,"",N71/(P71+N71))</f>
        <v>#VALUE!</v>
      </c>
      <c r="S71" s="7"/>
      <c r="T71" s="27" t="e">
        <f aca="false">ABS(DSUM(VARDATA2,V$4-1,$A70:$B71))+ABS(DSUM(VARDATA2,T$4-1,$A70:$B71))</f>
        <v>#VALUE!</v>
      </c>
      <c r="U71" s="69" t="e">
        <f aca="false">T71*VLOOKUP($A71,'CONVERSION FACTORS'!$A$1:$E$41,5,FALSE())</f>
        <v>#VALUE!</v>
      </c>
      <c r="V71" s="69" t="e">
        <f aca="false">ABS(DSUM(VARDATA2,T$4-1,$C70:$D71))+ABS(DSUM(VARDATA2,V$4-1,$C70:$D71))</f>
        <v>#VALUE!</v>
      </c>
      <c r="W71" s="69" t="e">
        <f aca="false">V71*VLOOKUP($A71,'CONVERSION FACTORS'!$A$1:$E$41,5,FALSE())</f>
        <v>#VALUE!</v>
      </c>
      <c r="X71" s="70" t="e">
        <f aca="false">IF((V71+T71)=0,"",T71/(V71+T71))</f>
        <v>#VALUE!</v>
      </c>
      <c r="Y71" s="7"/>
      <c r="Z71" s="27" t="e">
        <f aca="false">ABS(DSUM(VARDATA2,AB$4-1,$A70:$B71))+ABS(DSUM(VARDATA2,Z$4-1,$A70:$B71))</f>
        <v>#VALUE!</v>
      </c>
      <c r="AA71" s="69" t="e">
        <f aca="false">Z71*VLOOKUP($A71,'CONVERSION FACTORS'!$A$1:$E$41,5,FALSE())</f>
        <v>#VALUE!</v>
      </c>
      <c r="AB71" s="69" t="e">
        <f aca="false">ABS(DSUM(VARDATA2,Z$4-1,$C70:$D71))+ABS(DSUM(VARDATA2,AB$4-1,$C70:$D71))</f>
        <v>#VALUE!</v>
      </c>
      <c r="AC71" s="69" t="e">
        <f aca="false">AB71*VLOOKUP($A71,'CONVERSION FACTORS'!$A$1:$E$41,5,FALSE())</f>
        <v>#VALUE!</v>
      </c>
      <c r="AD71" s="70" t="e">
        <f aca="false">IF((AB71+Z71)=0,"",Z71/(AB71+Z71))</f>
        <v>#VALUE!</v>
      </c>
      <c r="AE71" s="7"/>
      <c r="AF71" s="7"/>
      <c r="AG71" s="7"/>
      <c r="AH71" s="7"/>
      <c r="AI71" s="1"/>
    </row>
    <row r="72" customFormat="false" ht="12.75" hidden="false" customHeight="false" outlineLevel="0" collapsed="false">
      <c r="A72" s="68" t="s">
        <v>156</v>
      </c>
      <c r="B72" s="68" t="s">
        <v>143</v>
      </c>
      <c r="C72" s="68" t="s">
        <v>156</v>
      </c>
      <c r="D72" s="68" t="s">
        <v>144</v>
      </c>
      <c r="E72" s="8"/>
      <c r="F72" s="8" t="s">
        <v>156</v>
      </c>
      <c r="G72" s="8" t="str">
        <f aca="false">VLOOKUP(A72,'CONVERSION FACTORS'!$A$1:$D$40,4,FALSE())</f>
        <v>BBL</v>
      </c>
      <c r="H72" s="27" t="n">
        <f aca="false">ABS(DSUM(VARDATA2,J$4-1,$A71:$B72))+ABS(DSUM(VARDATA2,H$4-1,$A71:$B72))</f>
        <v>0</v>
      </c>
      <c r="I72" s="69" t="n">
        <f aca="false">H72*VLOOKUP($A72,'CONVERSION FACTORS'!$A$1:$E$41,5,FALSE())</f>
        <v>0</v>
      </c>
      <c r="J72" s="69" t="n">
        <f aca="false">ABS(DSUM(VARDATA2,H$4-1,$C71:$D72))+ABS(DSUM(VARDATA2,J$4-1,$C71:$D72))</f>
        <v>56800</v>
      </c>
      <c r="K72" s="69" t="n">
        <f aca="false">J72*VLOOKUP($A72,'CONVERSION FACTORS'!$A$1:$E$41,5,FALSE())</f>
        <v>255600</v>
      </c>
      <c r="L72" s="70" t="n">
        <f aca="false">IF((J72+H72)=0,"",H72/(J72+H72))</f>
        <v>0</v>
      </c>
      <c r="M72" s="70"/>
      <c r="N72" s="27" t="n">
        <f aca="false">ABS(DSUM(VARDATA2,P$4-1,$A71:$B72))+ABS(DSUM(VARDATA2,N$4-1,$A71:$B72))</f>
        <v>197054</v>
      </c>
      <c r="O72" s="69" t="n">
        <f aca="false">N72*VLOOKUP($A72,'CONVERSION FACTORS'!$A$1:$E$41,5,FALSE())</f>
        <v>886743</v>
      </c>
      <c r="P72" s="69" t="n">
        <f aca="false">ABS(DSUM(VARDATA2,N$4-1,$C71:$D72))+ABS(DSUM(VARDATA2,P$4-1,$C71:$D72))</f>
        <v>1978982.6</v>
      </c>
      <c r="Q72" s="69" t="n">
        <f aca="false">P72*VLOOKUP($A72,'CONVERSION FACTORS'!$A$1:$E$41,5,FALSE())</f>
        <v>8905421.7</v>
      </c>
      <c r="R72" s="70" t="n">
        <f aca="false">IF((P72+N72)=0,"",N72/(P72+N72))</f>
        <v>0.0905563812667489</v>
      </c>
      <c r="S72" s="70"/>
      <c r="T72" s="27" t="n">
        <f aca="false">ABS(DSUM(VARDATA2,V$4-1,$A71:$B72))+ABS(DSUM(VARDATA2,T$4-1,$A71:$B72))</f>
        <v>456083</v>
      </c>
      <c r="U72" s="69" t="n">
        <f aca="false">T72*VLOOKUP($A72,'CONVERSION FACTORS'!$A$1:$E$41,5,FALSE())</f>
        <v>2052373.5</v>
      </c>
      <c r="V72" s="69" t="n">
        <f aca="false">ABS(DSUM(VARDATA2,T$4-1,$C71:$D72))+ABS(DSUM(VARDATA2,V$4-1,$C71:$D72))</f>
        <v>3686968.848</v>
      </c>
      <c r="W72" s="69" t="n">
        <f aca="false">V72*VLOOKUP($A72,'CONVERSION FACTORS'!$A$1:$E$41,5,FALSE())</f>
        <v>16591359.816</v>
      </c>
      <c r="X72" s="70" t="n">
        <f aca="false">IF((V72+T72)=0,"",T72/(V72+T72))</f>
        <v>0.110083826303107</v>
      </c>
      <c r="Y72" s="70"/>
      <c r="Z72" s="27" t="n">
        <f aca="false">ABS(DSUM(VARDATA2,AB$4-1,$A71:$B72))+ABS(DSUM(VARDATA2,Z$4-1,$A71:$B72))</f>
        <v>456083</v>
      </c>
      <c r="AA72" s="69" t="n">
        <f aca="false">Z72*VLOOKUP($A72,'CONVERSION FACTORS'!$A$1:$E$41,5,FALSE())</f>
        <v>2052373.5</v>
      </c>
      <c r="AB72" s="69" t="n">
        <f aca="false">ABS(DSUM(VARDATA2,Z$4-1,$C71:$D72))+ABS(DSUM(VARDATA2,AB$4-1,$C71:$D72))</f>
        <v>3686968.84</v>
      </c>
      <c r="AC72" s="69" t="n">
        <f aca="false">AB72*VLOOKUP($A72,'CONVERSION FACTORS'!$A$1:$E$41,5,FALSE())</f>
        <v>16591359.78</v>
      </c>
      <c r="AD72" s="70" t="n">
        <f aca="false">IF((AB72+Z72)=0,"",Z72/(AB72+Z72))</f>
        <v>0.110083826515673</v>
      </c>
      <c r="AE72" s="70"/>
      <c r="AF72" s="70"/>
      <c r="AG72" s="70"/>
      <c r="AH72" s="70"/>
      <c r="AI72" s="1"/>
    </row>
    <row r="73" customFormat="false" ht="12.75" hidden="true" customHeight="false" outlineLevel="0" collapsed="false">
      <c r="A73" s="1" t="s">
        <v>139</v>
      </c>
      <c r="B73" s="1" t="s">
        <v>140</v>
      </c>
      <c r="C73" s="1" t="s">
        <v>139</v>
      </c>
      <c r="D73" s="1" t="s">
        <v>140</v>
      </c>
      <c r="G73" s="8" t="str">
        <f aca="false">VLOOKUP(A73,'CONVERSION FACTORS'!$A$1:$D$40,4,FALSE())</f>
        <v>UNIT TO</v>
      </c>
      <c r="H73" s="27" t="e">
        <f aca="false">ABS(DSUM(VARDATA2,J$4-1,$A72:$B73))+ABS(DSUM(VARDATA2,H$4-1,$A72:$B73))</f>
        <v>#VALUE!</v>
      </c>
      <c r="I73" s="69" t="e">
        <f aca="false">H73*VLOOKUP($A73,'CONVERSION FACTORS'!$A$1:$E$41,5,FALSE())</f>
        <v>#VALUE!</v>
      </c>
      <c r="J73" s="69" t="e">
        <f aca="false">ABS(DSUM(VARDATA2,H$4-1,$C72:$D73))+ABS(DSUM(VARDATA2,J$4-1,$C72:$D73))</f>
        <v>#VALUE!</v>
      </c>
      <c r="K73" s="69" t="e">
        <f aca="false">J73*VLOOKUP($A73,'CONVERSION FACTORS'!$A$1:$E$41,5,FALSE())</f>
        <v>#VALUE!</v>
      </c>
      <c r="L73" s="70" t="e">
        <f aca="false">IF((J73+H73)=0,"",H73/(J73+H73))</f>
        <v>#VALUE!</v>
      </c>
      <c r="M73" s="7"/>
      <c r="N73" s="27" t="e">
        <f aca="false">ABS(DSUM(VARDATA2,P$4-1,$A72:$B73))+ABS(DSUM(VARDATA2,N$4-1,$A72:$B73))</f>
        <v>#VALUE!</v>
      </c>
      <c r="O73" s="69" t="e">
        <f aca="false">N73*VLOOKUP($A73,'CONVERSION FACTORS'!$A$1:$E$41,5,FALSE())</f>
        <v>#VALUE!</v>
      </c>
      <c r="P73" s="69" t="e">
        <f aca="false">ABS(DSUM(VARDATA2,N$4-1,$C72:$D73))+ABS(DSUM(VARDATA2,P$4-1,$C72:$D73))</f>
        <v>#VALUE!</v>
      </c>
      <c r="Q73" s="69" t="e">
        <f aca="false">P73*VLOOKUP($A73,'CONVERSION FACTORS'!$A$1:$E$41,5,FALSE())</f>
        <v>#VALUE!</v>
      </c>
      <c r="R73" s="70" t="e">
        <f aca="false">IF((P73+N73)=0,"",N73/(P73+N73))</f>
        <v>#VALUE!</v>
      </c>
      <c r="S73" s="7"/>
      <c r="T73" s="27" t="e">
        <f aca="false">ABS(DSUM(VARDATA2,V$4-1,$A72:$B73))+ABS(DSUM(VARDATA2,T$4-1,$A72:$B73))</f>
        <v>#VALUE!</v>
      </c>
      <c r="U73" s="69" t="e">
        <f aca="false">T73*VLOOKUP($A73,'CONVERSION FACTORS'!$A$1:$E$41,5,FALSE())</f>
        <v>#VALUE!</v>
      </c>
      <c r="V73" s="69" t="e">
        <f aca="false">ABS(DSUM(VARDATA2,T$4-1,$C72:$D73))+ABS(DSUM(VARDATA2,V$4-1,$C72:$D73))</f>
        <v>#VALUE!</v>
      </c>
      <c r="W73" s="69" t="e">
        <f aca="false">V73*VLOOKUP($A73,'CONVERSION FACTORS'!$A$1:$E$41,5,FALSE())</f>
        <v>#VALUE!</v>
      </c>
      <c r="X73" s="70" t="e">
        <f aca="false">IF((V73+T73)=0,"",T73/(V73+T73))</f>
        <v>#VALUE!</v>
      </c>
      <c r="Y73" s="7"/>
      <c r="Z73" s="27" t="e">
        <f aca="false">ABS(DSUM(VARDATA2,AB$4-1,$A72:$B73))+ABS(DSUM(VARDATA2,Z$4-1,$A72:$B73))</f>
        <v>#VALUE!</v>
      </c>
      <c r="AA73" s="69" t="e">
        <f aca="false">Z73*VLOOKUP($A73,'CONVERSION FACTORS'!$A$1:$E$41,5,FALSE())</f>
        <v>#VALUE!</v>
      </c>
      <c r="AB73" s="69" t="e">
        <f aca="false">ABS(DSUM(VARDATA2,Z$4-1,$C72:$D73))+ABS(DSUM(VARDATA2,AB$4-1,$C72:$D73))</f>
        <v>#VALUE!</v>
      </c>
      <c r="AC73" s="69" t="e">
        <f aca="false">AB73*VLOOKUP($A73,'CONVERSION FACTORS'!$A$1:$E$41,5,FALSE())</f>
        <v>#VALUE!</v>
      </c>
      <c r="AD73" s="70" t="e">
        <f aca="false">IF((AB73+Z73)=0,"",Z73/(AB73+Z73))</f>
        <v>#VALUE!</v>
      </c>
      <c r="AE73" s="7"/>
      <c r="AF73" s="7"/>
      <c r="AG73" s="7"/>
      <c r="AH73" s="7"/>
      <c r="AI73" s="1"/>
    </row>
    <row r="74" customFormat="false" ht="12.75" hidden="false" customHeight="false" outlineLevel="0" collapsed="false">
      <c r="A74" s="68" t="s">
        <v>157</v>
      </c>
      <c r="B74" s="68" t="s">
        <v>143</v>
      </c>
      <c r="C74" s="68" t="s">
        <v>157</v>
      </c>
      <c r="D74" s="68" t="s">
        <v>144</v>
      </c>
      <c r="E74" s="8"/>
      <c r="F74" s="8" t="s">
        <v>157</v>
      </c>
      <c r="G74" s="8" t="str">
        <f aca="false">VLOOKUP(A74,'CONVERSION FACTORS'!$A$1:$D$40,4,FALSE())</f>
        <v>TONNE</v>
      </c>
      <c r="H74" s="27" t="n">
        <f aca="false">ABS(DSUM(VARDATA2,J$4-1,$A73:$B74))+ABS(DSUM(VARDATA2,H$4-1,$A73:$B74))</f>
        <v>225000</v>
      </c>
      <c r="I74" s="69" t="n">
        <f aca="false">H74*VLOOKUP($A74,'CONVERSION FACTORS'!$A$1:$E$41,5,FALSE())</f>
        <v>4380000</v>
      </c>
      <c r="J74" s="69" t="n">
        <f aca="false">ABS(DSUM(VARDATA2,H$4-1,$C73:$D74))+ABS(DSUM(VARDATA2,J$4-1,$C73:$D74))</f>
        <v>193000</v>
      </c>
      <c r="K74" s="69" t="n">
        <f aca="false">J74*VLOOKUP($A74,'CONVERSION FACTORS'!$A$1:$E$41,5,FALSE())</f>
        <v>3757066.66666667</v>
      </c>
      <c r="L74" s="70" t="n">
        <f aca="false">IF((J74+H74)=0,"",H74/(J74+H74))</f>
        <v>0.538277511961723</v>
      </c>
      <c r="M74" s="70"/>
      <c r="N74" s="27" t="n">
        <f aca="false">ABS(DSUM(VARDATA2,P$4-1,$A73:$B74))+ABS(DSUM(VARDATA2,N$4-1,$A73:$B74))</f>
        <v>1311000</v>
      </c>
      <c r="O74" s="69" t="n">
        <f aca="false">N74*VLOOKUP($A74,'CONVERSION FACTORS'!$A$1:$E$41,5,FALSE())</f>
        <v>25520800</v>
      </c>
      <c r="P74" s="69" t="n">
        <f aca="false">ABS(DSUM(VARDATA2,N$4-1,$C73:$D74))+ABS(DSUM(VARDATA2,P$4-1,$C73:$D74))</f>
        <v>4846225</v>
      </c>
      <c r="Q74" s="69" t="n">
        <f aca="false">P74*VLOOKUP($A74,'CONVERSION FACTORS'!$A$1:$E$41,5,FALSE())</f>
        <v>94339846.6666667</v>
      </c>
      <c r="R74" s="70" t="n">
        <f aca="false">IF((P74+N74)=0,"",N74/(P74+N74))</f>
        <v>0.212920593286749</v>
      </c>
      <c r="S74" s="70"/>
      <c r="T74" s="27" t="n">
        <f aca="false">ABS(DSUM(VARDATA2,V$4-1,$A73:$B74))+ABS(DSUM(VARDATA2,T$4-1,$A73:$B74))</f>
        <v>2592000</v>
      </c>
      <c r="U74" s="69" t="n">
        <f aca="false">T74*VLOOKUP($A74,'CONVERSION FACTORS'!$A$1:$E$41,5,FALSE())</f>
        <v>50457600</v>
      </c>
      <c r="V74" s="69" t="n">
        <f aca="false">ABS(DSUM(VARDATA2,T$4-1,$C73:$D74))+ABS(DSUM(VARDATA2,V$4-1,$C73:$D74))</f>
        <v>7313817</v>
      </c>
      <c r="W74" s="69" t="n">
        <f aca="false">V74*VLOOKUP($A74,'CONVERSION FACTORS'!$A$1:$E$41,5,FALSE())</f>
        <v>142375637.6</v>
      </c>
      <c r="X74" s="70" t="n">
        <f aca="false">IF((V74+T74)=0,"",T74/(V74+T74))</f>
        <v>0.261664434140061</v>
      </c>
      <c r="Y74" s="70"/>
      <c r="Z74" s="27" t="n">
        <f aca="false">ABS(DSUM(VARDATA2,AB$4-1,$A73:$B74))+ABS(DSUM(VARDATA2,Z$4-1,$A73:$B74))</f>
        <v>3222750</v>
      </c>
      <c r="AA74" s="69" t="n">
        <f aca="false">Z74*VLOOKUP($A74,'CONVERSION FACTORS'!$A$1:$E$41,5,FALSE())</f>
        <v>62736200</v>
      </c>
      <c r="AB74" s="69" t="n">
        <f aca="false">ABS(DSUM(VARDATA2,Z$4-1,$C73:$D74))+ABS(DSUM(VARDATA2,AB$4-1,$C73:$D74))</f>
        <v>11318033.1</v>
      </c>
      <c r="AC74" s="69" t="n">
        <f aca="false">AB74*VLOOKUP($A74,'CONVERSION FACTORS'!$A$1:$E$41,5,FALSE())</f>
        <v>220324377.68</v>
      </c>
      <c r="AD74" s="70" t="n">
        <f aca="false">IF((AB74+Z74)=0,"",Z74/(AB74+Z74))</f>
        <v>0.221635243290301</v>
      </c>
      <c r="AE74" s="70"/>
      <c r="AF74" s="70"/>
      <c r="AG74" s="70"/>
      <c r="AH74" s="70"/>
      <c r="AI74" s="1"/>
    </row>
    <row r="75" customFormat="false" ht="12.75" hidden="true" customHeight="false" outlineLevel="0" collapsed="false">
      <c r="A75" s="1" t="s">
        <v>139</v>
      </c>
      <c r="B75" s="1" t="s">
        <v>140</v>
      </c>
      <c r="C75" s="1" t="s">
        <v>139</v>
      </c>
      <c r="D75" s="1" t="s">
        <v>140</v>
      </c>
      <c r="G75" s="8" t="str">
        <f aca="false">VLOOKUP(A75,'CONVERSION FACTORS'!$A$1:$D$40,4,FALSE())</f>
        <v>UNIT TO</v>
      </c>
      <c r="H75" s="27" t="e">
        <f aca="false">ABS(DSUM(VARDATA2,J$4-1,$A74:$B75))+ABS(DSUM(VARDATA2,H$4-1,$A74:$B75))</f>
        <v>#VALUE!</v>
      </c>
      <c r="I75" s="69" t="e">
        <f aca="false">H75*VLOOKUP($A75,'CONVERSION FACTORS'!$A$1:$E$41,5,FALSE())</f>
        <v>#VALUE!</v>
      </c>
      <c r="J75" s="69" t="e">
        <f aca="false">ABS(DSUM(VARDATA2,H$4-1,$C74:$D75))+ABS(DSUM(VARDATA2,J$4-1,$C74:$D75))</f>
        <v>#VALUE!</v>
      </c>
      <c r="K75" s="69" t="e">
        <f aca="false">J75*VLOOKUP($A75,'CONVERSION FACTORS'!$A$1:$E$41,5,FALSE())</f>
        <v>#VALUE!</v>
      </c>
      <c r="L75" s="70" t="e">
        <f aca="false">IF((J75+H75)=0,"",H75/(J75+H75))</f>
        <v>#VALUE!</v>
      </c>
      <c r="M75" s="70"/>
      <c r="N75" s="27" t="e">
        <f aca="false">ABS(DSUM(VARDATA2,P$4-1,$A74:$B75))+ABS(DSUM(VARDATA2,N$4-1,$A74:$B75))</f>
        <v>#VALUE!</v>
      </c>
      <c r="O75" s="69" t="e">
        <f aca="false">N75*VLOOKUP($A75,'CONVERSION FACTORS'!$A$1:$E$41,5,FALSE())</f>
        <v>#VALUE!</v>
      </c>
      <c r="P75" s="69" t="e">
        <f aca="false">ABS(DSUM(VARDATA2,N$4-1,$C74:$D75))+ABS(DSUM(VARDATA2,P$4-1,$C74:$D75))</f>
        <v>#VALUE!</v>
      </c>
      <c r="Q75" s="69" t="e">
        <f aca="false">P75*VLOOKUP($A75,'CONVERSION FACTORS'!$A$1:$E$41,5,FALSE())</f>
        <v>#VALUE!</v>
      </c>
      <c r="R75" s="70" t="e">
        <f aca="false">IF((P75+N75)=0,"",N75/(P75+N75))</f>
        <v>#VALUE!</v>
      </c>
      <c r="S75" s="70"/>
      <c r="T75" s="27" t="e">
        <f aca="false">ABS(DSUM(VARDATA2,V$4-1,$A74:$B75))+ABS(DSUM(VARDATA2,T$4-1,$A74:$B75))</f>
        <v>#VALUE!</v>
      </c>
      <c r="U75" s="69" t="e">
        <f aca="false">T75*VLOOKUP($A75,'CONVERSION FACTORS'!$A$1:$E$41,5,FALSE())</f>
        <v>#VALUE!</v>
      </c>
      <c r="V75" s="69" t="e">
        <f aca="false">ABS(DSUM(VARDATA2,T$4-1,$C74:$D75))+ABS(DSUM(VARDATA2,V$4-1,$C74:$D75))</f>
        <v>#VALUE!</v>
      </c>
      <c r="W75" s="69" t="e">
        <f aca="false">V75*VLOOKUP($A75,'CONVERSION FACTORS'!$A$1:$E$41,5,FALSE())</f>
        <v>#VALUE!</v>
      </c>
      <c r="X75" s="70" t="e">
        <f aca="false">IF((V75+T75)=0,"",T75/(V75+T75))</f>
        <v>#VALUE!</v>
      </c>
      <c r="Y75" s="70"/>
      <c r="Z75" s="27" t="e">
        <f aca="false">ABS(DSUM(VARDATA2,AB$4-1,$A74:$B75))+ABS(DSUM(VARDATA2,Z$4-1,$A74:$B75))</f>
        <v>#VALUE!</v>
      </c>
      <c r="AA75" s="69" t="e">
        <f aca="false">Z75*VLOOKUP($A75,'CONVERSION FACTORS'!$A$1:$E$41,5,FALSE())</f>
        <v>#VALUE!</v>
      </c>
      <c r="AB75" s="69" t="e">
        <f aca="false">ABS(DSUM(VARDATA2,Z$4-1,$C74:$D75))+ABS(DSUM(VARDATA2,AB$4-1,$C74:$D75))</f>
        <v>#VALUE!</v>
      </c>
      <c r="AC75" s="69" t="e">
        <f aca="false">AB75*VLOOKUP($A75,'CONVERSION FACTORS'!$A$1:$E$41,5,FALSE())</f>
        <v>#VALUE!</v>
      </c>
      <c r="AD75" s="70" t="e">
        <f aca="false">IF((AB75+Z75)=0,"",Z75/(AB75+Z75))</f>
        <v>#VALUE!</v>
      </c>
      <c r="AE75" s="70"/>
      <c r="AF75" s="70"/>
      <c r="AG75" s="70"/>
      <c r="AH75" s="70"/>
      <c r="AI75" s="1"/>
    </row>
    <row r="76" customFormat="false" ht="12.75" hidden="false" customHeight="false" outlineLevel="0" collapsed="false">
      <c r="A76" s="68" t="s">
        <v>158</v>
      </c>
      <c r="B76" s="68" t="s">
        <v>143</v>
      </c>
      <c r="C76" s="68" t="s">
        <v>158</v>
      </c>
      <c r="D76" s="68" t="s">
        <v>144</v>
      </c>
      <c r="E76" s="8"/>
      <c r="F76" s="8" t="s">
        <v>158</v>
      </c>
      <c r="G76" s="8" t="str">
        <f aca="false">VLOOKUP(A76,'CONVERSION FACTORS'!$A$1:$D$40,4,FALSE())</f>
        <v>CONTRACTS</v>
      </c>
      <c r="H76" s="27" t="n">
        <f aca="false">ABS(DSUM(VARDATA2,J$4-1,$A75:$B76))+ABS(DSUM(VARDATA2,H$4-1,$A75:$B76))</f>
        <v>0</v>
      </c>
      <c r="I76" s="69" t="n">
        <f aca="false">H76*VLOOKUP($A76,'CONVERSION FACTORS'!$A$1:$E$41,5,FALSE())</f>
        <v>0</v>
      </c>
      <c r="J76" s="69" t="n">
        <f aca="false">ABS(DSUM(VARDATA2,H$4-1,$C75:$D76))+ABS(DSUM(VARDATA2,J$4-1,$C75:$D76))</f>
        <v>22500</v>
      </c>
      <c r="K76" s="69" t="n">
        <f aca="false">J76*VLOOKUP($A76,'CONVERSION FACTORS'!$A$1:$E$41,5,FALSE())</f>
        <v>0</v>
      </c>
      <c r="L76" s="70" t="n">
        <f aca="false">IF((J76+H76)=0,"",H76/(J76+H76))</f>
        <v>0</v>
      </c>
      <c r="M76" s="70"/>
      <c r="N76" s="27" t="n">
        <f aca="false">ABS(DSUM(VARDATA2,P$4-1,$A75:$B76))+ABS(DSUM(VARDATA2,N$4-1,$A75:$B76))</f>
        <v>42500</v>
      </c>
      <c r="O76" s="69" t="n">
        <f aca="false">N76*VLOOKUP($A76,'CONVERSION FACTORS'!$A$1:$E$41,5,FALSE())</f>
        <v>0</v>
      </c>
      <c r="P76" s="69" t="n">
        <f aca="false">ABS(DSUM(VARDATA2,N$4-1,$C75:$D76))+ABS(DSUM(VARDATA2,P$4-1,$C75:$D76))</f>
        <v>221906</v>
      </c>
      <c r="Q76" s="69" t="n">
        <f aca="false">P76*VLOOKUP($A76,'CONVERSION FACTORS'!$A$1:$E$41,5,FALSE())</f>
        <v>0</v>
      </c>
      <c r="R76" s="70" t="n">
        <f aca="false">IF((P76+N76)=0,"",N76/(P76+N76))</f>
        <v>0.160737653457183</v>
      </c>
      <c r="S76" s="70"/>
      <c r="T76" s="27" t="n">
        <f aca="false">ABS(DSUM(VARDATA2,V$4-1,$A75:$B76))+ABS(DSUM(VARDATA2,T$4-1,$A75:$B76))</f>
        <v>145000</v>
      </c>
      <c r="U76" s="69" t="n">
        <f aca="false">T76*VLOOKUP($A76,'CONVERSION FACTORS'!$A$1:$E$41,5,FALSE())</f>
        <v>0</v>
      </c>
      <c r="V76" s="69" t="n">
        <f aca="false">ABS(DSUM(VARDATA2,T$4-1,$C75:$D76))+ABS(DSUM(VARDATA2,V$4-1,$C75:$D76))</f>
        <v>999884</v>
      </c>
      <c r="W76" s="69" t="n">
        <f aca="false">V76*VLOOKUP($A76,'CONVERSION FACTORS'!$A$1:$E$41,5,FALSE())</f>
        <v>0</v>
      </c>
      <c r="X76" s="70" t="n">
        <f aca="false">IF((V76+T76)=0,"",T76/(V76+T76))</f>
        <v>0.126650385541243</v>
      </c>
      <c r="Y76" s="70"/>
      <c r="Z76" s="27" t="n">
        <f aca="false">ABS(DSUM(VARDATA2,AB$4-1,$A75:$B76))+ABS(DSUM(VARDATA2,Z$4-1,$A75:$B76))</f>
        <v>145000</v>
      </c>
      <c r="AA76" s="69" t="n">
        <f aca="false">Z76*VLOOKUP($A76,'CONVERSION FACTORS'!$A$1:$E$41,5,FALSE())</f>
        <v>0</v>
      </c>
      <c r="AB76" s="69" t="n">
        <f aca="false">ABS(DSUM(VARDATA2,Z$4-1,$C75:$D76))+ABS(DSUM(VARDATA2,AB$4-1,$C75:$D76))</f>
        <v>999884</v>
      </c>
      <c r="AC76" s="69" t="n">
        <f aca="false">AB76*VLOOKUP($A76,'CONVERSION FACTORS'!$A$1:$E$41,5,FALSE())</f>
        <v>0</v>
      </c>
      <c r="AD76" s="70" t="n">
        <f aca="false">IF((AB76+Z76)=0,"",Z76/(AB76+Z76))</f>
        <v>0.126650385541243</v>
      </c>
      <c r="AE76" s="70"/>
      <c r="AF76" s="70"/>
      <c r="AG76" s="70"/>
      <c r="AH76" s="70"/>
      <c r="AI76" s="1"/>
    </row>
    <row r="77" customFormat="false" ht="12.75" hidden="true" customHeight="false" outlineLevel="0" collapsed="false">
      <c r="A77" s="1" t="s">
        <v>139</v>
      </c>
      <c r="B77" s="1" t="s">
        <v>140</v>
      </c>
      <c r="C77" s="1" t="s">
        <v>139</v>
      </c>
      <c r="D77" s="1" t="s">
        <v>140</v>
      </c>
      <c r="G77" s="8" t="str">
        <f aca="false">VLOOKUP(A77,'CONVERSION FACTORS'!$A$1:$D$40,4,FALSE())</f>
        <v>UNIT TO</v>
      </c>
      <c r="H77" s="27" t="e">
        <f aca="false">ABS(DSUM(VARDATA2,J$4-1,$A76:$B77))+ABS(DSUM(VARDATA2,H$4-1,$A76:$B77))</f>
        <v>#VALUE!</v>
      </c>
      <c r="I77" s="69" t="e">
        <f aca="false">H77*VLOOKUP($A77,'CONVERSION FACTORS'!$A$1:$E$41,5,FALSE())</f>
        <v>#VALUE!</v>
      </c>
      <c r="J77" s="69" t="e">
        <f aca="false">ABS(DSUM(VARDATA2,H$4-1,$C76:$D77))+ABS(DSUM(VARDATA2,J$4-1,$C76:$D77))</f>
        <v>#VALUE!</v>
      </c>
      <c r="K77" s="69" t="e">
        <f aca="false">J77*VLOOKUP($A77,'CONVERSION FACTORS'!$A$1:$E$41,5,FALSE())</f>
        <v>#VALUE!</v>
      </c>
      <c r="L77" s="70" t="e">
        <f aca="false">IF((J77+H77)=0,"",H77/(J77+H77))</f>
        <v>#VALUE!</v>
      </c>
      <c r="M77" s="70"/>
      <c r="N77" s="27" t="e">
        <f aca="false">ABS(DSUM(VARDATA2,P$4-1,$A76:$B77))+ABS(DSUM(VARDATA2,N$4-1,$A76:$B77))</f>
        <v>#VALUE!</v>
      </c>
      <c r="O77" s="69" t="e">
        <f aca="false">N77*VLOOKUP($A77,'CONVERSION FACTORS'!$A$1:$E$41,5,FALSE())</f>
        <v>#VALUE!</v>
      </c>
      <c r="P77" s="69" t="e">
        <f aca="false">ABS(DSUM(VARDATA2,N$4-1,$C76:$D77))+ABS(DSUM(VARDATA2,P$4-1,$C76:$D77))</f>
        <v>#VALUE!</v>
      </c>
      <c r="Q77" s="69" t="e">
        <f aca="false">P77*VLOOKUP($A77,'CONVERSION FACTORS'!$A$1:$E$41,5,FALSE())</f>
        <v>#VALUE!</v>
      </c>
      <c r="R77" s="70" t="e">
        <f aca="false">IF((P77+N77)=0,"",N77/(P77+N77))</f>
        <v>#VALUE!</v>
      </c>
      <c r="S77" s="70"/>
      <c r="T77" s="27" t="e">
        <f aca="false">ABS(DSUM(VARDATA2,V$4-1,$A76:$B77))+ABS(DSUM(VARDATA2,T$4-1,$A76:$B77))</f>
        <v>#VALUE!</v>
      </c>
      <c r="U77" s="69" t="e">
        <f aca="false">T77*VLOOKUP($A77,'CONVERSION FACTORS'!$A$1:$E$41,5,FALSE())</f>
        <v>#VALUE!</v>
      </c>
      <c r="V77" s="69" t="e">
        <f aca="false">ABS(DSUM(VARDATA2,T$4-1,$C76:$D77))+ABS(DSUM(VARDATA2,V$4-1,$C76:$D77))</f>
        <v>#VALUE!</v>
      </c>
      <c r="W77" s="69" t="e">
        <f aca="false">V77*VLOOKUP($A77,'CONVERSION FACTORS'!$A$1:$E$41,5,FALSE())</f>
        <v>#VALUE!</v>
      </c>
      <c r="X77" s="70" t="e">
        <f aca="false">IF((V77+T77)=0,"",T77/(V77+T77))</f>
        <v>#VALUE!</v>
      </c>
      <c r="Y77" s="70"/>
      <c r="Z77" s="27" t="e">
        <f aca="false">ABS(DSUM(VARDATA2,AB$4-1,$A76:$B77))+ABS(DSUM(VARDATA2,Z$4-1,$A76:$B77))</f>
        <v>#VALUE!</v>
      </c>
      <c r="AA77" s="69" t="e">
        <f aca="false">Z77*VLOOKUP($A77,'CONVERSION FACTORS'!$A$1:$E$41,5,FALSE())</f>
        <v>#VALUE!</v>
      </c>
      <c r="AB77" s="69" t="e">
        <f aca="false">ABS(DSUM(VARDATA2,Z$4-1,$C76:$D77))+ABS(DSUM(VARDATA2,AB$4-1,$C76:$D77))</f>
        <v>#VALUE!</v>
      </c>
      <c r="AC77" s="69" t="e">
        <f aca="false">AB77*VLOOKUP($A77,'CONVERSION FACTORS'!$A$1:$E$41,5,FALSE())</f>
        <v>#VALUE!</v>
      </c>
      <c r="AD77" s="70" t="e">
        <f aca="false">IF((AB77+Z77)=0,"",Z77/(AB77+Z77))</f>
        <v>#VALUE!</v>
      </c>
      <c r="AE77" s="70"/>
      <c r="AF77" s="70"/>
      <c r="AG77" s="70"/>
      <c r="AH77" s="70"/>
      <c r="AI77" s="1"/>
    </row>
    <row r="78" customFormat="false" ht="12.75" hidden="false" customHeight="false" outlineLevel="0" collapsed="false">
      <c r="A78" s="68" t="s">
        <v>159</v>
      </c>
      <c r="B78" s="68" t="s">
        <v>143</v>
      </c>
      <c r="C78" s="68" t="s">
        <v>159</v>
      </c>
      <c r="D78" s="68" t="s">
        <v>144</v>
      </c>
      <c r="E78" s="8"/>
      <c r="F78" s="8" t="s">
        <v>159</v>
      </c>
      <c r="G78" s="8" t="str">
        <f aca="false">VLOOKUP(A78,'CONVERSION FACTORS'!$A$1:$D$40,4,FALSE())</f>
        <v>TONNE</v>
      </c>
      <c r="H78" s="27" t="n">
        <f aca="false">ABS(DSUM(VARDATA2,J$4-1,$A77:$B78))+ABS(DSUM(VARDATA2,H$4-1,$A77:$B78))</f>
        <v>0</v>
      </c>
      <c r="I78" s="69" t="n">
        <f aca="false">H78*VLOOKUP($A78,'CONVERSION FACTORS'!$A$1:$E$41,5,FALSE())</f>
        <v>0</v>
      </c>
      <c r="J78" s="69" t="n">
        <f aca="false">ABS(DSUM(VARDATA2,H$4-1,$C77:$D78))+ABS(DSUM(VARDATA2,J$4-1,$C77:$D78))</f>
        <v>3072</v>
      </c>
      <c r="K78" s="69" t="n">
        <f aca="false">J78*VLOOKUP($A78,'CONVERSION FACTORS'!$A$1:$E$41,5,FALSE())</f>
        <v>0</v>
      </c>
      <c r="L78" s="70" t="n">
        <f aca="false">IF((J78+H78)=0,"",H78/(J78+H78))</f>
        <v>0</v>
      </c>
      <c r="M78" s="70"/>
      <c r="N78" s="27" t="n">
        <f aca="false">ABS(DSUM(VARDATA2,P$4-1,$A77:$B78))+ABS(DSUM(VARDATA2,N$4-1,$A77:$B78))</f>
        <v>0</v>
      </c>
      <c r="O78" s="69" t="n">
        <f aca="false">N78*VLOOKUP($A78,'CONVERSION FACTORS'!$A$1:$E$41,5,FALSE())</f>
        <v>0</v>
      </c>
      <c r="P78" s="69" t="n">
        <f aca="false">ABS(DSUM(VARDATA2,N$4-1,$C77:$D78))+ABS(DSUM(VARDATA2,P$4-1,$C77:$D78))</f>
        <v>425194</v>
      </c>
      <c r="Q78" s="69" t="n">
        <f aca="false">P78*VLOOKUP($A78,'CONVERSION FACTORS'!$A$1:$E$41,5,FALSE())</f>
        <v>0</v>
      </c>
      <c r="R78" s="70" t="n">
        <f aca="false">IF((P78+N78)=0,"",N78/(P78+N78))</f>
        <v>0</v>
      </c>
      <c r="S78" s="70"/>
      <c r="T78" s="27" t="n">
        <f aca="false">ABS(DSUM(VARDATA2,V$4-1,$A77:$B78))+ABS(DSUM(VARDATA2,T$4-1,$A77:$B78))</f>
        <v>750</v>
      </c>
      <c r="U78" s="69" t="n">
        <f aca="false">T78*VLOOKUP($A78,'CONVERSION FACTORS'!$A$1:$E$41,5,FALSE())</f>
        <v>0</v>
      </c>
      <c r="V78" s="69" t="n">
        <f aca="false">ABS(DSUM(VARDATA2,T$4-1,$C77:$D78))+ABS(DSUM(VARDATA2,V$4-1,$C77:$D78))</f>
        <v>824821</v>
      </c>
      <c r="W78" s="69" t="n">
        <f aca="false">V78*VLOOKUP($A78,'CONVERSION FACTORS'!$A$1:$E$41,5,FALSE())</f>
        <v>0</v>
      </c>
      <c r="X78" s="70" t="n">
        <f aca="false">IF((V78+T78)=0,"",T78/(V78+T78))</f>
        <v>0.000908462143171211</v>
      </c>
      <c r="Y78" s="70"/>
      <c r="Z78" s="27" t="n">
        <f aca="false">ABS(DSUM(VARDATA2,AB$4-1,$A77:$B78))+ABS(DSUM(VARDATA2,Z$4-1,$A77:$B78))</f>
        <v>2550</v>
      </c>
      <c r="AA78" s="69" t="n">
        <f aca="false">Z78*VLOOKUP($A78,'CONVERSION FACTORS'!$A$1:$E$41,5,FALSE())</f>
        <v>0</v>
      </c>
      <c r="AB78" s="69" t="n">
        <f aca="false">ABS(DSUM(VARDATA2,Z$4-1,$C77:$D78))+ABS(DSUM(VARDATA2,AB$4-1,$C77:$D78))</f>
        <v>948233.04</v>
      </c>
      <c r="AC78" s="69" t="n">
        <f aca="false">AB78*VLOOKUP($A78,'CONVERSION FACTORS'!$A$1:$E$41,5,FALSE())</f>
        <v>0</v>
      </c>
      <c r="AD78" s="70" t="n">
        <f aca="false">IF((AB78+Z78)=0,"",Z78/(AB78+Z78))</f>
        <v>0.0026819998808561</v>
      </c>
      <c r="AE78" s="70"/>
      <c r="AF78" s="70"/>
      <c r="AG78" s="70"/>
      <c r="AH78" s="70"/>
      <c r="AI78" s="1"/>
    </row>
    <row r="79" customFormat="false" ht="12.75" hidden="true" customHeight="false" outlineLevel="0" collapsed="false">
      <c r="A79" s="1" t="s">
        <v>139</v>
      </c>
      <c r="B79" s="1" t="s">
        <v>140</v>
      </c>
      <c r="C79" s="1" t="s">
        <v>139</v>
      </c>
      <c r="D79" s="1" t="s">
        <v>140</v>
      </c>
      <c r="G79" s="8" t="str">
        <f aca="false">VLOOKUP(A79,'CONVERSION FACTORS'!$A$1:$D$40,4,FALSE())</f>
        <v>UNIT TO</v>
      </c>
      <c r="H79" s="27" t="e">
        <f aca="false">ABS(DSUM(VARDATA2,J$4-1,$A78:$B79))+ABS(DSUM(VARDATA2,H$4-1,$A78:$B79))</f>
        <v>#VALUE!</v>
      </c>
      <c r="I79" s="69" t="e">
        <f aca="false">H79*VLOOKUP($A79,'CONVERSION FACTORS'!$A$1:$E$41,5,FALSE())</f>
        <v>#VALUE!</v>
      </c>
      <c r="J79" s="69" t="e">
        <f aca="false">ABS(DSUM(VARDATA2,H$4-1,$C78:$D79))+ABS(DSUM(VARDATA2,J$4-1,$C78:$D79))</f>
        <v>#VALUE!</v>
      </c>
      <c r="K79" s="69" t="e">
        <f aca="false">J79*VLOOKUP($A79,'CONVERSION FACTORS'!$A$1:$E$41,5,FALSE())</f>
        <v>#VALUE!</v>
      </c>
      <c r="L79" s="70" t="e">
        <f aca="false">IF((J79+H79)=0,"",H79/(J79+H79))</f>
        <v>#VALUE!</v>
      </c>
      <c r="M79" s="7"/>
      <c r="N79" s="27" t="e">
        <f aca="false">ABS(DSUM(VARDATA2,P$4-1,$A78:$B79))+ABS(DSUM(VARDATA2,N$4-1,$A78:$B79))</f>
        <v>#VALUE!</v>
      </c>
      <c r="O79" s="69" t="e">
        <f aca="false">N79*VLOOKUP($A79,'CONVERSION FACTORS'!$A$1:$E$41,5,FALSE())</f>
        <v>#VALUE!</v>
      </c>
      <c r="P79" s="69" t="e">
        <f aca="false">ABS(DSUM(VARDATA2,N$4-1,$C78:$D79))+ABS(DSUM(VARDATA2,P$4-1,$C78:$D79))</f>
        <v>#VALUE!</v>
      </c>
      <c r="Q79" s="69" t="e">
        <f aca="false">P79*VLOOKUP($A79,'CONVERSION FACTORS'!$A$1:$E$41,5,FALSE())</f>
        <v>#VALUE!</v>
      </c>
      <c r="R79" s="70" t="e">
        <f aca="false">IF((P79+N79)=0,"",N79/(P79+N79))</f>
        <v>#VALUE!</v>
      </c>
      <c r="S79" s="7"/>
      <c r="T79" s="27" t="e">
        <f aca="false">ABS(DSUM(VARDATA2,V$4-1,$A78:$B79))+ABS(DSUM(VARDATA2,T$4-1,$A78:$B79))</f>
        <v>#VALUE!</v>
      </c>
      <c r="U79" s="69" t="e">
        <f aca="false">T79*VLOOKUP($A79,'CONVERSION FACTORS'!$A$1:$E$41,5,FALSE())</f>
        <v>#VALUE!</v>
      </c>
      <c r="V79" s="69" t="e">
        <f aca="false">ABS(DSUM(VARDATA2,T$4-1,$C78:$D79))+ABS(DSUM(VARDATA2,V$4-1,$C78:$D79))</f>
        <v>#VALUE!</v>
      </c>
      <c r="W79" s="69" t="e">
        <f aca="false">V79*VLOOKUP($A79,'CONVERSION FACTORS'!$A$1:$E$41,5,FALSE())</f>
        <v>#VALUE!</v>
      </c>
      <c r="X79" s="70" t="e">
        <f aca="false">IF((V79+T79)=0,"",T79/(V79+T79))</f>
        <v>#VALUE!</v>
      </c>
      <c r="Y79" s="7"/>
      <c r="Z79" s="27" t="e">
        <f aca="false">ABS(DSUM(VARDATA2,AB$4-1,$A78:$B79))+ABS(DSUM(VARDATA2,Z$4-1,$A78:$B79))</f>
        <v>#VALUE!</v>
      </c>
      <c r="AA79" s="69" t="e">
        <f aca="false">Z79*VLOOKUP($A79,'CONVERSION FACTORS'!$A$1:$E$41,5,FALSE())</f>
        <v>#VALUE!</v>
      </c>
      <c r="AB79" s="69" t="e">
        <f aca="false">ABS(DSUM(VARDATA2,Z$4-1,$C78:$D79))+ABS(DSUM(VARDATA2,AB$4-1,$C78:$D79))</f>
        <v>#VALUE!</v>
      </c>
      <c r="AC79" s="69" t="e">
        <f aca="false">AB79*VLOOKUP($A79,'CONVERSION FACTORS'!$A$1:$E$41,5,FALSE())</f>
        <v>#VALUE!</v>
      </c>
      <c r="AD79" s="70" t="e">
        <f aca="false">IF((AB79+Z79)=0,"",Z79/(AB79+Z79))</f>
        <v>#VALUE!</v>
      </c>
      <c r="AE79" s="7"/>
      <c r="AF79" s="7"/>
      <c r="AG79" s="7"/>
      <c r="AH79" s="7"/>
      <c r="AI79" s="1"/>
    </row>
    <row r="80" customFormat="false" ht="12.75" hidden="false" customHeight="false" outlineLevel="0" collapsed="false">
      <c r="A80" s="68" t="s">
        <v>124</v>
      </c>
      <c r="B80" s="68" t="s">
        <v>143</v>
      </c>
      <c r="C80" s="68" t="s">
        <v>124</v>
      </c>
      <c r="D80" s="68" t="s">
        <v>144</v>
      </c>
      <c r="E80" s="8"/>
      <c r="F80" s="8" t="s">
        <v>124</v>
      </c>
      <c r="G80" s="8" t="str">
        <f aca="false">VLOOKUP(A80,'CONVERSION FACTORS'!$A$1:$D$40,4,FALSE())</f>
        <v>CONTRACTS</v>
      </c>
      <c r="H80" s="27" t="n">
        <f aca="false">ABS(DSUM(VARDATA2,J$4-1,$A79:$B80))+ABS(DSUM(VARDATA2,H$4-1,$A79:$B80))</f>
        <v>187</v>
      </c>
      <c r="I80" s="69" t="n">
        <f aca="false">H80*VLOOKUP($A80,'CONVERSION FACTORS'!$A$1:$E$41,5,FALSE())</f>
        <v>0</v>
      </c>
      <c r="J80" s="69" t="n">
        <f aca="false">ABS(DSUM(VARDATA2,H$4-1,$C79:$D80))+ABS(DSUM(VARDATA2,J$4-1,$C79:$D80))</f>
        <v>365</v>
      </c>
      <c r="K80" s="69" t="n">
        <f aca="false">J80*VLOOKUP($A80,'CONVERSION FACTORS'!$A$1:$E$41,5,FALSE())</f>
        <v>0</v>
      </c>
      <c r="L80" s="70" t="n">
        <f aca="false">IF((J80+H80)=0,"",H80/(J80+H80))</f>
        <v>0.338768115942029</v>
      </c>
      <c r="M80" s="70"/>
      <c r="N80" s="27" t="n">
        <f aca="false">ABS(DSUM(VARDATA2,P$4-1,$A79:$B80))+ABS(DSUM(VARDATA2,N$4-1,$A79:$B80))</f>
        <v>246</v>
      </c>
      <c r="O80" s="69" t="n">
        <f aca="false">N80*VLOOKUP($A80,'CONVERSION FACTORS'!$A$1:$E$41,5,FALSE())</f>
        <v>0</v>
      </c>
      <c r="P80" s="69" t="n">
        <f aca="false">ABS(DSUM(VARDATA2,N$4-1,$C79:$D80))+ABS(DSUM(VARDATA2,P$4-1,$C79:$D80))</f>
        <v>406</v>
      </c>
      <c r="Q80" s="69" t="n">
        <f aca="false">P80*VLOOKUP($A80,'CONVERSION FACTORS'!$A$1:$E$41,5,FALSE())</f>
        <v>0</v>
      </c>
      <c r="R80" s="70" t="n">
        <f aca="false">IF((P80+N80)=0,"",N80/(P80+N80))</f>
        <v>0.377300613496933</v>
      </c>
      <c r="S80" s="70"/>
      <c r="T80" s="27" t="n">
        <f aca="false">ABS(DSUM(VARDATA2,V$4-1,$A79:$B80))+ABS(DSUM(VARDATA2,T$4-1,$A79:$B80))</f>
        <v>281</v>
      </c>
      <c r="U80" s="69" t="n">
        <f aca="false">T80*VLOOKUP($A80,'CONVERSION FACTORS'!$A$1:$E$41,5,FALSE())</f>
        <v>0</v>
      </c>
      <c r="V80" s="69" t="n">
        <f aca="false">ABS(DSUM(VARDATA2,T$4-1,$C79:$D80))+ABS(DSUM(VARDATA2,V$4-1,$C79:$D80))</f>
        <v>428</v>
      </c>
      <c r="W80" s="69" t="n">
        <f aca="false">V80*VLOOKUP($A80,'CONVERSION FACTORS'!$A$1:$E$41,5,FALSE())</f>
        <v>0</v>
      </c>
      <c r="X80" s="70" t="n">
        <f aca="false">IF((V80+T80)=0,"",T80/(V80+T80))</f>
        <v>0.396332863187588</v>
      </c>
      <c r="Y80" s="70"/>
      <c r="Z80" s="27" t="n">
        <f aca="false">ABS(DSUM(VARDATA2,AB$4-1,$A79:$B80))+ABS(DSUM(VARDATA2,Z$4-1,$A79:$B80))</f>
        <v>281</v>
      </c>
      <c r="AA80" s="69" t="n">
        <f aca="false">Z80*VLOOKUP($A80,'CONVERSION FACTORS'!$A$1:$E$41,5,FALSE())</f>
        <v>0</v>
      </c>
      <c r="AB80" s="69" t="n">
        <f aca="false">ABS(DSUM(VARDATA2,Z$4-1,$C79:$D80))+ABS(DSUM(VARDATA2,AB$4-1,$C79:$D80))</f>
        <v>428</v>
      </c>
      <c r="AC80" s="69" t="n">
        <f aca="false">AB80*VLOOKUP($A80,'CONVERSION FACTORS'!$A$1:$E$41,5,FALSE())</f>
        <v>0</v>
      </c>
      <c r="AD80" s="70" t="n">
        <f aca="false">IF((AB80+Z80)=0,"",Z80/(AB80+Z80))</f>
        <v>0.396332863187588</v>
      </c>
      <c r="AE80" s="70"/>
      <c r="AF80" s="70"/>
      <c r="AG80" s="70"/>
      <c r="AH80" s="70"/>
      <c r="AI80" s="1"/>
    </row>
    <row r="81" customFormat="false" ht="15.75" hidden="false" customHeight="false" outlineLevel="0" collapsed="false">
      <c r="A81" s="71"/>
      <c r="B81" s="71"/>
      <c r="C81" s="71"/>
      <c r="D81" s="71"/>
      <c r="E81" s="72" t="s">
        <v>162</v>
      </c>
      <c r="F81" s="5"/>
      <c r="G81" s="5"/>
      <c r="H81" s="73" t="e">
        <f aca="false">SUM(I52:I80)</f>
        <v>#VALUE!</v>
      </c>
      <c r="I81" s="74"/>
      <c r="J81" s="74"/>
      <c r="K81" s="74" t="e">
        <f aca="false">SUM(K52:K80)</f>
        <v>#VALUE!</v>
      </c>
      <c r="L81" s="75" t="e">
        <f aca="false">IF((K81+H81)=0,"",H81/(K81+H81))</f>
        <v>#VALUE!</v>
      </c>
      <c r="M81" s="76"/>
      <c r="N81" s="73" t="e">
        <f aca="false">SUM(O52:O80)</f>
        <v>#VALUE!</v>
      </c>
      <c r="O81" s="74"/>
      <c r="P81" s="74"/>
      <c r="Q81" s="74" t="e">
        <f aca="false">SUM(Q52:Q80)</f>
        <v>#VALUE!</v>
      </c>
      <c r="R81" s="75" t="e">
        <f aca="false">IF((Q81+N81)=0,"",N81/(Q81+N81))</f>
        <v>#VALUE!</v>
      </c>
      <c r="S81" s="76"/>
      <c r="T81" s="73" t="e">
        <f aca="false">SUM(U52:U80)</f>
        <v>#VALUE!</v>
      </c>
      <c r="U81" s="74"/>
      <c r="V81" s="74"/>
      <c r="W81" s="74" t="e">
        <f aca="false">SUM(W52:W80)</f>
        <v>#VALUE!</v>
      </c>
      <c r="X81" s="75" t="e">
        <f aca="false">IF((W81+T81)=0,"",T81/(W81+T81))</f>
        <v>#VALUE!</v>
      </c>
      <c r="Y81" s="76"/>
      <c r="Z81" s="73" t="e">
        <f aca="false">SUM(AA52:AA80)</f>
        <v>#VALUE!</v>
      </c>
      <c r="AA81" s="74"/>
      <c r="AB81" s="74"/>
      <c r="AC81" s="74" t="e">
        <f aca="false">SUM(AC52:AC80)</f>
        <v>#VALUE!</v>
      </c>
      <c r="AD81" s="75" t="e">
        <f aca="false">IF((AC81+Z81)=0,"",Z81/(AC81+Z81))</f>
        <v>#VALUE!</v>
      </c>
      <c r="AE81" s="76"/>
      <c r="AF81" s="76"/>
      <c r="AG81" s="76"/>
      <c r="AH81" s="76"/>
      <c r="AI81" s="71"/>
    </row>
    <row r="82" customFormat="false" ht="12.75" hidden="false" customHeight="false" outlineLevel="0" collapsed="false">
      <c r="AI82" s="1"/>
    </row>
    <row r="83" customFormat="false" ht="15.75" hidden="false" customHeight="false" outlineLevel="0" collapsed="false">
      <c r="A83" s="77" t="s">
        <v>139</v>
      </c>
      <c r="B83" s="77" t="s">
        <v>140</v>
      </c>
      <c r="C83" s="77" t="s">
        <v>139</v>
      </c>
      <c r="D83" s="77" t="s">
        <v>140</v>
      </c>
      <c r="E83" s="66" t="s">
        <v>163</v>
      </c>
      <c r="H83" s="78"/>
      <c r="I83" s="67"/>
      <c r="J83" s="67"/>
      <c r="K83" s="67"/>
      <c r="L83" s="78"/>
      <c r="M83" s="78"/>
      <c r="N83" s="78"/>
      <c r="O83" s="67"/>
      <c r="P83" s="67"/>
      <c r="Q83" s="67"/>
      <c r="R83" s="78"/>
      <c r="S83" s="78"/>
      <c r="T83" s="78"/>
      <c r="U83" s="67"/>
      <c r="V83" s="67"/>
      <c r="W83" s="67"/>
      <c r="X83" s="78"/>
      <c r="Y83" s="78"/>
      <c r="Z83" s="78"/>
      <c r="AA83" s="67"/>
      <c r="AB83" s="67"/>
      <c r="AC83" s="67"/>
      <c r="AD83" s="78"/>
      <c r="AE83" s="78"/>
      <c r="AF83" s="78"/>
      <c r="AG83" s="78"/>
      <c r="AH83" s="78"/>
      <c r="AI83" s="1"/>
    </row>
    <row r="84" customFormat="false" ht="12.75" hidden="true" customHeight="false" outlineLevel="0" collapsed="false">
      <c r="A84" s="79" t="s">
        <v>142</v>
      </c>
      <c r="B84" s="79" t="s">
        <v>143</v>
      </c>
      <c r="C84" s="79" t="str">
        <f aca="false">A84</f>
        <v>GAS</v>
      </c>
      <c r="D84" s="79" t="s">
        <v>144</v>
      </c>
      <c r="E84" s="80"/>
      <c r="F84" s="80" t="s">
        <v>164</v>
      </c>
      <c r="G84" s="80"/>
      <c r="H84" s="69" t="n">
        <f aca="false">ABS(DSUM(VARDATA2,J$6-1,$A83:$B84))+ABS(DSUM(VARDATA2,H$6-1,$A83:$B84))</f>
        <v>529795269.01</v>
      </c>
      <c r="I84" s="69"/>
      <c r="J84" s="69" t="n">
        <f aca="false">ABS(DSUM(VARDATA2,H$6-1,$C83:$D84))+ABS(DSUM(VARDATA2,J$6-1,$C83:$D84))</f>
        <v>789092880.58</v>
      </c>
      <c r="K84" s="69"/>
      <c r="L84" s="81" t="n">
        <f aca="false">IF((J84+H84)=0,"",H84/(J84+H84))</f>
        <v>0.401698407233924</v>
      </c>
      <c r="M84" s="81"/>
      <c r="N84" s="69" t="n">
        <f aca="false">ABS(DSUM(VARDATA2,P$6-1,$A83:$B84))+ABS(DSUM(VARDATA2,N$6-1,$A83:$B84))</f>
        <v>8838625765.56</v>
      </c>
      <c r="O84" s="69"/>
      <c r="P84" s="69" t="n">
        <f aca="false">ABS(DSUM(VARDATA2,N$6-1,$C83:$D84))+ABS(DSUM(VARDATA2,P$6-1,$C83:$D84))</f>
        <v>16806836448.85</v>
      </c>
      <c r="Q84" s="69"/>
      <c r="R84" s="81" t="n">
        <f aca="false">IF((P84+N84)=0,"",N84/(P84+N84))</f>
        <v>0.34464677187973</v>
      </c>
      <c r="S84" s="81"/>
      <c r="T84" s="69" t="n">
        <f aca="false">ABS(DSUM(VARDATA2,V$6-1,$A83:$B84))+ABS(DSUM(VARDATA2,T$6-1,$A83:$B84))</f>
        <v>13582436028.475</v>
      </c>
      <c r="U84" s="69"/>
      <c r="V84" s="69" t="n">
        <f aca="false">ABS(DSUM(VARDATA2,T$6-1,$C83:$D84))+ABS(DSUM(VARDATA2,V$6-1,$C83:$D84))</f>
        <v>31001037850.607</v>
      </c>
      <c r="W84" s="69"/>
      <c r="X84" s="81" t="n">
        <f aca="false">IF((V84+T84)=0,"",T84/(V84+T84))</f>
        <v>0.30465181033925</v>
      </c>
      <c r="Y84" s="81"/>
      <c r="Z84" s="69" t="n">
        <f aca="false">ABS(DSUM(VARDATA2,AB$6-1,$A83:$B84))+ABS(DSUM(VARDATA2,Z$6-1,$A83:$B84))</f>
        <v>15731459433.1</v>
      </c>
      <c r="AA84" s="69"/>
      <c r="AB84" s="69" t="n">
        <f aca="false">ABS(DSUM(VARDATA2,Z$6-1,$C83:$D84))+ABS(DSUM(VARDATA2,AB$6-1,$C83:$D84))</f>
        <v>46615844252.96</v>
      </c>
      <c r="AC84" s="69"/>
      <c r="AD84" s="81" t="n">
        <f aca="false">IF((AB84+Z84)=0,"",Z84/(AB84+Z84))</f>
        <v>0.252319803793173</v>
      </c>
      <c r="AE84" s="81"/>
      <c r="AF84" s="81"/>
      <c r="AG84" s="81"/>
      <c r="AH84" s="81"/>
      <c r="AI84" s="82"/>
    </row>
    <row r="85" customFormat="false" ht="12.75" hidden="true" customHeight="false" outlineLevel="0" collapsed="false">
      <c r="A85" s="77" t="s">
        <v>165</v>
      </c>
      <c r="B85" s="77" t="s">
        <v>140</v>
      </c>
      <c r="C85" s="77" t="s">
        <v>165</v>
      </c>
      <c r="D85" s="77" t="s">
        <v>140</v>
      </c>
      <c r="E85" s="77"/>
      <c r="F85" s="77"/>
      <c r="G85" s="77"/>
      <c r="H85" s="83"/>
      <c r="I85" s="83"/>
      <c r="J85" s="84"/>
      <c r="K85" s="84"/>
      <c r="L85" s="83"/>
      <c r="M85" s="83"/>
      <c r="N85" s="83"/>
      <c r="O85" s="83"/>
      <c r="P85" s="84"/>
      <c r="Q85" s="84"/>
      <c r="R85" s="83"/>
      <c r="S85" s="83"/>
      <c r="T85" s="83"/>
      <c r="U85" s="83"/>
      <c r="V85" s="84"/>
      <c r="W85" s="84"/>
      <c r="X85" s="83"/>
      <c r="Y85" s="83"/>
      <c r="Z85" s="83"/>
      <c r="AA85" s="83"/>
      <c r="AB85" s="84"/>
      <c r="AC85" s="84"/>
      <c r="AD85" s="83"/>
      <c r="AE85" s="83"/>
      <c r="AF85" s="83"/>
      <c r="AG85" s="83"/>
      <c r="AH85" s="83"/>
    </row>
    <row r="86" customFormat="false" ht="12.75" hidden="true" customHeight="false" outlineLevel="0" collapsed="false">
      <c r="A86" s="79" t="s">
        <v>166</v>
      </c>
      <c r="B86" s="79" t="s">
        <v>143</v>
      </c>
      <c r="C86" s="79" t="s">
        <v>166</v>
      </c>
      <c r="D86" s="79" t="s">
        <v>144</v>
      </c>
      <c r="E86" s="80"/>
      <c r="F86" s="80" t="s">
        <v>167</v>
      </c>
      <c r="G86" s="80"/>
      <c r="H86" s="69" t="n">
        <f aca="false">ABS(DSUM(VARDATA2,J$6-1,$A85:$B86))+ABS(DSUM(VARDATA2,H$6-1,$A85:$B86))</f>
        <v>164235300</v>
      </c>
      <c r="I86" s="69"/>
      <c r="J86" s="69" t="n">
        <f aca="false">ABS(DSUM(VARDATA2,H$6-1,$C85:$D86))+ABS(DSUM(VARDATA2,J$6-1,$C85:$D86))</f>
        <v>189815037.5</v>
      </c>
      <c r="K86" s="69"/>
      <c r="L86" s="81" t="n">
        <f aca="false">IF((J86+H86)=0,"",H86/(J86+H86))</f>
        <v>0.463875564022023</v>
      </c>
      <c r="M86" s="81"/>
      <c r="N86" s="69" t="n">
        <f aca="false">ABS(DSUM(VARDATA2,P$6-1,$A85:$B86))+ABS(DSUM(VARDATA2,N$6-1,$A85:$B86))</f>
        <v>3340568820.12</v>
      </c>
      <c r="O86" s="69"/>
      <c r="P86" s="69" t="n">
        <f aca="false">ABS(DSUM(VARDATA2,N$6-1,$C85:$D86))+ABS(DSUM(VARDATA2,P$6-1,$C85:$D86))</f>
        <v>2878903388.39</v>
      </c>
      <c r="Q86" s="69"/>
      <c r="R86" s="81" t="n">
        <f aca="false">IF((P86+N86)=0,"",N86/(P86+N86))</f>
        <v>0.537114518423148</v>
      </c>
      <c r="S86" s="81"/>
      <c r="T86" s="69" t="n">
        <f aca="false">ABS(DSUM(VARDATA2,V$6-1,$A85:$B86))+ABS(DSUM(VARDATA2,T$6-1,$A85:$B86))</f>
        <v>5001072325.1395</v>
      </c>
      <c r="U86" s="69"/>
      <c r="V86" s="69" t="n">
        <f aca="false">ABS(DSUM(VARDATA2,T$6-1,$C85:$D86))+ABS(DSUM(VARDATA2,V$6-1,$C85:$D86))</f>
        <v>5618310883.76906</v>
      </c>
      <c r="W86" s="69"/>
      <c r="X86" s="81" t="n">
        <f aca="false">IF((V86+T86)=0,"",T86/(V86+T86))</f>
        <v>0.470938116344094</v>
      </c>
      <c r="Y86" s="81"/>
      <c r="Z86" s="69" t="n">
        <f aca="false">ABS(DSUM(VARDATA2,AB$6-1,$A85:$B86))+ABS(DSUM(VARDATA2,Z$6-1,$A85:$B86))</f>
        <v>5995002487.79</v>
      </c>
      <c r="AA86" s="69"/>
      <c r="AB86" s="69" t="n">
        <f aca="false">ABS(DSUM(VARDATA2,Z$6-1,$C85:$D86))+ABS(DSUM(VARDATA2,AB$6-1,$C85:$D86))</f>
        <v>8688772919.41</v>
      </c>
      <c r="AC86" s="69"/>
      <c r="AD86" s="81" t="n">
        <f aca="false">IF((AB86+Z86)=0,"",Z86/(AB86+Z86))</f>
        <v>0.408273916042766</v>
      </c>
      <c r="AE86" s="81"/>
      <c r="AF86" s="81"/>
      <c r="AG86" s="81"/>
      <c r="AH86" s="81"/>
      <c r="AI86" s="82"/>
    </row>
    <row r="87" customFormat="false" ht="12.75" hidden="false" customHeight="false" outlineLevel="0" collapsed="false">
      <c r="A87" s="68"/>
      <c r="B87" s="68"/>
      <c r="C87" s="68"/>
      <c r="D87" s="68"/>
      <c r="E87" s="8"/>
      <c r="F87" s="8" t="s">
        <v>168</v>
      </c>
      <c r="G87" s="8"/>
      <c r="H87" s="36" t="n">
        <f aca="false">H84-H86</f>
        <v>365559969.01</v>
      </c>
      <c r="I87" s="84"/>
      <c r="J87" s="84" t="n">
        <f aca="false">J84-J86</f>
        <v>599277843.08</v>
      </c>
      <c r="K87" s="84"/>
      <c r="L87" s="85" t="n">
        <f aca="false">IF((J87+H87)=0,"",H87/(J87+H87))</f>
        <v>0.378882299625194</v>
      </c>
      <c r="M87" s="85"/>
      <c r="N87" s="36" t="n">
        <f aca="false">N84-N86</f>
        <v>5498056945.44</v>
      </c>
      <c r="O87" s="84"/>
      <c r="P87" s="84" t="n">
        <f aca="false">P84-P86</f>
        <v>13927933060.46</v>
      </c>
      <c r="Q87" s="84"/>
      <c r="R87" s="85" t="n">
        <f aca="false">IF((P87+N87)=0,"",N87/(P87+N87))</f>
        <v>0.283025830023085</v>
      </c>
      <c r="S87" s="85"/>
      <c r="T87" s="36" t="n">
        <f aca="false">T84-T86</f>
        <v>8581363703.33546</v>
      </c>
      <c r="U87" s="84"/>
      <c r="V87" s="84" t="n">
        <f aca="false">V84-V86</f>
        <v>25382726966.8379</v>
      </c>
      <c r="W87" s="84"/>
      <c r="X87" s="85" t="n">
        <f aca="false">IF((V87+T87)=0,"",T87/(V87+T87))</f>
        <v>0.252659898557845</v>
      </c>
      <c r="Y87" s="85"/>
      <c r="Z87" s="36" t="n">
        <f aca="false">Z84-Z86</f>
        <v>9736456945.31</v>
      </c>
      <c r="AA87" s="84"/>
      <c r="AB87" s="84" t="n">
        <f aca="false">AB84-AB86</f>
        <v>37927071333.55</v>
      </c>
      <c r="AC87" s="84"/>
      <c r="AD87" s="85" t="n">
        <f aca="false">IF((AB87+Z87)=0,"",Z87/(AB87+Z87))</f>
        <v>0.204274784030799</v>
      </c>
      <c r="AE87" s="70"/>
      <c r="AF87" s="70"/>
      <c r="AG87" s="70"/>
      <c r="AH87" s="70"/>
      <c r="AI87" s="1"/>
    </row>
    <row r="88" customFormat="false" ht="12.75" hidden="true" customHeight="false" outlineLevel="0" collapsed="false">
      <c r="A88" s="1" t="s">
        <v>139</v>
      </c>
      <c r="B88" s="1" t="s">
        <v>140</v>
      </c>
      <c r="C88" s="1" t="s">
        <v>139</v>
      </c>
      <c r="D88" s="1" t="s">
        <v>140</v>
      </c>
      <c r="H88" s="7"/>
      <c r="I88" s="67"/>
      <c r="J88" s="69"/>
      <c r="K88" s="69"/>
      <c r="L88" s="7"/>
      <c r="M88" s="7"/>
      <c r="N88" s="7"/>
      <c r="O88" s="67"/>
      <c r="P88" s="69"/>
      <c r="Q88" s="69"/>
      <c r="R88" s="7"/>
      <c r="S88" s="7"/>
      <c r="T88" s="7"/>
      <c r="U88" s="67"/>
      <c r="V88" s="69"/>
      <c r="W88" s="69"/>
      <c r="X88" s="7"/>
      <c r="Y88" s="7"/>
      <c r="Z88" s="7"/>
      <c r="AA88" s="67"/>
      <c r="AB88" s="69"/>
      <c r="AC88" s="69"/>
      <c r="AD88" s="7"/>
      <c r="AE88" s="7"/>
      <c r="AF88" s="7"/>
      <c r="AG88" s="7"/>
      <c r="AH88" s="7"/>
      <c r="AI88" s="1"/>
    </row>
    <row r="89" customFormat="false" ht="12.75" hidden="false" customHeight="false" outlineLevel="0" collapsed="false">
      <c r="A89" s="68" t="s">
        <v>146</v>
      </c>
      <c r="B89" s="68" t="s">
        <v>143</v>
      </c>
      <c r="C89" s="68" t="str">
        <f aca="false">A89</f>
        <v>CONTINENTAL GAS</v>
      </c>
      <c r="D89" s="68" t="s">
        <v>144</v>
      </c>
      <c r="E89" s="8"/>
      <c r="F89" s="8" t="s">
        <v>146</v>
      </c>
      <c r="G89" s="8"/>
      <c r="H89" s="27" t="n">
        <f aca="false">ABS(DSUM(VARDATA2,J$6-1,$A88:$B89))+ABS(DSUM(VARDATA2,H$6-1,$A88:$B89))</f>
        <v>153433.98007</v>
      </c>
      <c r="I89" s="69"/>
      <c r="J89" s="69" t="n">
        <f aca="false">ABS(DSUM(VARDATA2,H$6-1,$C88:$D89))+ABS(DSUM(VARDATA2,J$6-1,$C88:$D89))</f>
        <v>1683614.97094</v>
      </c>
      <c r="K89" s="69"/>
      <c r="L89" s="70" t="n">
        <f aca="false">IF((J89+H89)=0,"",H89/(J89+H89))</f>
        <v>0.0835219877976811</v>
      </c>
      <c r="M89" s="70"/>
      <c r="N89" s="27" t="n">
        <f aca="false">ABS(DSUM(VARDATA2,P$6-1,$A88:$B89))+ABS(DSUM(VARDATA2,N$6-1,$A88:$B89))</f>
        <v>10997035.3819375</v>
      </c>
      <c r="O89" s="69"/>
      <c r="P89" s="69" t="n">
        <f aca="false">ABS(DSUM(VARDATA2,N$6-1,$C88:$D89))+ABS(DSUM(VARDATA2,P$6-1,$C88:$D89))</f>
        <v>41813470.9973149</v>
      </c>
      <c r="Q89" s="69"/>
      <c r="R89" s="70" t="n">
        <f aca="false">IF((P89+N89)=0,"",N89/(P89+N89))</f>
        <v>0.208235749586713</v>
      </c>
      <c r="S89" s="70"/>
      <c r="T89" s="27" t="n">
        <f aca="false">ABS(DSUM(VARDATA2,V$6-1,$A88:$B89))+ABS(DSUM(VARDATA2,T$6-1,$A88:$B89))</f>
        <v>32824885.27583</v>
      </c>
      <c r="U89" s="69"/>
      <c r="V89" s="69" t="n">
        <f aca="false">ABS(DSUM(VARDATA2,T$6-1,$C88:$D89))+ABS(DSUM(VARDATA2,V$6-1,$C88:$D89))</f>
        <v>76026902.5514992</v>
      </c>
      <c r="W89" s="69"/>
      <c r="X89" s="70" t="n">
        <f aca="false">IF((V89+T89)=0,"",T89/(V89+T89))</f>
        <v>0.301555775343809</v>
      </c>
      <c r="Y89" s="70"/>
      <c r="Z89" s="27" t="n">
        <f aca="false">ABS(DSUM(VARDATA2,AB$6-1,$A88:$B89))+ABS(DSUM(VARDATA2,Z$6-1,$A88:$B89))</f>
        <v>32824885.27583</v>
      </c>
      <c r="AA89" s="69"/>
      <c r="AB89" s="69" t="n">
        <f aca="false">ABS(DSUM(VARDATA2,Z$6-1,$C88:$D89))+ABS(DSUM(VARDATA2,AB$6-1,$C88:$D89))</f>
        <v>76026902.5514992</v>
      </c>
      <c r="AC89" s="69"/>
      <c r="AD89" s="70" t="n">
        <f aca="false">IF((AB89+Z89)=0,"",Z89/(AB89+Z89))</f>
        <v>0.301555775343809</v>
      </c>
      <c r="AE89" s="70"/>
      <c r="AF89" s="70"/>
      <c r="AG89" s="70"/>
      <c r="AH89" s="70"/>
      <c r="AI89" s="1"/>
    </row>
    <row r="90" customFormat="false" ht="12.75" hidden="true" customHeight="false" outlineLevel="0" collapsed="false">
      <c r="A90" s="1" t="s">
        <v>139</v>
      </c>
      <c r="B90" s="1" t="s">
        <v>140</v>
      </c>
      <c r="C90" s="1" t="s">
        <v>139</v>
      </c>
      <c r="D90" s="1" t="s">
        <v>140</v>
      </c>
      <c r="H90" s="7"/>
      <c r="I90" s="67"/>
      <c r="J90" s="69"/>
      <c r="K90" s="69"/>
      <c r="L90" s="7"/>
      <c r="M90" s="7"/>
      <c r="N90" s="7"/>
      <c r="O90" s="67"/>
      <c r="P90" s="69"/>
      <c r="Q90" s="69"/>
      <c r="R90" s="7"/>
      <c r="S90" s="7"/>
      <c r="T90" s="7"/>
      <c r="U90" s="67"/>
      <c r="V90" s="69"/>
      <c r="W90" s="69"/>
      <c r="X90" s="7"/>
      <c r="Y90" s="7"/>
      <c r="Z90" s="7"/>
      <c r="AA90" s="67"/>
      <c r="AB90" s="69"/>
      <c r="AC90" s="69"/>
      <c r="AD90" s="7"/>
      <c r="AE90" s="7"/>
      <c r="AF90" s="7"/>
      <c r="AG90" s="7"/>
      <c r="AH90" s="7"/>
      <c r="AI90" s="1"/>
    </row>
    <row r="91" customFormat="false" ht="12.75" hidden="false" customHeight="false" outlineLevel="0" collapsed="false">
      <c r="A91" s="68" t="s">
        <v>147</v>
      </c>
      <c r="B91" s="68" t="s">
        <v>143</v>
      </c>
      <c r="C91" s="68" t="str">
        <f aca="false">A91</f>
        <v>UK GAS</v>
      </c>
      <c r="D91" s="68" t="s">
        <v>144</v>
      </c>
      <c r="E91" s="8"/>
      <c r="F91" s="8" t="s">
        <v>147</v>
      </c>
      <c r="G91" s="8"/>
      <c r="H91" s="27" t="n">
        <f aca="false">ABS(DSUM(VARDATA2,J$6-1,$A90:$B91))+ABS(DSUM(VARDATA2,H$6-1,$A90:$B91))</f>
        <v>47997695.40419</v>
      </c>
      <c r="I91" s="69"/>
      <c r="J91" s="69" t="n">
        <f aca="false">ABS(DSUM(VARDATA2,H$6-1,$C90:$D91))+ABS(DSUM(VARDATA2,J$6-1,$C90:$D91))</f>
        <v>23030074.81117</v>
      </c>
      <c r="K91" s="69"/>
      <c r="L91" s="70" t="n">
        <f aca="false">IF((J91+H91)=0,"",H91/(J91+H91))</f>
        <v>0.67575956923128</v>
      </c>
      <c r="M91" s="70"/>
      <c r="N91" s="27" t="n">
        <f aca="false">ABS(DSUM(VARDATA2,P$6-1,$A90:$B91))+ABS(DSUM(VARDATA2,N$6-1,$A90:$B91))</f>
        <v>359524906.15475</v>
      </c>
      <c r="O91" s="69"/>
      <c r="P91" s="69" t="n">
        <f aca="false">ABS(DSUM(VARDATA2,N$6-1,$C90:$D91))+ABS(DSUM(VARDATA2,P$6-1,$C90:$D91))</f>
        <v>683675035.101883</v>
      </c>
      <c r="Q91" s="69"/>
      <c r="R91" s="70" t="n">
        <f aca="false">IF((P91+N91)=0,"",N91/(P91+N91))</f>
        <v>0.344636624233</v>
      </c>
      <c r="S91" s="70"/>
      <c r="T91" s="27" t="n">
        <f aca="false">ABS(DSUM(VARDATA2,V$6-1,$A90:$B91))+ABS(DSUM(VARDATA2,T$6-1,$A90:$B91))</f>
        <v>531812086.139503</v>
      </c>
      <c r="U91" s="69"/>
      <c r="V91" s="69" t="n">
        <f aca="false">ABS(DSUM(VARDATA2,T$6-1,$C90:$D91))+ABS(DSUM(VARDATA2,V$6-1,$C90:$D91))</f>
        <v>967279726.839926</v>
      </c>
      <c r="W91" s="69"/>
      <c r="X91" s="70" t="n">
        <f aca="false">IF((V91+T91)=0,"",T91/(V91+T91))</f>
        <v>0.354756180732207</v>
      </c>
      <c r="Y91" s="70"/>
      <c r="Z91" s="27" t="n">
        <f aca="false">ABS(DSUM(VARDATA2,AB$6-1,$A90:$B91))+ABS(DSUM(VARDATA2,Z$6-1,$A90:$B91))</f>
        <v>531812086.139503</v>
      </c>
      <c r="AA91" s="69"/>
      <c r="AB91" s="69" t="n">
        <f aca="false">ABS(DSUM(VARDATA2,Z$6-1,$C90:$D91))+ABS(DSUM(VARDATA2,AB$6-1,$C90:$D91))</f>
        <v>967279726.839926</v>
      </c>
      <c r="AC91" s="69"/>
      <c r="AD91" s="70" t="n">
        <f aca="false">IF((AB91+Z91)=0,"",Z91/(AB91+Z91))</f>
        <v>0.354756180732207</v>
      </c>
      <c r="AE91" s="70"/>
      <c r="AF91" s="70"/>
      <c r="AG91" s="70"/>
      <c r="AH91" s="70"/>
      <c r="AI91" s="1"/>
    </row>
    <row r="92" customFormat="false" ht="12.75" hidden="true" customHeight="false" outlineLevel="0" collapsed="false">
      <c r="A92" s="1" t="s">
        <v>139</v>
      </c>
      <c r="B92" s="1" t="s">
        <v>140</v>
      </c>
      <c r="C92" s="1" t="s">
        <v>139</v>
      </c>
      <c r="D92" s="1" t="s">
        <v>140</v>
      </c>
      <c r="H92" s="7"/>
      <c r="I92" s="67"/>
      <c r="J92" s="69"/>
      <c r="K92" s="69"/>
      <c r="L92" s="7"/>
      <c r="M92" s="7"/>
      <c r="N92" s="7"/>
      <c r="O92" s="67"/>
      <c r="P92" s="69"/>
      <c r="Q92" s="69"/>
      <c r="R92" s="7"/>
      <c r="S92" s="7"/>
      <c r="T92" s="7"/>
      <c r="U92" s="67"/>
      <c r="V92" s="69"/>
      <c r="W92" s="69"/>
      <c r="X92" s="7"/>
      <c r="Y92" s="7"/>
      <c r="Z92" s="7"/>
      <c r="AA92" s="67"/>
      <c r="AB92" s="69"/>
      <c r="AC92" s="69"/>
      <c r="AD92" s="7"/>
      <c r="AE92" s="7"/>
      <c r="AF92" s="7"/>
      <c r="AG92" s="7"/>
      <c r="AH92" s="7"/>
      <c r="AI92" s="1"/>
    </row>
    <row r="93" customFormat="false" ht="12.75" hidden="false" customHeight="false" outlineLevel="0" collapsed="false">
      <c r="A93" s="68" t="s">
        <v>148</v>
      </c>
      <c r="B93" s="68" t="s">
        <v>143</v>
      </c>
      <c r="C93" s="68" t="str">
        <f aca="false">A93</f>
        <v>POWER</v>
      </c>
      <c r="D93" s="68" t="s">
        <v>144</v>
      </c>
      <c r="E93" s="8"/>
      <c r="F93" s="8" t="s">
        <v>149</v>
      </c>
      <c r="G93" s="8"/>
      <c r="H93" s="27" t="n">
        <f aca="false">ABS(DSUM(VARDATA2,J$6-1,$A92:$B93))+ABS(DSUM(VARDATA2,H$6-1,$A92:$B93))</f>
        <v>28073960</v>
      </c>
      <c r="I93" s="69"/>
      <c r="J93" s="69" t="n">
        <f aca="false">ABS(DSUM(VARDATA2,H$6-1,$C92:$D93))+ABS(DSUM(VARDATA2,J$6-1,$C92:$D93))</f>
        <v>199800812.4</v>
      </c>
      <c r="K93" s="69"/>
      <c r="L93" s="70" t="n">
        <f aca="false">IF((J93+H93)=0,"",H93/(J93+H93))</f>
        <v>0.123199069841397</v>
      </c>
      <c r="M93" s="70"/>
      <c r="N93" s="27" t="n">
        <f aca="false">ABS(DSUM(VARDATA2,P$6-1,$A92:$B93))+ABS(DSUM(VARDATA2,N$6-1,$A92:$B93))</f>
        <v>601441904</v>
      </c>
      <c r="O93" s="69"/>
      <c r="P93" s="69" t="n">
        <f aca="false">ABS(DSUM(VARDATA2,N$6-1,$C92:$D93))+ABS(DSUM(VARDATA2,P$6-1,$C92:$D93))</f>
        <v>3672582637.26</v>
      </c>
      <c r="Q93" s="69"/>
      <c r="R93" s="70" t="n">
        <f aca="false">IF((P93+N93)=0,"",N93/(P93+N93))</f>
        <v>0.140720273876268</v>
      </c>
      <c r="S93" s="70"/>
      <c r="T93" s="27" t="n">
        <f aca="false">ABS(DSUM(VARDATA2,V$6-1,$A92:$B93))+ABS(DSUM(VARDATA2,T$6-1,$A92:$B93))</f>
        <v>851261780</v>
      </c>
      <c r="U93" s="69"/>
      <c r="V93" s="69" t="n">
        <f aca="false">ABS(DSUM(VARDATA2,T$6-1,$C92:$D93))+ABS(DSUM(VARDATA2,V$6-1,$C92:$D93))</f>
        <v>6141171073.638</v>
      </c>
      <c r="W93" s="69"/>
      <c r="X93" s="70" t="n">
        <f aca="false">IF((V93+T93)=0,"",T93/(V93+T93))</f>
        <v>0.121740429664206</v>
      </c>
      <c r="Y93" s="70"/>
      <c r="Z93" s="27" t="n">
        <f aca="false">ABS(DSUM(VARDATA2,AB$6-1,$A92:$B93))+ABS(DSUM(VARDATA2,Z$6-1,$A92:$B93))</f>
        <v>899153656</v>
      </c>
      <c r="AA93" s="69"/>
      <c r="AB93" s="69" t="n">
        <f aca="false">ABS(DSUM(VARDATA2,Z$6-1,$C92:$D93))+ABS(DSUM(VARDATA2,AB$6-1,$C92:$D93))</f>
        <v>8049609568.15</v>
      </c>
      <c r="AC93" s="69"/>
      <c r="AD93" s="70" t="n">
        <f aca="false">IF((AB93+Z93)=0,"",Z93/(AB93+Z93))</f>
        <v>0.100477980417837</v>
      </c>
      <c r="AE93" s="70"/>
      <c r="AF93" s="70"/>
      <c r="AG93" s="70"/>
      <c r="AH93" s="70"/>
      <c r="AI93" s="1"/>
    </row>
    <row r="94" customFormat="false" ht="12.75" hidden="true" customHeight="false" outlineLevel="0" collapsed="false">
      <c r="A94" s="1" t="s">
        <v>139</v>
      </c>
      <c r="B94" s="1" t="s">
        <v>140</v>
      </c>
      <c r="C94" s="1" t="s">
        <v>139</v>
      </c>
      <c r="D94" s="1" t="s">
        <v>140</v>
      </c>
      <c r="H94" s="7"/>
      <c r="I94" s="67"/>
      <c r="J94" s="69"/>
      <c r="K94" s="69"/>
      <c r="L94" s="7"/>
      <c r="M94" s="7"/>
      <c r="N94" s="7"/>
      <c r="O94" s="67"/>
      <c r="P94" s="69"/>
      <c r="Q94" s="69"/>
      <c r="R94" s="7"/>
      <c r="S94" s="7"/>
      <c r="T94" s="7"/>
      <c r="U94" s="67"/>
      <c r="V94" s="69"/>
      <c r="W94" s="69"/>
      <c r="X94" s="7"/>
      <c r="Y94" s="7"/>
      <c r="Z94" s="7"/>
      <c r="AA94" s="67"/>
      <c r="AB94" s="69"/>
      <c r="AC94" s="69"/>
      <c r="AD94" s="7"/>
      <c r="AE94" s="7"/>
      <c r="AF94" s="7"/>
      <c r="AG94" s="7"/>
      <c r="AH94" s="7"/>
      <c r="AI94" s="1"/>
    </row>
    <row r="95" customFormat="false" ht="12.75" hidden="false" customHeight="false" outlineLevel="0" collapsed="false">
      <c r="A95" s="68" t="s">
        <v>150</v>
      </c>
      <c r="B95" s="68" t="s">
        <v>143</v>
      </c>
      <c r="C95" s="68" t="str">
        <f aca="false">A95</f>
        <v>CONTINENTAL POWER</v>
      </c>
      <c r="D95" s="68" t="s">
        <v>144</v>
      </c>
      <c r="E95" s="8"/>
      <c r="F95" s="8" t="s">
        <v>150</v>
      </c>
      <c r="G95" s="8"/>
      <c r="H95" s="27" t="n">
        <f aca="false">ABS(DSUM(VARDATA2,J$6-1,$A94:$B95))+ABS(DSUM(VARDATA2,H$6-1,$A94:$B95))</f>
        <v>1719617</v>
      </c>
      <c r="I95" s="69"/>
      <c r="J95" s="69" t="n">
        <f aca="false">ABS(DSUM(VARDATA2,H$6-1,$C94:$D95))+ABS(DSUM(VARDATA2,J$6-1,$C94:$D95))</f>
        <v>794605</v>
      </c>
      <c r="K95" s="69"/>
      <c r="L95" s="70" t="n">
        <f aca="false">IF((J95+H95)=0,"",H95/(J95+H95))</f>
        <v>0.683955911610033</v>
      </c>
      <c r="M95" s="70"/>
      <c r="N95" s="27" t="n">
        <f aca="false">ABS(DSUM(VARDATA2,P$6-1,$A94:$B95))+ABS(DSUM(VARDATA2,N$6-1,$A94:$B95))</f>
        <v>29259855.144305</v>
      </c>
      <c r="O95" s="69"/>
      <c r="P95" s="69" t="n">
        <f aca="false">ABS(DSUM(VARDATA2,N$6-1,$C94:$D95))+ABS(DSUM(VARDATA2,P$6-1,$C94:$D95))</f>
        <v>277065588.615529</v>
      </c>
      <c r="Q95" s="69"/>
      <c r="R95" s="70" t="n">
        <f aca="false">IF((P95+N95)=0,"",N95/(P95+N95))</f>
        <v>0.0955188533644805</v>
      </c>
      <c r="S95" s="70"/>
      <c r="T95" s="27" t="n">
        <f aca="false">ABS(DSUM(VARDATA2,V$6-1,$A94:$B95))+ABS(DSUM(VARDATA2,T$6-1,$A94:$B95))</f>
        <v>32312205.13855</v>
      </c>
      <c r="U95" s="69"/>
      <c r="V95" s="69" t="n">
        <f aca="false">ABS(DSUM(VARDATA2,T$6-1,$C94:$D95))+ABS(DSUM(VARDATA2,V$6-1,$C94:$D95))</f>
        <v>394520175.16273</v>
      </c>
      <c r="W95" s="69"/>
      <c r="X95" s="70" t="n">
        <f aca="false">IF((V95+T95)=0,"",T95/(V95+T95))</f>
        <v>0.0757023286652771</v>
      </c>
      <c r="Y95" s="70"/>
      <c r="Z95" s="27" t="n">
        <f aca="false">ABS(DSUM(VARDATA2,AB$6-1,$A94:$B95))+ABS(DSUM(VARDATA2,Z$6-1,$A94:$B95))</f>
        <v>32312205.13855</v>
      </c>
      <c r="AA95" s="69"/>
      <c r="AB95" s="69" t="n">
        <f aca="false">ABS(DSUM(VARDATA2,Z$6-1,$C94:$D95))+ABS(DSUM(VARDATA2,AB$6-1,$C94:$D95))</f>
        <v>394520175.16273</v>
      </c>
      <c r="AC95" s="69"/>
      <c r="AD95" s="70" t="n">
        <f aca="false">IF((AB95+Z95)=0,"",Z95/(AB95+Z95))</f>
        <v>0.0757023286652771</v>
      </c>
      <c r="AE95" s="70"/>
      <c r="AF95" s="70"/>
      <c r="AG95" s="70"/>
      <c r="AH95" s="70"/>
      <c r="AI95" s="1"/>
    </row>
    <row r="96" customFormat="false" ht="12.75" hidden="true" customHeight="false" outlineLevel="0" collapsed="false">
      <c r="A96" s="1" t="s">
        <v>139</v>
      </c>
      <c r="B96" s="1" t="s">
        <v>140</v>
      </c>
      <c r="C96" s="1" t="s">
        <v>139</v>
      </c>
      <c r="D96" s="1" t="s">
        <v>140</v>
      </c>
      <c r="H96" s="7"/>
      <c r="I96" s="67"/>
      <c r="J96" s="69"/>
      <c r="K96" s="69"/>
      <c r="L96" s="7"/>
      <c r="M96" s="7"/>
      <c r="N96" s="7"/>
      <c r="O96" s="67"/>
      <c r="P96" s="69"/>
      <c r="Q96" s="69"/>
      <c r="R96" s="7"/>
      <c r="S96" s="7"/>
      <c r="T96" s="7"/>
      <c r="U96" s="67"/>
      <c r="V96" s="69"/>
      <c r="W96" s="69"/>
      <c r="X96" s="7"/>
      <c r="Y96" s="7"/>
      <c r="Z96" s="7"/>
      <c r="AA96" s="67"/>
      <c r="AB96" s="69"/>
      <c r="AC96" s="69"/>
      <c r="AD96" s="7"/>
      <c r="AE96" s="7"/>
      <c r="AF96" s="7"/>
      <c r="AG96" s="7"/>
      <c r="AH96" s="7"/>
      <c r="AI96" s="1"/>
    </row>
    <row r="97" customFormat="false" ht="12.75" hidden="false" customHeight="false" outlineLevel="0" collapsed="false">
      <c r="A97" s="68" t="s">
        <v>151</v>
      </c>
      <c r="B97" s="68" t="s">
        <v>143</v>
      </c>
      <c r="C97" s="68" t="s">
        <v>151</v>
      </c>
      <c r="D97" s="68" t="s">
        <v>144</v>
      </c>
      <c r="F97" s="8" t="s">
        <v>151</v>
      </c>
      <c r="G97" s="8"/>
      <c r="H97" s="27" t="n">
        <f aca="false">ABS(DSUM(VARDATA2,J$6-1,$A96:$B97))+ABS(DSUM(VARDATA2,H$6-1,$A96:$B97))</f>
        <v>170765</v>
      </c>
      <c r="I97" s="69"/>
      <c r="J97" s="69" t="n">
        <f aca="false">ABS(DSUM(VARDATA2,H$6-1,$C96:$D97))+ABS(DSUM(VARDATA2,J$6-1,$C96:$D97))</f>
        <v>6706886</v>
      </c>
      <c r="K97" s="69"/>
      <c r="L97" s="70" t="n">
        <f aca="false">IF((J97+H97)=0,"",H97/(J97+H97))</f>
        <v>0.0248289714031724</v>
      </c>
      <c r="M97" s="70"/>
      <c r="N97" s="27" t="n">
        <f aca="false">ABS(DSUM(VARDATA2,P$6-1,$A96:$B97))+ABS(DSUM(VARDATA2,N$6-1,$A96:$B97))</f>
        <v>16528157.9389771</v>
      </c>
      <c r="O97" s="69"/>
      <c r="P97" s="69" t="n">
        <f aca="false">ABS(DSUM(VARDATA2,N$6-1,$C96:$D97))+ABS(DSUM(VARDATA2,P$6-1,$C96:$D97))</f>
        <v>161115951.132156</v>
      </c>
      <c r="Q97" s="69"/>
      <c r="R97" s="70" t="n">
        <f aca="false">IF((P97+N97)=0,"",N97/(P97+N97))</f>
        <v>0.0930408445593813</v>
      </c>
      <c r="S97" s="70"/>
      <c r="T97" s="27" t="n">
        <f aca="false">ABS(DSUM(VARDATA2,V$6-1,$A96:$B97))+ABS(DSUM(VARDATA2,T$6-1,$A96:$B97))</f>
        <v>24755097.43375</v>
      </c>
      <c r="U97" s="69"/>
      <c r="V97" s="69" t="n">
        <f aca="false">ABS(DSUM(VARDATA2,T$6-1,$C96:$D97))+ABS(DSUM(VARDATA2,V$6-1,$C96:$D97))</f>
        <v>401365330.037242</v>
      </c>
      <c r="W97" s="69"/>
      <c r="X97" s="70" t="n">
        <f aca="false">IF((V97+T97)=0,"",T97/(V97+T97))</f>
        <v>0.0580941345165509</v>
      </c>
      <c r="Y97" s="70"/>
      <c r="Z97" s="27" t="n">
        <f aca="false">ABS(DSUM(VARDATA2,AB$6-1,$A96:$B97))+ABS(DSUM(VARDATA2,Z$6-1,$A96:$B97))</f>
        <v>24755097.43375</v>
      </c>
      <c r="AA97" s="69"/>
      <c r="AB97" s="69" t="n">
        <f aca="false">ABS(DSUM(VARDATA2,Z$6-1,$C96:$D97))+ABS(DSUM(VARDATA2,AB$6-1,$C96:$D97))</f>
        <v>401365330.037242</v>
      </c>
      <c r="AC97" s="69"/>
      <c r="AD97" s="70" t="n">
        <f aca="false">IF((AB97+Z97)=0,"",Z97/(AB97+Z97))</f>
        <v>0.0580941345165509</v>
      </c>
      <c r="AE97" s="70"/>
      <c r="AF97" s="70"/>
      <c r="AG97" s="70"/>
      <c r="AH97" s="70"/>
      <c r="AI97" s="1"/>
    </row>
    <row r="98" customFormat="false" ht="12.75" hidden="true" customHeight="false" outlineLevel="0" collapsed="false">
      <c r="A98" s="1" t="s">
        <v>139</v>
      </c>
      <c r="B98" s="1" t="s">
        <v>140</v>
      </c>
      <c r="C98" s="1" t="s">
        <v>139</v>
      </c>
      <c r="D98" s="1" t="s">
        <v>140</v>
      </c>
      <c r="H98" s="7"/>
      <c r="I98" s="67"/>
      <c r="J98" s="69"/>
      <c r="K98" s="69"/>
      <c r="L98" s="7"/>
      <c r="M98" s="7"/>
      <c r="N98" s="7"/>
      <c r="O98" s="67"/>
      <c r="P98" s="69"/>
      <c r="Q98" s="69"/>
      <c r="R98" s="7"/>
      <c r="S98" s="7"/>
      <c r="T98" s="7"/>
      <c r="U98" s="67"/>
      <c r="V98" s="69"/>
      <c r="W98" s="69"/>
      <c r="X98" s="7"/>
      <c r="Y98" s="7"/>
      <c r="Z98" s="7"/>
      <c r="AA98" s="67"/>
      <c r="AB98" s="69"/>
      <c r="AC98" s="69"/>
      <c r="AD98" s="7"/>
      <c r="AE98" s="7"/>
      <c r="AF98" s="7"/>
      <c r="AG98" s="7"/>
      <c r="AH98" s="7"/>
      <c r="AI98" s="1"/>
    </row>
    <row r="99" customFormat="false" ht="12.75" hidden="false" customHeight="false" outlineLevel="0" collapsed="false">
      <c r="A99" s="68" t="s">
        <v>152</v>
      </c>
      <c r="B99" s="68" t="s">
        <v>143</v>
      </c>
      <c r="C99" s="68" t="str">
        <f aca="false">A99</f>
        <v>UK POWER</v>
      </c>
      <c r="D99" s="68" t="s">
        <v>144</v>
      </c>
      <c r="E99" s="8"/>
      <c r="F99" s="8" t="s">
        <v>152</v>
      </c>
      <c r="G99" s="8"/>
      <c r="H99" s="27" t="n">
        <f aca="false">ABS(DSUM(VARDATA2,J$6-1,$A98:$B99))+ABS(DSUM(VARDATA2,H$6-1,$A98:$B99))</f>
        <v>1584064.56159</v>
      </c>
      <c r="I99" s="69"/>
      <c r="J99" s="69" t="n">
        <f aca="false">ABS(DSUM(VARDATA2,H$6-1,$C98:$D99))+ABS(DSUM(VARDATA2,J$6-1,$C98:$D99))</f>
        <v>13863201.2022</v>
      </c>
      <c r="K99" s="69"/>
      <c r="L99" s="70" t="n">
        <f aca="false">IF((J99+H99)=0,"",H99/(J99+H99))</f>
        <v>0.102546598589843</v>
      </c>
      <c r="M99" s="70"/>
      <c r="N99" s="27" t="n">
        <f aca="false">ABS(DSUM(VARDATA2,P$6-1,$A98:$B99))+ABS(DSUM(VARDATA2,N$6-1,$A98:$B99))</f>
        <v>204202098.982819</v>
      </c>
      <c r="O99" s="69"/>
      <c r="P99" s="69" t="n">
        <f aca="false">ABS(DSUM(VARDATA2,N$6-1,$C98:$D99))+ABS(DSUM(VARDATA2,P$6-1,$C98:$D99))</f>
        <v>671677306.830706</v>
      </c>
      <c r="Q99" s="69"/>
      <c r="R99" s="70" t="n">
        <f aca="false">IF((P99+N99)=0,"",N99/(P99+N99))</f>
        <v>0.233139513987265</v>
      </c>
      <c r="S99" s="70"/>
      <c r="T99" s="27" t="n">
        <f aca="false">ABS(DSUM(VARDATA2,V$6-1,$A98:$B99))+ABS(DSUM(VARDATA2,T$6-1,$A98:$B99))</f>
        <v>314023133.508613</v>
      </c>
      <c r="U99" s="69"/>
      <c r="V99" s="69" t="n">
        <f aca="false">ABS(DSUM(VARDATA2,T$6-1,$C98:$D99))+ABS(DSUM(VARDATA2,V$6-1,$C98:$D99))</f>
        <v>1240134760.01614</v>
      </c>
      <c r="W99" s="69"/>
      <c r="X99" s="70" t="n">
        <f aca="false">IF((V99+T99)=0,"",T99/(V99+T99))</f>
        <v>0.202053558918924</v>
      </c>
      <c r="Y99" s="70"/>
      <c r="Z99" s="27" t="n">
        <f aca="false">ABS(DSUM(VARDATA2,AB$6-1,$A98:$B99))+ABS(DSUM(VARDATA2,Z$6-1,$A98:$B99))</f>
        <v>314023133.508613</v>
      </c>
      <c r="AA99" s="69"/>
      <c r="AB99" s="69" t="n">
        <f aca="false">ABS(DSUM(VARDATA2,Z$6-1,$C98:$D99))+ABS(DSUM(VARDATA2,AB$6-1,$C98:$D99))</f>
        <v>1240134760.01614</v>
      </c>
      <c r="AC99" s="69"/>
      <c r="AD99" s="70" t="n">
        <f aca="false">IF((AB99+Z99)=0,"",Z99/(AB99+Z99))</f>
        <v>0.202053558918924</v>
      </c>
      <c r="AE99" s="70"/>
      <c r="AF99" s="70"/>
      <c r="AG99" s="70"/>
      <c r="AH99" s="70"/>
      <c r="AI99" s="1"/>
    </row>
    <row r="100" customFormat="false" ht="12.75" hidden="true" customHeight="false" outlineLevel="0" collapsed="false">
      <c r="A100" s="1" t="s">
        <v>139</v>
      </c>
      <c r="B100" s="1" t="s">
        <v>140</v>
      </c>
      <c r="C100" s="1" t="s">
        <v>139</v>
      </c>
      <c r="D100" s="1" t="s">
        <v>140</v>
      </c>
      <c r="H100" s="7"/>
      <c r="I100" s="67"/>
      <c r="J100" s="69"/>
      <c r="K100" s="69"/>
      <c r="L100" s="7"/>
      <c r="M100" s="7"/>
      <c r="N100" s="7"/>
      <c r="O100" s="67"/>
      <c r="P100" s="69"/>
      <c r="Q100" s="69"/>
      <c r="R100" s="7"/>
      <c r="S100" s="7"/>
      <c r="T100" s="7"/>
      <c r="U100" s="67"/>
      <c r="V100" s="69"/>
      <c r="W100" s="69"/>
      <c r="X100" s="7"/>
      <c r="Y100" s="7"/>
      <c r="Z100" s="7"/>
      <c r="AA100" s="67"/>
      <c r="AB100" s="69"/>
      <c r="AC100" s="69"/>
      <c r="AD100" s="7"/>
      <c r="AE100" s="7"/>
      <c r="AF100" s="7"/>
      <c r="AG100" s="7"/>
      <c r="AH100" s="7"/>
      <c r="AI100" s="1"/>
    </row>
    <row r="101" customFormat="false" ht="12.75" hidden="false" customHeight="false" outlineLevel="0" collapsed="false">
      <c r="A101" s="68" t="s">
        <v>153</v>
      </c>
      <c r="B101" s="68" t="s">
        <v>143</v>
      </c>
      <c r="C101" s="68" t="s">
        <v>153</v>
      </c>
      <c r="D101" s="68" t="s">
        <v>144</v>
      </c>
      <c r="E101" s="8"/>
      <c r="F101" s="8" t="s">
        <v>153</v>
      </c>
      <c r="G101" s="8"/>
      <c r="H101" s="27" t="n">
        <f aca="false">ABS(DSUM(VARDATA2,J$6-1,$A100:$B101))+ABS(DSUM(VARDATA2,H$6-1,$A100:$B101))</f>
        <v>12089195.48</v>
      </c>
      <c r="I101" s="69"/>
      <c r="J101" s="69" t="n">
        <f aca="false">ABS(DSUM(VARDATA2,H$6-1,$C100:$D101))+ABS(DSUM(VARDATA2,J$6-1,$C100:$D101))</f>
        <v>935133329.37</v>
      </c>
      <c r="K101" s="69"/>
      <c r="L101" s="70" t="n">
        <f aca="false">IF((J101+H101)=0,"",H101/(J101+H101))</f>
        <v>0.0127627829394306</v>
      </c>
      <c r="M101" s="70"/>
      <c r="N101" s="27" t="n">
        <f aca="false">ABS(DSUM(VARDATA2,P$6-1,$A100:$B101))+ABS(DSUM(VARDATA2,N$6-1,$A100:$B101))</f>
        <v>208909633.76</v>
      </c>
      <c r="O101" s="69"/>
      <c r="P101" s="69" t="n">
        <f aca="false">ABS(DSUM(VARDATA2,N$6-1,$C100:$D101))+ABS(DSUM(VARDATA2,P$6-1,$C100:$D101))</f>
        <v>11636732801.28</v>
      </c>
      <c r="Q101" s="69"/>
      <c r="R101" s="70" t="n">
        <f aca="false">IF((P101+N101)=0,"",N101/(P101+N101))</f>
        <v>0.0176359901884287</v>
      </c>
      <c r="S101" s="70"/>
      <c r="T101" s="27" t="n">
        <f aca="false">ABS(DSUM(VARDATA2,V$6-1,$A100:$B101))+ABS(DSUM(VARDATA2,T$6-1,$A100:$B101))</f>
        <v>493583368.597688</v>
      </c>
      <c r="U101" s="69"/>
      <c r="V101" s="69" t="n">
        <f aca="false">ABS(DSUM(VARDATA2,T$6-1,$C100:$D101))+ABS(DSUM(VARDATA2,V$6-1,$C100:$D101))</f>
        <v>19165429025.6106</v>
      </c>
      <c r="W101" s="69"/>
      <c r="X101" s="70" t="n">
        <f aca="false">IF((V101+T101)=0,"",T101/(V101+T101))</f>
        <v>0.0251072311619836</v>
      </c>
      <c r="Y101" s="70"/>
      <c r="Z101" s="27" t="n">
        <f aca="false">ABS(DSUM(VARDATA2,AB$6-1,$A100:$B101))+ABS(DSUM(VARDATA2,Z$6-1,$A100:$B101))</f>
        <v>493583368.61</v>
      </c>
      <c r="AA101" s="69"/>
      <c r="AB101" s="69" t="n">
        <f aca="false">ABS(DSUM(VARDATA2,Z$6-1,$C100:$D101))+ABS(DSUM(VARDATA2,AB$6-1,$C100:$D101))</f>
        <v>19165429025.61</v>
      </c>
      <c r="AC101" s="69"/>
      <c r="AD101" s="70" t="n">
        <f aca="false">IF((AB101+Z101)=0,"",Z101/(AB101+Z101))</f>
        <v>0.0251072311625949</v>
      </c>
      <c r="AE101" s="70"/>
      <c r="AF101" s="70"/>
      <c r="AG101" s="70"/>
      <c r="AH101" s="70"/>
      <c r="AI101" s="1"/>
    </row>
    <row r="102" customFormat="false" ht="12.75" hidden="true" customHeight="false" outlineLevel="0" collapsed="false">
      <c r="A102" s="1" t="s">
        <v>139</v>
      </c>
      <c r="B102" s="1" t="s">
        <v>140</v>
      </c>
      <c r="C102" s="1" t="s">
        <v>139</v>
      </c>
      <c r="D102" s="1" t="s">
        <v>140</v>
      </c>
      <c r="H102" s="7"/>
      <c r="I102" s="67"/>
      <c r="J102" s="69"/>
      <c r="K102" s="69"/>
      <c r="L102" s="7"/>
      <c r="M102" s="7"/>
      <c r="N102" s="7"/>
      <c r="O102" s="67"/>
      <c r="P102" s="69"/>
      <c r="Q102" s="69"/>
      <c r="R102" s="7"/>
      <c r="S102" s="7"/>
      <c r="T102" s="7"/>
      <c r="U102" s="67"/>
      <c r="V102" s="69"/>
      <c r="W102" s="69"/>
      <c r="X102" s="7"/>
      <c r="Y102" s="7"/>
      <c r="Z102" s="7"/>
      <c r="AA102" s="67"/>
      <c r="AB102" s="69"/>
      <c r="AC102" s="69"/>
      <c r="AD102" s="7"/>
      <c r="AE102" s="7"/>
      <c r="AF102" s="7"/>
      <c r="AG102" s="7"/>
      <c r="AH102" s="7"/>
      <c r="AI102" s="1"/>
    </row>
    <row r="103" customFormat="false" ht="12.75" hidden="false" customHeight="false" outlineLevel="0" collapsed="false">
      <c r="A103" s="68" t="s">
        <v>154</v>
      </c>
      <c r="B103" s="68" t="s">
        <v>143</v>
      </c>
      <c r="C103" s="68" t="s">
        <v>154</v>
      </c>
      <c r="D103" s="68" t="s">
        <v>144</v>
      </c>
      <c r="E103" s="8"/>
      <c r="F103" s="8" t="s">
        <v>154</v>
      </c>
      <c r="G103" s="8"/>
      <c r="H103" s="27" t="n">
        <f aca="false">ABS(DSUM(VARDATA2,J$6-1,$A102:$B103))+ABS(DSUM(VARDATA2,H$6-1,$A102:$B103))</f>
        <v>16360000</v>
      </c>
      <c r="I103" s="69"/>
      <c r="J103" s="69" t="n">
        <f aca="false">ABS(DSUM(VARDATA2,H$6-1,$C102:$D103))+ABS(DSUM(VARDATA2,J$6-1,$C102:$D103))</f>
        <v>28395942.03</v>
      </c>
      <c r="K103" s="69"/>
      <c r="L103" s="70" t="n">
        <f aca="false">IF((J103+H103)=0,"",H103/(J103+H103))</f>
        <v>0.36553805501477</v>
      </c>
      <c r="M103" s="70"/>
      <c r="N103" s="27" t="n">
        <f aca="false">ABS(DSUM(VARDATA2,P$6-1,$A102:$B103))+ABS(DSUM(VARDATA2,N$6-1,$A102:$B103))</f>
        <v>439134326.96</v>
      </c>
      <c r="O103" s="69"/>
      <c r="P103" s="69" t="n">
        <f aca="false">ABS(DSUM(VARDATA2,N$6-1,$C102:$D103))+ABS(DSUM(VARDATA2,P$6-1,$C102:$D103))</f>
        <v>1136801822.19</v>
      </c>
      <c r="Q103" s="69"/>
      <c r="R103" s="70" t="n">
        <f aca="false">IF((P103+N103)=0,"",N103/(P103+N103))</f>
        <v>0.278649821692873</v>
      </c>
      <c r="S103" s="70"/>
      <c r="T103" s="27" t="n">
        <f aca="false">ABS(DSUM(VARDATA2,V$6-1,$A102:$B103))+ABS(DSUM(VARDATA2,T$6-1,$A102:$B103))</f>
        <v>507022326.9616</v>
      </c>
      <c r="U103" s="69"/>
      <c r="V103" s="69" t="n">
        <f aca="false">ABS(DSUM(VARDATA2,T$6-1,$C102:$D103))+ABS(DSUM(VARDATA2,V$6-1,$C102:$D103))</f>
        <v>1947107696.90378</v>
      </c>
      <c r="W103" s="69"/>
      <c r="X103" s="70" t="n">
        <f aca="false">IF((V103+T103)=0,"",T103/(V103+T103))</f>
        <v>0.206599618614752</v>
      </c>
      <c r="Y103" s="70"/>
      <c r="Z103" s="27" t="n">
        <f aca="false">ABS(DSUM(VARDATA2,AB$6-1,$A102:$B103))+ABS(DSUM(VARDATA2,Z$6-1,$A102:$B103))</f>
        <v>507022326.96</v>
      </c>
      <c r="AA103" s="69"/>
      <c r="AB103" s="69" t="n">
        <f aca="false">ABS(DSUM(VARDATA2,Z$6-1,$C102:$D103))+ABS(DSUM(VARDATA2,AB$6-1,$C102:$D103))</f>
        <v>1947107696.9</v>
      </c>
      <c r="AC103" s="69"/>
      <c r="AD103" s="70" t="n">
        <f aca="false">IF((AB103+Z103)=0,"",Z103/(AB103+Z103))</f>
        <v>0.206599618614553</v>
      </c>
      <c r="AE103" s="70"/>
      <c r="AF103" s="70"/>
      <c r="AG103" s="70"/>
      <c r="AH103" s="70"/>
      <c r="AI103" s="1"/>
    </row>
    <row r="104" customFormat="false" ht="12.75" hidden="true" customHeight="false" outlineLevel="0" collapsed="false">
      <c r="A104" s="1" t="s">
        <v>139</v>
      </c>
      <c r="B104" s="1" t="s">
        <v>140</v>
      </c>
      <c r="C104" s="1" t="s">
        <v>139</v>
      </c>
      <c r="D104" s="1" t="s">
        <v>140</v>
      </c>
      <c r="H104" s="7"/>
      <c r="I104" s="67"/>
      <c r="J104" s="69"/>
      <c r="K104" s="69"/>
      <c r="L104" s="7"/>
      <c r="M104" s="7"/>
      <c r="N104" s="7"/>
      <c r="O104" s="67"/>
      <c r="P104" s="69"/>
      <c r="Q104" s="69"/>
      <c r="R104" s="7"/>
      <c r="S104" s="7"/>
      <c r="T104" s="7"/>
      <c r="U104" s="67"/>
      <c r="V104" s="69"/>
      <c r="W104" s="69"/>
      <c r="X104" s="7"/>
      <c r="Y104" s="7"/>
      <c r="Z104" s="7"/>
      <c r="AA104" s="67"/>
      <c r="AB104" s="69"/>
      <c r="AC104" s="69"/>
      <c r="AD104" s="7"/>
      <c r="AE104" s="7"/>
      <c r="AF104" s="7"/>
      <c r="AG104" s="7"/>
      <c r="AH104" s="7"/>
      <c r="AI104" s="1"/>
    </row>
    <row r="105" customFormat="false" ht="12.75" hidden="false" customHeight="false" outlineLevel="0" collapsed="false">
      <c r="A105" s="68" t="s">
        <v>155</v>
      </c>
      <c r="B105" s="68" t="s">
        <v>143</v>
      </c>
      <c r="C105" s="68" t="str">
        <f aca="false">A105</f>
        <v>PLASTICS</v>
      </c>
      <c r="D105" s="68" t="s">
        <v>144</v>
      </c>
      <c r="E105" s="8"/>
      <c r="F105" s="8" t="s">
        <v>155</v>
      </c>
      <c r="G105" s="8"/>
      <c r="H105" s="27" t="n">
        <f aca="false">ABS(DSUM(VARDATA2,J$6-1,$A104:$B105))+ABS(DSUM(VARDATA2,H$6-1,$A104:$B105))</f>
        <v>0</v>
      </c>
      <c r="I105" s="69"/>
      <c r="J105" s="69" t="n">
        <f aca="false">ABS(DSUM(VARDATA2,H$6-1,$C104:$D105))+ABS(DSUM(VARDATA2,J$6-1,$C104:$D105))</f>
        <v>0</v>
      </c>
      <c r="K105" s="69"/>
      <c r="L105" s="70" t="str">
        <f aca="false">IF((J105+H105)=0,"",H105/(J105+H105))</f>
        <v/>
      </c>
      <c r="M105" s="70"/>
      <c r="N105" s="27" t="n">
        <f aca="false">ABS(DSUM(VARDATA2,P$6-1,$A104:$B105))+ABS(DSUM(VARDATA2,N$6-1,$A104:$B105))</f>
        <v>427500</v>
      </c>
      <c r="O105" s="69"/>
      <c r="P105" s="69" t="n">
        <f aca="false">ABS(DSUM(VARDATA2,N$6-1,$C104:$D105))+ABS(DSUM(VARDATA2,P$6-1,$C104:$D105))</f>
        <v>13536000</v>
      </c>
      <c r="Q105" s="69"/>
      <c r="R105" s="70" t="n">
        <f aca="false">IF((P105+N105)=0,"",N105/(P105+N105))</f>
        <v>0.0306155333548179</v>
      </c>
      <c r="S105" s="70"/>
      <c r="T105" s="27" t="n">
        <f aca="false">ABS(DSUM(VARDATA2,V$6-1,$A104:$B105))+ABS(DSUM(VARDATA2,T$6-1,$A104:$B105))</f>
        <v>427500</v>
      </c>
      <c r="U105" s="69"/>
      <c r="V105" s="69" t="n">
        <f aca="false">ABS(DSUM(VARDATA2,T$6-1,$C104:$D105))+ABS(DSUM(VARDATA2,V$6-1,$C104:$D105))</f>
        <v>13536000</v>
      </c>
      <c r="W105" s="69"/>
      <c r="X105" s="70" t="n">
        <f aca="false">IF((V105+T105)=0,"",T105/(V105+T105))</f>
        <v>0.0306155333548179</v>
      </c>
      <c r="Y105" s="70"/>
      <c r="Z105" s="27" t="n">
        <f aca="false">ABS(DSUM(VARDATA2,AB$6-1,$A104:$B105))+ABS(DSUM(VARDATA2,Z$6-1,$A104:$B105))</f>
        <v>427500</v>
      </c>
      <c r="AA105" s="69"/>
      <c r="AB105" s="69" t="n">
        <f aca="false">ABS(DSUM(VARDATA2,Z$6-1,$C104:$D105))+ABS(DSUM(VARDATA2,AB$6-1,$C104:$D105))</f>
        <v>66211623.18</v>
      </c>
      <c r="AC105" s="69"/>
      <c r="AD105" s="70" t="n">
        <f aca="false">IF((AB105+Z105)=0,"",Z105/(AB105+Z105))</f>
        <v>0.00641515043415672</v>
      </c>
      <c r="AE105" s="70"/>
      <c r="AF105" s="70"/>
      <c r="AG105" s="70"/>
      <c r="AH105" s="70"/>
      <c r="AI105" s="1"/>
    </row>
    <row r="106" customFormat="false" ht="12.75" hidden="true" customHeight="false" outlineLevel="0" collapsed="false">
      <c r="A106" s="1" t="s">
        <v>139</v>
      </c>
      <c r="B106" s="1" t="s">
        <v>140</v>
      </c>
      <c r="C106" s="1" t="s">
        <v>139</v>
      </c>
      <c r="D106" s="1" t="s">
        <v>140</v>
      </c>
      <c r="H106" s="7"/>
      <c r="I106" s="67"/>
      <c r="J106" s="69"/>
      <c r="K106" s="69"/>
      <c r="L106" s="7"/>
      <c r="M106" s="7"/>
      <c r="N106" s="7"/>
      <c r="O106" s="67"/>
      <c r="P106" s="69"/>
      <c r="Q106" s="69"/>
      <c r="R106" s="7"/>
      <c r="S106" s="7"/>
      <c r="T106" s="7"/>
      <c r="U106" s="67"/>
      <c r="V106" s="69"/>
      <c r="W106" s="69"/>
      <c r="X106" s="7"/>
      <c r="Y106" s="7"/>
      <c r="Z106" s="7"/>
      <c r="AA106" s="67"/>
      <c r="AB106" s="69"/>
      <c r="AC106" s="69"/>
      <c r="AD106" s="7"/>
      <c r="AE106" s="7"/>
      <c r="AF106" s="7"/>
      <c r="AG106" s="7"/>
      <c r="AH106" s="7"/>
      <c r="AI106" s="1"/>
    </row>
    <row r="107" customFormat="false" ht="12.75" hidden="false" customHeight="false" outlineLevel="0" collapsed="false">
      <c r="A107" s="68" t="s">
        <v>156</v>
      </c>
      <c r="B107" s="68" t="s">
        <v>143</v>
      </c>
      <c r="C107" s="68" t="s">
        <v>156</v>
      </c>
      <c r="D107" s="68" t="s">
        <v>144</v>
      </c>
      <c r="E107" s="8"/>
      <c r="F107" s="8" t="s">
        <v>156</v>
      </c>
      <c r="G107" s="8"/>
      <c r="H107" s="27" t="n">
        <f aca="false">ABS(DSUM(VARDATA2,J$6-1,$A106:$B107))+ABS(DSUM(VARDATA2,H$6-1,$A106:$B107))</f>
        <v>0</v>
      </c>
      <c r="I107" s="69"/>
      <c r="J107" s="69" t="n">
        <f aca="false">ABS(DSUM(VARDATA2,H$6-1,$C106:$D107))+ABS(DSUM(VARDATA2,J$6-1,$C106:$D107))</f>
        <v>21899865.09</v>
      </c>
      <c r="K107" s="69"/>
      <c r="L107" s="70" t="n">
        <f aca="false">IF((J107+H107)=0,"",H107/(J107+H107))</f>
        <v>0</v>
      </c>
      <c r="M107" s="70"/>
      <c r="N107" s="27" t="n">
        <f aca="false">ABS(DSUM(VARDATA2,P$6-1,$A106:$B107))+ABS(DSUM(VARDATA2,N$6-1,$A106:$B107))</f>
        <v>48245251.01</v>
      </c>
      <c r="O107" s="69"/>
      <c r="P107" s="69" t="n">
        <f aca="false">ABS(DSUM(VARDATA2,N$6-1,$C106:$D107))+ABS(DSUM(VARDATA2,P$6-1,$C106:$D107))</f>
        <v>545293346.7</v>
      </c>
      <c r="Q107" s="69"/>
      <c r="R107" s="70" t="n">
        <f aca="false">IF((P107+N107)=0,"",N107/(P107+N107))</f>
        <v>0.0812841004715457</v>
      </c>
      <c r="S107" s="70"/>
      <c r="T107" s="27" t="n">
        <f aca="false">ABS(DSUM(VARDATA2,V$6-1,$A106:$B107))+ABS(DSUM(VARDATA2,T$6-1,$A106:$B107))</f>
        <v>90533460.6835</v>
      </c>
      <c r="U107" s="69"/>
      <c r="V107" s="69" t="n">
        <f aca="false">ABS(DSUM(VARDATA2,T$6-1,$C106:$D107))+ABS(DSUM(VARDATA2,V$6-1,$C106:$D107))</f>
        <v>1032904469.90369</v>
      </c>
      <c r="W107" s="69"/>
      <c r="X107" s="70" t="n">
        <f aca="false">IF((V107+T107)=0,"",T107/(V107+T107))</f>
        <v>0.0805860815436246</v>
      </c>
      <c r="Y107" s="70"/>
      <c r="Z107" s="27" t="n">
        <f aca="false">ABS(DSUM(VARDATA2,AB$6-1,$A106:$B107))+ABS(DSUM(VARDATA2,Z$6-1,$A106:$B107))</f>
        <v>90533460.69</v>
      </c>
      <c r="AA107" s="69"/>
      <c r="AB107" s="69" t="n">
        <f aca="false">ABS(DSUM(VARDATA2,Z$6-1,$C106:$D107))+ABS(DSUM(VARDATA2,AB$6-1,$C106:$D107))</f>
        <v>1032904469.91</v>
      </c>
      <c r="AC107" s="69"/>
      <c r="AD107" s="70" t="n">
        <f aca="false">IF((AB107+Z107)=0,"",Z107/(AB107+Z107))</f>
        <v>0.0805860815484914</v>
      </c>
      <c r="AE107" s="70"/>
      <c r="AF107" s="70"/>
      <c r="AG107" s="70"/>
      <c r="AH107" s="70"/>
      <c r="AI107" s="1"/>
    </row>
    <row r="108" customFormat="false" ht="12.75" hidden="true" customHeight="false" outlineLevel="0" collapsed="false">
      <c r="A108" s="1" t="s">
        <v>139</v>
      </c>
      <c r="B108" s="1" t="s">
        <v>140</v>
      </c>
      <c r="C108" s="1" t="s">
        <v>139</v>
      </c>
      <c r="D108" s="1" t="s">
        <v>140</v>
      </c>
      <c r="H108" s="7"/>
      <c r="I108" s="67"/>
      <c r="J108" s="69"/>
      <c r="K108" s="69"/>
      <c r="L108" s="7"/>
      <c r="M108" s="7"/>
      <c r="N108" s="7"/>
      <c r="O108" s="67"/>
      <c r="P108" s="69"/>
      <c r="Q108" s="69"/>
      <c r="R108" s="7"/>
      <c r="S108" s="7"/>
      <c r="T108" s="7"/>
      <c r="U108" s="67"/>
      <c r="V108" s="69"/>
      <c r="W108" s="69"/>
      <c r="X108" s="7"/>
      <c r="Y108" s="7"/>
      <c r="Z108" s="7"/>
      <c r="AA108" s="67"/>
      <c r="AB108" s="69"/>
      <c r="AC108" s="69"/>
      <c r="AD108" s="7"/>
      <c r="AE108" s="7"/>
      <c r="AF108" s="7"/>
      <c r="AG108" s="7"/>
      <c r="AH108" s="7"/>
      <c r="AI108" s="1"/>
    </row>
    <row r="109" customFormat="false" ht="12.75" hidden="false" customHeight="false" outlineLevel="0" collapsed="false">
      <c r="A109" s="68" t="s">
        <v>157</v>
      </c>
      <c r="B109" s="68" t="s">
        <v>143</v>
      </c>
      <c r="C109" s="68" t="s">
        <v>157</v>
      </c>
      <c r="D109" s="68" t="s">
        <v>144</v>
      </c>
      <c r="E109" s="8"/>
      <c r="F109" s="8" t="s">
        <v>157</v>
      </c>
      <c r="G109" s="8"/>
      <c r="H109" s="27" t="n">
        <f aca="false">ABS(DSUM(VARDATA2,J$6-1,$A108:$B109))+ABS(DSUM(VARDATA2,H$6-1,$A108:$B109))</f>
        <v>1001250</v>
      </c>
      <c r="I109" s="69"/>
      <c r="J109" s="69" t="n">
        <f aca="false">ABS(DSUM(VARDATA2,H$6-1,$C108:$D109))+ABS(DSUM(VARDATA2,J$6-1,$C108:$D109))</f>
        <v>2667350</v>
      </c>
      <c r="K109" s="69"/>
      <c r="L109" s="70" t="n">
        <f aca="false">IF((J109+H109)=0,"",H109/(J109+H109))</f>
        <v>0.272924276290683</v>
      </c>
      <c r="M109" s="70"/>
      <c r="N109" s="27" t="n">
        <f aca="false">ABS(DSUM(VARDATA2,P$6-1,$A108:$B109))+ABS(DSUM(VARDATA2,N$6-1,$A108:$B109))</f>
        <v>8881068.75</v>
      </c>
      <c r="O109" s="69"/>
      <c r="P109" s="69" t="n">
        <f aca="false">ABS(DSUM(VARDATA2,N$6-1,$C108:$D109))+ABS(DSUM(VARDATA2,P$6-1,$C108:$D109))</f>
        <v>69610982.18</v>
      </c>
      <c r="Q109" s="69"/>
      <c r="R109" s="70" t="n">
        <f aca="false">IF((P109+N109)=0,"",N109/(P109+N109))</f>
        <v>0.113146091161769</v>
      </c>
      <c r="S109" s="70"/>
      <c r="T109" s="27" t="n">
        <f aca="false">ABS(DSUM(VARDATA2,V$6-1,$A108:$B109))+ABS(DSUM(VARDATA2,T$6-1,$A108:$B109))</f>
        <v>22231057.5</v>
      </c>
      <c r="U109" s="69"/>
      <c r="V109" s="69" t="n">
        <f aca="false">ABS(DSUM(VARDATA2,T$6-1,$C108:$D109))+ABS(DSUM(VARDATA2,V$6-1,$C108:$D109))</f>
        <v>111446413.06</v>
      </c>
      <c r="W109" s="69"/>
      <c r="X109" s="70" t="n">
        <f aca="false">IF((V109+T109)=0,"",T109/(V109+T109))</f>
        <v>0.166303696553128</v>
      </c>
      <c r="Y109" s="70"/>
      <c r="Z109" s="27" t="n">
        <f aca="false">ABS(DSUM(VARDATA2,AB$6-1,$A108:$B109))+ABS(DSUM(VARDATA2,Z$6-1,$A108:$B109))</f>
        <v>29767432.5</v>
      </c>
      <c r="AA109" s="69"/>
      <c r="AB109" s="69" t="n">
        <f aca="false">ABS(DSUM(VARDATA2,Z$6-1,$C108:$D109))+ABS(DSUM(VARDATA2,AB$6-1,$C108:$D109))</f>
        <v>136764301.09</v>
      </c>
      <c r="AC109" s="69"/>
      <c r="AD109" s="70" t="n">
        <f aca="false">IF((AB109+Z109)=0,"",Z109/(AB109+Z109))</f>
        <v>0.178749310166237</v>
      </c>
      <c r="AE109" s="70"/>
      <c r="AF109" s="70"/>
      <c r="AG109" s="70"/>
      <c r="AH109" s="70"/>
      <c r="AI109" s="1"/>
    </row>
    <row r="110" customFormat="false" ht="12.75" hidden="true" customHeight="false" outlineLevel="0" collapsed="false">
      <c r="A110" s="1" t="s">
        <v>139</v>
      </c>
      <c r="B110" s="1" t="s">
        <v>140</v>
      </c>
      <c r="C110" s="1" t="s">
        <v>139</v>
      </c>
      <c r="D110" s="1" t="s">
        <v>140</v>
      </c>
      <c r="H110" s="27"/>
      <c r="I110" s="69"/>
      <c r="J110" s="69"/>
      <c r="K110" s="69"/>
      <c r="L110" s="70"/>
      <c r="M110" s="70"/>
      <c r="N110" s="27"/>
      <c r="O110" s="69"/>
      <c r="P110" s="69"/>
      <c r="Q110" s="69"/>
      <c r="R110" s="70"/>
      <c r="S110" s="70"/>
      <c r="T110" s="27"/>
      <c r="U110" s="69"/>
      <c r="V110" s="69"/>
      <c r="W110" s="69"/>
      <c r="X110" s="70"/>
      <c r="Y110" s="70"/>
      <c r="Z110" s="27"/>
      <c r="AA110" s="69"/>
      <c r="AB110" s="69"/>
      <c r="AC110" s="69"/>
      <c r="AD110" s="70"/>
      <c r="AE110" s="70"/>
      <c r="AF110" s="70"/>
      <c r="AG110" s="70"/>
      <c r="AH110" s="70"/>
      <c r="AI110" s="1"/>
    </row>
    <row r="111" customFormat="false" ht="12.75" hidden="false" customHeight="false" outlineLevel="0" collapsed="false">
      <c r="A111" s="68" t="s">
        <v>158</v>
      </c>
      <c r="B111" s="68" t="s">
        <v>143</v>
      </c>
      <c r="C111" s="68" t="s">
        <v>158</v>
      </c>
      <c r="D111" s="68" t="s">
        <v>144</v>
      </c>
      <c r="E111" s="8"/>
      <c r="F111" s="8" t="s">
        <v>158</v>
      </c>
      <c r="G111" s="8"/>
      <c r="H111" s="27" t="n">
        <f aca="false">ABS(DSUM(VARDATA2,J$6-1,$A110:$B111))+ABS(DSUM(VARDATA2,H$6-1,$A110:$B111))</f>
        <v>0</v>
      </c>
      <c r="I111" s="69"/>
      <c r="J111" s="69" t="n">
        <f aca="false">ABS(DSUM(VARDATA2,H$6-1,$C110:$D111))+ABS(DSUM(VARDATA2,J$6-1,$C110:$D111))</f>
        <v>2962500</v>
      </c>
      <c r="K111" s="69"/>
      <c r="L111" s="70" t="n">
        <f aca="false">IF((J111+H111)=0,"",H111/(J111+H111))</f>
        <v>0</v>
      </c>
      <c r="M111" s="70"/>
      <c r="N111" s="27" t="n">
        <f aca="false">ABS(DSUM(VARDATA2,P$6-1,$A110:$B111))+ABS(DSUM(VARDATA2,N$6-1,$A110:$B111))</f>
        <v>5577350</v>
      </c>
      <c r="O111" s="69"/>
      <c r="P111" s="69" t="n">
        <f aca="false">ABS(DSUM(VARDATA2,N$6-1,$C110:$D111))+ABS(DSUM(VARDATA2,P$6-1,$C110:$D111))</f>
        <v>29629717.75</v>
      </c>
      <c r="Q111" s="69"/>
      <c r="R111" s="70" t="n">
        <f aca="false">IF((P111+N111)=0,"",N111/(P111+N111))</f>
        <v>0.158415635167459</v>
      </c>
      <c r="S111" s="70"/>
      <c r="T111" s="27" t="n">
        <f aca="false">ABS(DSUM(VARDATA2,V$6-1,$A110:$B111))+ABS(DSUM(VARDATA2,T$6-1,$A110:$B111))</f>
        <v>18611125</v>
      </c>
      <c r="U111" s="69"/>
      <c r="V111" s="69" t="n">
        <f aca="false">ABS(DSUM(VARDATA2,T$6-1,$C110:$D111))+ABS(DSUM(VARDATA2,V$6-1,$C110:$D111))</f>
        <v>129952062.25</v>
      </c>
      <c r="W111" s="69"/>
      <c r="X111" s="70" t="n">
        <f aca="false">IF((V111+T111)=0,"",T111/(V111+T111))</f>
        <v>0.125274136510557</v>
      </c>
      <c r="Y111" s="70"/>
      <c r="Z111" s="27" t="n">
        <f aca="false">ABS(DSUM(VARDATA2,AB$6-1,$A110:$B111))+ABS(DSUM(VARDATA2,Z$6-1,$A110:$B111))</f>
        <v>18611125</v>
      </c>
      <c r="AA111" s="69"/>
      <c r="AB111" s="69" t="n">
        <f aca="false">ABS(DSUM(VARDATA2,Z$6-1,$C110:$D111))+ABS(DSUM(VARDATA2,AB$6-1,$C110:$D111))</f>
        <v>129952062.25</v>
      </c>
      <c r="AC111" s="69"/>
      <c r="AD111" s="70" t="n">
        <f aca="false">IF((AB111+Z111)=0,"",Z111/(AB111+Z111))</f>
        <v>0.125274136510557</v>
      </c>
      <c r="AE111" s="70"/>
      <c r="AF111" s="70"/>
      <c r="AG111" s="70"/>
      <c r="AH111" s="70"/>
      <c r="AI111" s="1"/>
    </row>
    <row r="112" customFormat="false" ht="12.75" hidden="true" customHeight="false" outlineLevel="0" collapsed="false">
      <c r="A112" s="1" t="s">
        <v>139</v>
      </c>
      <c r="B112" s="1" t="s">
        <v>140</v>
      </c>
      <c r="C112" s="1" t="s">
        <v>139</v>
      </c>
      <c r="D112" s="1" t="s">
        <v>140</v>
      </c>
      <c r="H112" s="27"/>
      <c r="I112" s="69"/>
      <c r="J112" s="69"/>
      <c r="K112" s="69"/>
      <c r="L112" s="70"/>
      <c r="M112" s="70"/>
      <c r="N112" s="27"/>
      <c r="O112" s="69"/>
      <c r="P112" s="69"/>
      <c r="Q112" s="69"/>
      <c r="R112" s="70"/>
      <c r="S112" s="70"/>
      <c r="T112" s="27"/>
      <c r="U112" s="69"/>
      <c r="V112" s="69"/>
      <c r="W112" s="69"/>
      <c r="X112" s="70"/>
      <c r="Y112" s="70"/>
      <c r="Z112" s="27"/>
      <c r="AA112" s="69"/>
      <c r="AB112" s="69"/>
      <c r="AC112" s="69"/>
      <c r="AD112" s="70"/>
      <c r="AE112" s="70"/>
      <c r="AF112" s="70"/>
      <c r="AG112" s="70"/>
      <c r="AH112" s="70"/>
      <c r="AI112" s="1"/>
    </row>
    <row r="113" customFormat="false" ht="12.75" hidden="false" customHeight="false" outlineLevel="0" collapsed="false">
      <c r="A113" s="68" t="s">
        <v>159</v>
      </c>
      <c r="B113" s="68" t="s">
        <v>143</v>
      </c>
      <c r="C113" s="68" t="s">
        <v>159</v>
      </c>
      <c r="D113" s="68" t="s">
        <v>144</v>
      </c>
      <c r="E113" s="8"/>
      <c r="F113" s="8" t="s">
        <v>159</v>
      </c>
      <c r="G113" s="8"/>
      <c r="H113" s="27" t="n">
        <f aca="false">ABS(DSUM(VARDATA2,J$6-1,$A112:$B113))+ABS(DSUM(VARDATA2,H$6-1,$A112:$B113))</f>
        <v>0</v>
      </c>
      <c r="I113" s="69"/>
      <c r="J113" s="69" t="n">
        <f aca="false">ABS(DSUM(VARDATA2,H$6-1,$C112:$D113))+ABS(DSUM(VARDATA2,J$6-1,$C112:$D113))</f>
        <v>2354112</v>
      </c>
      <c r="K113" s="69"/>
      <c r="L113" s="70" t="n">
        <f aca="false">IF((J113+H113)=0,"",H113/(J113+H113))</f>
        <v>0</v>
      </c>
      <c r="M113" s="70"/>
      <c r="N113" s="27" t="n">
        <f aca="false">ABS(DSUM(VARDATA2,P$6-1,$A112:$B113))+ABS(DSUM(VARDATA2,N$6-1,$A112:$B113))</f>
        <v>0</v>
      </c>
      <c r="O113" s="69"/>
      <c r="P113" s="69" t="n">
        <f aca="false">ABS(DSUM(VARDATA2,N$6-1,$C112:$D113))+ABS(DSUM(VARDATA2,P$6-1,$C112:$D113))</f>
        <v>63590814</v>
      </c>
      <c r="Q113" s="69"/>
      <c r="R113" s="70" t="n">
        <f aca="false">IF((P113+N113)=0,"",N113/(P113+N113))</f>
        <v>0</v>
      </c>
      <c r="S113" s="70"/>
      <c r="T113" s="27" t="n">
        <f aca="false">ABS(DSUM(VARDATA2,V$6-1,$A112:$B113))+ABS(DSUM(VARDATA2,T$6-1,$A112:$B113))</f>
        <v>393750</v>
      </c>
      <c r="U113" s="69"/>
      <c r="V113" s="69" t="n">
        <f aca="false">ABS(DSUM(VARDATA2,T$6-1,$C112:$D113))+ABS(DSUM(VARDATA2,V$6-1,$C112:$D113))</f>
        <v>250148077.312045</v>
      </c>
      <c r="W113" s="69"/>
      <c r="X113" s="70" t="n">
        <f aca="false">IF((V113+T113)=0,"",T113/(V113+T113))</f>
        <v>0.00157159387007101</v>
      </c>
      <c r="Y113" s="70"/>
      <c r="Z113" s="27" t="n">
        <f aca="false">ABS(DSUM(VARDATA2,AB$6-1,$A112:$B113))+ABS(DSUM(VARDATA2,Z$6-1,$A112:$B113))</f>
        <v>1500750</v>
      </c>
      <c r="AA113" s="69"/>
      <c r="AB113" s="69" t="n">
        <f aca="false">ABS(DSUM(VARDATA2,Z$6-1,$C112:$D113))+ABS(DSUM(VARDATA2,AB$6-1,$C112:$D113))</f>
        <v>257500303.76</v>
      </c>
      <c r="AC113" s="69"/>
      <c r="AD113" s="70" t="n">
        <f aca="false">IF((AB113+Z113)=0,"",Z113/(AB113+Z113))</f>
        <v>0.00579437796956089</v>
      </c>
      <c r="AE113" s="70"/>
      <c r="AF113" s="70"/>
      <c r="AG113" s="70"/>
      <c r="AH113" s="70"/>
      <c r="AI113" s="1"/>
    </row>
    <row r="114" customFormat="false" ht="12.75" hidden="true" customHeight="false" outlineLevel="0" collapsed="false">
      <c r="A114" s="1" t="s">
        <v>139</v>
      </c>
      <c r="B114" s="1" t="s">
        <v>140</v>
      </c>
      <c r="C114" s="1" t="s">
        <v>139</v>
      </c>
      <c r="D114" s="1" t="s">
        <v>140</v>
      </c>
      <c r="H114" s="7"/>
      <c r="I114" s="67"/>
      <c r="J114" s="69"/>
      <c r="K114" s="69"/>
      <c r="L114" s="7"/>
      <c r="M114" s="7"/>
      <c r="N114" s="7"/>
      <c r="O114" s="67"/>
      <c r="P114" s="69"/>
      <c r="Q114" s="69"/>
      <c r="R114" s="7"/>
      <c r="S114" s="7"/>
      <c r="T114" s="7"/>
      <c r="U114" s="67"/>
      <c r="V114" s="69"/>
      <c r="W114" s="69"/>
      <c r="X114" s="7"/>
      <c r="Y114" s="7"/>
      <c r="Z114" s="7"/>
      <c r="AA114" s="67"/>
      <c r="AB114" s="69"/>
      <c r="AC114" s="69"/>
      <c r="AD114" s="7"/>
      <c r="AE114" s="7"/>
      <c r="AF114" s="7"/>
      <c r="AG114" s="7"/>
      <c r="AH114" s="7"/>
      <c r="AI114" s="1"/>
    </row>
    <row r="115" customFormat="false" ht="12.75" hidden="false" customHeight="false" outlineLevel="0" collapsed="false">
      <c r="A115" s="68" t="s">
        <v>124</v>
      </c>
      <c r="B115" s="68" t="s">
        <v>143</v>
      </c>
      <c r="C115" s="68" t="s">
        <v>124</v>
      </c>
      <c r="D115" s="68" t="s">
        <v>144</v>
      </c>
      <c r="E115" s="8"/>
      <c r="F115" s="8" t="s">
        <v>124</v>
      </c>
      <c r="G115" s="8"/>
      <c r="H115" s="27" t="n">
        <f aca="false">ABS(DSUM(VARDATA2,J$6-1,$A114:$B115))+ABS(DSUM(VARDATA2,H$6-1,$A114:$B115))</f>
        <v>0</v>
      </c>
      <c r="I115" s="69"/>
      <c r="J115" s="69" t="n">
        <f aca="false">ABS(DSUM(VARDATA2,H$6-1,$C114:$D115))+ABS(DSUM(VARDATA2,J$6-1,$C114:$D115))</f>
        <v>0</v>
      </c>
      <c r="K115" s="69"/>
      <c r="L115" s="70" t="str">
        <f aca="false">IF((J115+H115)=0,"",H115/(J115+H115))</f>
        <v/>
      </c>
      <c r="M115" s="70"/>
      <c r="N115" s="27" t="n">
        <f aca="false">ABS(DSUM(VARDATA2,P$6-1,$A114:$B115))+ABS(DSUM(VARDATA2,N$6-1,$A114:$B115))</f>
        <v>0</v>
      </c>
      <c r="O115" s="69"/>
      <c r="P115" s="69" t="n">
        <f aca="false">ABS(DSUM(VARDATA2,N$6-1,$C114:$D115))+ABS(DSUM(VARDATA2,P$6-1,$C114:$D115))</f>
        <v>0</v>
      </c>
      <c r="Q115" s="69"/>
      <c r="R115" s="70" t="str">
        <f aca="false">IF((P115+N115)=0,"",N115/(P115+N115))</f>
        <v/>
      </c>
      <c r="S115" s="70"/>
      <c r="T115" s="27" t="n">
        <f aca="false">ABS(DSUM(VARDATA2,V$6-1,$A114:$B115))+ABS(DSUM(VARDATA2,T$6-1,$A114:$B115))</f>
        <v>0</v>
      </c>
      <c r="U115" s="69"/>
      <c r="V115" s="69" t="n">
        <f aca="false">ABS(DSUM(VARDATA2,T$6-1,$C114:$D115))+ABS(DSUM(VARDATA2,V$6-1,$C114:$D115))</f>
        <v>0</v>
      </c>
      <c r="W115" s="69"/>
      <c r="X115" s="70" t="str">
        <f aca="false">IF((V115+T115)=0,"",T115/(V115+T115))</f>
        <v/>
      </c>
      <c r="Y115" s="70"/>
      <c r="Z115" s="27" t="n">
        <f aca="false">ABS(DSUM(VARDATA2,AB$6-1,$A114:$B115))+ABS(DSUM(VARDATA2,Z$6-1,$A114:$B115))</f>
        <v>0</v>
      </c>
      <c r="AA115" s="69"/>
      <c r="AB115" s="69" t="n">
        <f aca="false">ABS(DSUM(VARDATA2,Z$6-1,$C114:$D115))+ABS(DSUM(VARDATA2,AB$6-1,$C114:$D115))</f>
        <v>0</v>
      </c>
      <c r="AC115" s="69"/>
      <c r="AD115" s="70" t="str">
        <f aca="false">IF((AB115+Z115)=0,"",Z115/(AB115+Z115))</f>
        <v/>
      </c>
      <c r="AE115" s="70"/>
      <c r="AF115" s="70"/>
      <c r="AG115" s="70"/>
      <c r="AH115" s="70"/>
      <c r="AI115" s="1"/>
    </row>
    <row r="116" customFormat="false" ht="15.75" hidden="false" customHeight="false" outlineLevel="0" collapsed="false">
      <c r="A116" s="71"/>
      <c r="B116" s="71"/>
      <c r="C116" s="71"/>
      <c r="D116" s="71"/>
      <c r="E116" s="72" t="s">
        <v>35</v>
      </c>
      <c r="F116" s="5"/>
      <c r="G116" s="5"/>
      <c r="H116" s="73" t="n">
        <f aca="false">SUM(H87:H115)</f>
        <v>474709950.43585</v>
      </c>
      <c r="I116" s="74"/>
      <c r="J116" s="74" t="n">
        <f aca="false">SUM(J87:J115)</f>
        <v>1838570135.95431</v>
      </c>
      <c r="K116" s="74"/>
      <c r="L116" s="75" t="n">
        <f aca="false">IF((J116+H116)=0,"",H116/(J116+H116))</f>
        <v>0.205210753867954</v>
      </c>
      <c r="M116" s="76"/>
      <c r="N116" s="73" t="n">
        <f aca="false">SUM(N87:N115)</f>
        <v>7431186033.52279</v>
      </c>
      <c r="O116" s="74"/>
      <c r="P116" s="74" t="n">
        <f aca="false">SUM(P87:P115)</f>
        <v>32931058534.4976</v>
      </c>
      <c r="Q116" s="74"/>
      <c r="R116" s="75" t="n">
        <f aca="false">IF((P116+N116)=0,"",N116/(P116+N116))</f>
        <v>0.184112308744361</v>
      </c>
      <c r="S116" s="76"/>
      <c r="T116" s="73" t="n">
        <f aca="false">SUM(T87:T115)</f>
        <v>11501155479.5745</v>
      </c>
      <c r="U116" s="74"/>
      <c r="V116" s="74" t="n">
        <f aca="false">SUM(V87:V115)</f>
        <v>57253748680.1236</v>
      </c>
      <c r="W116" s="74"/>
      <c r="X116" s="75" t="n">
        <f aca="false">IF((V116+T116)=0,"",T116/(V116+T116))</f>
        <v>0.167277601796384</v>
      </c>
      <c r="Y116" s="76"/>
      <c r="Z116" s="73" t="n">
        <f aca="false">SUM(Z87:Z115)</f>
        <v>12712783972.5662</v>
      </c>
      <c r="AA116" s="74"/>
      <c r="AB116" s="74" t="n">
        <f aca="false">SUM(AB87:AB115)</f>
        <v>71791877279.0075</v>
      </c>
      <c r="AC116" s="74"/>
      <c r="AD116" s="75" t="n">
        <f aca="false">IF((AB116+Z116)=0,"",Z116/(AB116+Z116))</f>
        <v>0.150438848985144</v>
      </c>
      <c r="AE116" s="76"/>
      <c r="AF116" s="76"/>
      <c r="AG116" s="76"/>
      <c r="AH116" s="76"/>
      <c r="AI116" s="71"/>
    </row>
    <row r="117" customFormat="false" ht="12.75" hidden="false" customHeight="false" outlineLevel="0" collapsed="false">
      <c r="A117" s="86"/>
      <c r="B117" s="86"/>
      <c r="C117" s="86"/>
      <c r="D117" s="86"/>
      <c r="E117" s="8"/>
      <c r="F117" s="8"/>
      <c r="G117" s="8"/>
      <c r="H117" s="87"/>
      <c r="I117" s="88"/>
      <c r="J117" s="88"/>
      <c r="K117" s="88"/>
      <c r="L117" s="89"/>
      <c r="M117" s="90"/>
      <c r="N117" s="87"/>
      <c r="O117" s="88"/>
      <c r="P117" s="88"/>
      <c r="Q117" s="88"/>
      <c r="R117" s="89"/>
      <c r="S117" s="90"/>
      <c r="T117" s="87"/>
      <c r="U117" s="88"/>
      <c r="V117" s="88"/>
      <c r="W117" s="88"/>
      <c r="X117" s="89"/>
      <c r="Y117" s="90"/>
      <c r="Z117" s="87"/>
      <c r="AA117" s="88"/>
      <c r="AB117" s="88"/>
      <c r="AC117" s="88"/>
      <c r="AD117" s="89"/>
      <c r="AE117" s="90"/>
      <c r="AF117" s="90"/>
      <c r="AG117" s="90"/>
      <c r="AH117" s="90"/>
      <c r="AI117" s="86"/>
    </row>
    <row r="118" customFormat="false" ht="15.75" hidden="false" customHeight="false" outlineLevel="0" collapsed="false">
      <c r="A118" s="86"/>
      <c r="B118" s="86"/>
      <c r="C118" s="86"/>
      <c r="D118" s="86"/>
      <c r="E118" s="66" t="str">
        <f aca="false">IF('RAW DATA'!$A$1="YES","* EUROPEAN GAS AND POWER NUMBERS COME FROM LONDON","* EUROPEAN GAS AND POWER NUMBERS COME FROM HOUSTON")</f>
        <v>* EUROPEAN GAS AND POWER NUMBERS COME FROM LONDON</v>
      </c>
      <c r="F118" s="8"/>
      <c r="G118" s="8"/>
      <c r="H118" s="87"/>
      <c r="I118" s="88"/>
      <c r="J118" s="88"/>
      <c r="K118" s="88"/>
      <c r="L118" s="89"/>
      <c r="M118" s="90"/>
      <c r="N118" s="87"/>
      <c r="O118" s="88"/>
      <c r="P118" s="88"/>
      <c r="Q118" s="88"/>
      <c r="R118" s="89"/>
      <c r="S118" s="90"/>
      <c r="T118" s="87"/>
      <c r="U118" s="88"/>
      <c r="V118" s="88"/>
      <c r="W118" s="88"/>
      <c r="X118" s="89"/>
      <c r="Y118" s="90"/>
      <c r="Z118" s="87"/>
      <c r="AA118" s="88"/>
      <c r="AB118" s="88"/>
      <c r="AC118" s="88"/>
      <c r="AD118" s="89"/>
      <c r="AE118" s="90"/>
      <c r="AF118" s="90"/>
      <c r="AG118" s="90"/>
      <c r="AH118" s="90"/>
      <c r="AI118" s="86"/>
    </row>
    <row r="119" customFormat="false" ht="12.75" hidden="false" customHeight="false" outlineLevel="0" collapsed="false">
      <c r="E119" s="8"/>
      <c r="F119" s="8"/>
      <c r="G119" s="8"/>
      <c r="AI119" s="1"/>
    </row>
    <row r="120" customFormat="false" ht="12.75" hidden="false" customHeight="false" outlineLevel="0" collapsed="false">
      <c r="E120" s="2" t="str">
        <f aca="true">"RUN ON "&amp;TEXT(NOW(),"M/D/YYYY HH:MM")</f>
        <v>RUN ON 9/26/2025 21:33</v>
      </c>
      <c r="F120" s="8"/>
      <c r="G120" s="8"/>
      <c r="AI120" s="1"/>
    </row>
    <row r="121" customFormat="false" ht="12.75" hidden="false" customHeight="false" outlineLevel="0" collapsed="false">
      <c r="A121" s="45"/>
      <c r="D121" s="46"/>
      <c r="E121" s="47"/>
      <c r="F121" s="47"/>
      <c r="G121" s="47"/>
      <c r="H121" s="47"/>
      <c r="I121" s="91"/>
      <c r="J121" s="92"/>
      <c r="K121" s="92"/>
      <c r="L121" s="47"/>
      <c r="M121" s="48"/>
      <c r="N121" s="47"/>
      <c r="O121" s="91"/>
      <c r="P121" s="82"/>
      <c r="Q121" s="82"/>
      <c r="R121" s="47"/>
      <c r="S121" s="47"/>
      <c r="T121" s="47"/>
      <c r="U121" s="91"/>
      <c r="V121" s="92"/>
      <c r="W121" s="92"/>
      <c r="X121" s="47"/>
      <c r="Y121" s="48"/>
      <c r="Z121" s="47"/>
      <c r="AA121" s="91"/>
      <c r="AB121" s="82"/>
      <c r="AC121" s="82"/>
      <c r="AD121" s="47"/>
      <c r="AE121" s="47"/>
      <c r="AF121" s="47"/>
      <c r="AG121" s="48"/>
      <c r="AH121" s="47"/>
      <c r="AI121" s="48"/>
      <c r="AJ121" s="47"/>
      <c r="AK121" s="1"/>
    </row>
    <row r="122" customFormat="false" ht="12.75" hidden="false" customHeight="false" outlineLevel="0" collapsed="false">
      <c r="E122" s="1"/>
      <c r="F122" s="1"/>
      <c r="G122" s="1"/>
      <c r="H122" s="1"/>
      <c r="I122" s="82"/>
      <c r="J122" s="82"/>
      <c r="K122" s="82"/>
      <c r="L122" s="1"/>
      <c r="M122" s="1"/>
      <c r="N122" s="1"/>
      <c r="O122" s="82"/>
      <c r="P122" s="82"/>
      <c r="Q122" s="82"/>
      <c r="R122" s="1"/>
      <c r="S122" s="1"/>
      <c r="T122" s="1"/>
      <c r="U122" s="82"/>
      <c r="V122" s="82"/>
      <c r="W122" s="82"/>
      <c r="X122" s="1"/>
      <c r="Y122" s="1"/>
      <c r="Z122" s="1"/>
      <c r="AA122" s="82"/>
      <c r="AB122" s="82"/>
      <c r="AC122" s="82"/>
      <c r="AD122" s="1"/>
      <c r="AE122" s="1"/>
      <c r="AF122" s="1"/>
      <c r="AG122" s="1"/>
      <c r="AH122" s="1"/>
      <c r="AI122" s="1"/>
    </row>
    <row r="123" customFormat="false" ht="12.75" hidden="false" customHeight="false" outlineLevel="0" collapsed="false">
      <c r="E123" s="8"/>
      <c r="F123" s="8"/>
      <c r="G123" s="8"/>
    </row>
    <row r="124" customFormat="false" ht="12.75" hidden="false" customHeight="false" outlineLevel="0" collapsed="false">
      <c r="E124" s="8"/>
      <c r="F124" s="8"/>
      <c r="G124" s="8"/>
    </row>
    <row r="125" customFormat="false" ht="12.75" hidden="false" customHeight="false" outlineLevel="0" collapsed="false">
      <c r="E125" s="8"/>
      <c r="F125" s="8"/>
      <c r="G125" s="8"/>
    </row>
    <row r="126" customFormat="false" ht="12.75" hidden="false" customHeight="false" outlineLevel="0" collapsed="false">
      <c r="E126" s="8"/>
      <c r="F126" s="8"/>
      <c r="G126" s="8"/>
    </row>
    <row r="127" customFormat="false" ht="12.75" hidden="false" customHeight="false" outlineLevel="0" collapsed="false">
      <c r="E127" s="8"/>
      <c r="F127" s="8"/>
      <c r="G127" s="8"/>
    </row>
    <row r="128" customFormat="false" ht="12.75" hidden="false" customHeight="false" outlineLevel="0" collapsed="false">
      <c r="E128" s="8"/>
      <c r="F128" s="8"/>
      <c r="G128" s="8"/>
    </row>
    <row r="129" customFormat="false" ht="12.75" hidden="false" customHeight="false" outlineLevel="0" collapsed="false">
      <c r="E129" s="8"/>
      <c r="F129" s="8"/>
      <c r="G129" s="8"/>
    </row>
    <row r="130" customFormat="false" ht="12.75" hidden="false" customHeight="false" outlineLevel="0" collapsed="false">
      <c r="E130" s="8"/>
      <c r="F130" s="8"/>
      <c r="G130" s="8"/>
    </row>
    <row r="131" customFormat="false" ht="12.75" hidden="false" customHeight="false" outlineLevel="0" collapsed="false">
      <c r="E131" s="8"/>
      <c r="F131" s="8"/>
      <c r="G131" s="8"/>
    </row>
    <row r="132" customFormat="false" ht="12.75" hidden="false" customHeight="false" outlineLevel="0" collapsed="false">
      <c r="E132" s="8"/>
      <c r="F132" s="8"/>
      <c r="G132" s="8"/>
    </row>
    <row r="133" customFormat="false" ht="12.75" hidden="false" customHeight="false" outlineLevel="0" collapsed="false">
      <c r="E133" s="8"/>
      <c r="F133" s="8"/>
      <c r="G133" s="8"/>
    </row>
    <row r="134" customFormat="false" ht="12.75" hidden="false" customHeight="false" outlineLevel="0" collapsed="false">
      <c r="E134" s="8"/>
      <c r="F134" s="8"/>
      <c r="G134" s="8"/>
    </row>
    <row r="135" customFormat="false" ht="12.75" hidden="false" customHeight="false" outlineLevel="0" collapsed="false">
      <c r="E135" s="8"/>
      <c r="F135" s="8"/>
      <c r="G135" s="8"/>
    </row>
    <row r="136" customFormat="false" ht="12.75" hidden="false" customHeight="false" outlineLevel="0" collapsed="false">
      <c r="E136" s="8"/>
      <c r="F136" s="8"/>
      <c r="G136" s="8"/>
    </row>
    <row r="137" customFormat="false" ht="12.75" hidden="false" customHeight="false" outlineLevel="0" collapsed="false">
      <c r="E137" s="8"/>
      <c r="F137" s="8"/>
      <c r="G137" s="8"/>
    </row>
    <row r="138" customFormat="false" ht="12.75" hidden="false" customHeight="false" outlineLevel="0" collapsed="false">
      <c r="E138" s="8"/>
      <c r="F138" s="8"/>
      <c r="G138" s="8"/>
    </row>
    <row r="139" customFormat="false" ht="12.75" hidden="false" customHeight="false" outlineLevel="0" collapsed="false">
      <c r="E139" s="8"/>
      <c r="F139" s="8"/>
      <c r="G139" s="8"/>
    </row>
    <row r="140" customFormat="false" ht="12.75" hidden="false" customHeight="false" outlineLevel="0" collapsed="false">
      <c r="E140" s="8"/>
      <c r="F140" s="8"/>
      <c r="G140" s="8"/>
    </row>
    <row r="141" customFormat="false" ht="12.75" hidden="false" customHeight="false" outlineLevel="0" collapsed="false">
      <c r="E141" s="8"/>
      <c r="F141" s="8"/>
      <c r="G141" s="8"/>
    </row>
    <row r="142" customFormat="false" ht="12.75" hidden="false" customHeight="false" outlineLevel="0" collapsed="false">
      <c r="E142" s="8"/>
      <c r="F142" s="8"/>
      <c r="G142" s="8"/>
    </row>
    <row r="143" customFormat="false" ht="12.75" hidden="false" customHeight="false" outlineLevel="0" collapsed="false">
      <c r="E143" s="8"/>
      <c r="F143" s="8"/>
      <c r="G143" s="8"/>
    </row>
    <row r="144" customFormat="false" ht="12.75" hidden="false" customHeight="false" outlineLevel="0" collapsed="false">
      <c r="E144" s="8"/>
      <c r="F144" s="8"/>
      <c r="G144" s="8"/>
    </row>
    <row r="145" customFormat="false" ht="12.75" hidden="false" customHeight="false" outlineLevel="0" collapsed="false">
      <c r="E145" s="8"/>
      <c r="F145" s="8"/>
      <c r="G145" s="8"/>
    </row>
    <row r="146" customFormat="false" ht="12.75" hidden="false" customHeight="false" outlineLevel="0" collapsed="false">
      <c r="E146" s="8"/>
      <c r="F146" s="8"/>
      <c r="G146" s="8"/>
    </row>
    <row r="147" customFormat="false" ht="12.75" hidden="false" customHeight="false" outlineLevel="0" collapsed="false">
      <c r="E147" s="8"/>
      <c r="F147" s="8"/>
      <c r="G147" s="8"/>
    </row>
    <row r="148" customFormat="false" ht="12.75" hidden="false" customHeight="false" outlineLevel="0" collapsed="false">
      <c r="E148" s="8"/>
      <c r="F148" s="8"/>
      <c r="G148" s="8"/>
    </row>
    <row r="149" customFormat="false" ht="12.75" hidden="false" customHeight="false" outlineLevel="0" collapsed="false">
      <c r="E149" s="8"/>
      <c r="F149" s="8"/>
      <c r="G149" s="8"/>
    </row>
    <row r="150" customFormat="false" ht="12.75" hidden="false" customHeight="false" outlineLevel="0" collapsed="false">
      <c r="E150" s="8"/>
      <c r="F150" s="8"/>
      <c r="G150" s="8"/>
    </row>
    <row r="151" customFormat="false" ht="12.75" hidden="false" customHeight="false" outlineLevel="0" collapsed="false">
      <c r="E151" s="8"/>
      <c r="F151" s="8"/>
      <c r="G151" s="8"/>
    </row>
    <row r="152" customFormat="false" ht="12.75" hidden="false" customHeight="false" outlineLevel="0" collapsed="false">
      <c r="E152" s="8"/>
      <c r="F152" s="8"/>
      <c r="G152" s="8"/>
    </row>
    <row r="153" customFormat="false" ht="12.75" hidden="false" customHeight="false" outlineLevel="0" collapsed="false">
      <c r="E153" s="8"/>
      <c r="F153" s="8"/>
      <c r="G153" s="8"/>
    </row>
    <row r="154" customFormat="false" ht="12.75" hidden="false" customHeight="false" outlineLevel="0" collapsed="false">
      <c r="E154" s="8"/>
      <c r="F154" s="8"/>
      <c r="G154" s="8"/>
    </row>
    <row r="155" customFormat="false" ht="12.75" hidden="false" customHeight="false" outlineLevel="0" collapsed="false">
      <c r="E155" s="8"/>
      <c r="F155" s="8"/>
      <c r="G155" s="8"/>
    </row>
    <row r="156" customFormat="false" ht="12.75" hidden="false" customHeight="false" outlineLevel="0" collapsed="false">
      <c r="E156" s="8"/>
      <c r="F156" s="8"/>
      <c r="G156" s="8"/>
    </row>
    <row r="157" customFormat="false" ht="12.75" hidden="false" customHeight="false" outlineLevel="0" collapsed="false">
      <c r="E157" s="8"/>
      <c r="F157" s="8"/>
      <c r="G157" s="8"/>
    </row>
    <row r="158" customFormat="false" ht="12.75" hidden="false" customHeight="false" outlineLevel="0" collapsed="false">
      <c r="E158" s="8"/>
      <c r="F158" s="8"/>
      <c r="G158" s="8"/>
    </row>
    <row r="159" customFormat="false" ht="12.75" hidden="false" customHeight="false" outlineLevel="0" collapsed="false">
      <c r="E159" s="8"/>
      <c r="F159" s="8"/>
      <c r="G159" s="8"/>
    </row>
    <row r="160" customFormat="false" ht="12.75" hidden="false" customHeight="false" outlineLevel="0" collapsed="false">
      <c r="E160" s="8"/>
      <c r="F160" s="8"/>
      <c r="G160" s="8"/>
    </row>
    <row r="161" customFormat="false" ht="12.75" hidden="false" customHeight="false" outlineLevel="0" collapsed="false">
      <c r="E161" s="8"/>
      <c r="F161" s="8"/>
      <c r="G161" s="8"/>
    </row>
    <row r="162" customFormat="false" ht="12.75" hidden="false" customHeight="false" outlineLevel="0" collapsed="false">
      <c r="E162" s="8"/>
      <c r="F162" s="8"/>
      <c r="G162" s="8"/>
    </row>
    <row r="163" customFormat="false" ht="12.75" hidden="false" customHeight="false" outlineLevel="0" collapsed="false">
      <c r="E163" s="8"/>
      <c r="F163" s="8"/>
      <c r="G163" s="8"/>
    </row>
    <row r="164" customFormat="false" ht="12.75" hidden="false" customHeight="false" outlineLevel="0" collapsed="false">
      <c r="E164" s="8"/>
      <c r="F164" s="8"/>
      <c r="G164" s="8"/>
    </row>
    <row r="165" customFormat="false" ht="12.75" hidden="false" customHeight="false" outlineLevel="0" collapsed="false">
      <c r="E165" s="8"/>
      <c r="F165" s="8"/>
      <c r="G165" s="8"/>
    </row>
    <row r="166" customFormat="false" ht="12.75" hidden="false" customHeight="false" outlineLevel="0" collapsed="false">
      <c r="E166" s="8"/>
      <c r="F166" s="8"/>
      <c r="G166" s="8"/>
    </row>
    <row r="167" customFormat="false" ht="12.75" hidden="false" customHeight="false" outlineLevel="0" collapsed="false">
      <c r="E167" s="8"/>
      <c r="F167" s="8"/>
      <c r="G167" s="8"/>
    </row>
    <row r="168" customFormat="false" ht="12.75" hidden="false" customHeight="false" outlineLevel="0" collapsed="false">
      <c r="E168" s="8"/>
      <c r="F168" s="8"/>
      <c r="G168" s="8"/>
    </row>
    <row r="169" customFormat="false" ht="12.75" hidden="false" customHeight="false" outlineLevel="0" collapsed="false">
      <c r="E169" s="8"/>
      <c r="F169" s="8"/>
      <c r="G169" s="8"/>
    </row>
    <row r="170" customFormat="false" ht="12.75" hidden="false" customHeight="false" outlineLevel="0" collapsed="false">
      <c r="E170" s="8"/>
      <c r="F170" s="8"/>
      <c r="G170" s="8"/>
    </row>
    <row r="171" customFormat="false" ht="12.75" hidden="false" customHeight="false" outlineLevel="0" collapsed="false">
      <c r="E171" s="8"/>
      <c r="F171" s="8"/>
      <c r="G171" s="8"/>
    </row>
    <row r="172" customFormat="false" ht="12.75" hidden="false" customHeight="false" outlineLevel="0" collapsed="false">
      <c r="E172" s="8"/>
      <c r="F172" s="8"/>
      <c r="G172" s="8"/>
    </row>
    <row r="173" customFormat="false" ht="12.75" hidden="false" customHeight="false" outlineLevel="0" collapsed="false">
      <c r="E173" s="8"/>
      <c r="F173" s="8"/>
      <c r="G173" s="8"/>
    </row>
    <row r="174" customFormat="false" ht="12.75" hidden="false" customHeight="false" outlineLevel="0" collapsed="false">
      <c r="E174" s="8"/>
      <c r="F174" s="8"/>
      <c r="G174" s="8"/>
    </row>
    <row r="175" customFormat="false" ht="12.75" hidden="false" customHeight="false" outlineLevel="0" collapsed="false">
      <c r="E175" s="8"/>
      <c r="F175" s="8"/>
      <c r="G175" s="8"/>
    </row>
    <row r="176" customFormat="false" ht="12.75" hidden="false" customHeight="false" outlineLevel="0" collapsed="false">
      <c r="E176" s="8"/>
      <c r="F176" s="8"/>
      <c r="G176" s="8"/>
    </row>
    <row r="177" customFormat="false" ht="12.75" hidden="false" customHeight="false" outlineLevel="0" collapsed="false">
      <c r="E177" s="8"/>
      <c r="F177" s="8"/>
      <c r="G177" s="8"/>
    </row>
    <row r="178" customFormat="false" ht="12.75" hidden="false" customHeight="false" outlineLevel="0" collapsed="false">
      <c r="E178" s="8"/>
      <c r="F178" s="8"/>
      <c r="G178" s="8"/>
    </row>
    <row r="179" customFormat="false" ht="12.75" hidden="false" customHeight="false" outlineLevel="0" collapsed="false">
      <c r="E179" s="8"/>
      <c r="F179" s="8"/>
      <c r="G179" s="8"/>
    </row>
    <row r="180" customFormat="false" ht="12.75" hidden="false" customHeight="false" outlineLevel="0" collapsed="false">
      <c r="E180" s="8"/>
      <c r="F180" s="8"/>
      <c r="G180" s="8"/>
    </row>
    <row r="181" customFormat="false" ht="12.75" hidden="false" customHeight="false" outlineLevel="0" collapsed="false">
      <c r="E181" s="8"/>
      <c r="F181" s="8"/>
      <c r="G181" s="8"/>
    </row>
    <row r="182" customFormat="false" ht="12.75" hidden="false" customHeight="false" outlineLevel="0" collapsed="false">
      <c r="E182" s="8"/>
      <c r="F182" s="8"/>
      <c r="G182" s="8"/>
    </row>
    <row r="183" customFormat="false" ht="12.75" hidden="false" customHeight="false" outlineLevel="0" collapsed="false">
      <c r="E183" s="8"/>
      <c r="F183" s="8"/>
      <c r="G183" s="8"/>
    </row>
    <row r="184" customFormat="false" ht="12.75" hidden="false" customHeight="false" outlineLevel="0" collapsed="false">
      <c r="E184" s="8"/>
      <c r="F184" s="8"/>
      <c r="G184" s="8"/>
    </row>
    <row r="185" customFormat="false" ht="12.75" hidden="false" customHeight="false" outlineLevel="0" collapsed="false">
      <c r="E185" s="8"/>
      <c r="F185" s="8"/>
      <c r="G185" s="8"/>
    </row>
    <row r="186" customFormat="false" ht="12.75" hidden="false" customHeight="false" outlineLevel="0" collapsed="false">
      <c r="E186" s="8"/>
      <c r="F186" s="8"/>
      <c r="G186" s="8"/>
    </row>
    <row r="187" customFormat="false" ht="12.75" hidden="false" customHeight="false" outlineLevel="0" collapsed="false">
      <c r="E187" s="8"/>
      <c r="F187" s="8"/>
      <c r="G187" s="8"/>
    </row>
    <row r="188" customFormat="false" ht="12.75" hidden="false" customHeight="false" outlineLevel="0" collapsed="false">
      <c r="E188" s="8"/>
      <c r="F188" s="8"/>
      <c r="G188" s="8"/>
    </row>
    <row r="189" customFormat="false" ht="12.75" hidden="false" customHeight="false" outlineLevel="0" collapsed="false">
      <c r="E189" s="8"/>
      <c r="F189" s="8"/>
      <c r="G189" s="8"/>
    </row>
    <row r="190" customFormat="false" ht="12.75" hidden="false" customHeight="false" outlineLevel="0" collapsed="false">
      <c r="E190" s="8"/>
      <c r="F190" s="8"/>
      <c r="G190" s="8"/>
    </row>
    <row r="191" customFormat="false" ht="12.75" hidden="false" customHeight="false" outlineLevel="0" collapsed="false">
      <c r="E191" s="8"/>
      <c r="F191" s="8"/>
      <c r="G191" s="8"/>
    </row>
    <row r="192" customFormat="false" ht="12.75" hidden="false" customHeight="false" outlineLevel="0" collapsed="false">
      <c r="E192" s="8"/>
      <c r="F192" s="8"/>
      <c r="G192" s="8"/>
    </row>
    <row r="193" customFormat="false" ht="12.75" hidden="false" customHeight="false" outlineLevel="0" collapsed="false">
      <c r="E193" s="8"/>
      <c r="F193" s="8"/>
      <c r="G193" s="8"/>
    </row>
    <row r="194" customFormat="false" ht="12.75" hidden="false" customHeight="false" outlineLevel="0" collapsed="false">
      <c r="E194" s="8"/>
      <c r="F194" s="8"/>
      <c r="G194" s="8"/>
    </row>
    <row r="195" customFormat="false" ht="12.75" hidden="false" customHeight="false" outlineLevel="0" collapsed="false">
      <c r="E195" s="8"/>
      <c r="F195" s="8"/>
      <c r="G195" s="8"/>
    </row>
    <row r="196" customFormat="false" ht="12.75" hidden="false" customHeight="false" outlineLevel="0" collapsed="false">
      <c r="E196" s="8"/>
      <c r="F196" s="8"/>
      <c r="G196" s="8"/>
    </row>
    <row r="197" customFormat="false" ht="12.75" hidden="false" customHeight="false" outlineLevel="0" collapsed="false">
      <c r="E197" s="8"/>
      <c r="F197" s="8"/>
      <c r="G197" s="8"/>
    </row>
    <row r="198" customFormat="false" ht="12.75" hidden="false" customHeight="false" outlineLevel="0" collapsed="false">
      <c r="E198" s="8"/>
      <c r="F198" s="8"/>
      <c r="G198" s="8"/>
    </row>
    <row r="199" customFormat="false" ht="12.75" hidden="false" customHeight="false" outlineLevel="0" collapsed="false">
      <c r="E199" s="8"/>
      <c r="F199" s="8"/>
      <c r="G199" s="8"/>
    </row>
    <row r="200" customFormat="false" ht="12.75" hidden="false" customHeight="false" outlineLevel="0" collapsed="false">
      <c r="E200" s="8"/>
      <c r="F200" s="8"/>
      <c r="G200" s="8"/>
    </row>
    <row r="201" customFormat="false" ht="12.75" hidden="false" customHeight="false" outlineLevel="0" collapsed="false">
      <c r="E201" s="8"/>
      <c r="F201" s="8"/>
      <c r="G201" s="8"/>
    </row>
    <row r="202" customFormat="false" ht="12.75" hidden="false" customHeight="false" outlineLevel="0" collapsed="false">
      <c r="E202" s="8"/>
      <c r="F202" s="8"/>
      <c r="G202" s="8"/>
    </row>
    <row r="203" customFormat="false" ht="12.75" hidden="false" customHeight="false" outlineLevel="0" collapsed="false">
      <c r="E203" s="8"/>
      <c r="F203" s="8"/>
      <c r="G203" s="8"/>
    </row>
    <row r="204" customFormat="false" ht="12.75" hidden="false" customHeight="false" outlineLevel="0" collapsed="false">
      <c r="E204" s="8"/>
      <c r="F204" s="8"/>
      <c r="G204" s="8"/>
    </row>
    <row r="205" customFormat="false" ht="12.75" hidden="false" customHeight="false" outlineLevel="0" collapsed="false">
      <c r="E205" s="8"/>
      <c r="F205" s="8"/>
      <c r="G205" s="8"/>
    </row>
    <row r="206" customFormat="false" ht="12.75" hidden="false" customHeight="false" outlineLevel="0" collapsed="false">
      <c r="E206" s="8"/>
      <c r="F206" s="8"/>
      <c r="G206" s="8"/>
    </row>
    <row r="207" customFormat="false" ht="12.75" hidden="false" customHeight="false" outlineLevel="0" collapsed="false">
      <c r="E207" s="8"/>
      <c r="F207" s="8"/>
      <c r="G207" s="8"/>
    </row>
    <row r="208" customFormat="false" ht="12.75" hidden="false" customHeight="false" outlineLevel="0" collapsed="false">
      <c r="E208" s="8"/>
      <c r="F208" s="8"/>
      <c r="G208" s="8"/>
    </row>
    <row r="209" customFormat="false" ht="12.75" hidden="false" customHeight="false" outlineLevel="0" collapsed="false">
      <c r="E209" s="8"/>
      <c r="F209" s="8"/>
      <c r="G209" s="8"/>
    </row>
    <row r="210" customFormat="false" ht="12.75" hidden="false" customHeight="false" outlineLevel="0" collapsed="false">
      <c r="E210" s="8"/>
      <c r="F210" s="8"/>
      <c r="G210" s="8"/>
    </row>
    <row r="211" customFormat="false" ht="12.75" hidden="false" customHeight="false" outlineLevel="0" collapsed="false">
      <c r="E211" s="8"/>
      <c r="F211" s="8"/>
      <c r="G211" s="8"/>
    </row>
    <row r="212" customFormat="false" ht="12.75" hidden="false" customHeight="false" outlineLevel="0" collapsed="false">
      <c r="E212" s="8"/>
      <c r="F212" s="8"/>
      <c r="G212" s="8"/>
    </row>
    <row r="213" customFormat="false" ht="12.75" hidden="false" customHeight="false" outlineLevel="0" collapsed="false">
      <c r="E213" s="8"/>
      <c r="F213" s="8"/>
      <c r="G213" s="8"/>
    </row>
    <row r="214" customFormat="false" ht="12.75" hidden="false" customHeight="false" outlineLevel="0" collapsed="false">
      <c r="E214" s="8"/>
      <c r="F214" s="8"/>
      <c r="G214" s="8"/>
    </row>
    <row r="215" customFormat="false" ht="12.75" hidden="false" customHeight="false" outlineLevel="0" collapsed="false">
      <c r="E215" s="8"/>
      <c r="F215" s="8"/>
      <c r="G215" s="8"/>
    </row>
    <row r="216" customFormat="false" ht="12.75" hidden="false" customHeight="false" outlineLevel="0" collapsed="false">
      <c r="E216" s="8"/>
      <c r="F216" s="8"/>
      <c r="G216" s="8"/>
    </row>
    <row r="217" customFormat="false" ht="12.75" hidden="false" customHeight="false" outlineLevel="0" collapsed="false">
      <c r="E217" s="8"/>
      <c r="F217" s="8"/>
      <c r="G217" s="8"/>
    </row>
    <row r="218" customFormat="false" ht="12.75" hidden="false" customHeight="false" outlineLevel="0" collapsed="false">
      <c r="E218" s="8"/>
      <c r="F218" s="8"/>
      <c r="G218" s="8"/>
    </row>
    <row r="219" customFormat="false" ht="12.75" hidden="false" customHeight="false" outlineLevel="0" collapsed="false">
      <c r="E219" s="8"/>
      <c r="F219" s="8"/>
      <c r="G219" s="8"/>
    </row>
    <row r="220" customFormat="false" ht="12.75" hidden="false" customHeight="false" outlineLevel="0" collapsed="false">
      <c r="E220" s="8"/>
      <c r="F220" s="8"/>
      <c r="G220" s="8"/>
    </row>
    <row r="221" customFormat="false" ht="12.75" hidden="false" customHeight="false" outlineLevel="0" collapsed="false">
      <c r="E221" s="8"/>
      <c r="F221" s="8"/>
      <c r="G221" s="8"/>
    </row>
    <row r="222" customFormat="false" ht="12.75" hidden="false" customHeight="false" outlineLevel="0" collapsed="false">
      <c r="E222" s="8"/>
      <c r="F222" s="8"/>
      <c r="G222" s="8"/>
    </row>
    <row r="223" customFormat="false" ht="12.75" hidden="false" customHeight="false" outlineLevel="0" collapsed="false">
      <c r="E223" s="8"/>
      <c r="F223" s="8"/>
      <c r="G223" s="8"/>
    </row>
    <row r="224" customFormat="false" ht="12.75" hidden="false" customHeight="false" outlineLevel="0" collapsed="false">
      <c r="E224" s="8"/>
      <c r="F224" s="8"/>
      <c r="G224" s="8"/>
    </row>
    <row r="225" customFormat="false" ht="12.75" hidden="false" customHeight="false" outlineLevel="0" collapsed="false">
      <c r="E225" s="8"/>
      <c r="F225" s="8"/>
      <c r="G225" s="8"/>
    </row>
    <row r="226" customFormat="false" ht="12.75" hidden="false" customHeight="false" outlineLevel="0" collapsed="false">
      <c r="E226" s="8"/>
      <c r="F226" s="8"/>
      <c r="G226" s="8"/>
    </row>
    <row r="227" customFormat="false" ht="12.75" hidden="false" customHeight="false" outlineLevel="0" collapsed="false">
      <c r="E227" s="8"/>
      <c r="F227" s="8"/>
      <c r="G227" s="8"/>
    </row>
    <row r="228" customFormat="false" ht="12.75" hidden="false" customHeight="false" outlineLevel="0" collapsed="false">
      <c r="E228" s="8"/>
      <c r="F228" s="8"/>
      <c r="G228" s="8"/>
    </row>
    <row r="229" customFormat="false" ht="12.75" hidden="false" customHeight="false" outlineLevel="0" collapsed="false">
      <c r="E229" s="8"/>
      <c r="F229" s="8"/>
      <c r="G229" s="8"/>
    </row>
    <row r="230" customFormat="false" ht="12.75" hidden="false" customHeight="false" outlineLevel="0" collapsed="false">
      <c r="E230" s="8"/>
      <c r="F230" s="8"/>
      <c r="G230" s="8"/>
    </row>
    <row r="231" customFormat="false" ht="12.75" hidden="false" customHeight="false" outlineLevel="0" collapsed="false">
      <c r="E231" s="8"/>
      <c r="F231" s="8"/>
      <c r="G231" s="8"/>
    </row>
    <row r="232" customFormat="false" ht="12.75" hidden="false" customHeight="false" outlineLevel="0" collapsed="false">
      <c r="E232" s="8"/>
      <c r="F232" s="8"/>
      <c r="G232" s="8"/>
    </row>
    <row r="233" customFormat="false" ht="12.75" hidden="false" customHeight="false" outlineLevel="0" collapsed="false">
      <c r="E233" s="8"/>
      <c r="F233" s="8"/>
      <c r="G233" s="8"/>
    </row>
    <row r="234" customFormat="false" ht="12.75" hidden="false" customHeight="false" outlineLevel="0" collapsed="false">
      <c r="E234" s="8"/>
      <c r="F234" s="8"/>
      <c r="G234" s="8"/>
    </row>
    <row r="235" customFormat="false" ht="12.75" hidden="false" customHeight="false" outlineLevel="0" collapsed="false">
      <c r="E235" s="8"/>
      <c r="F235" s="8"/>
      <c r="G235" s="8"/>
    </row>
    <row r="236" customFormat="false" ht="12.75" hidden="false" customHeight="false" outlineLevel="0" collapsed="false">
      <c r="E236" s="8"/>
      <c r="F236" s="8"/>
      <c r="G236" s="8"/>
    </row>
    <row r="237" customFormat="false" ht="12.75" hidden="false" customHeight="false" outlineLevel="0" collapsed="false">
      <c r="E237" s="8"/>
      <c r="F237" s="8"/>
      <c r="G237" s="8"/>
    </row>
    <row r="238" customFormat="false" ht="12.75" hidden="false" customHeight="false" outlineLevel="0" collapsed="false">
      <c r="E238" s="8"/>
      <c r="F238" s="8"/>
      <c r="G238" s="8"/>
    </row>
    <row r="239" customFormat="false" ht="12.75" hidden="false" customHeight="false" outlineLevel="0" collapsed="false">
      <c r="E239" s="8"/>
      <c r="F239" s="8"/>
      <c r="G239" s="8"/>
    </row>
    <row r="240" customFormat="false" ht="12.75" hidden="false" customHeight="false" outlineLevel="0" collapsed="false">
      <c r="E240" s="8"/>
      <c r="F240" s="8"/>
      <c r="G240" s="8"/>
    </row>
    <row r="241" customFormat="false" ht="12.75" hidden="false" customHeight="false" outlineLevel="0" collapsed="false">
      <c r="E241" s="8"/>
      <c r="F241" s="8"/>
      <c r="G241" s="8"/>
    </row>
    <row r="242" customFormat="false" ht="12.75" hidden="false" customHeight="false" outlineLevel="0" collapsed="false">
      <c r="E242" s="8"/>
      <c r="F242" s="8"/>
      <c r="G242" s="8"/>
    </row>
    <row r="243" customFormat="false" ht="12.75" hidden="false" customHeight="false" outlineLevel="0" collapsed="false">
      <c r="E243" s="8"/>
      <c r="F243" s="8"/>
      <c r="G243" s="8"/>
    </row>
    <row r="244" customFormat="false" ht="12.75" hidden="false" customHeight="false" outlineLevel="0" collapsed="false">
      <c r="E244" s="8"/>
      <c r="F244" s="8"/>
      <c r="G244" s="8"/>
    </row>
    <row r="245" customFormat="false" ht="12.75" hidden="false" customHeight="false" outlineLevel="0" collapsed="false">
      <c r="E245" s="8"/>
      <c r="F245" s="8"/>
      <c r="G245" s="8"/>
    </row>
    <row r="246" customFormat="false" ht="12.75" hidden="false" customHeight="false" outlineLevel="0" collapsed="false">
      <c r="E246" s="8"/>
      <c r="F246" s="8"/>
      <c r="G246" s="8"/>
    </row>
    <row r="247" customFormat="false" ht="12.75" hidden="false" customHeight="false" outlineLevel="0" collapsed="false">
      <c r="E247" s="8"/>
      <c r="F247" s="8"/>
      <c r="G247" s="8"/>
    </row>
    <row r="248" customFormat="false" ht="12.75" hidden="false" customHeight="false" outlineLevel="0" collapsed="false">
      <c r="E248" s="8"/>
      <c r="F248" s="8"/>
      <c r="G248" s="8"/>
    </row>
    <row r="249" customFormat="false" ht="12.75" hidden="false" customHeight="false" outlineLevel="0" collapsed="false">
      <c r="E249" s="8"/>
      <c r="F249" s="8"/>
      <c r="G249" s="8"/>
    </row>
    <row r="250" customFormat="false" ht="12.75" hidden="false" customHeight="false" outlineLevel="0" collapsed="false">
      <c r="E250" s="8"/>
      <c r="F250" s="8"/>
      <c r="G250" s="8"/>
    </row>
    <row r="251" customFormat="false" ht="12.75" hidden="false" customHeight="false" outlineLevel="0" collapsed="false">
      <c r="E251" s="8"/>
      <c r="F251" s="8"/>
      <c r="G251" s="8"/>
    </row>
    <row r="252" customFormat="false" ht="12.75" hidden="false" customHeight="false" outlineLevel="0" collapsed="false">
      <c r="E252" s="8"/>
      <c r="F252" s="8"/>
      <c r="G252" s="8"/>
    </row>
    <row r="253" customFormat="false" ht="12.75" hidden="false" customHeight="false" outlineLevel="0" collapsed="false">
      <c r="E253" s="8"/>
      <c r="F253" s="8"/>
      <c r="G253" s="8"/>
    </row>
    <row r="254" customFormat="false" ht="12.75" hidden="false" customHeight="false" outlineLevel="0" collapsed="false">
      <c r="E254" s="8"/>
      <c r="F254" s="8"/>
      <c r="G254" s="8"/>
    </row>
    <row r="255" customFormat="false" ht="12.75" hidden="false" customHeight="false" outlineLevel="0" collapsed="false">
      <c r="E255" s="8"/>
      <c r="F255" s="8"/>
      <c r="G255" s="8"/>
    </row>
    <row r="256" customFormat="false" ht="12.75" hidden="false" customHeight="false" outlineLevel="0" collapsed="false">
      <c r="E256" s="8"/>
      <c r="F256" s="8"/>
      <c r="G256" s="8"/>
    </row>
    <row r="257" customFormat="false" ht="12.75" hidden="false" customHeight="false" outlineLevel="0" collapsed="false">
      <c r="E257" s="8"/>
      <c r="F257" s="8"/>
      <c r="G257" s="8"/>
    </row>
    <row r="258" customFormat="false" ht="12.75" hidden="false" customHeight="false" outlineLevel="0" collapsed="false">
      <c r="E258" s="8"/>
      <c r="F258" s="8"/>
      <c r="G258" s="8"/>
    </row>
    <row r="259" customFormat="false" ht="12.75" hidden="false" customHeight="false" outlineLevel="0" collapsed="false">
      <c r="E259" s="8"/>
      <c r="F259" s="8"/>
      <c r="G259" s="8"/>
    </row>
    <row r="260" customFormat="false" ht="12.75" hidden="false" customHeight="false" outlineLevel="0" collapsed="false">
      <c r="E260" s="8"/>
      <c r="F260" s="8"/>
      <c r="G260" s="8"/>
    </row>
    <row r="261" customFormat="false" ht="12.75" hidden="false" customHeight="false" outlineLevel="0" collapsed="false">
      <c r="E261" s="8"/>
      <c r="F261" s="8"/>
      <c r="G261" s="8"/>
    </row>
    <row r="262" customFormat="false" ht="12.75" hidden="false" customHeight="false" outlineLevel="0" collapsed="false">
      <c r="E262" s="8"/>
      <c r="F262" s="8"/>
      <c r="G262" s="8"/>
    </row>
    <row r="263" customFormat="false" ht="12.75" hidden="false" customHeight="false" outlineLevel="0" collapsed="false">
      <c r="E263" s="8"/>
      <c r="F263" s="8"/>
      <c r="G263" s="8"/>
    </row>
    <row r="264" customFormat="false" ht="12.75" hidden="false" customHeight="false" outlineLevel="0" collapsed="false">
      <c r="E264" s="8"/>
      <c r="F264" s="8"/>
      <c r="G264" s="8"/>
    </row>
    <row r="265" customFormat="false" ht="12.75" hidden="false" customHeight="false" outlineLevel="0" collapsed="false">
      <c r="E265" s="8"/>
      <c r="F265" s="8"/>
      <c r="G265" s="8"/>
    </row>
    <row r="266" customFormat="false" ht="12.75" hidden="false" customHeight="false" outlineLevel="0" collapsed="false">
      <c r="E266" s="8"/>
      <c r="F266" s="8"/>
      <c r="G266" s="8"/>
    </row>
    <row r="267" customFormat="false" ht="12.75" hidden="false" customHeight="false" outlineLevel="0" collapsed="false">
      <c r="E267" s="8"/>
      <c r="F267" s="8"/>
      <c r="G267" s="8"/>
    </row>
    <row r="268" customFormat="false" ht="12.75" hidden="false" customHeight="false" outlineLevel="0" collapsed="false">
      <c r="E268" s="8"/>
      <c r="F268" s="8"/>
      <c r="G268" s="8"/>
    </row>
    <row r="269" customFormat="false" ht="12.75" hidden="false" customHeight="false" outlineLevel="0" collapsed="false">
      <c r="E269" s="8"/>
      <c r="F269" s="8"/>
      <c r="G269" s="8"/>
    </row>
    <row r="270" customFormat="false" ht="12.75" hidden="false" customHeight="false" outlineLevel="0" collapsed="false">
      <c r="E270" s="8"/>
      <c r="F270" s="8"/>
      <c r="G270" s="8"/>
    </row>
    <row r="271" customFormat="false" ht="12.75" hidden="false" customHeight="false" outlineLevel="0" collapsed="false">
      <c r="E271" s="8"/>
      <c r="F271" s="8"/>
      <c r="G271" s="8"/>
    </row>
    <row r="272" customFormat="false" ht="12.75" hidden="false" customHeight="false" outlineLevel="0" collapsed="false">
      <c r="E272" s="8"/>
      <c r="F272" s="8"/>
      <c r="G272" s="8"/>
    </row>
    <row r="273" customFormat="false" ht="12.75" hidden="false" customHeight="false" outlineLevel="0" collapsed="false">
      <c r="E273" s="8"/>
      <c r="F273" s="8"/>
      <c r="G273" s="8"/>
    </row>
    <row r="274" customFormat="false" ht="12.75" hidden="false" customHeight="false" outlineLevel="0" collapsed="false">
      <c r="E274" s="8"/>
      <c r="F274" s="8"/>
      <c r="G274" s="8"/>
    </row>
    <row r="275" customFormat="false" ht="12.75" hidden="false" customHeight="false" outlineLevel="0" collapsed="false">
      <c r="E275" s="8"/>
      <c r="F275" s="8"/>
      <c r="G275" s="8"/>
    </row>
    <row r="276" customFormat="false" ht="12.75" hidden="false" customHeight="false" outlineLevel="0" collapsed="false">
      <c r="E276" s="8"/>
      <c r="F276" s="8"/>
      <c r="G276" s="8"/>
    </row>
    <row r="277" customFormat="false" ht="12.75" hidden="false" customHeight="false" outlineLevel="0" collapsed="false">
      <c r="E277" s="8"/>
      <c r="F277" s="8"/>
      <c r="G277" s="8"/>
    </row>
    <row r="278" customFormat="false" ht="12.75" hidden="false" customHeight="false" outlineLevel="0" collapsed="false">
      <c r="E278" s="8"/>
      <c r="F278" s="8"/>
      <c r="G278" s="8"/>
    </row>
    <row r="279" customFormat="false" ht="12.75" hidden="false" customHeight="false" outlineLevel="0" collapsed="false">
      <c r="E279" s="8"/>
      <c r="F279" s="8"/>
      <c r="G279" s="8"/>
    </row>
    <row r="280" customFormat="false" ht="12.75" hidden="false" customHeight="false" outlineLevel="0" collapsed="false">
      <c r="E280" s="8"/>
      <c r="F280" s="8"/>
      <c r="G280" s="8"/>
    </row>
    <row r="281" customFormat="false" ht="12.75" hidden="false" customHeight="false" outlineLevel="0" collapsed="false">
      <c r="E281" s="8"/>
      <c r="F281" s="8"/>
      <c r="G281" s="8"/>
    </row>
    <row r="282" customFormat="false" ht="12.75" hidden="false" customHeight="false" outlineLevel="0" collapsed="false">
      <c r="E282" s="8"/>
      <c r="F282" s="8"/>
      <c r="G282" s="8"/>
    </row>
    <row r="283" customFormat="false" ht="12.75" hidden="false" customHeight="false" outlineLevel="0" collapsed="false">
      <c r="E283" s="8"/>
      <c r="F283" s="8"/>
      <c r="G283" s="8"/>
    </row>
    <row r="284" customFormat="false" ht="12.75" hidden="false" customHeight="false" outlineLevel="0" collapsed="false">
      <c r="E284" s="8"/>
      <c r="F284" s="8"/>
      <c r="G284" s="8"/>
    </row>
    <row r="285" customFormat="false" ht="12.75" hidden="false" customHeight="false" outlineLevel="0" collapsed="false">
      <c r="E285" s="8"/>
      <c r="F285" s="8"/>
      <c r="G285" s="8"/>
    </row>
    <row r="286" customFormat="false" ht="12.75" hidden="false" customHeight="false" outlineLevel="0" collapsed="false">
      <c r="E286" s="8"/>
      <c r="F286" s="8"/>
      <c r="G286" s="8"/>
    </row>
    <row r="287" customFormat="false" ht="12.75" hidden="false" customHeight="false" outlineLevel="0" collapsed="false">
      <c r="E287" s="8"/>
      <c r="F287" s="8"/>
      <c r="G287" s="8"/>
    </row>
    <row r="288" customFormat="false" ht="12.75" hidden="false" customHeight="false" outlineLevel="0" collapsed="false">
      <c r="E288" s="8"/>
      <c r="F288" s="8"/>
      <c r="G288" s="8"/>
    </row>
    <row r="289" customFormat="false" ht="12.75" hidden="false" customHeight="false" outlineLevel="0" collapsed="false">
      <c r="E289" s="8"/>
      <c r="F289" s="8"/>
      <c r="G289" s="8"/>
    </row>
    <row r="290" customFormat="false" ht="12.75" hidden="false" customHeight="false" outlineLevel="0" collapsed="false">
      <c r="E290" s="8"/>
      <c r="F290" s="8"/>
      <c r="G290" s="8"/>
    </row>
    <row r="291" customFormat="false" ht="12.75" hidden="false" customHeight="false" outlineLevel="0" collapsed="false">
      <c r="E291" s="8"/>
      <c r="F291" s="8"/>
      <c r="G291" s="8"/>
    </row>
    <row r="292" customFormat="false" ht="12.75" hidden="false" customHeight="false" outlineLevel="0" collapsed="false">
      <c r="E292" s="8"/>
      <c r="F292" s="8"/>
      <c r="G292" s="8"/>
    </row>
    <row r="293" customFormat="false" ht="12.75" hidden="false" customHeight="false" outlineLevel="0" collapsed="false">
      <c r="E293" s="8"/>
      <c r="F293" s="8"/>
      <c r="G293" s="8"/>
    </row>
    <row r="294" customFormat="false" ht="12.75" hidden="false" customHeight="false" outlineLevel="0" collapsed="false">
      <c r="E294" s="8"/>
      <c r="F294" s="8"/>
      <c r="G294" s="8"/>
    </row>
    <row r="295" customFormat="false" ht="12.75" hidden="false" customHeight="false" outlineLevel="0" collapsed="false">
      <c r="E295" s="8"/>
      <c r="F295" s="8"/>
      <c r="G295" s="8"/>
    </row>
    <row r="296" customFormat="false" ht="12.75" hidden="false" customHeight="false" outlineLevel="0" collapsed="false">
      <c r="E296" s="8"/>
      <c r="F296" s="8"/>
      <c r="G296" s="8"/>
    </row>
    <row r="297" customFormat="false" ht="12.75" hidden="false" customHeight="false" outlineLevel="0" collapsed="false">
      <c r="E297" s="8"/>
      <c r="F297" s="8"/>
      <c r="G297" s="8"/>
    </row>
    <row r="298" customFormat="false" ht="12.75" hidden="false" customHeight="false" outlineLevel="0" collapsed="false">
      <c r="E298" s="8"/>
      <c r="F298" s="8"/>
      <c r="G298" s="8"/>
    </row>
    <row r="299" customFormat="false" ht="12.75" hidden="false" customHeight="false" outlineLevel="0" collapsed="false">
      <c r="E299" s="8"/>
      <c r="F299" s="8"/>
      <c r="G299" s="8"/>
    </row>
    <row r="300" customFormat="false" ht="12.75" hidden="false" customHeight="false" outlineLevel="0" collapsed="false">
      <c r="E300" s="8"/>
      <c r="F300" s="8"/>
      <c r="G300" s="8"/>
    </row>
    <row r="301" customFormat="false" ht="12.75" hidden="false" customHeight="false" outlineLevel="0" collapsed="false">
      <c r="E301" s="8"/>
      <c r="F301" s="8"/>
      <c r="G301" s="8"/>
    </row>
    <row r="302" customFormat="false" ht="12.75" hidden="false" customHeight="false" outlineLevel="0" collapsed="false">
      <c r="E302" s="8"/>
      <c r="F302" s="8"/>
      <c r="G302" s="8"/>
    </row>
    <row r="303" customFormat="false" ht="12.75" hidden="false" customHeight="false" outlineLevel="0" collapsed="false">
      <c r="E303" s="8"/>
      <c r="F303" s="8"/>
      <c r="G303" s="8"/>
    </row>
    <row r="304" customFormat="false" ht="12.75" hidden="false" customHeight="false" outlineLevel="0" collapsed="false">
      <c r="E304" s="8"/>
      <c r="F304" s="8"/>
      <c r="G304" s="8"/>
    </row>
    <row r="305" customFormat="false" ht="12.75" hidden="false" customHeight="false" outlineLevel="0" collapsed="false">
      <c r="E305" s="8"/>
      <c r="F305" s="8"/>
      <c r="G305" s="8"/>
    </row>
    <row r="306" customFormat="false" ht="12.75" hidden="false" customHeight="false" outlineLevel="0" collapsed="false">
      <c r="E306" s="8"/>
      <c r="F306" s="8"/>
      <c r="G306" s="8"/>
    </row>
    <row r="307" customFormat="false" ht="12.75" hidden="false" customHeight="false" outlineLevel="0" collapsed="false">
      <c r="E307" s="8"/>
      <c r="F307" s="8"/>
      <c r="G307" s="8"/>
    </row>
    <row r="308" customFormat="false" ht="12.75" hidden="false" customHeight="false" outlineLevel="0" collapsed="false">
      <c r="E308" s="8"/>
      <c r="F308" s="8"/>
      <c r="G308" s="8"/>
    </row>
    <row r="309" customFormat="false" ht="12.75" hidden="false" customHeight="false" outlineLevel="0" collapsed="false">
      <c r="E309" s="8"/>
      <c r="F309" s="8"/>
      <c r="G309" s="8"/>
    </row>
    <row r="310" customFormat="false" ht="12.75" hidden="false" customHeight="false" outlineLevel="0" collapsed="false">
      <c r="E310" s="8"/>
      <c r="F310" s="8"/>
      <c r="G310" s="8"/>
    </row>
    <row r="311" customFormat="false" ht="12.75" hidden="false" customHeight="false" outlineLevel="0" collapsed="false">
      <c r="E311" s="8"/>
      <c r="F311" s="8"/>
      <c r="G311" s="8"/>
    </row>
    <row r="312" customFormat="false" ht="12.75" hidden="false" customHeight="false" outlineLevel="0" collapsed="false">
      <c r="E312" s="8"/>
      <c r="F312" s="8"/>
      <c r="G312" s="8"/>
    </row>
    <row r="313" customFormat="false" ht="12.75" hidden="false" customHeight="false" outlineLevel="0" collapsed="false">
      <c r="E313" s="8"/>
      <c r="F313" s="8"/>
      <c r="G313" s="8"/>
    </row>
    <row r="314" customFormat="false" ht="12.75" hidden="false" customHeight="false" outlineLevel="0" collapsed="false">
      <c r="E314" s="8"/>
      <c r="F314" s="8"/>
      <c r="G314" s="8"/>
    </row>
    <row r="315" customFormat="false" ht="12.75" hidden="false" customHeight="false" outlineLevel="0" collapsed="false">
      <c r="E315" s="8"/>
      <c r="F315" s="8"/>
      <c r="G315" s="8"/>
    </row>
    <row r="316" customFormat="false" ht="12.75" hidden="false" customHeight="false" outlineLevel="0" collapsed="false">
      <c r="E316" s="8"/>
      <c r="F316" s="8"/>
      <c r="G316" s="8"/>
    </row>
    <row r="317" customFormat="false" ht="12.75" hidden="false" customHeight="false" outlineLevel="0" collapsed="false">
      <c r="E317" s="8"/>
      <c r="F317" s="8"/>
      <c r="G317" s="8"/>
    </row>
    <row r="318" customFormat="false" ht="12.75" hidden="false" customHeight="false" outlineLevel="0" collapsed="false">
      <c r="E318" s="8"/>
      <c r="F318" s="8"/>
      <c r="G318" s="8"/>
    </row>
    <row r="319" customFormat="false" ht="12.75" hidden="false" customHeight="false" outlineLevel="0" collapsed="false">
      <c r="E319" s="8"/>
      <c r="F319" s="8"/>
      <c r="G319" s="8"/>
    </row>
    <row r="320" customFormat="false" ht="12.75" hidden="false" customHeight="false" outlineLevel="0" collapsed="false">
      <c r="E320" s="8"/>
      <c r="F320" s="8"/>
      <c r="G320" s="8"/>
    </row>
    <row r="321" customFormat="false" ht="12.75" hidden="false" customHeight="false" outlineLevel="0" collapsed="false">
      <c r="E321" s="8"/>
      <c r="F321" s="8"/>
      <c r="G321" s="8"/>
    </row>
    <row r="322" customFormat="false" ht="12.75" hidden="false" customHeight="false" outlineLevel="0" collapsed="false">
      <c r="E322" s="8"/>
      <c r="F322" s="8"/>
      <c r="G322" s="8"/>
    </row>
    <row r="323" customFormat="false" ht="12.75" hidden="false" customHeight="false" outlineLevel="0" collapsed="false">
      <c r="E323" s="8"/>
      <c r="F323" s="8"/>
      <c r="G323" s="8"/>
    </row>
    <row r="324" customFormat="false" ht="12.75" hidden="false" customHeight="false" outlineLevel="0" collapsed="false">
      <c r="E324" s="8"/>
      <c r="F324" s="8"/>
      <c r="G324" s="8"/>
    </row>
    <row r="325" customFormat="false" ht="12.75" hidden="false" customHeight="false" outlineLevel="0" collapsed="false">
      <c r="E325" s="8"/>
      <c r="F325" s="8"/>
      <c r="G325" s="8"/>
    </row>
    <row r="326" customFormat="false" ht="12.75" hidden="false" customHeight="false" outlineLevel="0" collapsed="false">
      <c r="E326" s="8"/>
      <c r="F326" s="8"/>
      <c r="G326" s="8"/>
    </row>
    <row r="327" customFormat="false" ht="12.75" hidden="false" customHeight="false" outlineLevel="0" collapsed="false">
      <c r="E327" s="8"/>
      <c r="F327" s="8"/>
      <c r="G327" s="8"/>
    </row>
    <row r="328" customFormat="false" ht="12.75" hidden="false" customHeight="false" outlineLevel="0" collapsed="false">
      <c r="E328" s="8"/>
      <c r="F328" s="8"/>
      <c r="G328" s="8"/>
    </row>
    <row r="329" customFormat="false" ht="12.75" hidden="false" customHeight="false" outlineLevel="0" collapsed="false">
      <c r="E329" s="8"/>
      <c r="F329" s="8"/>
      <c r="G329" s="8"/>
    </row>
    <row r="330" customFormat="false" ht="12.75" hidden="false" customHeight="false" outlineLevel="0" collapsed="false">
      <c r="E330" s="8"/>
      <c r="F330" s="8"/>
      <c r="G330" s="8"/>
    </row>
    <row r="331" customFormat="false" ht="12.75" hidden="false" customHeight="false" outlineLevel="0" collapsed="false">
      <c r="E331" s="8"/>
      <c r="F331" s="8"/>
      <c r="G331" s="8"/>
    </row>
    <row r="332" customFormat="false" ht="12.75" hidden="false" customHeight="false" outlineLevel="0" collapsed="false">
      <c r="E332" s="8"/>
      <c r="F332" s="8"/>
      <c r="G332" s="8"/>
    </row>
    <row r="333" customFormat="false" ht="12.75" hidden="false" customHeight="false" outlineLevel="0" collapsed="false">
      <c r="E333" s="8"/>
      <c r="F333" s="8"/>
      <c r="G333" s="8"/>
    </row>
    <row r="334" customFormat="false" ht="12.75" hidden="false" customHeight="false" outlineLevel="0" collapsed="false">
      <c r="E334" s="8"/>
      <c r="F334" s="8"/>
      <c r="G334" s="8"/>
    </row>
    <row r="335" customFormat="false" ht="12.75" hidden="false" customHeight="false" outlineLevel="0" collapsed="false">
      <c r="E335" s="8"/>
      <c r="F335" s="8"/>
      <c r="G335" s="8"/>
    </row>
    <row r="336" customFormat="false" ht="12.75" hidden="false" customHeight="false" outlineLevel="0" collapsed="false">
      <c r="E336" s="8"/>
      <c r="F336" s="8"/>
      <c r="G336" s="8"/>
    </row>
    <row r="337" customFormat="false" ht="12.75" hidden="false" customHeight="false" outlineLevel="0" collapsed="false">
      <c r="E337" s="8"/>
      <c r="F337" s="8"/>
      <c r="G337" s="8"/>
    </row>
    <row r="338" customFormat="false" ht="12.75" hidden="false" customHeight="false" outlineLevel="0" collapsed="false">
      <c r="E338" s="8"/>
      <c r="F338" s="8"/>
      <c r="G338" s="8"/>
    </row>
    <row r="339" customFormat="false" ht="12.75" hidden="false" customHeight="false" outlineLevel="0" collapsed="false">
      <c r="E339" s="8"/>
      <c r="F339" s="8"/>
      <c r="G339" s="8"/>
    </row>
    <row r="340" customFormat="false" ht="12.75" hidden="false" customHeight="false" outlineLevel="0" collapsed="false">
      <c r="E340" s="8"/>
      <c r="F340" s="8"/>
      <c r="G340" s="8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6" activeCellId="0" sqref="H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.56"/>
    <col collapsed="false" customWidth="true" hidden="false" outlineLevel="0" max="3" min="3" style="0" width="7.99"/>
    <col collapsed="false" customWidth="true" hidden="false" outlineLevel="0" max="4" min="4" style="0" width="13.28"/>
    <col collapsed="false" customWidth="true" hidden="false" outlineLevel="0" max="5" min="5" style="0" width="5.71"/>
    <col collapsed="false" customWidth="true" hidden="false" outlineLevel="0" max="6" min="6" style="0" width="19.85"/>
    <col collapsed="false" customWidth="true" hidden="false" outlineLevel="0" max="8" min="7" style="0" width="35.42"/>
  </cols>
  <sheetData>
    <row r="1" customFormat="false" ht="12.75" hidden="false" customHeight="false" outlineLevel="0" collapsed="false">
      <c r="A1" s="93" t="s">
        <v>146</v>
      </c>
      <c r="B1" s="94"/>
      <c r="C1" s="94"/>
      <c r="D1" s="95" t="s">
        <v>169</v>
      </c>
      <c r="E1" s="96" t="n">
        <v>1</v>
      </c>
      <c r="F1" s="97"/>
      <c r="G1" s="3" t="s">
        <v>48</v>
      </c>
      <c r="H1" s="3" t="s">
        <v>170</v>
      </c>
    </row>
    <row r="2" customFormat="false" ht="12.75" hidden="false" customHeight="false" outlineLevel="0" collapsed="false">
      <c r="A2" s="98" t="s">
        <v>147</v>
      </c>
      <c r="B2" s="99"/>
      <c r="C2" s="99"/>
      <c r="D2" s="100" t="s">
        <v>169</v>
      </c>
      <c r="E2" s="96" t="n">
        <v>1</v>
      </c>
      <c r="F2" s="97"/>
      <c r="G2" s="3" t="s">
        <v>50</v>
      </c>
      <c r="H2" s="3" t="s">
        <v>171</v>
      </c>
    </row>
    <row r="3" customFormat="false" ht="12.75" hidden="false" customHeight="false" outlineLevel="0" collapsed="false">
      <c r="A3" s="98" t="s">
        <v>148</v>
      </c>
      <c r="B3" s="99"/>
      <c r="C3" s="99"/>
      <c r="D3" s="100" t="s">
        <v>172</v>
      </c>
      <c r="E3" s="96" t="n">
        <v>10</v>
      </c>
      <c r="F3" s="97"/>
      <c r="G3" s="3" t="s">
        <v>51</v>
      </c>
      <c r="H3" s="3" t="s">
        <v>173</v>
      </c>
    </row>
    <row r="4" customFormat="false" ht="12.75" hidden="false" customHeight="false" outlineLevel="0" collapsed="false">
      <c r="A4" s="98" t="s">
        <v>150</v>
      </c>
      <c r="B4" s="99"/>
      <c r="C4" s="99"/>
      <c r="D4" s="100" t="s">
        <v>172</v>
      </c>
      <c r="E4" s="96" t="n">
        <v>10</v>
      </c>
      <c r="F4" s="97"/>
      <c r="G4" s="3" t="s">
        <v>63</v>
      </c>
      <c r="H4" s="3" t="s">
        <v>174</v>
      </c>
    </row>
    <row r="5" customFormat="false" ht="12.75" hidden="false" customHeight="false" outlineLevel="0" collapsed="false">
      <c r="A5" s="98" t="s">
        <v>151</v>
      </c>
      <c r="B5" s="99"/>
      <c r="C5" s="99"/>
      <c r="D5" s="100" t="s">
        <v>172</v>
      </c>
      <c r="E5" s="96" t="n">
        <v>10</v>
      </c>
      <c r="F5" s="97"/>
      <c r="G5" s="3" t="s">
        <v>64</v>
      </c>
      <c r="H5" s="3" t="s">
        <v>175</v>
      </c>
    </row>
    <row r="6" customFormat="false" ht="12.75" hidden="false" customHeight="false" outlineLevel="0" collapsed="false">
      <c r="A6" s="98" t="s">
        <v>152</v>
      </c>
      <c r="B6" s="99"/>
      <c r="C6" s="99"/>
      <c r="D6" s="100" t="s">
        <v>172</v>
      </c>
      <c r="E6" s="96" t="n">
        <v>10</v>
      </c>
      <c r="F6" s="97"/>
      <c r="G6" s="3" t="s">
        <v>66</v>
      </c>
      <c r="H6" s="3" t="s">
        <v>176</v>
      </c>
    </row>
    <row r="7" customFormat="false" ht="12.75" hidden="false" customHeight="false" outlineLevel="0" collapsed="false">
      <c r="A7" s="98" t="s">
        <v>158</v>
      </c>
      <c r="B7" s="99"/>
      <c r="C7" s="99"/>
      <c r="D7" s="100" t="s">
        <v>177</v>
      </c>
      <c r="E7" s="96" t="n">
        <v>0</v>
      </c>
      <c r="F7" s="97"/>
      <c r="G7" s="3" t="s">
        <v>67</v>
      </c>
      <c r="H7" s="3" t="s">
        <v>178</v>
      </c>
    </row>
    <row r="8" customFormat="false" ht="12.75" hidden="false" customHeight="false" outlineLevel="0" collapsed="false">
      <c r="A8" s="98" t="s">
        <v>124</v>
      </c>
      <c r="B8" s="99"/>
      <c r="C8" s="99"/>
      <c r="D8" s="100" t="s">
        <v>177</v>
      </c>
      <c r="E8" s="96" t="n">
        <v>0</v>
      </c>
      <c r="F8" s="97"/>
      <c r="G8" s="3" t="s">
        <v>179</v>
      </c>
      <c r="H8" s="3" t="s">
        <v>180</v>
      </c>
    </row>
    <row r="9" customFormat="false" ht="12.75" hidden="false" customHeight="false" outlineLevel="0" collapsed="false">
      <c r="A9" s="101"/>
      <c r="B9" s="102"/>
      <c r="C9" s="102"/>
      <c r="D9" s="103"/>
      <c r="E9" s="104"/>
      <c r="F9" s="97"/>
      <c r="G9" s="3" t="s">
        <v>102</v>
      </c>
      <c r="H9" s="3" t="s">
        <v>181</v>
      </c>
    </row>
    <row r="10" customFormat="false" ht="12.75" hidden="false" customHeight="false" outlineLevel="0" collapsed="false">
      <c r="A10" s="105" t="s">
        <v>139</v>
      </c>
      <c r="B10" s="102" t="s">
        <v>182</v>
      </c>
      <c r="C10" s="102" t="s">
        <v>183</v>
      </c>
      <c r="D10" s="103" t="s">
        <v>184</v>
      </c>
      <c r="E10" s="104"/>
      <c r="F10" s="97"/>
      <c r="G10" s="3" t="s">
        <v>185</v>
      </c>
      <c r="H10" s="3" t="s">
        <v>186</v>
      </c>
    </row>
    <row r="11" customFormat="false" ht="12.75" hidden="false" customHeight="false" outlineLevel="0" collapsed="false">
      <c r="A11" s="106" t="s">
        <v>157</v>
      </c>
      <c r="B11" s="107" t="s">
        <v>187</v>
      </c>
      <c r="C11" s="107" t="s">
        <v>188</v>
      </c>
      <c r="D11" s="108" t="s">
        <v>189</v>
      </c>
      <c r="E11" s="96" t="n">
        <v>19.4666666666667</v>
      </c>
      <c r="F11" s="97"/>
      <c r="G11" s="3" t="s">
        <v>105</v>
      </c>
      <c r="H11" s="3" t="s">
        <v>190</v>
      </c>
    </row>
    <row r="12" customFormat="false" ht="12.75" hidden="false" customHeight="false" outlineLevel="0" collapsed="false">
      <c r="A12" s="106" t="s">
        <v>157</v>
      </c>
      <c r="B12" s="107" t="s">
        <v>191</v>
      </c>
      <c r="C12" s="107" t="s">
        <v>188</v>
      </c>
      <c r="D12" s="108" t="s">
        <v>189</v>
      </c>
      <c r="E12" s="96" t="n">
        <v>19.4666666666667</v>
      </c>
      <c r="F12" s="97"/>
      <c r="G12" s="3" t="s">
        <v>107</v>
      </c>
      <c r="H12" s="3" t="s">
        <v>192</v>
      </c>
    </row>
    <row r="13" customFormat="false" ht="12.75" hidden="false" customHeight="false" outlineLevel="0" collapsed="false">
      <c r="A13" s="106" t="s">
        <v>153</v>
      </c>
      <c r="B13" s="107" t="s">
        <v>193</v>
      </c>
      <c r="C13" s="107" t="s">
        <v>188</v>
      </c>
      <c r="D13" s="108" t="s">
        <v>194</v>
      </c>
      <c r="E13" s="96" t="n">
        <v>5.826</v>
      </c>
      <c r="F13" s="97"/>
      <c r="G13" s="3" t="s">
        <v>108</v>
      </c>
      <c r="H13" s="3" t="s">
        <v>195</v>
      </c>
    </row>
    <row r="14" customFormat="false" ht="12.75" hidden="false" customHeight="false" outlineLevel="0" collapsed="false">
      <c r="A14" s="106" t="s">
        <v>153</v>
      </c>
      <c r="B14" s="107" t="s">
        <v>187</v>
      </c>
      <c r="C14" s="107" t="s">
        <v>188</v>
      </c>
      <c r="D14" s="108" t="s">
        <v>194</v>
      </c>
      <c r="E14" s="96" t="n">
        <v>5.826</v>
      </c>
      <c r="F14" s="97"/>
      <c r="G14" s="3" t="s">
        <v>69</v>
      </c>
      <c r="H14" s="3" t="s">
        <v>196</v>
      </c>
    </row>
    <row r="15" customFormat="false" ht="12.75" hidden="false" customHeight="false" outlineLevel="0" collapsed="false">
      <c r="A15" s="106" t="s">
        <v>153</v>
      </c>
      <c r="B15" s="107" t="s">
        <v>191</v>
      </c>
      <c r="C15" s="107" t="s">
        <v>188</v>
      </c>
      <c r="D15" s="108" t="s">
        <v>194</v>
      </c>
      <c r="E15" s="96" t="n">
        <v>5.826</v>
      </c>
      <c r="F15" s="97"/>
      <c r="G15" s="3" t="s">
        <v>70</v>
      </c>
      <c r="H15" s="3" t="s">
        <v>197</v>
      </c>
    </row>
    <row r="16" customFormat="false" ht="12.75" hidden="false" customHeight="false" outlineLevel="0" collapsed="false">
      <c r="A16" s="106" t="s">
        <v>142</v>
      </c>
      <c r="B16" s="107" t="s">
        <v>193</v>
      </c>
      <c r="C16" s="107" t="s">
        <v>188</v>
      </c>
      <c r="D16" s="108" t="s">
        <v>169</v>
      </c>
      <c r="E16" s="96" t="n">
        <v>1</v>
      </c>
      <c r="F16" s="97"/>
      <c r="G16" s="3" t="s">
        <v>73</v>
      </c>
      <c r="H16" s="3" t="s">
        <v>198</v>
      </c>
    </row>
    <row r="17" customFormat="false" ht="12.75" hidden="false" customHeight="false" outlineLevel="0" collapsed="false">
      <c r="A17" s="106" t="s">
        <v>142</v>
      </c>
      <c r="B17" s="107" t="s">
        <v>199</v>
      </c>
      <c r="C17" s="107" t="s">
        <v>188</v>
      </c>
      <c r="D17" s="108" t="s">
        <v>169</v>
      </c>
      <c r="E17" s="96" t="n">
        <v>1</v>
      </c>
      <c r="F17" s="97"/>
      <c r="G17" s="3" t="s">
        <v>89</v>
      </c>
      <c r="H17" s="3" t="s">
        <v>200</v>
      </c>
    </row>
    <row r="18" customFormat="false" ht="12.75" hidden="false" customHeight="false" outlineLevel="0" collapsed="false">
      <c r="A18" s="106" t="s">
        <v>142</v>
      </c>
      <c r="B18" s="107" t="s">
        <v>187</v>
      </c>
      <c r="C18" s="107" t="s">
        <v>201</v>
      </c>
      <c r="D18" s="108" t="s">
        <v>169</v>
      </c>
      <c r="E18" s="96" t="n">
        <v>1</v>
      </c>
      <c r="F18" s="97"/>
      <c r="G18" s="3" t="s">
        <v>90</v>
      </c>
      <c r="H18" s="3" t="s">
        <v>202</v>
      </c>
    </row>
    <row r="19" customFormat="false" ht="12.75" hidden="false" customHeight="false" outlineLevel="0" collapsed="false">
      <c r="A19" s="106" t="s">
        <v>142</v>
      </c>
      <c r="B19" s="107" t="s">
        <v>191</v>
      </c>
      <c r="C19" s="107" t="s">
        <v>188</v>
      </c>
      <c r="D19" s="108" t="s">
        <v>169</v>
      </c>
      <c r="E19" s="96" t="n">
        <v>1</v>
      </c>
      <c r="F19" s="97"/>
      <c r="G19" s="3" t="s">
        <v>93</v>
      </c>
      <c r="H19" s="3" t="s">
        <v>203</v>
      </c>
    </row>
    <row r="20" customFormat="false" ht="12.75" hidden="false" customHeight="false" outlineLevel="0" collapsed="false">
      <c r="A20" s="106" t="s">
        <v>154</v>
      </c>
      <c r="B20" s="107" t="s">
        <v>193</v>
      </c>
      <c r="C20" s="107" t="s">
        <v>188</v>
      </c>
      <c r="D20" s="108" t="s">
        <v>194</v>
      </c>
      <c r="E20" s="96" t="n">
        <v>4.05</v>
      </c>
      <c r="F20" s="97"/>
      <c r="G20" s="3" t="s">
        <v>53</v>
      </c>
      <c r="H20" s="3" t="s">
        <v>204</v>
      </c>
    </row>
    <row r="21" customFormat="false" ht="12.75" hidden="false" customHeight="false" outlineLevel="0" collapsed="false">
      <c r="A21" s="106" t="s">
        <v>154</v>
      </c>
      <c r="B21" s="107" t="s">
        <v>187</v>
      </c>
      <c r="C21" s="107" t="s">
        <v>188</v>
      </c>
      <c r="D21" s="108" t="s">
        <v>194</v>
      </c>
      <c r="E21" s="96" t="n">
        <v>4.05</v>
      </c>
      <c r="F21" s="97"/>
      <c r="G21" s="3" t="s">
        <v>54</v>
      </c>
      <c r="H21" s="3" t="s">
        <v>205</v>
      </c>
    </row>
    <row r="22" customFormat="false" ht="12.75" hidden="false" customHeight="false" outlineLevel="0" collapsed="false">
      <c r="A22" s="106" t="s">
        <v>154</v>
      </c>
      <c r="B22" s="107" t="s">
        <v>191</v>
      </c>
      <c r="C22" s="107" t="s">
        <v>188</v>
      </c>
      <c r="D22" s="108" t="s">
        <v>194</v>
      </c>
      <c r="E22" s="96" t="n">
        <v>4.05</v>
      </c>
      <c r="F22" s="97"/>
      <c r="G22" s="3" t="s">
        <v>56</v>
      </c>
      <c r="H22" s="3" t="s">
        <v>206</v>
      </c>
    </row>
    <row r="23" customFormat="false" ht="12.75" hidden="false" customHeight="false" outlineLevel="0" collapsed="false">
      <c r="A23" s="106" t="s">
        <v>207</v>
      </c>
      <c r="B23" s="107" t="s">
        <v>187</v>
      </c>
      <c r="C23" s="107" t="s">
        <v>188</v>
      </c>
      <c r="D23" s="108" t="s">
        <v>208</v>
      </c>
      <c r="E23" s="96" t="n">
        <v>0</v>
      </c>
      <c r="F23" s="97"/>
      <c r="G23" s="3" t="s">
        <v>57</v>
      </c>
      <c r="H23" s="3" t="s">
        <v>209</v>
      </c>
    </row>
    <row r="24" customFormat="false" ht="12.75" hidden="false" customHeight="false" outlineLevel="0" collapsed="false">
      <c r="A24" s="106" t="s">
        <v>207</v>
      </c>
      <c r="B24" s="107" t="s">
        <v>191</v>
      </c>
      <c r="C24" s="107" t="s">
        <v>188</v>
      </c>
      <c r="D24" s="108" t="s">
        <v>208</v>
      </c>
      <c r="E24" s="96" t="n">
        <v>0</v>
      </c>
      <c r="F24" s="97"/>
      <c r="G24" s="3" t="s">
        <v>75</v>
      </c>
      <c r="H24" s="3" t="s">
        <v>210</v>
      </c>
    </row>
    <row r="25" customFormat="false" ht="12.75" hidden="false" customHeight="false" outlineLevel="0" collapsed="false">
      <c r="A25" s="106" t="s">
        <v>159</v>
      </c>
      <c r="B25" s="107" t="s">
        <v>193</v>
      </c>
      <c r="C25" s="107" t="s">
        <v>188</v>
      </c>
      <c r="D25" s="108" t="s">
        <v>189</v>
      </c>
      <c r="E25" s="96" t="n">
        <v>0</v>
      </c>
      <c r="F25" s="97"/>
      <c r="G25" s="3" t="s">
        <v>76</v>
      </c>
      <c r="H25" s="3" t="s">
        <v>211</v>
      </c>
    </row>
    <row r="26" customFormat="false" ht="12.75" hidden="false" customHeight="false" outlineLevel="0" collapsed="false">
      <c r="A26" s="106" t="s">
        <v>159</v>
      </c>
      <c r="B26" s="107" t="s">
        <v>187</v>
      </c>
      <c r="C26" s="107" t="s">
        <v>188</v>
      </c>
      <c r="D26" s="108" t="s">
        <v>189</v>
      </c>
      <c r="E26" s="96" t="n">
        <v>0</v>
      </c>
      <c r="F26" s="97"/>
      <c r="G26" s="3"/>
      <c r="H26" s="3"/>
    </row>
    <row r="27" customFormat="false" ht="12.75" hidden="false" customHeight="false" outlineLevel="0" collapsed="false">
      <c r="A27" s="106" t="s">
        <v>159</v>
      </c>
      <c r="B27" s="107" t="s">
        <v>191</v>
      </c>
      <c r="C27" s="107" t="s">
        <v>188</v>
      </c>
      <c r="D27" s="108" t="s">
        <v>189</v>
      </c>
      <c r="E27" s="96" t="n">
        <v>0</v>
      </c>
      <c r="F27" s="97"/>
    </row>
    <row r="28" customFormat="false" ht="12.75" hidden="false" customHeight="false" outlineLevel="0" collapsed="false">
      <c r="A28" s="106" t="s">
        <v>156</v>
      </c>
      <c r="B28" s="107" t="s">
        <v>193</v>
      </c>
      <c r="C28" s="107" t="s">
        <v>188</v>
      </c>
      <c r="D28" s="108" t="s">
        <v>194</v>
      </c>
      <c r="E28" s="96" t="n">
        <f aca="false">36/8</f>
        <v>4.5</v>
      </c>
      <c r="F28" s="97"/>
    </row>
    <row r="29" customFormat="false" ht="12.75" hidden="false" customHeight="false" outlineLevel="0" collapsed="false">
      <c r="A29" s="106" t="s">
        <v>156</v>
      </c>
      <c r="B29" s="107" t="s">
        <v>187</v>
      </c>
      <c r="C29" s="107" t="s">
        <v>188</v>
      </c>
      <c r="D29" s="108" t="s">
        <v>194</v>
      </c>
      <c r="E29" s="96" t="n">
        <f aca="false">36/8</f>
        <v>4.5</v>
      </c>
      <c r="F29" s="97"/>
    </row>
    <row r="30" customFormat="false" ht="12.75" hidden="false" customHeight="false" outlineLevel="0" collapsed="false">
      <c r="A30" s="106" t="s">
        <v>156</v>
      </c>
      <c r="B30" s="107" t="s">
        <v>191</v>
      </c>
      <c r="C30" s="107" t="s">
        <v>188</v>
      </c>
      <c r="D30" s="108" t="s">
        <v>194</v>
      </c>
      <c r="E30" s="96" t="n">
        <f aca="false">36/8</f>
        <v>4.5</v>
      </c>
      <c r="F30" s="97"/>
    </row>
    <row r="31" customFormat="false" ht="12.75" hidden="false" customHeight="false" outlineLevel="0" collapsed="false">
      <c r="A31" s="106" t="s">
        <v>155</v>
      </c>
      <c r="B31" s="107" t="s">
        <v>187</v>
      </c>
      <c r="C31" s="107" t="s">
        <v>188</v>
      </c>
      <c r="D31" s="108" t="s">
        <v>212</v>
      </c>
      <c r="E31" s="96" t="n">
        <v>0</v>
      </c>
      <c r="F31" s="97"/>
    </row>
    <row r="32" customFormat="false" ht="12.75" hidden="false" customHeight="false" outlineLevel="0" collapsed="false">
      <c r="A32" s="106" t="s">
        <v>155</v>
      </c>
      <c r="B32" s="107" t="s">
        <v>191</v>
      </c>
      <c r="C32" s="107" t="s">
        <v>188</v>
      </c>
      <c r="D32" s="108" t="s">
        <v>212</v>
      </c>
      <c r="E32" s="96" t="n">
        <v>0</v>
      </c>
      <c r="F32" s="97"/>
    </row>
    <row r="33" customFormat="false" ht="12.75" hidden="false" customHeight="false" outlineLevel="0" collapsed="false">
      <c r="A33" s="109"/>
      <c r="B33" s="110"/>
      <c r="C33" s="110"/>
      <c r="D33" s="111"/>
      <c r="F33" s="97"/>
    </row>
    <row r="34" customFormat="false" ht="12.75" hidden="false" customHeight="false" outlineLevel="0" collapsed="false">
      <c r="A34" s="109"/>
      <c r="B34" s="110"/>
      <c r="C34" s="110"/>
      <c r="D34" s="111"/>
      <c r="F34" s="97"/>
    </row>
    <row r="35" customFormat="false" ht="12.75" hidden="false" customHeight="false" outlineLevel="0" collapsed="false">
      <c r="A35" s="109"/>
      <c r="B35" s="110"/>
      <c r="C35" s="110"/>
      <c r="D35" s="111"/>
      <c r="F35" s="97"/>
    </row>
    <row r="36" customFormat="false" ht="12.75" hidden="false" customHeight="false" outlineLevel="0" collapsed="false">
      <c r="A36" s="109"/>
      <c r="B36" s="110"/>
      <c r="C36" s="110"/>
      <c r="D36" s="111"/>
      <c r="F36" s="97"/>
    </row>
    <row r="37" customFormat="false" ht="12.75" hidden="false" customHeight="false" outlineLevel="0" collapsed="false">
      <c r="A37" s="109"/>
      <c r="B37" s="110"/>
      <c r="C37" s="110"/>
      <c r="D37" s="111"/>
      <c r="F37" s="97"/>
    </row>
    <row r="38" customFormat="false" ht="12.75" hidden="false" customHeight="false" outlineLevel="0" collapsed="false">
      <c r="A38" s="109"/>
      <c r="B38" s="110"/>
      <c r="C38" s="110"/>
      <c r="D38" s="111"/>
      <c r="F38" s="97"/>
    </row>
    <row r="39" customFormat="false" ht="12.75" hidden="false" customHeight="false" outlineLevel="0" collapsed="false">
      <c r="A39" s="109"/>
      <c r="B39" s="110"/>
      <c r="C39" s="110"/>
      <c r="D39" s="111"/>
      <c r="F39" s="97"/>
    </row>
    <row r="40" customFormat="false" ht="13.5" hidden="false" customHeight="false" outlineLevel="0" collapsed="false">
      <c r="A40" s="112"/>
      <c r="B40" s="113"/>
      <c r="C40" s="113"/>
      <c r="D40" s="114"/>
      <c r="F40" s="97"/>
    </row>
    <row r="41" customFormat="false" ht="45" hidden="false" customHeight="true" outlineLevel="0" collapsed="false">
      <c r="A41" s="97"/>
      <c r="B41" s="97"/>
      <c r="C41" s="97"/>
      <c r="D41" s="97"/>
      <c r="E41" s="97"/>
      <c r="F41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9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pane xSplit="5" ySplit="7" topLeftCell="F8" activePane="bottomRight" state="frozen"/>
      <selection pane="topLeft" activeCell="A1" activeCellId="0" sqref="A1"/>
      <selection pane="topRight" activeCell="F1" activeCellId="0" sqref="F1"/>
      <selection pane="bottomLeft" activeCell="A8" activeCellId="0" sqref="A8"/>
      <selection pane="bottomRight" activeCell="G19" activeCellId="0" sqref="G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4" min="2" style="1" width="8.7"/>
    <col collapsed="false" customWidth="true" hidden="false" outlineLevel="0" max="5" min="5" style="3" width="25.41"/>
    <col collapsed="false" customWidth="true" hidden="false" outlineLevel="0" max="25" min="6" style="3" width="16.84"/>
    <col collapsed="false" customWidth="true" hidden="false" outlineLevel="0" max="27" min="26" style="3" width="16.13"/>
    <col collapsed="false" customWidth="true" hidden="false" outlineLevel="0" max="29" min="28" style="3" width="10.28"/>
    <col collapsed="false" customWidth="false" hidden="false" outlineLevel="0" max="257" min="30" style="3" width="9.14"/>
  </cols>
  <sheetData>
    <row r="1" customFormat="false" ht="12.75" hidden="false" customHeight="false" outlineLevel="0" collapsed="false">
      <c r="F1" s="4" t="s">
        <v>4</v>
      </c>
      <c r="G1" s="4"/>
      <c r="H1" s="4"/>
      <c r="I1" s="4"/>
      <c r="J1" s="4"/>
      <c r="K1" s="4" t="s">
        <v>8</v>
      </c>
      <c r="L1" s="4"/>
      <c r="M1" s="4"/>
      <c r="N1" s="4"/>
      <c r="O1" s="4"/>
      <c r="P1" s="4" t="s">
        <v>131</v>
      </c>
      <c r="Q1" s="4"/>
      <c r="R1" s="4"/>
      <c r="S1" s="4"/>
      <c r="T1" s="4"/>
      <c r="U1" s="4" t="s">
        <v>12</v>
      </c>
      <c r="V1" s="4"/>
      <c r="W1" s="4"/>
      <c r="X1" s="4"/>
      <c r="Y1" s="4"/>
      <c r="Z1" s="4"/>
      <c r="AA1" s="4"/>
      <c r="AB1" s="4"/>
      <c r="AC1" s="4"/>
      <c r="AD1" s="1"/>
    </row>
    <row r="2" customFormat="false" ht="12.75" hidden="false" customHeight="false" outlineLevel="0" collapsed="false">
      <c r="F2" s="3" t="n">
        <f aca="false">MATCH(F1,VARFINDCOLUMN,0)</f>
        <v>15</v>
      </c>
      <c r="K2" s="3" t="n">
        <f aca="false">MATCH(K1,VARFINDCOLUMN,0)</f>
        <v>10</v>
      </c>
      <c r="P2" s="3" t="n">
        <f aca="false">MATCH(P1,VARFINDCOLUMN,0)</f>
        <v>20</v>
      </c>
      <c r="U2" s="3" t="n">
        <f aca="false">MATCH(U1,VARFINDCOLUMN,0)</f>
        <v>5</v>
      </c>
      <c r="AD2" s="1"/>
    </row>
    <row r="3" customFormat="false" ht="12.75" hidden="false" customHeight="false" outlineLevel="0" collapsed="false">
      <c r="F3" s="4" t="s">
        <v>0</v>
      </c>
      <c r="G3" s="4"/>
      <c r="H3" s="4" t="s">
        <v>1</v>
      </c>
      <c r="I3" s="4"/>
      <c r="J3" s="4"/>
      <c r="K3" s="4" t="s">
        <v>5</v>
      </c>
      <c r="L3" s="4"/>
      <c r="M3" s="4" t="s">
        <v>6</v>
      </c>
      <c r="N3" s="4"/>
      <c r="O3" s="4"/>
      <c r="P3" s="4" t="s">
        <v>132</v>
      </c>
      <c r="Q3" s="4"/>
      <c r="R3" s="4" t="s">
        <v>133</v>
      </c>
      <c r="S3" s="4"/>
      <c r="T3" s="4"/>
      <c r="U3" s="4" t="s">
        <v>9</v>
      </c>
      <c r="V3" s="4"/>
      <c r="W3" s="4" t="s">
        <v>10</v>
      </c>
      <c r="X3" s="4"/>
      <c r="Y3" s="4"/>
      <c r="Z3" s="4"/>
      <c r="AA3" s="4"/>
      <c r="AB3" s="4"/>
      <c r="AC3" s="4"/>
      <c r="AD3" s="1"/>
    </row>
    <row r="4" customFormat="false" ht="12.75" hidden="false" customHeight="false" outlineLevel="0" collapsed="false">
      <c r="F4" s="3" t="n">
        <f aca="false">MATCH(F3,VARFINDCOLUMN,0)</f>
        <v>16</v>
      </c>
      <c r="H4" s="3" t="n">
        <f aca="false">MATCH(H3,VARFINDCOLUMN,0)</f>
        <v>17</v>
      </c>
      <c r="K4" s="3" t="n">
        <f aca="false">MATCH(K3,VARFINDCOLUMN,0)</f>
        <v>11</v>
      </c>
      <c r="M4" s="3" t="n">
        <f aca="false">MATCH(M3,VARFINDCOLUMN,0)</f>
        <v>12</v>
      </c>
      <c r="P4" s="3" t="n">
        <f aca="false">MATCH(P3,VARFINDCOLUMN,0)</f>
        <v>21</v>
      </c>
      <c r="R4" s="3" t="n">
        <f aca="false">MATCH(R3,VARFINDCOLUMN,0)</f>
        <v>22</v>
      </c>
      <c r="U4" s="3" t="n">
        <f aca="false">MATCH(U3,VARFINDCOLUMN,0)</f>
        <v>6</v>
      </c>
      <c r="W4" s="3" t="n">
        <f aca="false">MATCH(W3,VARFINDCOLUMN,0)</f>
        <v>7</v>
      </c>
      <c r="AD4" s="1"/>
    </row>
    <row r="5" customFormat="false" ht="12.75" hidden="false" customHeight="false" outlineLevel="0" collapsed="false">
      <c r="F5" s="4" t="s">
        <v>3</v>
      </c>
      <c r="G5" s="4"/>
      <c r="H5" s="4" t="s">
        <v>13</v>
      </c>
      <c r="I5" s="4"/>
      <c r="J5" s="4"/>
      <c r="K5" s="4" t="s">
        <v>7</v>
      </c>
      <c r="L5" s="4"/>
      <c r="M5" s="4" t="s">
        <v>14</v>
      </c>
      <c r="N5" s="4"/>
      <c r="O5" s="4"/>
      <c r="P5" s="4" t="s">
        <v>134</v>
      </c>
      <c r="Q5" s="4"/>
      <c r="R5" s="4" t="s">
        <v>135</v>
      </c>
      <c r="S5" s="4"/>
      <c r="T5" s="4"/>
      <c r="U5" s="4" t="s">
        <v>11</v>
      </c>
      <c r="V5" s="4"/>
      <c r="W5" s="4" t="s">
        <v>15</v>
      </c>
      <c r="X5" s="4"/>
      <c r="Y5" s="4"/>
      <c r="Z5" s="4"/>
      <c r="AA5" s="4"/>
      <c r="AB5" s="4"/>
      <c r="AC5" s="4"/>
      <c r="AD5" s="1"/>
    </row>
    <row r="6" customFormat="false" ht="12.75" hidden="false" customHeight="false" outlineLevel="0" collapsed="false">
      <c r="F6" s="3" t="n">
        <f aca="false">MATCH(F5,VARFINDCOLUMN,0)</f>
        <v>18</v>
      </c>
      <c r="H6" s="3" t="n">
        <f aca="false">MATCH(H5,VARFINDCOLUMN,0)</f>
        <v>19</v>
      </c>
      <c r="K6" s="3" t="n">
        <f aca="false">MATCH(K5,VARFINDCOLUMN,0)</f>
        <v>13</v>
      </c>
      <c r="M6" s="3" t="n">
        <f aca="false">MATCH(M5,VARFINDCOLUMN,0)</f>
        <v>14</v>
      </c>
      <c r="P6" s="3" t="n">
        <f aca="false">MATCH(P5,VARFINDCOLUMN,0)</f>
        <v>23</v>
      </c>
      <c r="R6" s="3" t="n">
        <f aca="false">MATCH(R5,VARFINDCOLUMN,0)</f>
        <v>24</v>
      </c>
      <c r="U6" s="3" t="n">
        <f aca="false">MATCH(U5,VARFINDCOLUMN,0)</f>
        <v>8</v>
      </c>
      <c r="W6" s="3" t="n">
        <f aca="false">MATCH(W5,VARFINDCOLUMN,0)</f>
        <v>9</v>
      </c>
      <c r="AD6" s="1"/>
    </row>
    <row r="7" customFormat="false" ht="12.75" hidden="false" customHeight="false" outlineLevel="0" collapsed="false">
      <c r="A7" s="115"/>
      <c r="B7" s="115"/>
      <c r="C7" s="115"/>
      <c r="D7" s="115"/>
      <c r="E7" s="116"/>
      <c r="F7" s="117" t="s">
        <v>213</v>
      </c>
      <c r="G7" s="117" t="s">
        <v>214</v>
      </c>
      <c r="H7" s="117" t="s">
        <v>215</v>
      </c>
      <c r="I7" s="117" t="s">
        <v>216</v>
      </c>
      <c r="J7" s="117" t="s">
        <v>217</v>
      </c>
      <c r="K7" s="117" t="s">
        <v>218</v>
      </c>
      <c r="L7" s="117" t="s">
        <v>219</v>
      </c>
      <c r="M7" s="117" t="s">
        <v>220</v>
      </c>
      <c r="N7" s="117" t="s">
        <v>221</v>
      </c>
      <c r="O7" s="117" t="s">
        <v>222</v>
      </c>
      <c r="P7" s="117" t="s">
        <v>223</v>
      </c>
      <c r="Q7" s="117" t="s">
        <v>224</v>
      </c>
      <c r="R7" s="117" t="s">
        <v>225</v>
      </c>
      <c r="S7" s="117" t="s">
        <v>226</v>
      </c>
      <c r="T7" s="117" t="s">
        <v>223</v>
      </c>
      <c r="U7" s="117" t="s">
        <v>227</v>
      </c>
      <c r="V7" s="117" t="s">
        <v>228</v>
      </c>
      <c r="W7" s="117" t="s">
        <v>229</v>
      </c>
      <c r="X7" s="117" t="s">
        <v>230</v>
      </c>
      <c r="Y7" s="118" t="s">
        <v>137</v>
      </c>
      <c r="Z7" s="118"/>
      <c r="AA7" s="118"/>
      <c r="AB7" s="118"/>
      <c r="AC7" s="118"/>
      <c r="AD7" s="115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</row>
    <row r="8" customFormat="false" ht="12.75" hidden="false" customHeight="false" outlineLevel="0" collapsed="false">
      <c r="AD8" s="1"/>
    </row>
    <row r="9" customFormat="false" ht="12.75" hidden="false" customHeight="false" outlineLevel="0" collapsed="false">
      <c r="A9" s="1" t="s">
        <v>139</v>
      </c>
      <c r="B9" s="1" t="s">
        <v>140</v>
      </c>
      <c r="C9" s="1" t="s">
        <v>139</v>
      </c>
      <c r="D9" s="1" t="s">
        <v>140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"/>
    </row>
    <row r="10" customFormat="false" ht="12.75" hidden="false" customHeight="false" outlineLevel="0" collapsed="false">
      <c r="A10" s="68" t="s">
        <v>142</v>
      </c>
      <c r="B10" s="68" t="s">
        <v>143</v>
      </c>
      <c r="C10" s="68" t="str">
        <f aca="false">A10</f>
        <v>GAS</v>
      </c>
      <c r="D10" s="68" t="s">
        <v>144</v>
      </c>
      <c r="E10" s="120" t="str">
        <f aca="false">"DEALS="&amp;A10</f>
        <v>DEALS=GAS</v>
      </c>
      <c r="F10" s="121" t="n">
        <f aca="false">DSUM(VARDATA2,F$2-1,$A9:$B10)</f>
        <v>898</v>
      </c>
      <c r="G10" s="121"/>
      <c r="H10" s="121" t="n">
        <f aca="false">DSUM(VARDATA2,F$2-1,$C9:$D10)</f>
        <v>626</v>
      </c>
      <c r="I10" s="121"/>
      <c r="J10" s="122" t="n">
        <f aca="false">IF((H10+F10)=0,"",F10/(H10+F10))</f>
        <v>0.589238845144357</v>
      </c>
      <c r="K10" s="121" t="n">
        <f aca="false">DSUM(VARDATA2,K$2-1,$A9:$B10)</f>
        <v>15525</v>
      </c>
      <c r="L10" s="121"/>
      <c r="M10" s="121" t="n">
        <f aca="false">DSUM(VARDATA2,K$2-1,$C9:$D10)</f>
        <v>12873</v>
      </c>
      <c r="N10" s="121"/>
      <c r="O10" s="122" t="n">
        <f aca="false">IF((M10+K10)=0,"",K10/(M10+K10))</f>
        <v>0.546693429114726</v>
      </c>
      <c r="P10" s="121" t="n">
        <f aca="false">DSUM(VARDATA2,P$2-1,$A9:$B10)</f>
        <v>25365</v>
      </c>
      <c r="Q10" s="121"/>
      <c r="R10" s="121" t="n">
        <f aca="false">DSUM(VARDATA2,P$2-1,$C9:$D10)</f>
        <v>25704</v>
      </c>
      <c r="S10" s="121"/>
      <c r="T10" s="122" t="n">
        <f aca="false">IF((R10+P10)=0,"",P10/(R10+P10))</f>
        <v>0.496680961052693</v>
      </c>
      <c r="U10" s="121" t="n">
        <f aca="false">DSUM(VARDATA2,U$2-1,$A9:$B10)</f>
        <v>30196</v>
      </c>
      <c r="V10" s="121"/>
      <c r="W10" s="121" t="n">
        <f aca="false">DSUM(VARDATA2,U$2-1,$C9:$D10)</f>
        <v>39631</v>
      </c>
      <c r="X10" s="121"/>
      <c r="Y10" s="122" t="n">
        <f aca="false">IF((W10+U10)=0,"",U10/(W10+U10))</f>
        <v>0.432440173571828</v>
      </c>
      <c r="Z10" s="122"/>
      <c r="AA10" s="122"/>
      <c r="AB10" s="122"/>
      <c r="AC10" s="122"/>
      <c r="AD10" s="1"/>
    </row>
    <row r="11" customFormat="false" ht="12.75" hidden="false" customHeight="false" outlineLevel="0" collapsed="false">
      <c r="A11" s="1" t="s">
        <v>139</v>
      </c>
      <c r="B11" s="1" t="s">
        <v>140</v>
      </c>
      <c r="C11" s="1" t="s">
        <v>139</v>
      </c>
      <c r="D11" s="1" t="s">
        <v>140</v>
      </c>
      <c r="F11" s="119"/>
      <c r="G11" s="119"/>
      <c r="H11" s="121"/>
      <c r="I11" s="121"/>
      <c r="J11" s="119"/>
      <c r="K11" s="119"/>
      <c r="L11" s="119"/>
      <c r="M11" s="121"/>
      <c r="N11" s="121"/>
      <c r="O11" s="119"/>
      <c r="P11" s="119"/>
      <c r="Q11" s="119"/>
      <c r="R11" s="121"/>
      <c r="S11" s="121"/>
      <c r="T11" s="119"/>
      <c r="U11" s="119"/>
      <c r="V11" s="119"/>
      <c r="W11" s="121"/>
      <c r="X11" s="121"/>
      <c r="Y11" s="119"/>
      <c r="Z11" s="119"/>
      <c r="AA11" s="119"/>
      <c r="AB11" s="119"/>
      <c r="AC11" s="119"/>
      <c r="AD11" s="1"/>
    </row>
    <row r="12" customFormat="false" ht="12.75" hidden="false" customHeight="false" outlineLevel="0" collapsed="false">
      <c r="A12" s="68" t="s">
        <v>146</v>
      </c>
      <c r="B12" s="68" t="s">
        <v>143</v>
      </c>
      <c r="C12" s="68" t="str">
        <f aca="false">A12</f>
        <v>CONTINENTAL GAS</v>
      </c>
      <c r="D12" s="68" t="s">
        <v>144</v>
      </c>
      <c r="E12" s="120" t="str">
        <f aca="false">"DEALS="&amp;A12</f>
        <v>DEALS=CONTINENTAL GAS</v>
      </c>
      <c r="F12" s="121" t="n">
        <f aca="false">DSUM(VARDATA2,F$2-1,$A11:$B12)</f>
        <v>1</v>
      </c>
      <c r="G12" s="121"/>
      <c r="H12" s="121" t="n">
        <f aca="false">DSUM(VARDATA2,F$2-1,$C11:$D12)</f>
        <v>5</v>
      </c>
      <c r="I12" s="121"/>
      <c r="J12" s="122" t="n">
        <f aca="false">IF((H12+F12)=0,"",F12/(H12+F12))</f>
        <v>0.166666666666667</v>
      </c>
      <c r="K12" s="121" t="n">
        <f aca="false">DSUM(VARDATA2,K$2-1,$A11:$B12)</f>
        <v>29</v>
      </c>
      <c r="L12" s="121"/>
      <c r="M12" s="121" t="n">
        <f aca="false">DSUM(VARDATA2,K$2-1,$C11:$D12)</f>
        <v>123</v>
      </c>
      <c r="N12" s="121"/>
      <c r="O12" s="122" t="n">
        <f aca="false">IF((M12+K12)=0,"",K12/(M12+K12))</f>
        <v>0.190789473684211</v>
      </c>
      <c r="P12" s="121" t="n">
        <f aca="false">DSUM(VARDATA2,P$2-1,$A11:$B12)</f>
        <v>80</v>
      </c>
      <c r="Q12" s="121"/>
      <c r="R12" s="121" t="n">
        <f aca="false">DSUM(VARDATA2,P$2-1,$C11:$D12)</f>
        <v>282</v>
      </c>
      <c r="S12" s="121"/>
      <c r="T12" s="122" t="n">
        <f aca="false">IF((R12+P12)=0,"",P12/(R12+P12))</f>
        <v>0.220994475138122</v>
      </c>
      <c r="U12" s="121" t="n">
        <f aca="false">DSUM(VARDATA2,U$2-1,$A11:$B12)</f>
        <v>80</v>
      </c>
      <c r="V12" s="121"/>
      <c r="W12" s="121" t="n">
        <f aca="false">DSUM(VARDATA2,U$2-1,$C11:$D12)</f>
        <v>282</v>
      </c>
      <c r="X12" s="121"/>
      <c r="Y12" s="122" t="n">
        <f aca="false">IF((W12+U12)=0,"",U12/(W12+U12))</f>
        <v>0.220994475138122</v>
      </c>
      <c r="Z12" s="122"/>
      <c r="AA12" s="122"/>
      <c r="AB12" s="122"/>
      <c r="AC12" s="122"/>
      <c r="AD12" s="1"/>
    </row>
    <row r="13" customFormat="false" ht="12.75" hidden="false" customHeight="false" outlineLevel="0" collapsed="false">
      <c r="A13" s="1" t="s">
        <v>139</v>
      </c>
      <c r="B13" s="1" t="s">
        <v>140</v>
      </c>
      <c r="C13" s="1" t="s">
        <v>139</v>
      </c>
      <c r="D13" s="1" t="s">
        <v>140</v>
      </c>
      <c r="F13" s="119"/>
      <c r="G13" s="119"/>
      <c r="H13" s="121"/>
      <c r="I13" s="121"/>
      <c r="J13" s="119"/>
      <c r="K13" s="119"/>
      <c r="L13" s="119"/>
      <c r="M13" s="121"/>
      <c r="N13" s="121"/>
      <c r="O13" s="119"/>
      <c r="P13" s="119"/>
      <c r="Q13" s="119"/>
      <c r="R13" s="121"/>
      <c r="S13" s="121"/>
      <c r="T13" s="119"/>
      <c r="U13" s="119"/>
      <c r="V13" s="119"/>
      <c r="W13" s="121"/>
      <c r="X13" s="121"/>
      <c r="Y13" s="119"/>
      <c r="Z13" s="119"/>
      <c r="AA13" s="119"/>
      <c r="AB13" s="119"/>
      <c r="AC13" s="119"/>
      <c r="AD13" s="1"/>
    </row>
    <row r="14" customFormat="false" ht="12.75" hidden="false" customHeight="false" outlineLevel="0" collapsed="false">
      <c r="A14" s="68" t="s">
        <v>147</v>
      </c>
      <c r="B14" s="68" t="s">
        <v>143</v>
      </c>
      <c r="C14" s="68" t="str">
        <f aca="false">A14</f>
        <v>UK GAS</v>
      </c>
      <c r="D14" s="68" t="s">
        <v>144</v>
      </c>
      <c r="E14" s="120" t="str">
        <f aca="false">"DEALS="&amp;A14</f>
        <v>DEALS=UK GAS</v>
      </c>
      <c r="F14" s="121" t="n">
        <f aca="false">DSUM(VARDATA2,F$2-1,$A13:$B14)</f>
        <v>118</v>
      </c>
      <c r="G14" s="121"/>
      <c r="H14" s="121" t="n">
        <f aca="false">DSUM(VARDATA2,F$2-1,$C13:$D14)</f>
        <v>50</v>
      </c>
      <c r="I14" s="121"/>
      <c r="J14" s="122" t="n">
        <f aca="false">IF((H14+F14)=0,"",F14/(H14+F14))</f>
        <v>0.702380952380952</v>
      </c>
      <c r="K14" s="121" t="n">
        <f aca="false">DSUM(VARDATA2,K$2-1,$A13:$B14)</f>
        <v>1052</v>
      </c>
      <c r="L14" s="121"/>
      <c r="M14" s="121" t="n">
        <f aca="false">DSUM(VARDATA2,K$2-1,$C13:$D14)</f>
        <v>855</v>
      </c>
      <c r="N14" s="121"/>
      <c r="O14" s="122" t="n">
        <f aca="false">IF((M14+K14)=0,"",K14/(M14+K14))</f>
        <v>0.551651809124279</v>
      </c>
      <c r="P14" s="121" t="n">
        <f aca="false">DSUM(VARDATA2,P$2-1,$A13:$B14)</f>
        <v>1982</v>
      </c>
      <c r="Q14" s="121"/>
      <c r="R14" s="121" t="n">
        <f aca="false">DSUM(VARDATA2,P$2-1,$C13:$D14)</f>
        <v>1556</v>
      </c>
      <c r="S14" s="121"/>
      <c r="T14" s="122" t="n">
        <f aca="false">IF((R14+P14)=0,"",P14/(R14+P14))</f>
        <v>0.560203504804975</v>
      </c>
      <c r="U14" s="121" t="n">
        <f aca="false">DSUM(VARDATA2,U$2-1,$A13:$B14)</f>
        <v>1982</v>
      </c>
      <c r="V14" s="121"/>
      <c r="W14" s="121" t="n">
        <f aca="false">DSUM(VARDATA2,U$2-1,$C13:$D14)</f>
        <v>1556</v>
      </c>
      <c r="X14" s="121"/>
      <c r="Y14" s="122" t="n">
        <f aca="false">IF((W14+U14)=0,"",U14/(W14+U14))</f>
        <v>0.560203504804975</v>
      </c>
      <c r="Z14" s="122"/>
      <c r="AA14" s="122"/>
      <c r="AB14" s="122"/>
      <c r="AC14" s="122"/>
      <c r="AD14" s="1"/>
    </row>
    <row r="15" customFormat="false" ht="12.75" hidden="false" customHeight="false" outlineLevel="0" collapsed="false">
      <c r="A15" s="1" t="s">
        <v>139</v>
      </c>
      <c r="B15" s="1" t="s">
        <v>140</v>
      </c>
      <c r="C15" s="1" t="s">
        <v>139</v>
      </c>
      <c r="D15" s="1" t="s">
        <v>140</v>
      </c>
      <c r="F15" s="119"/>
      <c r="G15" s="119"/>
      <c r="H15" s="121"/>
      <c r="I15" s="121"/>
      <c r="J15" s="119"/>
      <c r="K15" s="119"/>
      <c r="L15" s="119"/>
      <c r="M15" s="121"/>
      <c r="N15" s="121"/>
      <c r="O15" s="119"/>
      <c r="P15" s="119"/>
      <c r="Q15" s="119"/>
      <c r="R15" s="121"/>
      <c r="S15" s="121"/>
      <c r="T15" s="119"/>
      <c r="U15" s="119"/>
      <c r="V15" s="119"/>
      <c r="W15" s="121"/>
      <c r="X15" s="121"/>
      <c r="Y15" s="119"/>
      <c r="Z15" s="119"/>
      <c r="AA15" s="119"/>
      <c r="AB15" s="119"/>
      <c r="AC15" s="119"/>
      <c r="AD15" s="1"/>
    </row>
    <row r="16" customFormat="false" ht="12.75" hidden="false" customHeight="false" outlineLevel="0" collapsed="false">
      <c r="A16" s="68" t="s">
        <v>148</v>
      </c>
      <c r="B16" s="68" t="s">
        <v>143</v>
      </c>
      <c r="C16" s="68" t="str">
        <f aca="false">A16</f>
        <v>POWER</v>
      </c>
      <c r="D16" s="68" t="s">
        <v>144</v>
      </c>
      <c r="E16" s="120" t="str">
        <f aca="false">"DEALS="&amp;A16</f>
        <v>DEALS=POWER</v>
      </c>
      <c r="F16" s="121" t="n">
        <f aca="false">DSUM(VARDATA2,F$2-1,$A15:$B16)</f>
        <v>96</v>
      </c>
      <c r="G16" s="121"/>
      <c r="H16" s="121" t="n">
        <f aca="false">DSUM(VARDATA2,F$2-1,$C15:$D16)</f>
        <v>418</v>
      </c>
      <c r="I16" s="121"/>
      <c r="J16" s="122" t="n">
        <f aca="false">IF((H16+F16)=0,"",F16/(H16+F16))</f>
        <v>0.186770428015564</v>
      </c>
      <c r="K16" s="121" t="n">
        <f aca="false">DSUM(VARDATA2,K$2-1,$A15:$B16)</f>
        <v>1744</v>
      </c>
      <c r="L16" s="121"/>
      <c r="M16" s="121" t="n">
        <f aca="false">DSUM(VARDATA2,K$2-1,$C15:$D16)</f>
        <v>8456</v>
      </c>
      <c r="N16" s="121"/>
      <c r="O16" s="122" t="n">
        <f aca="false">IF((M16+K16)=0,"",K16/(M16+K16))</f>
        <v>0.170980392156863</v>
      </c>
      <c r="P16" s="121" t="n">
        <f aca="false">DSUM(VARDATA2,P$2-1,$A15:$B16)</f>
        <v>2921</v>
      </c>
      <c r="Q16" s="121"/>
      <c r="R16" s="121" t="n">
        <f aca="false">DSUM(VARDATA2,P$2-1,$C15:$D16)</f>
        <v>16938</v>
      </c>
      <c r="S16" s="121"/>
      <c r="T16" s="122" t="n">
        <f aca="false">IF((R16+P16)=0,"",P16/(R16+P16))</f>
        <v>0.147086963089783</v>
      </c>
      <c r="U16" s="121" t="n">
        <f aca="false">DSUM(VARDATA2,U$2-1,$A15:$B16)</f>
        <v>3063</v>
      </c>
      <c r="V16" s="121"/>
      <c r="W16" s="121" t="n">
        <f aca="false">DSUM(VARDATA2,U$2-1,$C15:$D16)</f>
        <v>20390</v>
      </c>
      <c r="X16" s="121"/>
      <c r="Y16" s="122" t="n">
        <f aca="false">IF((W16+U16)=0,"",U16/(W16+U16))</f>
        <v>0.130601628789494</v>
      </c>
      <c r="Z16" s="122"/>
      <c r="AA16" s="122"/>
      <c r="AB16" s="122"/>
      <c r="AC16" s="122"/>
      <c r="AD16" s="1"/>
    </row>
    <row r="17" customFormat="false" ht="12.75" hidden="false" customHeight="false" outlineLevel="0" collapsed="false">
      <c r="A17" s="1" t="s">
        <v>139</v>
      </c>
      <c r="B17" s="1" t="s">
        <v>140</v>
      </c>
      <c r="C17" s="1" t="s">
        <v>139</v>
      </c>
      <c r="D17" s="1" t="s">
        <v>140</v>
      </c>
      <c r="F17" s="119"/>
      <c r="G17" s="119"/>
      <c r="H17" s="121"/>
      <c r="I17" s="121"/>
      <c r="J17" s="119"/>
      <c r="K17" s="119"/>
      <c r="L17" s="119"/>
      <c r="M17" s="121"/>
      <c r="N17" s="121"/>
      <c r="O17" s="119"/>
      <c r="P17" s="119"/>
      <c r="Q17" s="119"/>
      <c r="R17" s="121"/>
      <c r="S17" s="121"/>
      <c r="T17" s="119"/>
      <c r="U17" s="119"/>
      <c r="V17" s="119"/>
      <c r="W17" s="121"/>
      <c r="X17" s="121"/>
      <c r="Y17" s="119"/>
      <c r="Z17" s="119"/>
      <c r="AA17" s="119"/>
      <c r="AB17" s="119"/>
      <c r="AC17" s="119"/>
      <c r="AD17" s="1"/>
    </row>
    <row r="18" customFormat="false" ht="12.75" hidden="false" customHeight="false" outlineLevel="0" collapsed="false">
      <c r="A18" s="68" t="s">
        <v>150</v>
      </c>
      <c r="B18" s="68" t="s">
        <v>143</v>
      </c>
      <c r="C18" s="68" t="str">
        <f aca="false">A18</f>
        <v>CONTINENTAL POWER</v>
      </c>
      <c r="D18" s="68" t="s">
        <v>144</v>
      </c>
      <c r="E18" s="120" t="str">
        <f aca="false">"DEALS="&amp;A18</f>
        <v>DEALS=CONTINENTAL POWER</v>
      </c>
      <c r="F18" s="121" t="n">
        <f aca="false">DSUM(VARDATA2,F$2-1,$A17:$B18)</f>
        <v>28</v>
      </c>
      <c r="G18" s="121"/>
      <c r="H18" s="121" t="n">
        <f aca="false">DSUM(VARDATA2,F$2-1,$C17:$D18)</f>
        <v>68</v>
      </c>
      <c r="I18" s="121"/>
      <c r="J18" s="122" t="n">
        <f aca="false">IF((H18+F18)=0,"",F18/(H18+F18))</f>
        <v>0.291666666666667</v>
      </c>
      <c r="K18" s="121" t="n">
        <f aca="false">DSUM(VARDATA2,K$2-1,$A17:$B18)</f>
        <v>212</v>
      </c>
      <c r="L18" s="121"/>
      <c r="M18" s="121" t="n">
        <f aca="false">DSUM(VARDATA2,K$2-1,$C17:$D18)</f>
        <v>1494</v>
      </c>
      <c r="N18" s="121"/>
      <c r="O18" s="122" t="n">
        <f aca="false">IF((M18+K18)=0,"",K18/(M18+K18))</f>
        <v>0.124267291910903</v>
      </c>
      <c r="P18" s="121" t="n">
        <f aca="false">DSUM(VARDATA2,P$2-1,$A17:$B18)</f>
        <v>245</v>
      </c>
      <c r="Q18" s="121"/>
      <c r="R18" s="121" t="n">
        <f aca="false">DSUM(VARDATA2,P$2-1,$C17:$D18)</f>
        <v>2847</v>
      </c>
      <c r="S18" s="121"/>
      <c r="T18" s="122" t="n">
        <f aca="false">IF((R18+P18)=0,"",P18/(R18+P18))</f>
        <v>0.0792367399741268</v>
      </c>
      <c r="U18" s="121" t="n">
        <f aca="false">DSUM(VARDATA2,U$2-1,$A17:$B18)</f>
        <v>245</v>
      </c>
      <c r="V18" s="121"/>
      <c r="W18" s="121" t="n">
        <f aca="false">DSUM(VARDATA2,U$2-1,$C17:$D18)</f>
        <v>2847</v>
      </c>
      <c r="X18" s="121"/>
      <c r="Y18" s="122" t="n">
        <f aca="false">IF((W18+U18)=0,"",U18/(W18+U18))</f>
        <v>0.0792367399741268</v>
      </c>
      <c r="Z18" s="122"/>
      <c r="AA18" s="122"/>
      <c r="AB18" s="122"/>
      <c r="AC18" s="122"/>
      <c r="AD18" s="1"/>
    </row>
    <row r="19" customFormat="false" ht="12.75" hidden="false" customHeight="false" outlineLevel="0" collapsed="false">
      <c r="A19" s="1" t="s">
        <v>139</v>
      </c>
      <c r="B19" s="1" t="s">
        <v>140</v>
      </c>
      <c r="C19" s="1" t="s">
        <v>139</v>
      </c>
      <c r="D19" s="1" t="s">
        <v>140</v>
      </c>
      <c r="F19" s="119"/>
      <c r="G19" s="119"/>
      <c r="H19" s="121"/>
      <c r="I19" s="121"/>
      <c r="J19" s="119"/>
      <c r="K19" s="119"/>
      <c r="L19" s="119"/>
      <c r="M19" s="121"/>
      <c r="N19" s="121"/>
      <c r="O19" s="119"/>
      <c r="P19" s="119"/>
      <c r="Q19" s="119"/>
      <c r="R19" s="121"/>
      <c r="S19" s="121"/>
      <c r="T19" s="119"/>
      <c r="U19" s="119"/>
      <c r="V19" s="119"/>
      <c r="W19" s="121"/>
      <c r="X19" s="121"/>
      <c r="Y19" s="119"/>
      <c r="Z19" s="119"/>
      <c r="AA19" s="119"/>
      <c r="AB19" s="119"/>
      <c r="AC19" s="119"/>
      <c r="AD19" s="1"/>
    </row>
    <row r="20" customFormat="false" ht="12.75" hidden="false" customHeight="false" outlineLevel="0" collapsed="false">
      <c r="A20" s="68" t="s">
        <v>151</v>
      </c>
      <c r="B20" s="68" t="s">
        <v>143</v>
      </c>
      <c r="C20" s="68" t="s">
        <v>151</v>
      </c>
      <c r="D20" s="68" t="s">
        <v>144</v>
      </c>
      <c r="E20" s="120" t="str">
        <f aca="false">"DEALS="&amp;A20</f>
        <v>DEALS=NORDIC POWER</v>
      </c>
      <c r="F20" s="121" t="n">
        <f aca="false">DSUM(VARDATA2,F$2-1,$A19:$B20)</f>
        <v>1</v>
      </c>
      <c r="G20" s="121"/>
      <c r="H20" s="121" t="n">
        <f aca="false">DSUM(VARDATA2,F$2-1,$C19:$D20)</f>
        <v>27</v>
      </c>
      <c r="I20" s="121"/>
      <c r="J20" s="122" t="n">
        <f aca="false">IF((H20+F20)=0,"",F20/(H20+F20))</f>
        <v>0.0357142857142857</v>
      </c>
      <c r="K20" s="121" t="n">
        <f aca="false">DSUM(VARDATA2,K$2-1,$A19:$B20)</f>
        <v>66</v>
      </c>
      <c r="L20" s="121"/>
      <c r="M20" s="121" t="n">
        <f aca="false">DSUM(VARDATA2,K$2-1,$C19:$D20)</f>
        <v>784</v>
      </c>
      <c r="N20" s="121"/>
      <c r="O20" s="122" t="n">
        <f aca="false">IF((M20+K20)=0,"",K20/(M20+K20))</f>
        <v>0.0776470588235294</v>
      </c>
      <c r="P20" s="121" t="n">
        <f aca="false">DSUM(VARDATA2,P$2-1,$A19:$B20)</f>
        <v>98</v>
      </c>
      <c r="Q20" s="121"/>
      <c r="R20" s="121" t="n">
        <f aca="false">DSUM(VARDATA2,P$2-1,$C19:$D20)</f>
        <v>2045</v>
      </c>
      <c r="S20" s="121"/>
      <c r="T20" s="122" t="n">
        <f aca="false">IF((R20+P20)=0,"",P20/(R20+P20))</f>
        <v>0.0457302846476902</v>
      </c>
      <c r="U20" s="121" t="n">
        <f aca="false">DSUM(VARDATA2,U$2-1,$A19:$B20)</f>
        <v>98</v>
      </c>
      <c r="V20" s="121"/>
      <c r="W20" s="121" t="n">
        <f aca="false">DSUM(VARDATA2,U$2-1,$C19:$D20)</f>
        <v>2045</v>
      </c>
      <c r="X20" s="121"/>
      <c r="Y20" s="122" t="n">
        <f aca="false">IF((W20+U20)=0,"",U20/(W20+U20))</f>
        <v>0.0457302846476902</v>
      </c>
      <c r="Z20" s="122"/>
      <c r="AA20" s="122"/>
      <c r="AB20" s="122"/>
      <c r="AC20" s="122"/>
      <c r="AD20" s="1"/>
    </row>
    <row r="21" customFormat="false" ht="12.75" hidden="false" customHeight="false" outlineLevel="0" collapsed="false">
      <c r="A21" s="1" t="s">
        <v>139</v>
      </c>
      <c r="B21" s="1" t="s">
        <v>140</v>
      </c>
      <c r="C21" s="1" t="s">
        <v>139</v>
      </c>
      <c r="D21" s="1" t="s">
        <v>140</v>
      </c>
      <c r="F21" s="119"/>
      <c r="G21" s="119"/>
      <c r="H21" s="121"/>
      <c r="I21" s="121"/>
      <c r="J21" s="119"/>
      <c r="K21" s="119"/>
      <c r="L21" s="119"/>
      <c r="M21" s="121"/>
      <c r="N21" s="121"/>
      <c r="O21" s="119"/>
      <c r="P21" s="119"/>
      <c r="Q21" s="119"/>
      <c r="R21" s="121"/>
      <c r="S21" s="121"/>
      <c r="T21" s="119"/>
      <c r="U21" s="119"/>
      <c r="V21" s="119"/>
      <c r="W21" s="121"/>
      <c r="X21" s="121"/>
      <c r="Y21" s="119"/>
      <c r="Z21" s="119"/>
      <c r="AA21" s="119"/>
      <c r="AB21" s="119"/>
      <c r="AC21" s="119"/>
      <c r="AD21" s="1"/>
    </row>
    <row r="22" customFormat="false" ht="12.75" hidden="false" customHeight="false" outlineLevel="0" collapsed="false">
      <c r="A22" s="68" t="s">
        <v>152</v>
      </c>
      <c r="B22" s="68" t="s">
        <v>143</v>
      </c>
      <c r="C22" s="68" t="str">
        <f aca="false">A22</f>
        <v>UK POWER</v>
      </c>
      <c r="D22" s="68" t="s">
        <v>144</v>
      </c>
      <c r="E22" s="120" t="str">
        <f aca="false">"DEALS="&amp;A22</f>
        <v>DEALS=UK POWER</v>
      </c>
      <c r="F22" s="121" t="n">
        <f aca="false">DSUM(VARDATA2,F$2-1,$A21:$B22)</f>
        <v>3</v>
      </c>
      <c r="G22" s="121"/>
      <c r="H22" s="121" t="n">
        <f aca="false">DSUM(VARDATA2,F$2-1,$C21:$D22)</f>
        <v>11</v>
      </c>
      <c r="I22" s="121"/>
      <c r="J22" s="122" t="n">
        <f aca="false">IF((H22+F22)=0,"",F22/(H22+F22))</f>
        <v>0.214285714285714</v>
      </c>
      <c r="K22" s="121" t="n">
        <f aca="false">DSUM(VARDATA2,K$2-1,$A21:$B22)</f>
        <v>103</v>
      </c>
      <c r="L22" s="121"/>
      <c r="M22" s="121" t="n">
        <f aca="false">DSUM(VARDATA2,K$2-1,$C21:$D22)</f>
        <v>298</v>
      </c>
      <c r="N22" s="121"/>
      <c r="O22" s="122" t="n">
        <f aca="false">IF((M22+K22)=0,"",K22/(M22+K22))</f>
        <v>0.256857855361596</v>
      </c>
      <c r="P22" s="121" t="n">
        <f aca="false">DSUM(VARDATA2,P$2-1,$A21:$B22)</f>
        <v>181</v>
      </c>
      <c r="Q22" s="121"/>
      <c r="R22" s="121" t="n">
        <f aca="false">DSUM(VARDATA2,P$2-1,$C21:$D22)</f>
        <v>627</v>
      </c>
      <c r="S22" s="121"/>
      <c r="T22" s="122" t="n">
        <f aca="false">IF((R22+P22)=0,"",P22/(R22+P22))</f>
        <v>0.224009900990099</v>
      </c>
      <c r="U22" s="121" t="n">
        <f aca="false">DSUM(VARDATA2,U$2-1,$A21:$B22)</f>
        <v>181</v>
      </c>
      <c r="V22" s="121"/>
      <c r="W22" s="121" t="n">
        <f aca="false">DSUM(VARDATA2,U$2-1,$C21:$D22)</f>
        <v>627</v>
      </c>
      <c r="X22" s="121"/>
      <c r="Y22" s="122" t="n">
        <f aca="false">IF((W22+U22)=0,"",U22/(W22+U22))</f>
        <v>0.224009900990099</v>
      </c>
      <c r="Z22" s="122"/>
      <c r="AA22" s="122"/>
      <c r="AB22" s="122"/>
      <c r="AC22" s="122"/>
      <c r="AD22" s="1"/>
    </row>
    <row r="23" customFormat="false" ht="12.75" hidden="false" customHeight="false" outlineLevel="0" collapsed="false">
      <c r="A23" s="1" t="s">
        <v>139</v>
      </c>
      <c r="B23" s="1" t="s">
        <v>140</v>
      </c>
      <c r="C23" s="1" t="s">
        <v>139</v>
      </c>
      <c r="D23" s="1" t="s">
        <v>140</v>
      </c>
      <c r="F23" s="119"/>
      <c r="G23" s="119"/>
      <c r="H23" s="121"/>
      <c r="I23" s="121"/>
      <c r="J23" s="119"/>
      <c r="K23" s="119"/>
      <c r="L23" s="119"/>
      <c r="M23" s="121"/>
      <c r="N23" s="121"/>
      <c r="O23" s="119"/>
      <c r="P23" s="119"/>
      <c r="Q23" s="119"/>
      <c r="R23" s="121"/>
      <c r="S23" s="121"/>
      <c r="T23" s="119"/>
      <c r="U23" s="119"/>
      <c r="V23" s="119"/>
      <c r="W23" s="121"/>
      <c r="X23" s="121"/>
      <c r="Y23" s="119"/>
      <c r="Z23" s="119"/>
      <c r="AA23" s="119"/>
      <c r="AB23" s="119"/>
      <c r="AC23" s="119"/>
      <c r="AD23" s="1"/>
    </row>
    <row r="24" customFormat="false" ht="12.75" hidden="false" customHeight="false" outlineLevel="0" collapsed="false">
      <c r="A24" s="68" t="s">
        <v>153</v>
      </c>
      <c r="B24" s="68" t="s">
        <v>143</v>
      </c>
      <c r="C24" s="68" t="s">
        <v>153</v>
      </c>
      <c r="D24" s="68" t="s">
        <v>144</v>
      </c>
      <c r="E24" s="120" t="str">
        <f aca="false">"DEALS="&amp;A24</f>
        <v>DEALS=CRUDE &amp; PRODUCTS</v>
      </c>
      <c r="F24" s="121" t="n">
        <f aca="false">DSUM(VARDATA2,F$2-1,$A23:$B24)</f>
        <v>4</v>
      </c>
      <c r="G24" s="121"/>
      <c r="H24" s="121" t="n">
        <f aca="false">DSUM(VARDATA2,F$2-1,$C23:$D24)</f>
        <v>277</v>
      </c>
      <c r="I24" s="121"/>
      <c r="J24" s="122" t="n">
        <f aca="false">IF((H24+F24)=0,"",F24/(H24+F24))</f>
        <v>0.0142348754448399</v>
      </c>
      <c r="K24" s="121" t="n">
        <f aca="false">DSUM(VARDATA2,K$2-1,$A23:$B24)</f>
        <v>101</v>
      </c>
      <c r="L24" s="121"/>
      <c r="M24" s="121" t="n">
        <f aca="false">DSUM(VARDATA2,K$2-1,$C23:$D24)</f>
        <v>4435</v>
      </c>
      <c r="N24" s="121"/>
      <c r="O24" s="122" t="n">
        <f aca="false">IF((M24+K24)=0,"",K24/(M24+K24))</f>
        <v>0.0222663139329806</v>
      </c>
      <c r="P24" s="121" t="n">
        <f aca="false">DSUM(VARDATA2,P$2-1,$A23:$B24)</f>
        <v>241</v>
      </c>
      <c r="Q24" s="121"/>
      <c r="R24" s="121" t="n">
        <f aca="false">DSUM(VARDATA2,P$2-1,$C23:$D24)</f>
        <v>7774</v>
      </c>
      <c r="S24" s="121"/>
      <c r="T24" s="122" t="n">
        <f aca="false">IF((R24+P24)=0,"",P24/(R24+P24))</f>
        <v>0.0300686213349969</v>
      </c>
      <c r="U24" s="121" t="n">
        <f aca="false">DSUM(VARDATA2,U$2-1,$A23:$B24)</f>
        <v>241</v>
      </c>
      <c r="V24" s="121"/>
      <c r="W24" s="121" t="n">
        <f aca="false">DSUM(VARDATA2,U$2-1,$C23:$D24)</f>
        <v>7774</v>
      </c>
      <c r="X24" s="121"/>
      <c r="Y24" s="122" t="n">
        <f aca="false">IF((W24+U24)=0,"",U24/(W24+U24))</f>
        <v>0.0300686213349969</v>
      </c>
      <c r="Z24" s="122"/>
      <c r="AA24" s="122"/>
      <c r="AB24" s="122"/>
      <c r="AC24" s="122"/>
      <c r="AD24" s="1"/>
    </row>
    <row r="25" customFormat="false" ht="12.75" hidden="false" customHeight="false" outlineLevel="0" collapsed="false">
      <c r="A25" s="1" t="s">
        <v>139</v>
      </c>
      <c r="B25" s="1" t="s">
        <v>140</v>
      </c>
      <c r="C25" s="1" t="s">
        <v>139</v>
      </c>
      <c r="D25" s="1" t="s">
        <v>140</v>
      </c>
      <c r="F25" s="119"/>
      <c r="G25" s="119"/>
      <c r="H25" s="121"/>
      <c r="I25" s="121"/>
      <c r="J25" s="119"/>
      <c r="K25" s="119"/>
      <c r="L25" s="119"/>
      <c r="M25" s="121"/>
      <c r="N25" s="121"/>
      <c r="O25" s="119"/>
      <c r="P25" s="119"/>
      <c r="Q25" s="119"/>
      <c r="R25" s="121"/>
      <c r="S25" s="121"/>
      <c r="T25" s="119"/>
      <c r="U25" s="119"/>
      <c r="V25" s="119"/>
      <c r="W25" s="121"/>
      <c r="X25" s="121"/>
      <c r="Y25" s="119"/>
      <c r="Z25" s="119"/>
      <c r="AA25" s="119"/>
      <c r="AB25" s="119"/>
      <c r="AC25" s="119"/>
      <c r="AD25" s="1"/>
    </row>
    <row r="26" customFormat="false" ht="12.75" hidden="false" customHeight="false" outlineLevel="0" collapsed="false">
      <c r="A26" s="68" t="s">
        <v>154</v>
      </c>
      <c r="B26" s="68" t="s">
        <v>143</v>
      </c>
      <c r="C26" s="68" t="s">
        <v>154</v>
      </c>
      <c r="D26" s="68" t="s">
        <v>144</v>
      </c>
      <c r="E26" s="120" t="str">
        <f aca="false">"DEALS="&amp;A26</f>
        <v>DEALS=LPG</v>
      </c>
      <c r="F26" s="121" t="n">
        <f aca="false">DSUM(VARDATA2,F$2-1,$A25:$B26)</f>
        <v>7</v>
      </c>
      <c r="G26" s="121"/>
      <c r="H26" s="121" t="n">
        <f aca="false">DSUM(VARDATA2,F$2-1,$C25:$D26)</f>
        <v>27</v>
      </c>
      <c r="I26" s="121"/>
      <c r="J26" s="122" t="n">
        <f aca="false">IF((H26+F26)=0,"",F26/(H26+F26))</f>
        <v>0.205882352941176</v>
      </c>
      <c r="K26" s="121" t="n">
        <f aca="false">DSUM(VARDATA2,K$2-1,$A25:$B26)</f>
        <v>145</v>
      </c>
      <c r="L26" s="121"/>
      <c r="M26" s="121" t="n">
        <f aca="false">DSUM(VARDATA2,K$2-1,$C25:$D26)</f>
        <v>440</v>
      </c>
      <c r="N26" s="121"/>
      <c r="O26" s="122" t="n">
        <f aca="false">IF((M26+K26)=0,"",K26/(M26+K26))</f>
        <v>0.247863247863248</v>
      </c>
      <c r="P26" s="121" t="n">
        <f aca="false">DSUM(VARDATA2,P$2-1,$A25:$B26)</f>
        <v>165</v>
      </c>
      <c r="Q26" s="121"/>
      <c r="R26" s="121" t="n">
        <f aca="false">DSUM(VARDATA2,P$2-1,$C25:$D26)</f>
        <v>728</v>
      </c>
      <c r="S26" s="121"/>
      <c r="T26" s="122" t="n">
        <f aca="false">IF((R26+P26)=0,"",P26/(R26+P26))</f>
        <v>0.184770436730123</v>
      </c>
      <c r="U26" s="121" t="n">
        <f aca="false">DSUM(VARDATA2,U$2-1,$A25:$B26)</f>
        <v>165</v>
      </c>
      <c r="V26" s="121"/>
      <c r="W26" s="121" t="n">
        <f aca="false">DSUM(VARDATA2,U$2-1,$C25:$D26)</f>
        <v>728</v>
      </c>
      <c r="X26" s="121"/>
      <c r="Y26" s="122" t="n">
        <f aca="false">IF((W26+U26)=0,"",U26/(W26+U26))</f>
        <v>0.184770436730123</v>
      </c>
      <c r="Z26" s="122"/>
      <c r="AA26" s="122"/>
      <c r="AB26" s="122"/>
      <c r="AC26" s="122"/>
      <c r="AD26" s="1"/>
    </row>
    <row r="27" customFormat="false" ht="12.75" hidden="false" customHeight="false" outlineLevel="0" collapsed="false">
      <c r="A27" s="1" t="s">
        <v>139</v>
      </c>
      <c r="B27" s="1" t="s">
        <v>140</v>
      </c>
      <c r="C27" s="1" t="s">
        <v>139</v>
      </c>
      <c r="D27" s="1" t="s">
        <v>140</v>
      </c>
      <c r="F27" s="119"/>
      <c r="G27" s="119"/>
      <c r="H27" s="121"/>
      <c r="I27" s="121"/>
      <c r="J27" s="119"/>
      <c r="K27" s="119"/>
      <c r="L27" s="119"/>
      <c r="M27" s="121"/>
      <c r="N27" s="121"/>
      <c r="O27" s="119"/>
      <c r="P27" s="119"/>
      <c r="Q27" s="119"/>
      <c r="R27" s="121"/>
      <c r="S27" s="121"/>
      <c r="T27" s="119"/>
      <c r="U27" s="119"/>
      <c r="V27" s="119"/>
      <c r="W27" s="121"/>
      <c r="X27" s="121"/>
      <c r="Y27" s="119"/>
      <c r="Z27" s="119"/>
      <c r="AA27" s="119"/>
      <c r="AB27" s="119"/>
      <c r="AC27" s="119"/>
      <c r="AD27" s="1"/>
    </row>
    <row r="28" customFormat="false" ht="12.75" hidden="false" customHeight="false" outlineLevel="0" collapsed="false">
      <c r="A28" s="68" t="s">
        <v>155</v>
      </c>
      <c r="B28" s="68" t="s">
        <v>143</v>
      </c>
      <c r="C28" s="68" t="str">
        <f aca="false">A28</f>
        <v>PLASTICS</v>
      </c>
      <c r="D28" s="68" t="s">
        <v>144</v>
      </c>
      <c r="E28" s="120" t="str">
        <f aca="false">"DEALS="&amp;A28</f>
        <v>DEALS=PLASTICS</v>
      </c>
      <c r="F28" s="121" t="n">
        <f aca="false">DSUM(VARDATA2,F$2-1,$A27:$B28)</f>
        <v>0</v>
      </c>
      <c r="G28" s="121"/>
      <c r="H28" s="121" t="n">
        <f aca="false">DSUM(VARDATA2,F$2-1,$C27:$D28)</f>
        <v>0</v>
      </c>
      <c r="I28" s="121"/>
      <c r="J28" s="122" t="str">
        <f aca="false">IF((H28+F28)=0,"",F28/(H28+F28))</f>
        <v/>
      </c>
      <c r="K28" s="121" t="n">
        <f aca="false">DSUM(VARDATA2,K$2-1,$A27:$B28)</f>
        <v>1</v>
      </c>
      <c r="L28" s="121"/>
      <c r="M28" s="121" t="n">
        <f aca="false">DSUM(VARDATA2,K$2-1,$C27:$D28)</f>
        <v>2</v>
      </c>
      <c r="N28" s="121"/>
      <c r="O28" s="122" t="n">
        <f aca="false">IF((M28+K28)=0,"",K28/(M28+K28))</f>
        <v>0.333333333333333</v>
      </c>
      <c r="P28" s="121" t="n">
        <f aca="false">DSUM(VARDATA2,P$2-1,$A27:$B28)</f>
        <v>1</v>
      </c>
      <c r="Q28" s="121"/>
      <c r="R28" s="121" t="n">
        <f aca="false">DSUM(VARDATA2,P$2-1,$C27:$D28)</f>
        <v>2</v>
      </c>
      <c r="S28" s="121"/>
      <c r="T28" s="122" t="n">
        <f aca="false">IF((R28+P28)=0,"",P28/(R28+P28))</f>
        <v>0.333333333333333</v>
      </c>
      <c r="U28" s="121" t="n">
        <f aca="false">DSUM(VARDATA2,U$2-1,$A27:$B28)</f>
        <v>1</v>
      </c>
      <c r="V28" s="121"/>
      <c r="W28" s="121" t="n">
        <f aca="false">DSUM(VARDATA2,U$2-1,$C27:$D28)</f>
        <v>40</v>
      </c>
      <c r="X28" s="121"/>
      <c r="Y28" s="122" t="n">
        <f aca="false">IF((W28+U28)=0,"",U28/(W28+U28))</f>
        <v>0.024390243902439</v>
      </c>
      <c r="Z28" s="122"/>
      <c r="AA28" s="122"/>
      <c r="AB28" s="122"/>
      <c r="AC28" s="122"/>
      <c r="AD28" s="1"/>
    </row>
    <row r="29" customFormat="false" ht="12.75" hidden="false" customHeight="false" outlineLevel="0" collapsed="false">
      <c r="A29" s="1" t="s">
        <v>139</v>
      </c>
      <c r="B29" s="1" t="s">
        <v>140</v>
      </c>
      <c r="C29" s="1" t="s">
        <v>139</v>
      </c>
      <c r="D29" s="1" t="s">
        <v>140</v>
      </c>
      <c r="F29" s="119"/>
      <c r="G29" s="119"/>
      <c r="H29" s="121"/>
      <c r="I29" s="121"/>
      <c r="J29" s="119"/>
      <c r="K29" s="119"/>
      <c r="L29" s="119"/>
      <c r="M29" s="121"/>
      <c r="N29" s="121"/>
      <c r="O29" s="119"/>
      <c r="P29" s="119"/>
      <c r="Q29" s="119"/>
      <c r="R29" s="121"/>
      <c r="S29" s="121"/>
      <c r="T29" s="119"/>
      <c r="U29" s="119"/>
      <c r="V29" s="119"/>
      <c r="W29" s="121"/>
      <c r="X29" s="121"/>
      <c r="Y29" s="119"/>
      <c r="Z29" s="119"/>
      <c r="AA29" s="119"/>
      <c r="AB29" s="119"/>
      <c r="AC29" s="119"/>
      <c r="AD29" s="1"/>
    </row>
    <row r="30" customFormat="false" ht="12.75" hidden="false" customHeight="false" outlineLevel="0" collapsed="false">
      <c r="A30" s="68" t="s">
        <v>156</v>
      </c>
      <c r="B30" s="68" t="s">
        <v>143</v>
      </c>
      <c r="C30" s="68" t="s">
        <v>156</v>
      </c>
      <c r="D30" s="68" t="s">
        <v>144</v>
      </c>
      <c r="E30" s="120" t="str">
        <f aca="false">"DEALS="&amp;A30</f>
        <v>DEALS=PETROCHEMICALS</v>
      </c>
      <c r="F30" s="121" t="n">
        <f aca="false">DSUM(VARDATA2,F$2-1,$A29:$B30)</f>
        <v>0</v>
      </c>
      <c r="G30" s="121"/>
      <c r="H30" s="121" t="n">
        <f aca="false">DSUM(VARDATA2,F$2-1,$C29:$D30)</f>
        <v>4</v>
      </c>
      <c r="I30" s="121"/>
      <c r="J30" s="122" t="n">
        <f aca="false">IF((H30+F30)=0,"",F30/(H30+F30))</f>
        <v>0</v>
      </c>
      <c r="K30" s="121" t="n">
        <f aca="false">DSUM(VARDATA2,K$2-1,$A29:$B30)</f>
        <v>25</v>
      </c>
      <c r="L30" s="121"/>
      <c r="M30" s="121" t="n">
        <f aca="false">DSUM(VARDATA2,K$2-1,$C29:$D30)</f>
        <v>105</v>
      </c>
      <c r="N30" s="121"/>
      <c r="O30" s="122" t="n">
        <f aca="false">IF((M30+K30)=0,"",K30/(M30+K30))</f>
        <v>0.192307692307692</v>
      </c>
      <c r="P30" s="121" t="n">
        <f aca="false">DSUM(VARDATA2,P$2-1,$A29:$B30)</f>
        <v>40</v>
      </c>
      <c r="Q30" s="121"/>
      <c r="R30" s="121" t="n">
        <f aca="false">DSUM(VARDATA2,P$2-1,$C29:$D30)</f>
        <v>189</v>
      </c>
      <c r="S30" s="121"/>
      <c r="T30" s="122" t="n">
        <f aca="false">IF((R30+P30)=0,"",P30/(R30+P30))</f>
        <v>0.174672489082969</v>
      </c>
      <c r="U30" s="121" t="n">
        <f aca="false">DSUM(VARDATA2,U$2-1,$A29:$B30)</f>
        <v>40</v>
      </c>
      <c r="V30" s="121"/>
      <c r="W30" s="121" t="n">
        <f aca="false">DSUM(VARDATA2,U$2-1,$C29:$D30)</f>
        <v>189</v>
      </c>
      <c r="X30" s="121"/>
      <c r="Y30" s="122" t="n">
        <f aca="false">IF((W30+U30)=0,"",U30/(W30+U30))</f>
        <v>0.174672489082969</v>
      </c>
      <c r="Z30" s="122"/>
      <c r="AA30" s="122"/>
      <c r="AB30" s="122"/>
      <c r="AC30" s="122"/>
      <c r="AD30" s="1"/>
    </row>
    <row r="31" customFormat="false" ht="12.75" hidden="false" customHeight="false" outlineLevel="0" collapsed="false">
      <c r="A31" s="1" t="s">
        <v>139</v>
      </c>
      <c r="B31" s="1" t="s">
        <v>140</v>
      </c>
      <c r="C31" s="1" t="s">
        <v>139</v>
      </c>
      <c r="D31" s="1" t="s">
        <v>140</v>
      </c>
      <c r="F31" s="119"/>
      <c r="G31" s="119"/>
      <c r="H31" s="121"/>
      <c r="I31" s="121"/>
      <c r="J31" s="119"/>
      <c r="K31" s="119"/>
      <c r="L31" s="119"/>
      <c r="M31" s="121"/>
      <c r="N31" s="121"/>
      <c r="O31" s="119"/>
      <c r="P31" s="119"/>
      <c r="Q31" s="119"/>
      <c r="R31" s="121"/>
      <c r="S31" s="121"/>
      <c r="T31" s="119"/>
      <c r="U31" s="119"/>
      <c r="V31" s="119"/>
      <c r="W31" s="121"/>
      <c r="X31" s="121"/>
      <c r="Y31" s="119"/>
      <c r="Z31" s="119"/>
      <c r="AA31" s="119"/>
      <c r="AB31" s="119"/>
      <c r="AC31" s="119"/>
      <c r="AD31" s="1"/>
    </row>
    <row r="32" customFormat="false" ht="12.75" hidden="false" customHeight="false" outlineLevel="0" collapsed="false">
      <c r="A32" s="68" t="s">
        <v>157</v>
      </c>
      <c r="B32" s="68" t="s">
        <v>143</v>
      </c>
      <c r="C32" s="68" t="s">
        <v>157</v>
      </c>
      <c r="D32" s="68" t="s">
        <v>144</v>
      </c>
      <c r="E32" s="120" t="str">
        <f aca="false">"DEALS="&amp;A32</f>
        <v>DEALS=COAL</v>
      </c>
      <c r="F32" s="121" t="n">
        <f aca="false">DSUM(VARDATA2,F$2-1,$A31:$B32)</f>
        <v>3</v>
      </c>
      <c r="G32" s="121"/>
      <c r="H32" s="121" t="n">
        <f aca="false">DSUM(VARDATA2,F$2-1,$C31:$D32)</f>
        <v>2</v>
      </c>
      <c r="I32" s="121"/>
      <c r="J32" s="122" t="n">
        <f aca="false">IF((H32+F32)=0,"",F32/(H32+F32))</f>
        <v>0.6</v>
      </c>
      <c r="K32" s="121" t="n">
        <f aca="false">DSUM(VARDATA2,K$2-1,$A31:$B32)</f>
        <v>26</v>
      </c>
      <c r="L32" s="121"/>
      <c r="M32" s="121" t="n">
        <f aca="false">DSUM(VARDATA2,K$2-1,$C31:$D32)</f>
        <v>89</v>
      </c>
      <c r="N32" s="121"/>
      <c r="O32" s="122" t="n">
        <f aca="false">IF((M32+K32)=0,"",K32/(M32+K32))</f>
        <v>0.226086956521739</v>
      </c>
      <c r="P32" s="121" t="n">
        <f aca="false">DSUM(VARDATA2,P$2-1,$A31:$B32)</f>
        <v>64</v>
      </c>
      <c r="Q32" s="121"/>
      <c r="R32" s="121" t="n">
        <f aca="false">DSUM(VARDATA2,P$2-1,$C31:$D32)</f>
        <v>142</v>
      </c>
      <c r="S32" s="121"/>
      <c r="T32" s="122" t="n">
        <f aca="false">IF((R32+P32)=0,"",P32/(R32+P32))</f>
        <v>0.310679611650485</v>
      </c>
      <c r="U32" s="121" t="n">
        <f aca="false">DSUM(VARDATA2,U$2-1,$A31:$B32)</f>
        <v>85</v>
      </c>
      <c r="V32" s="121"/>
      <c r="W32" s="121" t="n">
        <f aca="false">DSUM(VARDATA2,U$2-1,$C31:$D32)</f>
        <v>171</v>
      </c>
      <c r="X32" s="121"/>
      <c r="Y32" s="122" t="n">
        <f aca="false">IF((W32+U32)=0,"",U32/(W32+U32))</f>
        <v>0.33203125</v>
      </c>
      <c r="Z32" s="122"/>
      <c r="AA32" s="122"/>
      <c r="AB32" s="122"/>
      <c r="AC32" s="122"/>
      <c r="AD32" s="1"/>
    </row>
    <row r="33" customFormat="false" ht="12.75" hidden="false" customHeight="false" outlineLevel="0" collapsed="false">
      <c r="A33" s="1" t="s">
        <v>139</v>
      </c>
      <c r="B33" s="1" t="s">
        <v>140</v>
      </c>
      <c r="C33" s="1" t="s">
        <v>139</v>
      </c>
      <c r="D33" s="1" t="s">
        <v>140</v>
      </c>
      <c r="F33" s="121"/>
      <c r="G33" s="121"/>
      <c r="H33" s="121"/>
      <c r="I33" s="121"/>
      <c r="J33" s="122"/>
      <c r="K33" s="121"/>
      <c r="L33" s="121"/>
      <c r="M33" s="121"/>
      <c r="N33" s="121"/>
      <c r="O33" s="122"/>
      <c r="P33" s="121"/>
      <c r="Q33" s="121"/>
      <c r="R33" s="121"/>
      <c r="S33" s="121"/>
      <c r="T33" s="122"/>
      <c r="U33" s="121"/>
      <c r="V33" s="121"/>
      <c r="W33" s="121"/>
      <c r="X33" s="121"/>
      <c r="Y33" s="122"/>
      <c r="Z33" s="122"/>
      <c r="AA33" s="122"/>
      <c r="AB33" s="122"/>
      <c r="AC33" s="122"/>
      <c r="AD33" s="1"/>
    </row>
    <row r="34" customFormat="false" ht="12.75" hidden="false" customHeight="false" outlineLevel="0" collapsed="false">
      <c r="A34" s="68" t="s">
        <v>158</v>
      </c>
      <c r="B34" s="68" t="s">
        <v>143</v>
      </c>
      <c r="C34" s="68" t="s">
        <v>158</v>
      </c>
      <c r="D34" s="68" t="s">
        <v>144</v>
      </c>
      <c r="E34" s="120" t="str">
        <f aca="false">"DEALS="&amp;A34</f>
        <v>DEALS=EMISSIONS</v>
      </c>
      <c r="F34" s="121" t="n">
        <f aca="false">DSUM(VARDATA2,F$2-1,$A33:$B34)</f>
        <v>0</v>
      </c>
      <c r="G34" s="121"/>
      <c r="H34" s="121" t="n">
        <f aca="false">DSUM(VARDATA2,F$2-1,$C33:$D34)</f>
        <v>7</v>
      </c>
      <c r="I34" s="121"/>
      <c r="J34" s="122" t="n">
        <f aca="false">IF((H34+F34)=0,"",F34/(H34+F34))</f>
        <v>0</v>
      </c>
      <c r="K34" s="121" t="n">
        <f aca="false">DSUM(VARDATA2,K$2-1,$A33:$B34)</f>
        <v>17</v>
      </c>
      <c r="L34" s="121"/>
      <c r="M34" s="121" t="n">
        <f aca="false">DSUM(VARDATA2,K$2-1,$C33:$D34)</f>
        <v>77</v>
      </c>
      <c r="N34" s="121"/>
      <c r="O34" s="122" t="n">
        <f aca="false">IF((M34+K34)=0,"",K34/(M34+K34))</f>
        <v>0.180851063829787</v>
      </c>
      <c r="P34" s="121" t="n">
        <f aca="false">DSUM(VARDATA2,P$2-1,$A33:$B34)</f>
        <v>58</v>
      </c>
      <c r="Q34" s="121"/>
      <c r="R34" s="121" t="n">
        <f aca="false">DSUM(VARDATA2,P$2-1,$C33:$D34)</f>
        <v>304</v>
      </c>
      <c r="S34" s="121"/>
      <c r="T34" s="122" t="n">
        <f aca="false">IF((R34+P34)=0,"",P34/(R34+P34))</f>
        <v>0.160220994475138</v>
      </c>
      <c r="U34" s="121" t="n">
        <f aca="false">DSUM(VARDATA2,U$2-1,$A33:$B34)</f>
        <v>58</v>
      </c>
      <c r="V34" s="121"/>
      <c r="W34" s="121" t="n">
        <f aca="false">DSUM(VARDATA2,U$2-1,$C33:$D34)</f>
        <v>304</v>
      </c>
      <c r="X34" s="121"/>
      <c r="Y34" s="122" t="n">
        <f aca="false">IF((W34+U34)=0,"",U34/(W34+U34))</f>
        <v>0.160220994475138</v>
      </c>
      <c r="Z34" s="122"/>
      <c r="AA34" s="122"/>
      <c r="AB34" s="122"/>
      <c r="AC34" s="122"/>
      <c r="AD34" s="1"/>
    </row>
    <row r="35" customFormat="false" ht="12.75" hidden="false" customHeight="false" outlineLevel="0" collapsed="false">
      <c r="A35" s="1" t="s">
        <v>139</v>
      </c>
      <c r="B35" s="1" t="s">
        <v>140</v>
      </c>
      <c r="C35" s="1" t="s">
        <v>139</v>
      </c>
      <c r="D35" s="1" t="s">
        <v>140</v>
      </c>
      <c r="F35" s="121"/>
      <c r="G35" s="121"/>
      <c r="H35" s="121"/>
      <c r="I35" s="121"/>
      <c r="J35" s="122"/>
      <c r="K35" s="121"/>
      <c r="L35" s="121"/>
      <c r="M35" s="121"/>
      <c r="N35" s="121"/>
      <c r="O35" s="122"/>
      <c r="P35" s="121"/>
      <c r="Q35" s="121"/>
      <c r="R35" s="121"/>
      <c r="S35" s="121"/>
      <c r="T35" s="122"/>
      <c r="U35" s="121"/>
      <c r="V35" s="121"/>
      <c r="W35" s="121"/>
      <c r="X35" s="121"/>
      <c r="Y35" s="122"/>
      <c r="Z35" s="122"/>
      <c r="AA35" s="122"/>
      <c r="AB35" s="122"/>
      <c r="AC35" s="122"/>
      <c r="AD35" s="1"/>
    </row>
    <row r="36" customFormat="false" ht="12.75" hidden="false" customHeight="false" outlineLevel="0" collapsed="false">
      <c r="A36" s="68" t="s">
        <v>159</v>
      </c>
      <c r="B36" s="68" t="s">
        <v>143</v>
      </c>
      <c r="C36" s="68" t="s">
        <v>159</v>
      </c>
      <c r="D36" s="68" t="s">
        <v>144</v>
      </c>
      <c r="E36" s="120" t="str">
        <f aca="false">"DEALS="&amp;A36</f>
        <v>DEALS=PAPER &amp; PULP</v>
      </c>
      <c r="F36" s="121" t="n">
        <f aca="false">DSUM(VARDATA2,F$2-1,$A35:$B36)</f>
        <v>0</v>
      </c>
      <c r="G36" s="121"/>
      <c r="H36" s="121" t="n">
        <f aca="false">DSUM(VARDATA2,F$2-1,$C35:$D36)</f>
        <v>6</v>
      </c>
      <c r="I36" s="121"/>
      <c r="J36" s="122" t="n">
        <f aca="false">IF((H36+F36)=0,"",F36/(H36+F36))</f>
        <v>0</v>
      </c>
      <c r="K36" s="121" t="n">
        <f aca="false">DSUM(VARDATA2,K$2-1,$A35:$B36)</f>
        <v>0</v>
      </c>
      <c r="L36" s="121"/>
      <c r="M36" s="121" t="n">
        <f aca="false">DSUM(VARDATA2,K$2-1,$C35:$D36)</f>
        <v>122</v>
      </c>
      <c r="N36" s="121"/>
      <c r="O36" s="122" t="n">
        <f aca="false">IF((M36+K36)=0,"",K36/(M36+K36))</f>
        <v>0</v>
      </c>
      <c r="P36" s="121" t="n">
        <f aca="false">DSUM(VARDATA2,P$2-1,$A35:$B36)</f>
        <v>1</v>
      </c>
      <c r="Q36" s="121"/>
      <c r="R36" s="121" t="n">
        <f aca="false">DSUM(VARDATA2,P$2-1,$C35:$D36)</f>
        <v>188</v>
      </c>
      <c r="S36" s="121"/>
      <c r="T36" s="122" t="n">
        <f aca="false">IF((R36+P36)=0,"",P36/(R36+P36))</f>
        <v>0.00529100529100529</v>
      </c>
      <c r="U36" s="121" t="n">
        <f aca="false">DSUM(VARDATA2,U$2-1,$A35:$B36)</f>
        <v>4</v>
      </c>
      <c r="V36" s="121"/>
      <c r="W36" s="121" t="n">
        <f aca="false">DSUM(VARDATA2,U$2-1,$C35:$D36)</f>
        <v>210</v>
      </c>
      <c r="X36" s="121"/>
      <c r="Y36" s="122" t="n">
        <f aca="false">IF((W36+U36)=0,"",U36/(W36+U36))</f>
        <v>0.0186915887850467</v>
      </c>
      <c r="Z36" s="122"/>
      <c r="AA36" s="122"/>
      <c r="AB36" s="122"/>
      <c r="AC36" s="122"/>
      <c r="AD36" s="1"/>
    </row>
    <row r="37" customFormat="false" ht="12.75" hidden="false" customHeight="false" outlineLevel="0" collapsed="false">
      <c r="A37" s="1" t="s">
        <v>139</v>
      </c>
      <c r="B37" s="1" t="s">
        <v>140</v>
      </c>
      <c r="C37" s="1" t="s">
        <v>139</v>
      </c>
      <c r="D37" s="1" t="s">
        <v>140</v>
      </c>
      <c r="F37" s="119"/>
      <c r="G37" s="119"/>
      <c r="H37" s="121"/>
      <c r="I37" s="121"/>
      <c r="J37" s="119"/>
      <c r="K37" s="119"/>
      <c r="L37" s="119"/>
      <c r="M37" s="121"/>
      <c r="N37" s="121"/>
      <c r="O37" s="119"/>
      <c r="P37" s="119"/>
      <c r="Q37" s="119"/>
      <c r="R37" s="121"/>
      <c r="S37" s="121"/>
      <c r="T37" s="119"/>
      <c r="U37" s="119"/>
      <c r="V37" s="119"/>
      <c r="W37" s="121"/>
      <c r="X37" s="121"/>
      <c r="Y37" s="119"/>
      <c r="Z37" s="119"/>
      <c r="AA37" s="119"/>
      <c r="AB37" s="119"/>
      <c r="AC37" s="119"/>
      <c r="AD37" s="1"/>
    </row>
    <row r="38" customFormat="false" ht="12.75" hidden="false" customHeight="false" outlineLevel="0" collapsed="false">
      <c r="A38" s="68" t="s">
        <v>124</v>
      </c>
      <c r="B38" s="68" t="s">
        <v>143</v>
      </c>
      <c r="C38" s="68" t="s">
        <v>124</v>
      </c>
      <c r="D38" s="68" t="s">
        <v>144</v>
      </c>
      <c r="E38" s="120" t="str">
        <f aca="false">"DEALS="&amp;A38</f>
        <v>DEALS=WEATHER</v>
      </c>
      <c r="F38" s="121" t="n">
        <f aca="false">DSUM(VARDATA2,F$2-1,$A37:$B38)</f>
        <v>1</v>
      </c>
      <c r="G38" s="121"/>
      <c r="H38" s="121" t="n">
        <f aca="false">DSUM(VARDATA2,F$2-1,$C37:$D38)</f>
        <v>2</v>
      </c>
      <c r="I38" s="121"/>
      <c r="J38" s="122" t="n">
        <f aca="false">IF((H38+F38)=0,"",F38/(H38+F38))</f>
        <v>0.333333333333333</v>
      </c>
      <c r="K38" s="121" t="n">
        <f aca="false">DSUM(VARDATA2,K$2-1,$A37:$B38)</f>
        <v>60</v>
      </c>
      <c r="L38" s="121"/>
      <c r="M38" s="121" t="n">
        <f aca="false">DSUM(VARDATA2,K$2-1,$C37:$D38)</f>
        <v>43</v>
      </c>
      <c r="N38" s="121"/>
      <c r="O38" s="122" t="n">
        <f aca="false">IF((M38+K38)=0,"",K38/(M38+K38))</f>
        <v>0.58252427184466</v>
      </c>
      <c r="P38" s="121" t="n">
        <f aca="false">DSUM(VARDATA2,P$2-1,$A37:$B38)</f>
        <v>95</v>
      </c>
      <c r="Q38" s="121"/>
      <c r="R38" s="121" t="n">
        <f aca="false">DSUM(VARDATA2,P$2-1,$C37:$D38)</f>
        <v>65</v>
      </c>
      <c r="S38" s="121"/>
      <c r="T38" s="122" t="n">
        <f aca="false">IF((R38+P38)=0,"",P38/(R38+P38))</f>
        <v>0.59375</v>
      </c>
      <c r="U38" s="121" t="n">
        <f aca="false">DSUM(VARDATA2,U$2-1,$A37:$B38)</f>
        <v>95</v>
      </c>
      <c r="V38" s="121"/>
      <c r="W38" s="121" t="n">
        <f aca="false">DSUM(VARDATA2,U$2-1,$C37:$D38)</f>
        <v>65</v>
      </c>
      <c r="X38" s="121"/>
      <c r="Y38" s="122" t="n">
        <f aca="false">IF((W38+U38)=0,"",U38/(W38+U38))</f>
        <v>0.59375</v>
      </c>
      <c r="Z38" s="122"/>
      <c r="AA38" s="122"/>
      <c r="AB38" s="122"/>
      <c r="AC38" s="122"/>
      <c r="AD38" s="1"/>
    </row>
    <row r="39" customFormat="false" ht="12.75" hidden="false" customHeight="false" outlineLevel="0" collapsed="false">
      <c r="A39" s="123" t="s">
        <v>35</v>
      </c>
      <c r="B39" s="124"/>
      <c r="C39" s="124"/>
      <c r="D39" s="124"/>
      <c r="E39" s="123" t="str">
        <f aca="false">"DEALS="&amp;A39</f>
        <v>DEALS=TOTAL</v>
      </c>
      <c r="F39" s="125" t="n">
        <f aca="false">SUM(F10:F38)</f>
        <v>1160</v>
      </c>
      <c r="G39" s="125"/>
      <c r="H39" s="125" t="n">
        <f aca="false">SUM(H10:H38)</f>
        <v>1530</v>
      </c>
      <c r="I39" s="125"/>
      <c r="J39" s="126" t="n">
        <f aca="false">IF((H39+F39)=0,"",F39/(H39+F39))</f>
        <v>0.431226765799257</v>
      </c>
      <c r="K39" s="125" t="n">
        <f aca="false">SUM(K10:K38)</f>
        <v>19106</v>
      </c>
      <c r="L39" s="125"/>
      <c r="M39" s="125" t="n">
        <f aca="false">SUM(M10:M38)</f>
        <v>30196</v>
      </c>
      <c r="N39" s="125"/>
      <c r="O39" s="126" t="n">
        <f aca="false">IF((M39+K39)=0,"",K39/(M39+K39))</f>
        <v>0.3875299176504</v>
      </c>
      <c r="P39" s="125" t="n">
        <f aca="false">SUM(P10:P38)</f>
        <v>31537</v>
      </c>
      <c r="Q39" s="125"/>
      <c r="R39" s="125" t="n">
        <f aca="false">SUM(R10:R38)</f>
        <v>59391</v>
      </c>
      <c r="S39" s="125"/>
      <c r="T39" s="126" t="n">
        <f aca="false">IF((R39+P39)=0,"",P39/(R39+P39))</f>
        <v>0.346834858349463</v>
      </c>
      <c r="U39" s="125" t="n">
        <f aca="false">SUM(U10:U38)</f>
        <v>36534</v>
      </c>
      <c r="V39" s="125"/>
      <c r="W39" s="125" t="n">
        <f aca="false">SUM(W10:W38)</f>
        <v>76859</v>
      </c>
      <c r="X39" s="125"/>
      <c r="Y39" s="126" t="n">
        <f aca="false">IF((W39+U39)=0,"",U39/(W39+U39))</f>
        <v>0.322189200391559</v>
      </c>
      <c r="Z39" s="127"/>
      <c r="AA39" s="127"/>
      <c r="AB39" s="127"/>
      <c r="AC39" s="127"/>
      <c r="AD39" s="124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  <c r="IW39" s="123"/>
    </row>
    <row r="40" customFormat="false" ht="12.75" hidden="false" customHeight="false" outlineLevel="0" collapsed="false">
      <c r="F40" s="121"/>
      <c r="G40" s="121"/>
      <c r="H40" s="121"/>
      <c r="I40" s="121"/>
      <c r="J40" s="128"/>
      <c r="K40" s="121"/>
      <c r="L40" s="121"/>
      <c r="M40" s="121"/>
      <c r="N40" s="121"/>
      <c r="O40" s="128"/>
      <c r="P40" s="121"/>
      <c r="Q40" s="121"/>
      <c r="R40" s="121"/>
      <c r="S40" s="121"/>
      <c r="T40" s="128"/>
      <c r="U40" s="121"/>
      <c r="V40" s="121"/>
      <c r="W40" s="121"/>
      <c r="X40" s="121"/>
      <c r="Y40" s="128"/>
      <c r="Z40" s="128"/>
      <c r="AA40" s="128"/>
      <c r="AB40" s="128"/>
      <c r="AC40" s="128"/>
      <c r="AD40" s="1"/>
    </row>
    <row r="41" customFormat="false" ht="12.75" hidden="false" customHeight="false" outlineLevel="0" collapsed="false">
      <c r="F41" s="121"/>
      <c r="G41" s="121"/>
      <c r="H41" s="121"/>
      <c r="I41" s="121"/>
      <c r="J41" s="128"/>
      <c r="K41" s="121"/>
      <c r="L41" s="121"/>
      <c r="M41" s="121"/>
      <c r="N41" s="121"/>
      <c r="O41" s="128"/>
      <c r="P41" s="121"/>
      <c r="Q41" s="121"/>
      <c r="R41" s="121"/>
      <c r="S41" s="121"/>
      <c r="T41" s="128"/>
      <c r="U41" s="121"/>
      <c r="V41" s="121"/>
      <c r="W41" s="121"/>
      <c r="X41" s="121"/>
      <c r="Y41" s="128"/>
      <c r="Z41" s="128"/>
      <c r="AA41" s="128"/>
      <c r="AB41" s="128"/>
      <c r="AC41" s="128"/>
      <c r="AD41" s="1"/>
    </row>
    <row r="42" customFormat="false" ht="12.75" hidden="false" customHeight="false" outlineLevel="0" collapsed="false">
      <c r="A42" s="1" t="s">
        <v>139</v>
      </c>
      <c r="B42" s="1" t="s">
        <v>140</v>
      </c>
      <c r="C42" s="1" t="s">
        <v>139</v>
      </c>
      <c r="D42" s="1" t="s">
        <v>140</v>
      </c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"/>
    </row>
    <row r="43" customFormat="false" ht="12.75" hidden="false" customHeight="false" outlineLevel="0" collapsed="false">
      <c r="A43" s="68" t="s">
        <v>142</v>
      </c>
      <c r="B43" s="68" t="s">
        <v>143</v>
      </c>
      <c r="C43" s="68" t="str">
        <f aca="false">A43</f>
        <v>GAS</v>
      </c>
      <c r="D43" s="68" t="s">
        <v>144</v>
      </c>
      <c r="E43" s="120" t="str">
        <f aca="false">"VOL="&amp;A43</f>
        <v>VOL=GAS</v>
      </c>
      <c r="F43" s="121" t="n">
        <f aca="false">ABS(DSUM(VARDATA2,H$4-1,$A42:$B43))+ABS(DSUM(VARDATA2,F$4-1,$A42:$B43))</f>
        <v>180123954.22</v>
      </c>
      <c r="G43" s="121" t="n">
        <f aca="false">F43*VLOOKUP($A43,'CONVERSION FACTORS'!$A$1:$E$41,5,FALSE())</f>
        <v>180123954.22</v>
      </c>
      <c r="H43" s="121" t="n">
        <f aca="false">ABS(DSUM(VARDATA2,F$4-1,$C42:$D43))+ABS(DSUM(VARDATA2,H$4-1,$C42:$D43))</f>
        <v>263023504.02</v>
      </c>
      <c r="I43" s="121" t="n">
        <f aca="false">H43*VLOOKUP($A43,'CONVERSION FACTORS'!$A$1:$E$41,5,FALSE())</f>
        <v>263023504.02</v>
      </c>
      <c r="J43" s="122" t="n">
        <f aca="false">IF((H43+F43)=0,"",F43/(H43+F43))</f>
        <v>0.406465051013445</v>
      </c>
      <c r="K43" s="121" t="n">
        <f aca="false">ABS(DSUM(VARDATA2,M$4-1,$A42:$B43))+ABS(DSUM(VARDATA2,K$4-1,$A42:$B43))</f>
        <v>3358427440.61</v>
      </c>
      <c r="L43" s="121" t="n">
        <f aca="false">K43*VLOOKUP($A43,'CONVERSION FACTORS'!$A$1:$E$41,5,FALSE())</f>
        <v>3358427440.61</v>
      </c>
      <c r="M43" s="121" t="n">
        <f aca="false">ABS(DSUM(VARDATA2,K$4-1,$C42:$D43))+ABS(DSUM(VARDATA2,M$4-1,$C42:$D43))</f>
        <v>6391596148.03</v>
      </c>
      <c r="N43" s="121" t="n">
        <f aca="false">M43*VLOOKUP($A43,'CONVERSION FACTORS'!$A$1:$E$41,5,FALSE())</f>
        <v>6391596148.03</v>
      </c>
      <c r="O43" s="122" t="n">
        <f aca="false">IF((M43+K43)=0,"",K43/(M43+K43))</f>
        <v>0.344453263120613</v>
      </c>
      <c r="P43" s="121" t="n">
        <f aca="false">ABS(DSUM(VARDATA2,R$4-1,$A42:$B43))+ABS(DSUM(VARDATA2,P$4-1,$A42:$B43))</f>
        <v>5254635207.2009</v>
      </c>
      <c r="Q43" s="121" t="n">
        <f aca="false">P43*VLOOKUP($A43,'CONVERSION FACTORS'!$A$1:$E$41,5,FALSE())</f>
        <v>5254635207.2009</v>
      </c>
      <c r="R43" s="121" t="n">
        <f aca="false">ABS(DSUM(VARDATA2,P$4-1,$C42:$D43))+ABS(DSUM(VARDATA2,R$4-1,$C42:$D43))</f>
        <v>11948977384.1212</v>
      </c>
      <c r="S43" s="121" t="n">
        <f aca="false">R43*VLOOKUP($A43,'CONVERSION FACTORS'!$A$1:$E$41,5,FALSE())</f>
        <v>11948977384.1212</v>
      </c>
      <c r="T43" s="122" t="n">
        <f aca="false">IF((R43+P43)=0,"",P43/(R43+P43))</f>
        <v>0.305437894471738</v>
      </c>
      <c r="U43" s="121" t="n">
        <f aca="false">ABS(DSUM(VARDATA2,W$4-1,$A42:$B43))+ABS(DSUM(VARDATA2,U$4-1,$A42:$B43))</f>
        <v>6150212088.37</v>
      </c>
      <c r="V43" s="121" t="n">
        <f aca="false">U43*VLOOKUP($A43,'CONVERSION FACTORS'!$A$1:$E$41,5,FALSE())</f>
        <v>6150212088.37</v>
      </c>
      <c r="W43" s="121" t="n">
        <f aca="false">ABS(DSUM(VARDATA2,U$4-1,$C42:$D43))+ABS(DSUM(VARDATA2,W$4-1,$C42:$D43))</f>
        <v>18361044849.09</v>
      </c>
      <c r="X43" s="121" t="n">
        <f aca="false">W43*VLOOKUP($A43,'CONVERSION FACTORS'!$A$1:$E$41,5,FALSE())</f>
        <v>18361044849.09</v>
      </c>
      <c r="Y43" s="122" t="n">
        <f aca="false">IF((W43+U43)=0,"",U43/(W43+U43))</f>
        <v>0.250913778271843</v>
      </c>
      <c r="Z43" s="122"/>
      <c r="AA43" s="122"/>
      <c r="AB43" s="122"/>
      <c r="AC43" s="122"/>
      <c r="AD43" s="1"/>
    </row>
    <row r="44" customFormat="false" ht="12.75" hidden="false" customHeight="false" outlineLevel="0" collapsed="false">
      <c r="A44" s="1" t="s">
        <v>139</v>
      </c>
      <c r="B44" s="1" t="s">
        <v>140</v>
      </c>
      <c r="C44" s="1" t="s">
        <v>139</v>
      </c>
      <c r="D44" s="1" t="s">
        <v>140</v>
      </c>
      <c r="F44" s="121" t="e">
        <f aca="false">ABS(DSUM(VARDATA2,H$4-1,$A43:$B44))+ABS(DSUM(VARDATA2,F$4-1,$A43:$B44))</f>
        <v>#VALUE!</v>
      </c>
      <c r="G44" s="121" t="e">
        <f aca="false">F44*VLOOKUP($A44,'CONVERSION FACTORS'!$A$1:$E$41,5,FALSE())</f>
        <v>#VALUE!</v>
      </c>
      <c r="H44" s="121" t="e">
        <f aca="false">ABS(DSUM(VARDATA2,F$4-1,$C43:$D44))+ABS(DSUM(VARDATA2,H$4-1,$C43:$D44))</f>
        <v>#VALUE!</v>
      </c>
      <c r="I44" s="121" t="e">
        <f aca="false">H44*VLOOKUP($A44,'CONVERSION FACTORS'!$A$1:$E$41,5,FALSE())</f>
        <v>#VALUE!</v>
      </c>
      <c r="J44" s="122" t="e">
        <f aca="false">IF((H44+F44)=0,"",F44/(H44+F44))</f>
        <v>#VALUE!</v>
      </c>
      <c r="K44" s="121" t="e">
        <f aca="false">ABS(DSUM(VARDATA2,M$4-1,$A43:$B44))+ABS(DSUM(VARDATA2,K$4-1,$A43:$B44))</f>
        <v>#VALUE!</v>
      </c>
      <c r="L44" s="121" t="e">
        <f aca="false">K44*VLOOKUP($A44,'CONVERSION FACTORS'!$A$1:$E$41,5,FALSE())</f>
        <v>#VALUE!</v>
      </c>
      <c r="M44" s="121" t="e">
        <f aca="false">ABS(DSUM(VARDATA2,K$4-1,$C43:$D44))+ABS(DSUM(VARDATA2,M$4-1,$C43:$D44))</f>
        <v>#VALUE!</v>
      </c>
      <c r="N44" s="121" t="e">
        <f aca="false">M44*VLOOKUP($A44,'CONVERSION FACTORS'!$A$1:$E$41,5,FALSE())</f>
        <v>#VALUE!</v>
      </c>
      <c r="O44" s="122" t="e">
        <f aca="false">IF((M44+K44)=0,"",K44/(M44+K44))</f>
        <v>#VALUE!</v>
      </c>
      <c r="P44" s="121" t="e">
        <f aca="false">ABS(DSUM(VARDATA2,R$4-1,$A43:$B44))+ABS(DSUM(VARDATA2,P$4-1,$A43:$B44))</f>
        <v>#VALUE!</v>
      </c>
      <c r="Q44" s="121" t="e">
        <f aca="false">P44*VLOOKUP($A44,'CONVERSION FACTORS'!$A$1:$E$41,5,FALSE())</f>
        <v>#VALUE!</v>
      </c>
      <c r="R44" s="121" t="e">
        <f aca="false">ABS(DSUM(VARDATA2,P$4-1,$C43:$D44))+ABS(DSUM(VARDATA2,R$4-1,$C43:$D44))</f>
        <v>#VALUE!</v>
      </c>
      <c r="S44" s="121" t="e">
        <f aca="false">R44*VLOOKUP($A44,'CONVERSION FACTORS'!$A$1:$E$41,5,FALSE())</f>
        <v>#VALUE!</v>
      </c>
      <c r="T44" s="122" t="e">
        <f aca="false">IF((R44+P44)=0,"",P44/(R44+P44))</f>
        <v>#VALUE!</v>
      </c>
      <c r="U44" s="121" t="e">
        <f aca="false">ABS(DSUM(VARDATA2,W$4-1,$A43:$B44))+ABS(DSUM(VARDATA2,U$4-1,$A43:$B44))</f>
        <v>#VALUE!</v>
      </c>
      <c r="V44" s="121" t="e">
        <f aca="false">U44*VLOOKUP($A44,'CONVERSION FACTORS'!$A$1:$E$41,5,FALSE())</f>
        <v>#VALUE!</v>
      </c>
      <c r="W44" s="121" t="e">
        <f aca="false">ABS(DSUM(VARDATA2,U$4-1,$C43:$D44))+ABS(DSUM(VARDATA2,W$4-1,$C43:$D44))</f>
        <v>#VALUE!</v>
      </c>
      <c r="X44" s="121" t="e">
        <f aca="false">W44*VLOOKUP($A44,'CONVERSION FACTORS'!$A$1:$E$41,5,FALSE())</f>
        <v>#VALUE!</v>
      </c>
      <c r="Y44" s="122" t="e">
        <f aca="false">IF((W44+U44)=0,"",U44/(W44+U44))</f>
        <v>#VALUE!</v>
      </c>
      <c r="Z44" s="119"/>
      <c r="AA44" s="119"/>
      <c r="AB44" s="119"/>
      <c r="AC44" s="119"/>
      <c r="AD44" s="1"/>
    </row>
    <row r="45" customFormat="false" ht="12.75" hidden="false" customHeight="false" outlineLevel="0" collapsed="false">
      <c r="A45" s="68" t="s">
        <v>146</v>
      </c>
      <c r="B45" s="68" t="s">
        <v>143</v>
      </c>
      <c r="C45" s="68" t="str">
        <f aca="false">A45</f>
        <v>CONTINENTAL GAS</v>
      </c>
      <c r="D45" s="68" t="s">
        <v>144</v>
      </c>
      <c r="E45" s="120" t="str">
        <f aca="false">"VOL="&amp;A45</f>
        <v>VOL=CONTINENTAL GAS</v>
      </c>
      <c r="F45" s="121" t="n">
        <f aca="false">ABS(DSUM(VARDATA2,H$4-1,$A44:$B45))+ABS(DSUM(VARDATA2,F$4-1,$A44:$B45))</f>
        <v>75000</v>
      </c>
      <c r="G45" s="121" t="n">
        <f aca="false">F45*VLOOKUP($A45,'CONVERSION FACTORS'!$A$1:$E$41,5,FALSE())</f>
        <v>75000</v>
      </c>
      <c r="H45" s="121" t="n">
        <f aca="false">ABS(DSUM(VARDATA2,F$4-1,$C44:$D45))+ABS(DSUM(VARDATA2,H$4-1,$C44:$D45))</f>
        <v>857500</v>
      </c>
      <c r="I45" s="121" t="n">
        <f aca="false">H45*VLOOKUP($A45,'CONVERSION FACTORS'!$A$1:$E$41,5,FALSE())</f>
        <v>857500</v>
      </c>
      <c r="J45" s="122" t="n">
        <f aca="false">IF((H45+F45)=0,"",F45/(H45+F45))</f>
        <v>0.0804289544235925</v>
      </c>
      <c r="K45" s="121" t="n">
        <f aca="false">ABS(DSUM(VARDATA2,M$4-1,$A44:$B45))+ABS(DSUM(VARDATA2,K$4-1,$A44:$B45))</f>
        <v>5327500</v>
      </c>
      <c r="L45" s="121" t="n">
        <f aca="false">K45*VLOOKUP($A45,'CONVERSION FACTORS'!$A$1:$E$41,5,FALSE())</f>
        <v>5327500</v>
      </c>
      <c r="M45" s="121" t="n">
        <f aca="false">ABS(DSUM(VARDATA2,K$4-1,$C44:$D45))+ABS(DSUM(VARDATA2,M$4-1,$C44:$D45))</f>
        <v>50563542.3</v>
      </c>
      <c r="N45" s="121" t="n">
        <f aca="false">M45*VLOOKUP($A45,'CONVERSION FACTORS'!$A$1:$E$41,5,FALSE())</f>
        <v>50563542.3</v>
      </c>
      <c r="O45" s="122" t="n">
        <f aca="false">IF((M45+K45)=0,"",K45/(M45+K45))</f>
        <v>0.0953193889533171</v>
      </c>
      <c r="P45" s="121" t="n">
        <f aca="false">ABS(DSUM(VARDATA2,R$4-1,$A44:$B45))+ABS(DSUM(VARDATA2,P$4-1,$A44:$B45))</f>
        <v>16625000</v>
      </c>
      <c r="Q45" s="121" t="n">
        <f aca="false">P45*VLOOKUP($A45,'CONVERSION FACTORS'!$A$1:$E$41,5,FALSE())</f>
        <v>16625000</v>
      </c>
      <c r="R45" s="121" t="n">
        <f aca="false">ABS(DSUM(VARDATA2,P$4-1,$C44:$D45))+ABS(DSUM(VARDATA2,R$4-1,$C44:$D45))</f>
        <v>70398391.8089778</v>
      </c>
      <c r="S45" s="121" t="n">
        <f aca="false">R45*VLOOKUP($A45,'CONVERSION FACTORS'!$A$1:$E$41,5,FALSE())</f>
        <v>70398391.8089778</v>
      </c>
      <c r="T45" s="122" t="n">
        <f aca="false">IF((R45+P45)=0,"",P45/(R45+P45))</f>
        <v>0.191040588678651</v>
      </c>
      <c r="U45" s="121" t="n">
        <f aca="false">ABS(DSUM(VARDATA2,W$4-1,$A44:$B45))+ABS(DSUM(VARDATA2,U$4-1,$A44:$B45))</f>
        <v>16625000</v>
      </c>
      <c r="V45" s="121" t="n">
        <f aca="false">U45*VLOOKUP($A45,'CONVERSION FACTORS'!$A$1:$E$41,5,FALSE())</f>
        <v>16625000</v>
      </c>
      <c r="W45" s="121" t="n">
        <f aca="false">ABS(DSUM(VARDATA2,U$4-1,$C44:$D45))+ABS(DSUM(VARDATA2,W$4-1,$C44:$D45))</f>
        <v>70398391.8089778</v>
      </c>
      <c r="X45" s="121" t="n">
        <f aca="false">W45*VLOOKUP($A45,'CONVERSION FACTORS'!$A$1:$E$41,5,FALSE())</f>
        <v>70398391.8089778</v>
      </c>
      <c r="Y45" s="122" t="n">
        <f aca="false">IF((W45+U45)=0,"",U45/(W45+U45))</f>
        <v>0.191040588678651</v>
      </c>
      <c r="Z45" s="122"/>
      <c r="AA45" s="122"/>
      <c r="AB45" s="122"/>
      <c r="AC45" s="122"/>
      <c r="AD45" s="1"/>
    </row>
    <row r="46" customFormat="false" ht="12.75" hidden="false" customHeight="false" outlineLevel="0" collapsed="false">
      <c r="A46" s="1" t="s">
        <v>139</v>
      </c>
      <c r="B46" s="1" t="s">
        <v>140</v>
      </c>
      <c r="C46" s="1" t="s">
        <v>139</v>
      </c>
      <c r="D46" s="1" t="s">
        <v>140</v>
      </c>
      <c r="F46" s="121" t="e">
        <f aca="false">ABS(DSUM(VARDATA2,H$4-1,$A45:$B46))+ABS(DSUM(VARDATA2,F$4-1,$A45:$B46))</f>
        <v>#VALUE!</v>
      </c>
      <c r="G46" s="121" t="e">
        <f aca="false">F46*VLOOKUP($A46,'CONVERSION FACTORS'!$A$1:$E$41,5,FALSE())</f>
        <v>#VALUE!</v>
      </c>
      <c r="H46" s="121" t="e">
        <f aca="false">ABS(DSUM(VARDATA2,F$4-1,$C45:$D46))+ABS(DSUM(VARDATA2,H$4-1,$C45:$D46))</f>
        <v>#VALUE!</v>
      </c>
      <c r="I46" s="121" t="e">
        <f aca="false">H46*VLOOKUP($A46,'CONVERSION FACTORS'!$A$1:$E$41,5,FALSE())</f>
        <v>#VALUE!</v>
      </c>
      <c r="J46" s="122" t="e">
        <f aca="false">IF((H46+F46)=0,"",F46/(H46+F46))</f>
        <v>#VALUE!</v>
      </c>
      <c r="K46" s="121" t="e">
        <f aca="false">ABS(DSUM(VARDATA2,M$4-1,$A45:$B46))+ABS(DSUM(VARDATA2,K$4-1,$A45:$B46))</f>
        <v>#VALUE!</v>
      </c>
      <c r="L46" s="121" t="e">
        <f aca="false">K46*VLOOKUP($A46,'CONVERSION FACTORS'!$A$1:$E$41,5,FALSE())</f>
        <v>#VALUE!</v>
      </c>
      <c r="M46" s="121" t="e">
        <f aca="false">ABS(DSUM(VARDATA2,K$4-1,$C45:$D46))+ABS(DSUM(VARDATA2,M$4-1,$C45:$D46))</f>
        <v>#VALUE!</v>
      </c>
      <c r="N46" s="121" t="e">
        <f aca="false">M46*VLOOKUP($A46,'CONVERSION FACTORS'!$A$1:$E$41,5,FALSE())</f>
        <v>#VALUE!</v>
      </c>
      <c r="O46" s="122" t="e">
        <f aca="false">IF((M46+K46)=0,"",K46/(M46+K46))</f>
        <v>#VALUE!</v>
      </c>
      <c r="P46" s="121" t="e">
        <f aca="false">ABS(DSUM(VARDATA2,R$4-1,$A45:$B46))+ABS(DSUM(VARDATA2,P$4-1,$A45:$B46))</f>
        <v>#VALUE!</v>
      </c>
      <c r="Q46" s="121" t="e">
        <f aca="false">P46*VLOOKUP($A46,'CONVERSION FACTORS'!$A$1:$E$41,5,FALSE())</f>
        <v>#VALUE!</v>
      </c>
      <c r="R46" s="121" t="e">
        <f aca="false">ABS(DSUM(VARDATA2,P$4-1,$C45:$D46))+ABS(DSUM(VARDATA2,R$4-1,$C45:$D46))</f>
        <v>#VALUE!</v>
      </c>
      <c r="S46" s="121" t="e">
        <f aca="false">R46*VLOOKUP($A46,'CONVERSION FACTORS'!$A$1:$E$41,5,FALSE())</f>
        <v>#VALUE!</v>
      </c>
      <c r="T46" s="122" t="e">
        <f aca="false">IF((R46+P46)=0,"",P46/(R46+P46))</f>
        <v>#VALUE!</v>
      </c>
      <c r="U46" s="121" t="e">
        <f aca="false">ABS(DSUM(VARDATA2,W$4-1,$A45:$B46))+ABS(DSUM(VARDATA2,U$4-1,$A45:$B46))</f>
        <v>#VALUE!</v>
      </c>
      <c r="V46" s="121" t="e">
        <f aca="false">U46*VLOOKUP($A46,'CONVERSION FACTORS'!$A$1:$E$41,5,FALSE())</f>
        <v>#VALUE!</v>
      </c>
      <c r="W46" s="121" t="e">
        <f aca="false">ABS(DSUM(VARDATA2,U$4-1,$C45:$D46))+ABS(DSUM(VARDATA2,W$4-1,$C45:$D46))</f>
        <v>#VALUE!</v>
      </c>
      <c r="X46" s="121" t="e">
        <f aca="false">W46*VLOOKUP($A46,'CONVERSION FACTORS'!$A$1:$E$41,5,FALSE())</f>
        <v>#VALUE!</v>
      </c>
      <c r="Y46" s="122" t="e">
        <f aca="false">IF((W46+U46)=0,"",U46/(W46+U46))</f>
        <v>#VALUE!</v>
      </c>
      <c r="Z46" s="119"/>
      <c r="AA46" s="119"/>
      <c r="AB46" s="119"/>
      <c r="AC46" s="119"/>
      <c r="AD46" s="1"/>
    </row>
    <row r="47" customFormat="false" ht="12.75" hidden="false" customHeight="false" outlineLevel="0" collapsed="false">
      <c r="A47" s="68" t="s">
        <v>147</v>
      </c>
      <c r="B47" s="68" t="s">
        <v>143</v>
      </c>
      <c r="C47" s="68" t="str">
        <f aca="false">A47</f>
        <v>UK GAS</v>
      </c>
      <c r="D47" s="68" t="s">
        <v>144</v>
      </c>
      <c r="E47" s="120" t="str">
        <f aca="false">"VOL="&amp;A47</f>
        <v>VOL=UK GAS</v>
      </c>
      <c r="F47" s="121" t="n">
        <f aca="false">ABS(DSUM(VARDATA2,H$4-1,$A46:$B47))+ABS(DSUM(VARDATA2,F$4-1,$A46:$B47))</f>
        <v>23947500</v>
      </c>
      <c r="G47" s="121" t="n">
        <f aca="false">F47*VLOOKUP($A47,'CONVERSION FACTORS'!$A$1:$E$41,5,FALSE())</f>
        <v>23947500</v>
      </c>
      <c r="H47" s="121" t="n">
        <f aca="false">ABS(DSUM(VARDATA2,F$4-1,$C46:$D47))+ABS(DSUM(VARDATA2,H$4-1,$C46:$D47))</f>
        <v>13087187</v>
      </c>
      <c r="I47" s="121" t="n">
        <f aca="false">H47*VLOOKUP($A47,'CONVERSION FACTORS'!$A$1:$E$41,5,FALSE())</f>
        <v>13087187</v>
      </c>
      <c r="J47" s="122" t="n">
        <f aca="false">IF((H47+F47)=0,"",F47/(H47+F47))</f>
        <v>0.646623528909533</v>
      </c>
      <c r="K47" s="121" t="n">
        <f aca="false">ABS(DSUM(VARDATA2,M$4-1,$A46:$B47))+ABS(DSUM(VARDATA2,K$4-1,$A46:$B47))</f>
        <v>179030000</v>
      </c>
      <c r="L47" s="121" t="n">
        <f aca="false">K47*VLOOKUP($A47,'CONVERSION FACTORS'!$A$1:$E$41,5,FALSE())</f>
        <v>179030000</v>
      </c>
      <c r="M47" s="121" t="n">
        <f aca="false">ABS(DSUM(VARDATA2,K$4-1,$C46:$D47))+ABS(DSUM(VARDATA2,M$4-1,$C46:$D47))</f>
        <v>429753322.413016</v>
      </c>
      <c r="N47" s="121" t="n">
        <f aca="false">M47*VLOOKUP($A47,'CONVERSION FACTORS'!$A$1:$E$41,5,FALSE())</f>
        <v>429753322.413016</v>
      </c>
      <c r="O47" s="122" t="n">
        <f aca="false">IF((M47+K47)=0,"",K47/(M47+K47))</f>
        <v>0.29407835827431</v>
      </c>
      <c r="P47" s="121" t="n">
        <f aca="false">ABS(DSUM(VARDATA2,R$4-1,$A46:$B47))+ABS(DSUM(VARDATA2,P$4-1,$A46:$B47))</f>
        <v>270619000</v>
      </c>
      <c r="Q47" s="121" t="n">
        <f aca="false">P47*VLOOKUP($A47,'CONVERSION FACTORS'!$A$1:$E$41,5,FALSE())</f>
        <v>270619000</v>
      </c>
      <c r="R47" s="121" t="n">
        <f aca="false">ABS(DSUM(VARDATA2,P$4-1,$C46:$D47))+ABS(DSUM(VARDATA2,R$4-1,$C46:$D47))</f>
        <v>640543596.199281</v>
      </c>
      <c r="S47" s="121" t="n">
        <f aca="false">R47*VLOOKUP($A47,'CONVERSION FACTORS'!$A$1:$E$41,5,FALSE())</f>
        <v>640543596.199281</v>
      </c>
      <c r="T47" s="122" t="n">
        <f aca="false">IF((R47+P47)=0,"",P47/(R47+P47))</f>
        <v>0.297004070545509</v>
      </c>
      <c r="U47" s="121" t="n">
        <f aca="false">ABS(DSUM(VARDATA2,W$4-1,$A46:$B47))+ABS(DSUM(VARDATA2,U$4-1,$A46:$B47))</f>
        <v>270619000</v>
      </c>
      <c r="V47" s="121" t="n">
        <f aca="false">U47*VLOOKUP($A47,'CONVERSION FACTORS'!$A$1:$E$41,5,FALSE())</f>
        <v>270619000</v>
      </c>
      <c r="W47" s="121" t="n">
        <f aca="false">ABS(DSUM(VARDATA2,U$4-1,$C46:$D47))+ABS(DSUM(VARDATA2,W$4-1,$C46:$D47))</f>
        <v>640543596.199281</v>
      </c>
      <c r="X47" s="121" t="n">
        <f aca="false">W47*VLOOKUP($A47,'CONVERSION FACTORS'!$A$1:$E$41,5,FALSE())</f>
        <v>640543596.199281</v>
      </c>
      <c r="Y47" s="122" t="n">
        <f aca="false">IF((W47+U47)=0,"",U47/(W47+U47))</f>
        <v>0.297004070545509</v>
      </c>
      <c r="Z47" s="122"/>
      <c r="AA47" s="122"/>
      <c r="AB47" s="122"/>
      <c r="AC47" s="122"/>
      <c r="AD47" s="1"/>
    </row>
    <row r="48" customFormat="false" ht="12.75" hidden="false" customHeight="false" outlineLevel="0" collapsed="false">
      <c r="A48" s="1" t="s">
        <v>139</v>
      </c>
      <c r="B48" s="1" t="s">
        <v>140</v>
      </c>
      <c r="C48" s="1" t="s">
        <v>139</v>
      </c>
      <c r="D48" s="1" t="s">
        <v>140</v>
      </c>
      <c r="F48" s="121" t="e">
        <f aca="false">ABS(DSUM(VARDATA2,H$4-1,$A47:$B48))+ABS(DSUM(VARDATA2,F$4-1,$A47:$B48))</f>
        <v>#VALUE!</v>
      </c>
      <c r="G48" s="121" t="e">
        <f aca="false">F48*VLOOKUP($A48,'CONVERSION FACTORS'!$A$1:$E$41,5,FALSE())</f>
        <v>#VALUE!</v>
      </c>
      <c r="H48" s="121" t="e">
        <f aca="false">ABS(DSUM(VARDATA2,F$4-1,$C47:$D48))+ABS(DSUM(VARDATA2,H$4-1,$C47:$D48))</f>
        <v>#VALUE!</v>
      </c>
      <c r="I48" s="121" t="e">
        <f aca="false">H48*VLOOKUP($A48,'CONVERSION FACTORS'!$A$1:$E$41,5,FALSE())</f>
        <v>#VALUE!</v>
      </c>
      <c r="J48" s="122" t="e">
        <f aca="false">IF((H48+F48)=0,"",F48/(H48+F48))</f>
        <v>#VALUE!</v>
      </c>
      <c r="K48" s="121" t="e">
        <f aca="false">ABS(DSUM(VARDATA2,M$4-1,$A47:$B48))+ABS(DSUM(VARDATA2,K$4-1,$A47:$B48))</f>
        <v>#VALUE!</v>
      </c>
      <c r="L48" s="121" t="e">
        <f aca="false">K48*VLOOKUP($A48,'CONVERSION FACTORS'!$A$1:$E$41,5,FALSE())</f>
        <v>#VALUE!</v>
      </c>
      <c r="M48" s="121" t="e">
        <f aca="false">ABS(DSUM(VARDATA2,K$4-1,$C47:$D48))+ABS(DSUM(VARDATA2,M$4-1,$C47:$D48))</f>
        <v>#VALUE!</v>
      </c>
      <c r="N48" s="121" t="e">
        <f aca="false">M48*VLOOKUP($A48,'CONVERSION FACTORS'!$A$1:$E$41,5,FALSE())</f>
        <v>#VALUE!</v>
      </c>
      <c r="O48" s="122" t="e">
        <f aca="false">IF((M48+K48)=0,"",K48/(M48+K48))</f>
        <v>#VALUE!</v>
      </c>
      <c r="P48" s="121" t="e">
        <f aca="false">ABS(DSUM(VARDATA2,R$4-1,$A47:$B48))+ABS(DSUM(VARDATA2,P$4-1,$A47:$B48))</f>
        <v>#VALUE!</v>
      </c>
      <c r="Q48" s="121" t="e">
        <f aca="false">P48*VLOOKUP($A48,'CONVERSION FACTORS'!$A$1:$E$41,5,FALSE())</f>
        <v>#VALUE!</v>
      </c>
      <c r="R48" s="121" t="e">
        <f aca="false">ABS(DSUM(VARDATA2,P$4-1,$C47:$D48))+ABS(DSUM(VARDATA2,R$4-1,$C47:$D48))</f>
        <v>#VALUE!</v>
      </c>
      <c r="S48" s="121" t="e">
        <f aca="false">R48*VLOOKUP($A48,'CONVERSION FACTORS'!$A$1:$E$41,5,FALSE())</f>
        <v>#VALUE!</v>
      </c>
      <c r="T48" s="122" t="e">
        <f aca="false">IF((R48+P48)=0,"",P48/(R48+P48))</f>
        <v>#VALUE!</v>
      </c>
      <c r="U48" s="121" t="e">
        <f aca="false">ABS(DSUM(VARDATA2,W$4-1,$A47:$B48))+ABS(DSUM(VARDATA2,U$4-1,$A47:$B48))</f>
        <v>#VALUE!</v>
      </c>
      <c r="V48" s="121" t="e">
        <f aca="false">U48*VLOOKUP($A48,'CONVERSION FACTORS'!$A$1:$E$41,5,FALSE())</f>
        <v>#VALUE!</v>
      </c>
      <c r="W48" s="121" t="e">
        <f aca="false">ABS(DSUM(VARDATA2,U$4-1,$C47:$D48))+ABS(DSUM(VARDATA2,W$4-1,$C47:$D48))</f>
        <v>#VALUE!</v>
      </c>
      <c r="X48" s="121" t="e">
        <f aca="false">W48*VLOOKUP($A48,'CONVERSION FACTORS'!$A$1:$E$41,5,FALSE())</f>
        <v>#VALUE!</v>
      </c>
      <c r="Y48" s="122" t="e">
        <f aca="false">IF((W48+U48)=0,"",U48/(W48+U48))</f>
        <v>#VALUE!</v>
      </c>
      <c r="Z48" s="119"/>
      <c r="AA48" s="119"/>
      <c r="AB48" s="119"/>
      <c r="AC48" s="119"/>
      <c r="AD48" s="1"/>
    </row>
    <row r="49" customFormat="false" ht="12.75" hidden="false" customHeight="false" outlineLevel="0" collapsed="false">
      <c r="A49" s="68" t="s">
        <v>148</v>
      </c>
      <c r="B49" s="68" t="s">
        <v>143</v>
      </c>
      <c r="C49" s="68" t="str">
        <f aca="false">A49</f>
        <v>POWER</v>
      </c>
      <c r="D49" s="68" t="s">
        <v>144</v>
      </c>
      <c r="E49" s="120" t="str">
        <f aca="false">"VOL="&amp;A49</f>
        <v>VOL=POWER</v>
      </c>
      <c r="F49" s="121" t="n">
        <f aca="false">ABS(DSUM(VARDATA2,H$4-1,$A48:$B49))+ABS(DSUM(VARDATA2,F$4-1,$A48:$B49))</f>
        <v>708320</v>
      </c>
      <c r="G49" s="121" t="n">
        <f aca="false">F49*VLOOKUP($A49,'CONVERSION FACTORS'!$A$1:$E$41,5,FALSE())</f>
        <v>7083200</v>
      </c>
      <c r="H49" s="121" t="n">
        <f aca="false">ABS(DSUM(VARDATA2,F$4-1,$C48:$D49))+ABS(DSUM(VARDATA2,H$4-1,$C48:$D49))</f>
        <v>5707241.54</v>
      </c>
      <c r="I49" s="121" t="n">
        <f aca="false">H49*VLOOKUP($A49,'CONVERSION FACTORS'!$A$1:$E$41,5,FALSE())</f>
        <v>57072415.4</v>
      </c>
      <c r="J49" s="122" t="n">
        <f aca="false">IF((H49+F49)=0,"",F49/(H49+F49))</f>
        <v>0.110406547514779</v>
      </c>
      <c r="K49" s="121" t="n">
        <f aca="false">ABS(DSUM(VARDATA2,M$4-1,$A48:$B49))+ABS(DSUM(VARDATA2,K$4-1,$A48:$B49))</f>
        <v>15734584</v>
      </c>
      <c r="L49" s="121" t="n">
        <f aca="false">K49*VLOOKUP($A49,'CONVERSION FACTORS'!$A$1:$E$41,5,FALSE())</f>
        <v>157345840</v>
      </c>
      <c r="M49" s="121" t="n">
        <f aca="false">ABS(DSUM(VARDATA2,K$4-1,$C48:$D49))+ABS(DSUM(VARDATA2,M$4-1,$C48:$D49))</f>
        <v>96525810.96</v>
      </c>
      <c r="N49" s="121" t="n">
        <f aca="false">M49*VLOOKUP($A49,'CONVERSION FACTORS'!$A$1:$E$41,5,FALSE())</f>
        <v>965258109.6</v>
      </c>
      <c r="O49" s="122" t="n">
        <f aca="false">IF((M49+K49)=0,"",K49/(M49+K49))</f>
        <v>0.140161487990546</v>
      </c>
      <c r="P49" s="121" t="n">
        <f aca="false">ABS(DSUM(VARDATA2,R$4-1,$A48:$B49))+ABS(DSUM(VARDATA2,P$4-1,$A48:$B49))</f>
        <v>23389684</v>
      </c>
      <c r="Q49" s="121" t="n">
        <f aca="false">P49*VLOOKUP($A49,'CONVERSION FACTORS'!$A$1:$E$41,5,FALSE())</f>
        <v>233896840</v>
      </c>
      <c r="R49" s="121" t="n">
        <f aca="false">ABS(DSUM(VARDATA2,P$4-1,$C48:$D49))+ABS(DSUM(VARDATA2,R$4-1,$C48:$D49))</f>
        <v>176617167.17</v>
      </c>
      <c r="S49" s="121" t="n">
        <f aca="false">R49*VLOOKUP($A49,'CONVERSION FACTORS'!$A$1:$E$41,5,FALSE())</f>
        <v>1766171671.7</v>
      </c>
      <c r="T49" s="122" t="n">
        <f aca="false">IF((R49+P49)=0,"",P49/(R49+P49))</f>
        <v>0.116944413969697</v>
      </c>
      <c r="U49" s="121" t="n">
        <f aca="false">ABS(DSUM(VARDATA2,W$4-1,$A48:$B49))+ABS(DSUM(VARDATA2,U$4-1,$A48:$B49))</f>
        <v>25019284</v>
      </c>
      <c r="V49" s="121" t="n">
        <f aca="false">U49*VLOOKUP($A49,'CONVERSION FACTORS'!$A$1:$E$41,5,FALSE())</f>
        <v>250192840</v>
      </c>
      <c r="W49" s="121" t="n">
        <f aca="false">ABS(DSUM(VARDATA2,U$4-1,$C48:$D49))+ABS(DSUM(VARDATA2,W$4-1,$C48:$D49))</f>
        <v>245989527.12</v>
      </c>
      <c r="X49" s="121" t="n">
        <f aca="false">W49*VLOOKUP($A49,'CONVERSION FACTORS'!$A$1:$E$41,5,FALSE())</f>
        <v>2459895271.2</v>
      </c>
      <c r="Y49" s="122" t="n">
        <f aca="false">IF((W49+U49)=0,"",U49/(W49+U49))</f>
        <v>0.0923190795775334</v>
      </c>
      <c r="Z49" s="122"/>
      <c r="AA49" s="122"/>
      <c r="AB49" s="122"/>
      <c r="AC49" s="122"/>
      <c r="AD49" s="1"/>
    </row>
    <row r="50" customFormat="false" ht="12.75" hidden="false" customHeight="false" outlineLevel="0" collapsed="false">
      <c r="A50" s="1" t="s">
        <v>139</v>
      </c>
      <c r="B50" s="1" t="s">
        <v>140</v>
      </c>
      <c r="C50" s="1" t="s">
        <v>139</v>
      </c>
      <c r="D50" s="1" t="s">
        <v>140</v>
      </c>
      <c r="F50" s="121" t="e">
        <f aca="false">ABS(DSUM(VARDATA2,H$4-1,$A49:$B50))+ABS(DSUM(VARDATA2,F$4-1,$A49:$B50))</f>
        <v>#VALUE!</v>
      </c>
      <c r="G50" s="121" t="e">
        <f aca="false">F50*VLOOKUP($A50,'CONVERSION FACTORS'!$A$1:$E$41,5,FALSE())</f>
        <v>#VALUE!</v>
      </c>
      <c r="H50" s="121" t="e">
        <f aca="false">ABS(DSUM(VARDATA2,F$4-1,$C49:$D50))+ABS(DSUM(VARDATA2,H$4-1,$C49:$D50))</f>
        <v>#VALUE!</v>
      </c>
      <c r="I50" s="121" t="e">
        <f aca="false">H50*VLOOKUP($A50,'CONVERSION FACTORS'!$A$1:$E$41,5,FALSE())</f>
        <v>#VALUE!</v>
      </c>
      <c r="J50" s="122" t="e">
        <f aca="false">IF((H50+F50)=0,"",F50/(H50+F50))</f>
        <v>#VALUE!</v>
      </c>
      <c r="K50" s="121" t="e">
        <f aca="false">ABS(DSUM(VARDATA2,M$4-1,$A49:$B50))+ABS(DSUM(VARDATA2,K$4-1,$A49:$B50))</f>
        <v>#VALUE!</v>
      </c>
      <c r="L50" s="121" t="e">
        <f aca="false">K50*VLOOKUP($A50,'CONVERSION FACTORS'!$A$1:$E$41,5,FALSE())</f>
        <v>#VALUE!</v>
      </c>
      <c r="M50" s="121" t="e">
        <f aca="false">ABS(DSUM(VARDATA2,K$4-1,$C49:$D50))+ABS(DSUM(VARDATA2,M$4-1,$C49:$D50))</f>
        <v>#VALUE!</v>
      </c>
      <c r="N50" s="121" t="e">
        <f aca="false">M50*VLOOKUP($A50,'CONVERSION FACTORS'!$A$1:$E$41,5,FALSE())</f>
        <v>#VALUE!</v>
      </c>
      <c r="O50" s="122" t="e">
        <f aca="false">IF((M50+K50)=0,"",K50/(M50+K50))</f>
        <v>#VALUE!</v>
      </c>
      <c r="P50" s="121" t="e">
        <f aca="false">ABS(DSUM(VARDATA2,R$4-1,$A49:$B50))+ABS(DSUM(VARDATA2,P$4-1,$A49:$B50))</f>
        <v>#VALUE!</v>
      </c>
      <c r="Q50" s="121" t="e">
        <f aca="false">P50*VLOOKUP($A50,'CONVERSION FACTORS'!$A$1:$E$41,5,FALSE())</f>
        <v>#VALUE!</v>
      </c>
      <c r="R50" s="121" t="e">
        <f aca="false">ABS(DSUM(VARDATA2,P$4-1,$C49:$D50))+ABS(DSUM(VARDATA2,R$4-1,$C49:$D50))</f>
        <v>#VALUE!</v>
      </c>
      <c r="S50" s="121" t="e">
        <f aca="false">R50*VLOOKUP($A50,'CONVERSION FACTORS'!$A$1:$E$41,5,FALSE())</f>
        <v>#VALUE!</v>
      </c>
      <c r="T50" s="122" t="e">
        <f aca="false">IF((R50+P50)=0,"",P50/(R50+P50))</f>
        <v>#VALUE!</v>
      </c>
      <c r="U50" s="121" t="e">
        <f aca="false">ABS(DSUM(VARDATA2,W$4-1,$A49:$B50))+ABS(DSUM(VARDATA2,U$4-1,$A49:$B50))</f>
        <v>#VALUE!</v>
      </c>
      <c r="V50" s="121" t="e">
        <f aca="false">U50*VLOOKUP($A50,'CONVERSION FACTORS'!$A$1:$E$41,5,FALSE())</f>
        <v>#VALUE!</v>
      </c>
      <c r="W50" s="121" t="e">
        <f aca="false">ABS(DSUM(VARDATA2,U$4-1,$C49:$D50))+ABS(DSUM(VARDATA2,W$4-1,$C49:$D50))</f>
        <v>#VALUE!</v>
      </c>
      <c r="X50" s="121" t="e">
        <f aca="false">W50*VLOOKUP($A50,'CONVERSION FACTORS'!$A$1:$E$41,5,FALSE())</f>
        <v>#VALUE!</v>
      </c>
      <c r="Y50" s="122" t="e">
        <f aca="false">IF((W50+U50)=0,"",U50/(W50+U50))</f>
        <v>#VALUE!</v>
      </c>
      <c r="Z50" s="119"/>
      <c r="AA50" s="119"/>
      <c r="AB50" s="119"/>
      <c r="AC50" s="119"/>
      <c r="AD50" s="1"/>
    </row>
    <row r="51" customFormat="false" ht="12.75" hidden="false" customHeight="false" outlineLevel="0" collapsed="false">
      <c r="A51" s="68" t="s">
        <v>150</v>
      </c>
      <c r="B51" s="68" t="s">
        <v>143</v>
      </c>
      <c r="C51" s="68" t="str">
        <f aca="false">A51</f>
        <v>CONTINENTAL POWER</v>
      </c>
      <c r="D51" s="68" t="s">
        <v>144</v>
      </c>
      <c r="E51" s="120" t="str">
        <f aca="false">"VOL="&amp;A51</f>
        <v>VOL=CONTINENTAL POWER</v>
      </c>
      <c r="F51" s="121" t="n">
        <f aca="false">ABS(DSUM(VARDATA2,H$4-1,$A50:$B51))+ABS(DSUM(VARDATA2,F$4-1,$A50:$B51))</f>
        <v>102500</v>
      </c>
      <c r="G51" s="121" t="n">
        <f aca="false">F51*VLOOKUP($A51,'CONVERSION FACTORS'!$A$1:$E$41,5,FALSE())</f>
        <v>1025000</v>
      </c>
      <c r="H51" s="121" t="n">
        <f aca="false">ABS(DSUM(VARDATA2,F$4-1,$C50:$D51))+ABS(DSUM(VARDATA2,H$4-1,$C50:$D51))</f>
        <v>58630</v>
      </c>
      <c r="I51" s="121" t="n">
        <f aca="false">H51*VLOOKUP($A51,'CONVERSION FACTORS'!$A$1:$E$41,5,FALSE())</f>
        <v>586300</v>
      </c>
      <c r="J51" s="122" t="n">
        <f aca="false">IF((H51+F51)=0,"",F51/(H51+F51))</f>
        <v>0.636132315521629</v>
      </c>
      <c r="K51" s="121" t="n">
        <f aca="false">ABS(DSUM(VARDATA2,M$4-1,$A50:$B51))+ABS(DSUM(VARDATA2,K$4-1,$A50:$B51))</f>
        <v>1617033</v>
      </c>
      <c r="L51" s="121" t="n">
        <f aca="false">K51*VLOOKUP($A51,'CONVERSION FACTORS'!$A$1:$E$41,5,FALSE())</f>
        <v>16170330</v>
      </c>
      <c r="M51" s="121" t="n">
        <f aca="false">ABS(DSUM(VARDATA2,K$4-1,$C50:$D51))+ABS(DSUM(VARDATA2,M$4-1,$C50:$D51))</f>
        <v>16762824.1</v>
      </c>
      <c r="N51" s="121" t="n">
        <f aca="false">M51*VLOOKUP($A51,'CONVERSION FACTORS'!$A$1:$E$41,5,FALSE())</f>
        <v>167628241</v>
      </c>
      <c r="O51" s="122" t="n">
        <f aca="false">IF((M51+K51)=0,"",K51/(M51+K51))</f>
        <v>0.0879785403772263</v>
      </c>
      <c r="P51" s="121" t="n">
        <f aca="false">ABS(DSUM(VARDATA2,R$4-1,$A50:$B51))+ABS(DSUM(VARDATA2,P$4-1,$A50:$B51))</f>
        <v>1722953</v>
      </c>
      <c r="Q51" s="121" t="n">
        <f aca="false">P51*VLOOKUP($A51,'CONVERSION FACTORS'!$A$1:$E$41,5,FALSE())</f>
        <v>17229530</v>
      </c>
      <c r="R51" s="121" t="n">
        <f aca="false">ABS(DSUM(VARDATA2,P$4-1,$C50:$D51))+ABS(DSUM(VARDATA2,R$4-1,$C50:$D51))</f>
        <v>22105963.4</v>
      </c>
      <c r="S51" s="121" t="n">
        <f aca="false">R51*VLOOKUP($A51,'CONVERSION FACTORS'!$A$1:$E$41,5,FALSE())</f>
        <v>221059634</v>
      </c>
      <c r="T51" s="122" t="n">
        <f aca="false">IF((R51+P51)=0,"",P51/(R51+P51))</f>
        <v>0.0723051342779481</v>
      </c>
      <c r="U51" s="121" t="n">
        <f aca="false">ABS(DSUM(VARDATA2,W$4-1,$A50:$B51))+ABS(DSUM(VARDATA2,U$4-1,$A50:$B51))</f>
        <v>1722953</v>
      </c>
      <c r="V51" s="121" t="n">
        <f aca="false">U51*VLOOKUP($A51,'CONVERSION FACTORS'!$A$1:$E$41,5,FALSE())</f>
        <v>17229530</v>
      </c>
      <c r="W51" s="121" t="n">
        <f aca="false">ABS(DSUM(VARDATA2,U$4-1,$C50:$D51))+ABS(DSUM(VARDATA2,W$4-1,$C50:$D51))</f>
        <v>22105963.4</v>
      </c>
      <c r="X51" s="121" t="n">
        <f aca="false">W51*VLOOKUP($A51,'CONVERSION FACTORS'!$A$1:$E$41,5,FALSE())</f>
        <v>221059634</v>
      </c>
      <c r="Y51" s="122" t="n">
        <f aca="false">IF((W51+U51)=0,"",U51/(W51+U51))</f>
        <v>0.0723051342779481</v>
      </c>
      <c r="Z51" s="122"/>
      <c r="AA51" s="122"/>
      <c r="AB51" s="122"/>
      <c r="AC51" s="122"/>
      <c r="AD51" s="1"/>
    </row>
    <row r="52" customFormat="false" ht="12.75" hidden="false" customHeight="false" outlineLevel="0" collapsed="false">
      <c r="A52" s="1" t="s">
        <v>139</v>
      </c>
      <c r="B52" s="1" t="s">
        <v>140</v>
      </c>
      <c r="C52" s="1" t="s">
        <v>139</v>
      </c>
      <c r="D52" s="1" t="s">
        <v>140</v>
      </c>
      <c r="F52" s="121" t="e">
        <f aca="false">ABS(DSUM(VARDATA2,H$4-1,$A51:$B52))+ABS(DSUM(VARDATA2,F$4-1,$A51:$B52))</f>
        <v>#VALUE!</v>
      </c>
      <c r="G52" s="121" t="e">
        <f aca="false">F52*VLOOKUP($A52,'CONVERSION FACTORS'!$A$1:$E$41,5,FALSE())</f>
        <v>#VALUE!</v>
      </c>
      <c r="H52" s="121" t="e">
        <f aca="false">ABS(DSUM(VARDATA2,F$4-1,$C51:$D52))+ABS(DSUM(VARDATA2,H$4-1,$C51:$D52))</f>
        <v>#VALUE!</v>
      </c>
      <c r="I52" s="121" t="e">
        <f aca="false">H52*VLOOKUP($A52,'CONVERSION FACTORS'!$A$1:$E$41,5,FALSE())</f>
        <v>#VALUE!</v>
      </c>
      <c r="J52" s="122" t="e">
        <f aca="false">IF((H52+F52)=0,"",F52/(H52+F52))</f>
        <v>#VALUE!</v>
      </c>
      <c r="K52" s="121" t="e">
        <f aca="false">ABS(DSUM(VARDATA2,M$4-1,$A51:$B52))+ABS(DSUM(VARDATA2,K$4-1,$A51:$B52))</f>
        <v>#VALUE!</v>
      </c>
      <c r="L52" s="121" t="e">
        <f aca="false">K52*VLOOKUP($A52,'CONVERSION FACTORS'!$A$1:$E$41,5,FALSE())</f>
        <v>#VALUE!</v>
      </c>
      <c r="M52" s="121" t="e">
        <f aca="false">ABS(DSUM(VARDATA2,K$4-1,$C51:$D52))+ABS(DSUM(VARDATA2,M$4-1,$C51:$D52))</f>
        <v>#VALUE!</v>
      </c>
      <c r="N52" s="121" t="e">
        <f aca="false">M52*VLOOKUP($A52,'CONVERSION FACTORS'!$A$1:$E$41,5,FALSE())</f>
        <v>#VALUE!</v>
      </c>
      <c r="O52" s="122" t="e">
        <f aca="false">IF((M52+K52)=0,"",K52/(M52+K52))</f>
        <v>#VALUE!</v>
      </c>
      <c r="P52" s="121" t="e">
        <f aca="false">ABS(DSUM(VARDATA2,R$4-1,$A51:$B52))+ABS(DSUM(VARDATA2,P$4-1,$A51:$B52))</f>
        <v>#VALUE!</v>
      </c>
      <c r="Q52" s="121" t="e">
        <f aca="false">P52*VLOOKUP($A52,'CONVERSION FACTORS'!$A$1:$E$41,5,FALSE())</f>
        <v>#VALUE!</v>
      </c>
      <c r="R52" s="121" t="e">
        <f aca="false">ABS(DSUM(VARDATA2,P$4-1,$C51:$D52))+ABS(DSUM(VARDATA2,R$4-1,$C51:$D52))</f>
        <v>#VALUE!</v>
      </c>
      <c r="S52" s="121" t="e">
        <f aca="false">R52*VLOOKUP($A52,'CONVERSION FACTORS'!$A$1:$E$41,5,FALSE())</f>
        <v>#VALUE!</v>
      </c>
      <c r="T52" s="122" t="e">
        <f aca="false">IF((R52+P52)=0,"",P52/(R52+P52))</f>
        <v>#VALUE!</v>
      </c>
      <c r="U52" s="121" t="e">
        <f aca="false">ABS(DSUM(VARDATA2,W$4-1,$A51:$B52))+ABS(DSUM(VARDATA2,U$4-1,$A51:$B52))</f>
        <v>#VALUE!</v>
      </c>
      <c r="V52" s="121" t="e">
        <f aca="false">U52*VLOOKUP($A52,'CONVERSION FACTORS'!$A$1:$E$41,5,FALSE())</f>
        <v>#VALUE!</v>
      </c>
      <c r="W52" s="121" t="e">
        <f aca="false">ABS(DSUM(VARDATA2,U$4-1,$C51:$D52))+ABS(DSUM(VARDATA2,W$4-1,$C51:$D52))</f>
        <v>#VALUE!</v>
      </c>
      <c r="X52" s="121" t="e">
        <f aca="false">W52*VLOOKUP($A52,'CONVERSION FACTORS'!$A$1:$E$41,5,FALSE())</f>
        <v>#VALUE!</v>
      </c>
      <c r="Y52" s="122" t="e">
        <f aca="false">IF((W52+U52)=0,"",U52/(W52+U52))</f>
        <v>#VALUE!</v>
      </c>
      <c r="Z52" s="119"/>
      <c r="AA52" s="119"/>
      <c r="AB52" s="119"/>
      <c r="AC52" s="119"/>
      <c r="AD52" s="1"/>
    </row>
    <row r="53" customFormat="false" ht="12.75" hidden="false" customHeight="false" outlineLevel="0" collapsed="false">
      <c r="A53" s="68" t="s">
        <v>151</v>
      </c>
      <c r="B53" s="68" t="s">
        <v>143</v>
      </c>
      <c r="C53" s="68" t="s">
        <v>151</v>
      </c>
      <c r="D53" s="68" t="s">
        <v>144</v>
      </c>
      <c r="E53" s="120" t="str">
        <f aca="false">"VOL="&amp;A53</f>
        <v>VOL=NORDIC POWER</v>
      </c>
      <c r="F53" s="121" t="n">
        <f aca="false">ABS(DSUM(VARDATA2,H$4-1,$A52:$B53))+ABS(DSUM(VARDATA2,F$4-1,$A52:$B53))</f>
        <v>11045</v>
      </c>
      <c r="G53" s="121" t="n">
        <f aca="false">F53*VLOOKUP($A53,'CONVERSION FACTORS'!$A$1:$E$41,5,FALSE())</f>
        <v>110450</v>
      </c>
      <c r="H53" s="121" t="n">
        <f aca="false">ABS(DSUM(VARDATA2,F$4-1,$C52:$D53))+ABS(DSUM(VARDATA2,H$4-1,$C52:$D53))</f>
        <v>952263</v>
      </c>
      <c r="I53" s="121" t="n">
        <f aca="false">H53*VLOOKUP($A53,'CONVERSION FACTORS'!$A$1:$E$41,5,FALSE())</f>
        <v>9522630</v>
      </c>
      <c r="J53" s="122" t="n">
        <f aca="false">IF((H53+F53)=0,"",F53/(H53+F53))</f>
        <v>0.0114656994439992</v>
      </c>
      <c r="K53" s="121" t="n">
        <f aca="false">ABS(DSUM(VARDATA2,M$4-1,$A52:$B53))+ABS(DSUM(VARDATA2,K$4-1,$A52:$B53))</f>
        <v>1178370</v>
      </c>
      <c r="L53" s="121" t="n">
        <f aca="false">K53*VLOOKUP($A53,'CONVERSION FACTORS'!$A$1:$E$41,5,FALSE())</f>
        <v>11783700</v>
      </c>
      <c r="M53" s="121" t="n">
        <f aca="false">ABS(DSUM(VARDATA2,K$4-1,$C52:$D53))+ABS(DSUM(VARDATA2,M$4-1,$C52:$D53))</f>
        <v>17787041.3054911</v>
      </c>
      <c r="N53" s="121" t="n">
        <f aca="false">M53*VLOOKUP($A53,'CONVERSION FACTORS'!$A$1:$E$41,5,FALSE())</f>
        <v>177870413.05491</v>
      </c>
      <c r="O53" s="122" t="n">
        <f aca="false">IF((M53+K53)=0,"",K53/(M53+K53))</f>
        <v>0.0621325834182582</v>
      </c>
      <c r="P53" s="121" t="n">
        <f aca="false">ABS(DSUM(VARDATA2,R$4-1,$A52:$B53))+ABS(DSUM(VARDATA2,P$4-1,$A52:$B53))</f>
        <v>1764980</v>
      </c>
      <c r="Q53" s="121" t="n">
        <f aca="false">P53*VLOOKUP($A53,'CONVERSION FACTORS'!$A$1:$E$41,5,FALSE())</f>
        <v>17649800</v>
      </c>
      <c r="R53" s="121" t="n">
        <f aca="false">ABS(DSUM(VARDATA2,P$4-1,$C52:$D53))+ABS(DSUM(VARDATA2,R$4-1,$C52:$D53))</f>
        <v>45738297.4612065</v>
      </c>
      <c r="S53" s="121" t="n">
        <f aca="false">R53*VLOOKUP($A53,'CONVERSION FACTORS'!$A$1:$E$41,5,FALSE())</f>
        <v>457382974.612065</v>
      </c>
      <c r="T53" s="122" t="n">
        <f aca="false">IF((R53+P53)=0,"",P53/(R53+P53))</f>
        <v>0.0371549100257634</v>
      </c>
      <c r="U53" s="121" t="n">
        <f aca="false">ABS(DSUM(VARDATA2,W$4-1,$A52:$B53))+ABS(DSUM(VARDATA2,U$4-1,$A52:$B53))</f>
        <v>1764980</v>
      </c>
      <c r="V53" s="121" t="n">
        <f aca="false">U53*VLOOKUP($A53,'CONVERSION FACTORS'!$A$1:$E$41,5,FALSE())</f>
        <v>17649800</v>
      </c>
      <c r="W53" s="121" t="n">
        <f aca="false">ABS(DSUM(VARDATA2,U$4-1,$C52:$D53))+ABS(DSUM(VARDATA2,W$4-1,$C52:$D53))</f>
        <v>45738297.4612065</v>
      </c>
      <c r="X53" s="121" t="n">
        <f aca="false">W53*VLOOKUP($A53,'CONVERSION FACTORS'!$A$1:$E$41,5,FALSE())</f>
        <v>457382974.612065</v>
      </c>
      <c r="Y53" s="122" t="n">
        <f aca="false">IF((W53+U53)=0,"",U53/(W53+U53))</f>
        <v>0.0371549100257634</v>
      </c>
      <c r="Z53" s="122"/>
      <c r="AA53" s="122"/>
      <c r="AB53" s="122"/>
      <c r="AC53" s="122"/>
      <c r="AD53" s="1"/>
    </row>
    <row r="54" customFormat="false" ht="12.75" hidden="false" customHeight="false" outlineLevel="0" collapsed="false">
      <c r="A54" s="1" t="s">
        <v>139</v>
      </c>
      <c r="B54" s="1" t="s">
        <v>140</v>
      </c>
      <c r="C54" s="1" t="s">
        <v>139</v>
      </c>
      <c r="D54" s="1" t="s">
        <v>140</v>
      </c>
      <c r="F54" s="121" t="e">
        <f aca="false">ABS(DSUM(VARDATA2,H$4-1,$A53:$B54))+ABS(DSUM(VARDATA2,F$4-1,$A53:$B54))</f>
        <v>#VALUE!</v>
      </c>
      <c r="G54" s="121" t="e">
        <f aca="false">F54*VLOOKUP($A54,'CONVERSION FACTORS'!$A$1:$E$41,5,FALSE())</f>
        <v>#VALUE!</v>
      </c>
      <c r="H54" s="121" t="e">
        <f aca="false">ABS(DSUM(VARDATA2,F$4-1,$C53:$D54))+ABS(DSUM(VARDATA2,H$4-1,$C53:$D54))</f>
        <v>#VALUE!</v>
      </c>
      <c r="I54" s="121" t="e">
        <f aca="false">H54*VLOOKUP($A54,'CONVERSION FACTORS'!$A$1:$E$41,5,FALSE())</f>
        <v>#VALUE!</v>
      </c>
      <c r="J54" s="122" t="e">
        <f aca="false">IF((H54+F54)=0,"",F54/(H54+F54))</f>
        <v>#VALUE!</v>
      </c>
      <c r="K54" s="121" t="e">
        <f aca="false">ABS(DSUM(VARDATA2,M$4-1,$A53:$B54))+ABS(DSUM(VARDATA2,K$4-1,$A53:$B54))</f>
        <v>#VALUE!</v>
      </c>
      <c r="L54" s="121" t="e">
        <f aca="false">K54*VLOOKUP($A54,'CONVERSION FACTORS'!$A$1:$E$41,5,FALSE())</f>
        <v>#VALUE!</v>
      </c>
      <c r="M54" s="121" t="e">
        <f aca="false">ABS(DSUM(VARDATA2,K$4-1,$C53:$D54))+ABS(DSUM(VARDATA2,M$4-1,$C53:$D54))</f>
        <v>#VALUE!</v>
      </c>
      <c r="N54" s="121" t="e">
        <f aca="false">M54*VLOOKUP($A54,'CONVERSION FACTORS'!$A$1:$E$41,5,FALSE())</f>
        <v>#VALUE!</v>
      </c>
      <c r="O54" s="122" t="e">
        <f aca="false">IF((M54+K54)=0,"",K54/(M54+K54))</f>
        <v>#VALUE!</v>
      </c>
      <c r="P54" s="121" t="e">
        <f aca="false">ABS(DSUM(VARDATA2,R$4-1,$A53:$B54))+ABS(DSUM(VARDATA2,P$4-1,$A53:$B54))</f>
        <v>#VALUE!</v>
      </c>
      <c r="Q54" s="121" t="e">
        <f aca="false">P54*VLOOKUP($A54,'CONVERSION FACTORS'!$A$1:$E$41,5,FALSE())</f>
        <v>#VALUE!</v>
      </c>
      <c r="R54" s="121" t="e">
        <f aca="false">ABS(DSUM(VARDATA2,P$4-1,$C53:$D54))+ABS(DSUM(VARDATA2,R$4-1,$C53:$D54))</f>
        <v>#VALUE!</v>
      </c>
      <c r="S54" s="121" t="e">
        <f aca="false">R54*VLOOKUP($A54,'CONVERSION FACTORS'!$A$1:$E$41,5,FALSE())</f>
        <v>#VALUE!</v>
      </c>
      <c r="T54" s="122" t="e">
        <f aca="false">IF((R54+P54)=0,"",P54/(R54+P54))</f>
        <v>#VALUE!</v>
      </c>
      <c r="U54" s="121" t="e">
        <f aca="false">ABS(DSUM(VARDATA2,W$4-1,$A53:$B54))+ABS(DSUM(VARDATA2,U$4-1,$A53:$B54))</f>
        <v>#VALUE!</v>
      </c>
      <c r="V54" s="121" t="e">
        <f aca="false">U54*VLOOKUP($A54,'CONVERSION FACTORS'!$A$1:$E$41,5,FALSE())</f>
        <v>#VALUE!</v>
      </c>
      <c r="W54" s="121" t="e">
        <f aca="false">ABS(DSUM(VARDATA2,U$4-1,$C53:$D54))+ABS(DSUM(VARDATA2,W$4-1,$C53:$D54))</f>
        <v>#VALUE!</v>
      </c>
      <c r="X54" s="121" t="e">
        <f aca="false">W54*VLOOKUP($A54,'CONVERSION FACTORS'!$A$1:$E$41,5,FALSE())</f>
        <v>#VALUE!</v>
      </c>
      <c r="Y54" s="122" t="e">
        <f aca="false">IF((W54+U54)=0,"",U54/(W54+U54))</f>
        <v>#VALUE!</v>
      </c>
      <c r="Z54" s="119"/>
      <c r="AA54" s="119"/>
      <c r="AB54" s="119"/>
      <c r="AC54" s="119"/>
      <c r="AD54" s="1"/>
    </row>
    <row r="55" customFormat="false" ht="12.75" hidden="false" customHeight="false" outlineLevel="0" collapsed="false">
      <c r="A55" s="68" t="s">
        <v>152</v>
      </c>
      <c r="B55" s="68" t="s">
        <v>143</v>
      </c>
      <c r="C55" s="68" t="str">
        <f aca="false">A55</f>
        <v>UK POWER</v>
      </c>
      <c r="D55" s="68" t="s">
        <v>144</v>
      </c>
      <c r="E55" s="120" t="str">
        <f aca="false">"VOL="&amp;A55</f>
        <v>VOL=UK POWER</v>
      </c>
      <c r="F55" s="121" t="n">
        <f aca="false">ABS(DSUM(VARDATA2,H$4-1,$A54:$B55))+ABS(DSUM(VARDATA2,F$4-1,$A54:$B55))</f>
        <v>50340</v>
      </c>
      <c r="G55" s="121" t="n">
        <f aca="false">F55*VLOOKUP($A55,'CONVERSION FACTORS'!$A$1:$E$41,5,FALSE())</f>
        <v>503400</v>
      </c>
      <c r="H55" s="121" t="n">
        <f aca="false">ABS(DSUM(VARDATA2,F$4-1,$C54:$D55))+ABS(DSUM(VARDATA2,H$4-1,$C54:$D55))</f>
        <v>374220</v>
      </c>
      <c r="I55" s="121" t="n">
        <f aca="false">H55*VLOOKUP($A55,'CONVERSION FACTORS'!$A$1:$E$41,5,FALSE())</f>
        <v>3742200</v>
      </c>
      <c r="J55" s="122" t="n">
        <f aca="false">IF((H55+F55)=0,"",F55/(H55+F55))</f>
        <v>0.118569813453929</v>
      </c>
      <c r="K55" s="121" t="n">
        <f aca="false">ABS(DSUM(VARDATA2,M$4-1,$A54:$B55))+ABS(DSUM(VARDATA2,K$4-1,$A54:$B55))</f>
        <v>5567690</v>
      </c>
      <c r="L55" s="121" t="n">
        <f aca="false">K55*VLOOKUP($A55,'CONVERSION FACTORS'!$A$1:$E$41,5,FALSE())</f>
        <v>55676900</v>
      </c>
      <c r="M55" s="121" t="n">
        <f aca="false">ABS(DSUM(VARDATA2,K$4-1,$C54:$D55))+ABS(DSUM(VARDATA2,M$4-1,$C54:$D55))</f>
        <v>22103004.3041878</v>
      </c>
      <c r="N55" s="121" t="n">
        <f aca="false">M55*VLOOKUP($A55,'CONVERSION FACTORS'!$A$1:$E$41,5,FALSE())</f>
        <v>221030043.041878</v>
      </c>
      <c r="O55" s="122" t="n">
        <f aca="false">IF((M55+K55)=0,"",K55/(M55+K55))</f>
        <v>0.201212515262307</v>
      </c>
      <c r="P55" s="121" t="n">
        <f aca="false">ABS(DSUM(VARDATA2,R$4-1,$A54:$B55))+ABS(DSUM(VARDATA2,P$4-1,$A54:$B55))</f>
        <v>8525550</v>
      </c>
      <c r="Q55" s="121" t="n">
        <f aca="false">P55*VLOOKUP($A55,'CONVERSION FACTORS'!$A$1:$E$41,5,FALSE())</f>
        <v>85255500</v>
      </c>
      <c r="R55" s="121" t="n">
        <f aca="false">ABS(DSUM(VARDATA2,P$4-1,$C54:$D55))+ABS(DSUM(VARDATA2,R$4-1,$C54:$D55))</f>
        <v>39716811.8110517</v>
      </c>
      <c r="S55" s="121" t="n">
        <f aca="false">R55*VLOOKUP($A55,'CONVERSION FACTORS'!$A$1:$E$41,5,FALSE())</f>
        <v>397168118.110517</v>
      </c>
      <c r="T55" s="122" t="n">
        <f aca="false">IF((R55+P55)=0,"",P55/(R55+P55))</f>
        <v>0.176723312871612</v>
      </c>
      <c r="U55" s="121" t="n">
        <f aca="false">ABS(DSUM(VARDATA2,W$4-1,$A54:$B55))+ABS(DSUM(VARDATA2,U$4-1,$A54:$B55))</f>
        <v>8525550</v>
      </c>
      <c r="V55" s="121" t="n">
        <f aca="false">U55*VLOOKUP($A55,'CONVERSION FACTORS'!$A$1:$E$41,5,FALSE())</f>
        <v>85255500</v>
      </c>
      <c r="W55" s="121" t="n">
        <f aca="false">ABS(DSUM(VARDATA2,U$4-1,$C54:$D55))+ABS(DSUM(VARDATA2,W$4-1,$C54:$D55))</f>
        <v>39716811.8110517</v>
      </c>
      <c r="X55" s="121" t="n">
        <f aca="false">W55*VLOOKUP($A55,'CONVERSION FACTORS'!$A$1:$E$41,5,FALSE())</f>
        <v>397168118.110517</v>
      </c>
      <c r="Y55" s="122" t="n">
        <f aca="false">IF((W55+U55)=0,"",U55/(W55+U55))</f>
        <v>0.176723312871612</v>
      </c>
      <c r="Z55" s="122"/>
      <c r="AA55" s="122"/>
      <c r="AB55" s="122"/>
      <c r="AC55" s="122"/>
      <c r="AD55" s="1"/>
    </row>
    <row r="56" customFormat="false" ht="12.75" hidden="false" customHeight="false" outlineLevel="0" collapsed="false">
      <c r="A56" s="1" t="s">
        <v>139</v>
      </c>
      <c r="B56" s="1" t="s">
        <v>140</v>
      </c>
      <c r="C56" s="1" t="s">
        <v>139</v>
      </c>
      <c r="D56" s="1" t="s">
        <v>140</v>
      </c>
      <c r="F56" s="121" t="e">
        <f aca="false">ABS(DSUM(VARDATA2,H$4-1,$A55:$B56))+ABS(DSUM(VARDATA2,F$4-1,$A55:$B56))</f>
        <v>#VALUE!</v>
      </c>
      <c r="G56" s="121" t="e">
        <f aca="false">F56*VLOOKUP($A56,'CONVERSION FACTORS'!$A$1:$E$41,5,FALSE())</f>
        <v>#VALUE!</v>
      </c>
      <c r="H56" s="121" t="e">
        <f aca="false">ABS(DSUM(VARDATA2,F$4-1,$C55:$D56))+ABS(DSUM(VARDATA2,H$4-1,$C55:$D56))</f>
        <v>#VALUE!</v>
      </c>
      <c r="I56" s="121" t="e">
        <f aca="false">H56*VLOOKUP($A56,'CONVERSION FACTORS'!$A$1:$E$41,5,FALSE())</f>
        <v>#VALUE!</v>
      </c>
      <c r="J56" s="122" t="e">
        <f aca="false">IF((H56+F56)=0,"",F56/(H56+F56))</f>
        <v>#VALUE!</v>
      </c>
      <c r="K56" s="121" t="e">
        <f aca="false">ABS(DSUM(VARDATA2,M$4-1,$A55:$B56))+ABS(DSUM(VARDATA2,K$4-1,$A55:$B56))</f>
        <v>#VALUE!</v>
      </c>
      <c r="L56" s="121" t="e">
        <f aca="false">K56*VLOOKUP($A56,'CONVERSION FACTORS'!$A$1:$E$41,5,FALSE())</f>
        <v>#VALUE!</v>
      </c>
      <c r="M56" s="121" t="e">
        <f aca="false">ABS(DSUM(VARDATA2,K$4-1,$C55:$D56))+ABS(DSUM(VARDATA2,M$4-1,$C55:$D56))</f>
        <v>#VALUE!</v>
      </c>
      <c r="N56" s="121" t="e">
        <f aca="false">M56*VLOOKUP($A56,'CONVERSION FACTORS'!$A$1:$E$41,5,FALSE())</f>
        <v>#VALUE!</v>
      </c>
      <c r="O56" s="122" t="e">
        <f aca="false">IF((M56+K56)=0,"",K56/(M56+K56))</f>
        <v>#VALUE!</v>
      </c>
      <c r="P56" s="121" t="e">
        <f aca="false">ABS(DSUM(VARDATA2,R$4-1,$A55:$B56))+ABS(DSUM(VARDATA2,P$4-1,$A55:$B56))</f>
        <v>#VALUE!</v>
      </c>
      <c r="Q56" s="121" t="e">
        <f aca="false">P56*VLOOKUP($A56,'CONVERSION FACTORS'!$A$1:$E$41,5,FALSE())</f>
        <v>#VALUE!</v>
      </c>
      <c r="R56" s="121" t="e">
        <f aca="false">ABS(DSUM(VARDATA2,P$4-1,$C55:$D56))+ABS(DSUM(VARDATA2,R$4-1,$C55:$D56))</f>
        <v>#VALUE!</v>
      </c>
      <c r="S56" s="121" t="e">
        <f aca="false">R56*VLOOKUP($A56,'CONVERSION FACTORS'!$A$1:$E$41,5,FALSE())</f>
        <v>#VALUE!</v>
      </c>
      <c r="T56" s="122" t="e">
        <f aca="false">IF((R56+P56)=0,"",P56/(R56+P56))</f>
        <v>#VALUE!</v>
      </c>
      <c r="U56" s="121" t="e">
        <f aca="false">ABS(DSUM(VARDATA2,W$4-1,$A55:$B56))+ABS(DSUM(VARDATA2,U$4-1,$A55:$B56))</f>
        <v>#VALUE!</v>
      </c>
      <c r="V56" s="121" t="e">
        <f aca="false">U56*VLOOKUP($A56,'CONVERSION FACTORS'!$A$1:$E$41,5,FALSE())</f>
        <v>#VALUE!</v>
      </c>
      <c r="W56" s="121" t="e">
        <f aca="false">ABS(DSUM(VARDATA2,U$4-1,$C55:$D56))+ABS(DSUM(VARDATA2,W$4-1,$C55:$D56))</f>
        <v>#VALUE!</v>
      </c>
      <c r="X56" s="121" t="e">
        <f aca="false">W56*VLOOKUP($A56,'CONVERSION FACTORS'!$A$1:$E$41,5,FALSE())</f>
        <v>#VALUE!</v>
      </c>
      <c r="Y56" s="122" t="e">
        <f aca="false">IF((W56+U56)=0,"",U56/(W56+U56))</f>
        <v>#VALUE!</v>
      </c>
      <c r="Z56" s="119"/>
      <c r="AA56" s="119"/>
      <c r="AB56" s="119"/>
      <c r="AC56" s="119"/>
      <c r="AD56" s="1"/>
    </row>
    <row r="57" customFormat="false" ht="12.75" hidden="false" customHeight="false" outlineLevel="0" collapsed="false">
      <c r="A57" s="68" t="s">
        <v>153</v>
      </c>
      <c r="B57" s="68" t="s">
        <v>143</v>
      </c>
      <c r="C57" s="68" t="s">
        <v>153</v>
      </c>
      <c r="D57" s="68" t="s">
        <v>144</v>
      </c>
      <c r="E57" s="120" t="str">
        <f aca="false">"VOL="&amp;A57</f>
        <v>VOL=CRUDE &amp; PRODUCTS</v>
      </c>
      <c r="F57" s="121" t="n">
        <f aca="false">ABS(DSUM(VARDATA2,H$4-1,$A56:$B57))+ABS(DSUM(VARDATA2,F$4-1,$A56:$B57))</f>
        <v>600000</v>
      </c>
      <c r="G57" s="121" t="n">
        <f aca="false">F57*VLOOKUP($A57,'CONVERSION FACTORS'!$A$1:$E$41,5,FALSE())</f>
        <v>3495600</v>
      </c>
      <c r="H57" s="121" t="n">
        <f aca="false">ABS(DSUM(VARDATA2,F$4-1,$C56:$D57))+ABS(DSUM(VARDATA2,H$4-1,$C56:$D57))</f>
        <v>20614224</v>
      </c>
      <c r="I57" s="121" t="n">
        <f aca="false">H57*VLOOKUP($A57,'CONVERSION FACTORS'!$A$1:$E$41,5,FALSE())</f>
        <v>120098469.024</v>
      </c>
      <c r="J57" s="122" t="n">
        <f aca="false">IF((H57+F57)=0,"",F57/(H57+F57))</f>
        <v>0.0282829105603863</v>
      </c>
      <c r="K57" s="121" t="n">
        <f aca="false">ABS(DSUM(VARDATA2,M$4-1,$A56:$B57))+ABS(DSUM(VARDATA2,K$4-1,$A56:$B57))</f>
        <v>10070749.99</v>
      </c>
      <c r="L57" s="121" t="n">
        <f aca="false">K57*VLOOKUP($A57,'CONVERSION FACTORS'!$A$1:$E$41,5,FALSE())</f>
        <v>58672189.44174</v>
      </c>
      <c r="M57" s="121" t="n">
        <f aca="false">ABS(DSUM(VARDATA2,K$4-1,$C56:$D57))+ABS(DSUM(VARDATA2,M$4-1,$C56:$D57))</f>
        <v>304785152.21</v>
      </c>
      <c r="N57" s="121" t="n">
        <f aca="false">M57*VLOOKUP($A57,'CONVERSION FACTORS'!$A$1:$E$41,5,FALSE())</f>
        <v>1775678296.77546</v>
      </c>
      <c r="O57" s="122" t="n">
        <f aca="false">IF((M57+K57)=0,"",K57/(M57+K57))</f>
        <v>0.0319852666557381</v>
      </c>
      <c r="P57" s="121" t="n">
        <f aca="false">ABS(DSUM(VARDATA2,R$4-1,$A56:$B57))+ABS(DSUM(VARDATA2,P$4-1,$A56:$B57))</f>
        <v>27123749.9508</v>
      </c>
      <c r="Q57" s="121" t="n">
        <f aca="false">P57*VLOOKUP($A57,'CONVERSION FACTORS'!$A$1:$E$41,5,FALSE())</f>
        <v>158022967.213361</v>
      </c>
      <c r="R57" s="121" t="n">
        <f aca="false">ABS(DSUM(VARDATA2,P$4-1,$C56:$D57))+ABS(DSUM(VARDATA2,R$4-1,$C56:$D57))</f>
        <v>551780904.8419</v>
      </c>
      <c r="S57" s="121" t="n">
        <f aca="false">R57*VLOOKUP($A57,'CONVERSION FACTORS'!$A$1:$E$41,5,FALSE())</f>
        <v>3214675551.60891</v>
      </c>
      <c r="T57" s="122" t="n">
        <f aca="false">IF((R57+P57)=0,"",P57/(R57+P57))</f>
        <v>0.0468535703180911</v>
      </c>
      <c r="U57" s="121" t="n">
        <f aca="false">ABS(DSUM(VARDATA2,W$4-1,$A56:$B57))+ABS(DSUM(VARDATA2,U$4-1,$A56:$B57))</f>
        <v>27123749.95</v>
      </c>
      <c r="V57" s="121" t="n">
        <f aca="false">U57*VLOOKUP($A57,'CONVERSION FACTORS'!$A$1:$E$41,5,FALSE())</f>
        <v>158022967.2087</v>
      </c>
      <c r="W57" s="121" t="n">
        <f aca="false">ABS(DSUM(VARDATA2,U$4-1,$C56:$D57))+ABS(DSUM(VARDATA2,W$4-1,$C56:$D57))</f>
        <v>551780904.84</v>
      </c>
      <c r="X57" s="121" t="n">
        <f aca="false">W57*VLOOKUP($A57,'CONVERSION FACTORS'!$A$1:$E$41,5,FALSE())</f>
        <v>3214675551.59784</v>
      </c>
      <c r="Y57" s="122" t="n">
        <f aca="false">IF((W57+U57)=0,"",U57/(W57+U57))</f>
        <v>0.0468535703169277</v>
      </c>
      <c r="Z57" s="122"/>
      <c r="AA57" s="122"/>
      <c r="AB57" s="122"/>
      <c r="AC57" s="122"/>
      <c r="AD57" s="1"/>
    </row>
    <row r="58" customFormat="false" ht="12.75" hidden="false" customHeight="false" outlineLevel="0" collapsed="false">
      <c r="A58" s="1" t="s">
        <v>139</v>
      </c>
      <c r="B58" s="1" t="s">
        <v>140</v>
      </c>
      <c r="C58" s="1" t="s">
        <v>139</v>
      </c>
      <c r="D58" s="1" t="s">
        <v>140</v>
      </c>
      <c r="F58" s="121" t="e">
        <f aca="false">ABS(DSUM(VARDATA2,H$4-1,$A57:$B58))+ABS(DSUM(VARDATA2,F$4-1,$A57:$B58))</f>
        <v>#VALUE!</v>
      </c>
      <c r="G58" s="121" t="e">
        <f aca="false">F58*VLOOKUP($A58,'CONVERSION FACTORS'!$A$1:$E$41,5,FALSE())</f>
        <v>#VALUE!</v>
      </c>
      <c r="H58" s="121" t="e">
        <f aca="false">ABS(DSUM(VARDATA2,F$4-1,$C57:$D58))+ABS(DSUM(VARDATA2,H$4-1,$C57:$D58))</f>
        <v>#VALUE!</v>
      </c>
      <c r="I58" s="121" t="e">
        <f aca="false">H58*VLOOKUP($A58,'CONVERSION FACTORS'!$A$1:$E$41,5,FALSE())</f>
        <v>#VALUE!</v>
      </c>
      <c r="J58" s="122" t="e">
        <f aca="false">IF((H58+F58)=0,"",F58/(H58+F58))</f>
        <v>#VALUE!</v>
      </c>
      <c r="K58" s="121" t="e">
        <f aca="false">ABS(DSUM(VARDATA2,M$4-1,$A57:$B58))+ABS(DSUM(VARDATA2,K$4-1,$A57:$B58))</f>
        <v>#VALUE!</v>
      </c>
      <c r="L58" s="121" t="e">
        <f aca="false">K58*VLOOKUP($A58,'CONVERSION FACTORS'!$A$1:$E$41,5,FALSE())</f>
        <v>#VALUE!</v>
      </c>
      <c r="M58" s="121" t="e">
        <f aca="false">ABS(DSUM(VARDATA2,K$4-1,$C57:$D58))+ABS(DSUM(VARDATA2,M$4-1,$C57:$D58))</f>
        <v>#VALUE!</v>
      </c>
      <c r="N58" s="121" t="e">
        <f aca="false">M58*VLOOKUP($A58,'CONVERSION FACTORS'!$A$1:$E$41,5,FALSE())</f>
        <v>#VALUE!</v>
      </c>
      <c r="O58" s="122" t="e">
        <f aca="false">IF((M58+K58)=0,"",K58/(M58+K58))</f>
        <v>#VALUE!</v>
      </c>
      <c r="P58" s="121" t="e">
        <f aca="false">ABS(DSUM(VARDATA2,R$4-1,$A57:$B58))+ABS(DSUM(VARDATA2,P$4-1,$A57:$B58))</f>
        <v>#VALUE!</v>
      </c>
      <c r="Q58" s="121" t="e">
        <f aca="false">P58*VLOOKUP($A58,'CONVERSION FACTORS'!$A$1:$E$41,5,FALSE())</f>
        <v>#VALUE!</v>
      </c>
      <c r="R58" s="121" t="e">
        <f aca="false">ABS(DSUM(VARDATA2,P$4-1,$C57:$D58))+ABS(DSUM(VARDATA2,R$4-1,$C57:$D58))</f>
        <v>#VALUE!</v>
      </c>
      <c r="S58" s="121" t="e">
        <f aca="false">R58*VLOOKUP($A58,'CONVERSION FACTORS'!$A$1:$E$41,5,FALSE())</f>
        <v>#VALUE!</v>
      </c>
      <c r="T58" s="122" t="e">
        <f aca="false">IF((R58+P58)=0,"",P58/(R58+P58))</f>
        <v>#VALUE!</v>
      </c>
      <c r="U58" s="121" t="e">
        <f aca="false">ABS(DSUM(VARDATA2,W$4-1,$A57:$B58))+ABS(DSUM(VARDATA2,U$4-1,$A57:$B58))</f>
        <v>#VALUE!</v>
      </c>
      <c r="V58" s="121" t="e">
        <f aca="false">U58*VLOOKUP($A58,'CONVERSION FACTORS'!$A$1:$E$41,5,FALSE())</f>
        <v>#VALUE!</v>
      </c>
      <c r="W58" s="121" t="e">
        <f aca="false">ABS(DSUM(VARDATA2,U$4-1,$C57:$D58))+ABS(DSUM(VARDATA2,W$4-1,$C57:$D58))</f>
        <v>#VALUE!</v>
      </c>
      <c r="X58" s="121" t="e">
        <f aca="false">W58*VLOOKUP($A58,'CONVERSION FACTORS'!$A$1:$E$41,5,FALSE())</f>
        <v>#VALUE!</v>
      </c>
      <c r="Y58" s="122" t="e">
        <f aca="false">IF((W58+U58)=0,"",U58/(W58+U58))</f>
        <v>#VALUE!</v>
      </c>
      <c r="Z58" s="119"/>
      <c r="AA58" s="119"/>
      <c r="AB58" s="119"/>
      <c r="AC58" s="119"/>
      <c r="AD58" s="1"/>
    </row>
    <row r="59" customFormat="false" ht="12.75" hidden="false" customHeight="false" outlineLevel="0" collapsed="false">
      <c r="A59" s="68" t="s">
        <v>154</v>
      </c>
      <c r="B59" s="68" t="s">
        <v>143</v>
      </c>
      <c r="C59" s="68" t="s">
        <v>154</v>
      </c>
      <c r="D59" s="68" t="s">
        <v>144</v>
      </c>
      <c r="E59" s="120" t="str">
        <f aca="false">"VOL="&amp;A59</f>
        <v>VOL=LPG</v>
      </c>
      <c r="F59" s="121" t="n">
        <f aca="false">ABS(DSUM(VARDATA2,H$4-1,$A58:$B59))+ABS(DSUM(VARDATA2,F$4-1,$A58:$B59))</f>
        <v>56000</v>
      </c>
      <c r="G59" s="121" t="n">
        <f aca="false">F59*VLOOKUP($A59,'CONVERSION FACTORS'!$A$1:$E$41,5,FALSE())</f>
        <v>226800</v>
      </c>
      <c r="H59" s="121" t="n">
        <f aca="false">ABS(DSUM(VARDATA2,F$4-1,$C58:$D59))+ABS(DSUM(VARDATA2,H$4-1,$C58:$D59))</f>
        <v>620000</v>
      </c>
      <c r="I59" s="121" t="n">
        <f aca="false">H59*VLOOKUP($A59,'CONVERSION FACTORS'!$A$1:$E$41,5,FALSE())</f>
        <v>2511000</v>
      </c>
      <c r="J59" s="122" t="n">
        <f aca="false">IF((H59+F59)=0,"",F59/(H59+F59))</f>
        <v>0.0828402366863905</v>
      </c>
      <c r="K59" s="121" t="n">
        <f aca="false">ABS(DSUM(VARDATA2,M$4-1,$A58:$B59))+ABS(DSUM(VARDATA2,K$4-1,$A58:$B59))</f>
        <v>1592000</v>
      </c>
      <c r="L59" s="121" t="n">
        <f aca="false">K59*VLOOKUP($A59,'CONVERSION FACTORS'!$A$1:$E$41,5,FALSE())</f>
        <v>6447600</v>
      </c>
      <c r="M59" s="121" t="n">
        <f aca="false">ABS(DSUM(VARDATA2,K$4-1,$C58:$D59))+ABS(DSUM(VARDATA2,M$4-1,$C58:$D59))</f>
        <v>12172736.01</v>
      </c>
      <c r="N59" s="121" t="n">
        <f aca="false">M59*VLOOKUP($A59,'CONVERSION FACTORS'!$A$1:$E$41,5,FALSE())</f>
        <v>49299580.8405</v>
      </c>
      <c r="O59" s="122" t="n">
        <f aca="false">IF((M59+K59)=0,"",K59/(M59+K59))</f>
        <v>0.115657866510729</v>
      </c>
      <c r="P59" s="121" t="n">
        <f aca="false">ABS(DSUM(VARDATA2,R$4-1,$A58:$B59))+ABS(DSUM(VARDATA2,P$4-1,$A58:$B59))</f>
        <v>1855999.9976</v>
      </c>
      <c r="Q59" s="121" t="n">
        <f aca="false">P59*VLOOKUP($A59,'CONVERSION FACTORS'!$A$1:$E$41,5,FALSE())</f>
        <v>7516799.99028</v>
      </c>
      <c r="R59" s="121" t="n">
        <f aca="false">ABS(DSUM(VARDATA2,P$4-1,$C58:$D59))+ABS(DSUM(VARDATA2,R$4-1,$C58:$D59))</f>
        <v>19592588.3798</v>
      </c>
      <c r="S59" s="121" t="n">
        <f aca="false">R59*VLOOKUP($A59,'CONVERSION FACTORS'!$A$1:$E$41,5,FALSE())</f>
        <v>79349982.93819</v>
      </c>
      <c r="T59" s="122" t="n">
        <f aca="false">IF((R59+P59)=0,"",P59/(R59+P59))</f>
        <v>0.0865325011111517</v>
      </c>
      <c r="U59" s="121" t="n">
        <f aca="false">ABS(DSUM(VARDATA2,W$4-1,$A58:$B59))+ABS(DSUM(VARDATA2,U$4-1,$A58:$B59))</f>
        <v>1856000</v>
      </c>
      <c r="V59" s="121" t="n">
        <f aca="false">U59*VLOOKUP($A59,'CONVERSION FACTORS'!$A$1:$E$41,5,FALSE())</f>
        <v>7516800</v>
      </c>
      <c r="W59" s="121" t="n">
        <f aca="false">ABS(DSUM(VARDATA2,U$4-1,$C58:$D59))+ABS(DSUM(VARDATA2,W$4-1,$C58:$D59))</f>
        <v>19592588.39</v>
      </c>
      <c r="X59" s="121" t="n">
        <f aca="false">W59*VLOOKUP($A59,'CONVERSION FACTORS'!$A$1:$E$41,5,FALSE())</f>
        <v>79349982.9795</v>
      </c>
      <c r="Y59" s="122" t="n">
        <f aca="false">IF((W59+U59)=0,"",U59/(W59+U59))</f>
        <v>0.0865325011722135</v>
      </c>
      <c r="Z59" s="122"/>
      <c r="AA59" s="122"/>
      <c r="AB59" s="122"/>
      <c r="AC59" s="122"/>
      <c r="AD59" s="1"/>
    </row>
    <row r="60" customFormat="false" ht="12.75" hidden="false" customHeight="false" outlineLevel="0" collapsed="false">
      <c r="A60" s="1" t="s">
        <v>139</v>
      </c>
      <c r="B60" s="1" t="s">
        <v>140</v>
      </c>
      <c r="C60" s="1" t="s">
        <v>139</v>
      </c>
      <c r="D60" s="1" t="s">
        <v>140</v>
      </c>
      <c r="F60" s="121" t="e">
        <f aca="false">ABS(DSUM(VARDATA2,H$4-1,$A59:$B60))+ABS(DSUM(VARDATA2,F$4-1,$A59:$B60))</f>
        <v>#VALUE!</v>
      </c>
      <c r="G60" s="121" t="e">
        <f aca="false">F60*VLOOKUP($A60,'CONVERSION FACTORS'!$A$1:$E$41,5,FALSE())</f>
        <v>#VALUE!</v>
      </c>
      <c r="H60" s="121" t="e">
        <f aca="false">ABS(DSUM(VARDATA2,F$4-1,$C59:$D60))+ABS(DSUM(VARDATA2,H$4-1,$C59:$D60))</f>
        <v>#VALUE!</v>
      </c>
      <c r="I60" s="121" t="e">
        <f aca="false">H60*VLOOKUP($A60,'CONVERSION FACTORS'!$A$1:$E$41,5,FALSE())</f>
        <v>#VALUE!</v>
      </c>
      <c r="J60" s="122" t="e">
        <f aca="false">IF((H60+F60)=0,"",F60/(H60+F60))</f>
        <v>#VALUE!</v>
      </c>
      <c r="K60" s="121" t="e">
        <f aca="false">ABS(DSUM(VARDATA2,M$4-1,$A59:$B60))+ABS(DSUM(VARDATA2,K$4-1,$A59:$B60))</f>
        <v>#VALUE!</v>
      </c>
      <c r="L60" s="121" t="e">
        <f aca="false">K60*VLOOKUP($A60,'CONVERSION FACTORS'!$A$1:$E$41,5,FALSE())</f>
        <v>#VALUE!</v>
      </c>
      <c r="M60" s="121" t="e">
        <f aca="false">ABS(DSUM(VARDATA2,K$4-1,$C59:$D60))+ABS(DSUM(VARDATA2,M$4-1,$C59:$D60))</f>
        <v>#VALUE!</v>
      </c>
      <c r="N60" s="121" t="e">
        <f aca="false">M60*VLOOKUP($A60,'CONVERSION FACTORS'!$A$1:$E$41,5,FALSE())</f>
        <v>#VALUE!</v>
      </c>
      <c r="O60" s="122" t="e">
        <f aca="false">IF((M60+K60)=0,"",K60/(M60+K60))</f>
        <v>#VALUE!</v>
      </c>
      <c r="P60" s="121" t="e">
        <f aca="false">ABS(DSUM(VARDATA2,R$4-1,$A59:$B60))+ABS(DSUM(VARDATA2,P$4-1,$A59:$B60))</f>
        <v>#VALUE!</v>
      </c>
      <c r="Q60" s="121" t="e">
        <f aca="false">P60*VLOOKUP($A60,'CONVERSION FACTORS'!$A$1:$E$41,5,FALSE())</f>
        <v>#VALUE!</v>
      </c>
      <c r="R60" s="121" t="e">
        <f aca="false">ABS(DSUM(VARDATA2,P$4-1,$C59:$D60))+ABS(DSUM(VARDATA2,R$4-1,$C59:$D60))</f>
        <v>#VALUE!</v>
      </c>
      <c r="S60" s="121" t="e">
        <f aca="false">R60*VLOOKUP($A60,'CONVERSION FACTORS'!$A$1:$E$41,5,FALSE())</f>
        <v>#VALUE!</v>
      </c>
      <c r="T60" s="122" t="e">
        <f aca="false">IF((R60+P60)=0,"",P60/(R60+P60))</f>
        <v>#VALUE!</v>
      </c>
      <c r="U60" s="121" t="e">
        <f aca="false">ABS(DSUM(VARDATA2,W$4-1,$A59:$B60))+ABS(DSUM(VARDATA2,U$4-1,$A59:$B60))</f>
        <v>#VALUE!</v>
      </c>
      <c r="V60" s="121" t="e">
        <f aca="false">U60*VLOOKUP($A60,'CONVERSION FACTORS'!$A$1:$E$41,5,FALSE())</f>
        <v>#VALUE!</v>
      </c>
      <c r="W60" s="121" t="e">
        <f aca="false">ABS(DSUM(VARDATA2,U$4-1,$C59:$D60))+ABS(DSUM(VARDATA2,W$4-1,$C59:$D60))</f>
        <v>#VALUE!</v>
      </c>
      <c r="X60" s="121" t="e">
        <f aca="false">W60*VLOOKUP($A60,'CONVERSION FACTORS'!$A$1:$E$41,5,FALSE())</f>
        <v>#VALUE!</v>
      </c>
      <c r="Y60" s="122" t="e">
        <f aca="false">IF((W60+U60)=0,"",U60/(W60+U60))</f>
        <v>#VALUE!</v>
      </c>
      <c r="Z60" s="119"/>
      <c r="AA60" s="119"/>
      <c r="AB60" s="119"/>
      <c r="AC60" s="119"/>
      <c r="AD60" s="1"/>
    </row>
    <row r="61" customFormat="false" ht="12.75" hidden="false" customHeight="false" outlineLevel="0" collapsed="false">
      <c r="A61" s="68" t="s">
        <v>155</v>
      </c>
      <c r="B61" s="68" t="s">
        <v>143</v>
      </c>
      <c r="C61" s="68" t="str">
        <f aca="false">A61</f>
        <v>PLASTICS</v>
      </c>
      <c r="D61" s="68" t="s">
        <v>144</v>
      </c>
      <c r="E61" s="120" t="str">
        <f aca="false">"VOL="&amp;A61</f>
        <v>VOL=PLASTICS</v>
      </c>
      <c r="F61" s="121" t="n">
        <f aca="false">ABS(DSUM(VARDATA2,H$4-1,$A60:$B61))+ABS(DSUM(VARDATA2,F$4-1,$A60:$B61))</f>
        <v>0</v>
      </c>
      <c r="G61" s="121" t="n">
        <f aca="false">F61*VLOOKUP($A61,'CONVERSION FACTORS'!$A$1:$E$41,5,FALSE())</f>
        <v>0</v>
      </c>
      <c r="H61" s="121" t="n">
        <f aca="false">ABS(DSUM(VARDATA2,F$4-1,$C60:$D61))+ABS(DSUM(VARDATA2,H$4-1,$C60:$D61))</f>
        <v>0</v>
      </c>
      <c r="I61" s="121" t="n">
        <f aca="false">H61*VLOOKUP($A61,'CONVERSION FACTORS'!$A$1:$E$41,5,FALSE())</f>
        <v>0</v>
      </c>
      <c r="J61" s="122" t="str">
        <f aca="false">IF((H61+F61)=0,"",F61/(H61+F61))</f>
        <v/>
      </c>
      <c r="K61" s="121" t="n">
        <f aca="false">ABS(DSUM(VARDATA2,M$4-1,$A60:$B61))+ABS(DSUM(VARDATA2,K$4-1,$A60:$B61))</f>
        <v>1500000</v>
      </c>
      <c r="L61" s="121" t="n">
        <f aca="false">K61*VLOOKUP($A61,'CONVERSION FACTORS'!$A$1:$E$41,5,FALSE())</f>
        <v>0</v>
      </c>
      <c r="M61" s="121" t="n">
        <f aca="false">ABS(DSUM(VARDATA2,K$4-1,$C60:$D61))+ABS(DSUM(VARDATA2,M$4-1,$C60:$D61))</f>
        <v>24300000</v>
      </c>
      <c r="N61" s="121" t="n">
        <f aca="false">M61*VLOOKUP($A61,'CONVERSION FACTORS'!$A$1:$E$41,5,FALSE())</f>
        <v>0</v>
      </c>
      <c r="O61" s="122" t="n">
        <f aca="false">IF((M61+K61)=0,"",K61/(M61+K61))</f>
        <v>0.0581395348837209</v>
      </c>
      <c r="P61" s="121" t="n">
        <f aca="false">ABS(DSUM(VARDATA2,R$4-1,$A60:$B61))+ABS(DSUM(VARDATA2,P$4-1,$A60:$B61))</f>
        <v>1500000</v>
      </c>
      <c r="Q61" s="121" t="n">
        <f aca="false">P61*VLOOKUP($A61,'CONVERSION FACTORS'!$A$1:$E$41,5,FALSE())</f>
        <v>0</v>
      </c>
      <c r="R61" s="121" t="n">
        <f aca="false">ABS(DSUM(VARDATA2,P$4-1,$C60:$D61))+ABS(DSUM(VARDATA2,R$4-1,$C60:$D61))</f>
        <v>24300000</v>
      </c>
      <c r="S61" s="121" t="n">
        <f aca="false">R61*VLOOKUP($A61,'CONVERSION FACTORS'!$A$1:$E$41,5,FALSE())</f>
        <v>0</v>
      </c>
      <c r="T61" s="122" t="n">
        <f aca="false">IF((R61+P61)=0,"",P61/(R61+P61))</f>
        <v>0.0581395348837209</v>
      </c>
      <c r="U61" s="121" t="n">
        <f aca="false">ABS(DSUM(VARDATA2,W$4-1,$A60:$B61))+ABS(DSUM(VARDATA2,U$4-1,$A60:$B61))</f>
        <v>1500000</v>
      </c>
      <c r="V61" s="121" t="n">
        <f aca="false">U61*VLOOKUP($A61,'CONVERSION FACTORS'!$A$1:$E$41,5,FALSE())</f>
        <v>0</v>
      </c>
      <c r="W61" s="121" t="n">
        <f aca="false">ABS(DSUM(VARDATA2,U$4-1,$C60:$D61))+ABS(DSUM(VARDATA2,W$4-1,$C60:$D61))</f>
        <v>27838600</v>
      </c>
      <c r="X61" s="121" t="n">
        <f aca="false">W61*VLOOKUP($A61,'CONVERSION FACTORS'!$A$1:$E$41,5,FALSE())</f>
        <v>0</v>
      </c>
      <c r="Y61" s="122" t="n">
        <f aca="false">IF((W61+U61)=0,"",U61/(W61+U61))</f>
        <v>0.0511271839828758</v>
      </c>
      <c r="Z61" s="122"/>
      <c r="AA61" s="122"/>
      <c r="AB61" s="122"/>
      <c r="AC61" s="122"/>
      <c r="AD61" s="1"/>
    </row>
    <row r="62" customFormat="false" ht="12.75" hidden="false" customHeight="false" outlineLevel="0" collapsed="false">
      <c r="A62" s="1" t="s">
        <v>139</v>
      </c>
      <c r="B62" s="1" t="s">
        <v>140</v>
      </c>
      <c r="C62" s="1" t="s">
        <v>139</v>
      </c>
      <c r="D62" s="1" t="s">
        <v>140</v>
      </c>
      <c r="F62" s="121" t="e">
        <f aca="false">ABS(DSUM(VARDATA2,H$4-1,$A61:$B62))+ABS(DSUM(VARDATA2,F$4-1,$A61:$B62))</f>
        <v>#VALUE!</v>
      </c>
      <c r="G62" s="121" t="e">
        <f aca="false">F62*VLOOKUP($A62,'CONVERSION FACTORS'!$A$1:$E$41,5,FALSE())</f>
        <v>#VALUE!</v>
      </c>
      <c r="H62" s="121" t="e">
        <f aca="false">ABS(DSUM(VARDATA2,F$4-1,$C61:$D62))+ABS(DSUM(VARDATA2,H$4-1,$C61:$D62))</f>
        <v>#VALUE!</v>
      </c>
      <c r="I62" s="121" t="e">
        <f aca="false">H62*VLOOKUP($A62,'CONVERSION FACTORS'!$A$1:$E$41,5,FALSE())</f>
        <v>#VALUE!</v>
      </c>
      <c r="J62" s="122" t="e">
        <f aca="false">IF((H62+F62)=0,"",F62/(H62+F62))</f>
        <v>#VALUE!</v>
      </c>
      <c r="K62" s="121" t="e">
        <f aca="false">ABS(DSUM(VARDATA2,M$4-1,$A61:$B62))+ABS(DSUM(VARDATA2,K$4-1,$A61:$B62))</f>
        <v>#VALUE!</v>
      </c>
      <c r="L62" s="121" t="e">
        <f aca="false">K62*VLOOKUP($A62,'CONVERSION FACTORS'!$A$1:$E$41,5,FALSE())</f>
        <v>#VALUE!</v>
      </c>
      <c r="M62" s="121" t="e">
        <f aca="false">ABS(DSUM(VARDATA2,K$4-1,$C61:$D62))+ABS(DSUM(VARDATA2,M$4-1,$C61:$D62))</f>
        <v>#VALUE!</v>
      </c>
      <c r="N62" s="121" t="e">
        <f aca="false">M62*VLOOKUP($A62,'CONVERSION FACTORS'!$A$1:$E$41,5,FALSE())</f>
        <v>#VALUE!</v>
      </c>
      <c r="O62" s="122" t="e">
        <f aca="false">IF((M62+K62)=0,"",K62/(M62+K62))</f>
        <v>#VALUE!</v>
      </c>
      <c r="P62" s="121" t="e">
        <f aca="false">ABS(DSUM(VARDATA2,R$4-1,$A61:$B62))+ABS(DSUM(VARDATA2,P$4-1,$A61:$B62))</f>
        <v>#VALUE!</v>
      </c>
      <c r="Q62" s="121" t="e">
        <f aca="false">P62*VLOOKUP($A62,'CONVERSION FACTORS'!$A$1:$E$41,5,FALSE())</f>
        <v>#VALUE!</v>
      </c>
      <c r="R62" s="121" t="e">
        <f aca="false">ABS(DSUM(VARDATA2,P$4-1,$C61:$D62))+ABS(DSUM(VARDATA2,R$4-1,$C61:$D62))</f>
        <v>#VALUE!</v>
      </c>
      <c r="S62" s="121" t="e">
        <f aca="false">R62*VLOOKUP($A62,'CONVERSION FACTORS'!$A$1:$E$41,5,FALSE())</f>
        <v>#VALUE!</v>
      </c>
      <c r="T62" s="122" t="e">
        <f aca="false">IF((R62+P62)=0,"",P62/(R62+P62))</f>
        <v>#VALUE!</v>
      </c>
      <c r="U62" s="121" t="e">
        <f aca="false">ABS(DSUM(VARDATA2,W$4-1,$A61:$B62))+ABS(DSUM(VARDATA2,U$4-1,$A61:$B62))</f>
        <v>#VALUE!</v>
      </c>
      <c r="V62" s="121" t="e">
        <f aca="false">U62*VLOOKUP($A62,'CONVERSION FACTORS'!$A$1:$E$41,5,FALSE())</f>
        <v>#VALUE!</v>
      </c>
      <c r="W62" s="121" t="e">
        <f aca="false">ABS(DSUM(VARDATA2,U$4-1,$C61:$D62))+ABS(DSUM(VARDATA2,W$4-1,$C61:$D62))</f>
        <v>#VALUE!</v>
      </c>
      <c r="X62" s="121" t="e">
        <f aca="false">W62*VLOOKUP($A62,'CONVERSION FACTORS'!$A$1:$E$41,5,FALSE())</f>
        <v>#VALUE!</v>
      </c>
      <c r="Y62" s="122" t="e">
        <f aca="false">IF((W62+U62)=0,"",U62/(W62+U62))</f>
        <v>#VALUE!</v>
      </c>
      <c r="Z62" s="119"/>
      <c r="AA62" s="119"/>
      <c r="AB62" s="119"/>
      <c r="AC62" s="119"/>
      <c r="AD62" s="1"/>
    </row>
    <row r="63" customFormat="false" ht="12.75" hidden="false" customHeight="false" outlineLevel="0" collapsed="false">
      <c r="A63" s="68" t="s">
        <v>156</v>
      </c>
      <c r="B63" s="68" t="s">
        <v>143</v>
      </c>
      <c r="C63" s="68" t="s">
        <v>156</v>
      </c>
      <c r="D63" s="68" t="s">
        <v>144</v>
      </c>
      <c r="E63" s="120" t="str">
        <f aca="false">"VOL="&amp;A63</f>
        <v>VOL=PETROCHEMICALS</v>
      </c>
      <c r="F63" s="121" t="n">
        <f aca="false">ABS(DSUM(VARDATA2,H$4-1,$A62:$B63))+ABS(DSUM(VARDATA2,F$4-1,$A62:$B63))</f>
        <v>0</v>
      </c>
      <c r="G63" s="121" t="n">
        <f aca="false">F63*VLOOKUP($A63,'CONVERSION FACTORS'!$A$1:$E$41,5,FALSE())</f>
        <v>0</v>
      </c>
      <c r="H63" s="121" t="n">
        <f aca="false">ABS(DSUM(VARDATA2,F$4-1,$C62:$D63))+ABS(DSUM(VARDATA2,H$4-1,$C62:$D63))</f>
        <v>56800</v>
      </c>
      <c r="I63" s="121" t="n">
        <f aca="false">H63*VLOOKUP($A63,'CONVERSION FACTORS'!$A$1:$E$41,5,FALSE())</f>
        <v>255600</v>
      </c>
      <c r="J63" s="122" t="n">
        <f aca="false">IF((H63+F63)=0,"",F63/(H63+F63))</f>
        <v>0</v>
      </c>
      <c r="K63" s="121" t="n">
        <f aca="false">ABS(DSUM(VARDATA2,M$4-1,$A62:$B63))+ABS(DSUM(VARDATA2,K$4-1,$A62:$B63))</f>
        <v>197054</v>
      </c>
      <c r="L63" s="121" t="n">
        <f aca="false">K63*VLOOKUP($A63,'CONVERSION FACTORS'!$A$1:$E$41,5,FALSE())</f>
        <v>886743</v>
      </c>
      <c r="M63" s="121" t="n">
        <f aca="false">ABS(DSUM(VARDATA2,K$4-1,$C62:$D63))+ABS(DSUM(VARDATA2,M$4-1,$C62:$D63))</f>
        <v>1978982.6</v>
      </c>
      <c r="N63" s="121" t="n">
        <f aca="false">M63*VLOOKUP($A63,'CONVERSION FACTORS'!$A$1:$E$41,5,FALSE())</f>
        <v>8905421.7</v>
      </c>
      <c r="O63" s="122" t="n">
        <f aca="false">IF((M63+K63)=0,"",K63/(M63+K63))</f>
        <v>0.0905563812667489</v>
      </c>
      <c r="P63" s="121" t="n">
        <f aca="false">ABS(DSUM(VARDATA2,R$4-1,$A62:$B63))+ABS(DSUM(VARDATA2,P$4-1,$A62:$B63))</f>
        <v>456083</v>
      </c>
      <c r="Q63" s="121" t="n">
        <f aca="false">P63*VLOOKUP($A63,'CONVERSION FACTORS'!$A$1:$E$41,5,FALSE())</f>
        <v>2052373.5</v>
      </c>
      <c r="R63" s="121" t="n">
        <f aca="false">ABS(DSUM(VARDATA2,P$4-1,$C62:$D63))+ABS(DSUM(VARDATA2,R$4-1,$C62:$D63))</f>
        <v>3686968.848</v>
      </c>
      <c r="S63" s="121" t="n">
        <f aca="false">R63*VLOOKUP($A63,'CONVERSION FACTORS'!$A$1:$E$41,5,FALSE())</f>
        <v>16591359.816</v>
      </c>
      <c r="T63" s="122" t="n">
        <f aca="false">IF((R63+P63)=0,"",P63/(R63+P63))</f>
        <v>0.110083826303107</v>
      </c>
      <c r="U63" s="121" t="n">
        <f aca="false">ABS(DSUM(VARDATA2,W$4-1,$A62:$B63))+ABS(DSUM(VARDATA2,U$4-1,$A62:$B63))</f>
        <v>456083</v>
      </c>
      <c r="V63" s="121" t="n">
        <f aca="false">U63*VLOOKUP($A63,'CONVERSION FACTORS'!$A$1:$E$41,5,FALSE())</f>
        <v>2052373.5</v>
      </c>
      <c r="W63" s="121" t="n">
        <f aca="false">ABS(DSUM(VARDATA2,U$4-1,$C62:$D63))+ABS(DSUM(VARDATA2,W$4-1,$C62:$D63))</f>
        <v>3686968.84</v>
      </c>
      <c r="X63" s="121" t="n">
        <f aca="false">W63*VLOOKUP($A63,'CONVERSION FACTORS'!$A$1:$E$41,5,FALSE())</f>
        <v>16591359.78</v>
      </c>
      <c r="Y63" s="122" t="n">
        <f aca="false">IF((W63+U63)=0,"",U63/(W63+U63))</f>
        <v>0.110083826515673</v>
      </c>
      <c r="Z63" s="122"/>
      <c r="AA63" s="122"/>
      <c r="AB63" s="122"/>
      <c r="AC63" s="122"/>
      <c r="AD63" s="1"/>
    </row>
    <row r="64" customFormat="false" ht="12.75" hidden="false" customHeight="false" outlineLevel="0" collapsed="false">
      <c r="A64" s="1" t="s">
        <v>139</v>
      </c>
      <c r="B64" s="1" t="s">
        <v>140</v>
      </c>
      <c r="C64" s="1" t="s">
        <v>139</v>
      </c>
      <c r="D64" s="1" t="s">
        <v>140</v>
      </c>
      <c r="F64" s="121" t="e">
        <f aca="false">ABS(DSUM(VARDATA2,H$4-1,$A63:$B64))+ABS(DSUM(VARDATA2,F$4-1,$A63:$B64))</f>
        <v>#VALUE!</v>
      </c>
      <c r="G64" s="121" t="e">
        <f aca="false">F64*VLOOKUP($A64,'CONVERSION FACTORS'!$A$1:$E$41,5,FALSE())</f>
        <v>#VALUE!</v>
      </c>
      <c r="H64" s="121" t="e">
        <f aca="false">ABS(DSUM(VARDATA2,F$4-1,$C63:$D64))+ABS(DSUM(VARDATA2,H$4-1,$C63:$D64))</f>
        <v>#VALUE!</v>
      </c>
      <c r="I64" s="121" t="e">
        <f aca="false">H64*VLOOKUP($A64,'CONVERSION FACTORS'!$A$1:$E$41,5,FALSE())</f>
        <v>#VALUE!</v>
      </c>
      <c r="J64" s="122" t="e">
        <f aca="false">IF((H64+F64)=0,"",F64/(H64+F64))</f>
        <v>#VALUE!</v>
      </c>
      <c r="K64" s="121" t="e">
        <f aca="false">ABS(DSUM(VARDATA2,M$4-1,$A63:$B64))+ABS(DSUM(VARDATA2,K$4-1,$A63:$B64))</f>
        <v>#VALUE!</v>
      </c>
      <c r="L64" s="121" t="e">
        <f aca="false">K64*VLOOKUP($A64,'CONVERSION FACTORS'!$A$1:$E$41,5,FALSE())</f>
        <v>#VALUE!</v>
      </c>
      <c r="M64" s="121" t="e">
        <f aca="false">ABS(DSUM(VARDATA2,K$4-1,$C63:$D64))+ABS(DSUM(VARDATA2,M$4-1,$C63:$D64))</f>
        <v>#VALUE!</v>
      </c>
      <c r="N64" s="121" t="e">
        <f aca="false">M64*VLOOKUP($A64,'CONVERSION FACTORS'!$A$1:$E$41,5,FALSE())</f>
        <v>#VALUE!</v>
      </c>
      <c r="O64" s="122" t="e">
        <f aca="false">IF((M64+K64)=0,"",K64/(M64+K64))</f>
        <v>#VALUE!</v>
      </c>
      <c r="P64" s="121" t="e">
        <f aca="false">ABS(DSUM(VARDATA2,R$4-1,$A63:$B64))+ABS(DSUM(VARDATA2,P$4-1,$A63:$B64))</f>
        <v>#VALUE!</v>
      </c>
      <c r="Q64" s="121" t="e">
        <f aca="false">P64*VLOOKUP($A64,'CONVERSION FACTORS'!$A$1:$E$41,5,FALSE())</f>
        <v>#VALUE!</v>
      </c>
      <c r="R64" s="121" t="e">
        <f aca="false">ABS(DSUM(VARDATA2,P$4-1,$C63:$D64))+ABS(DSUM(VARDATA2,R$4-1,$C63:$D64))</f>
        <v>#VALUE!</v>
      </c>
      <c r="S64" s="121" t="e">
        <f aca="false">R64*VLOOKUP($A64,'CONVERSION FACTORS'!$A$1:$E$41,5,FALSE())</f>
        <v>#VALUE!</v>
      </c>
      <c r="T64" s="122" t="e">
        <f aca="false">IF((R64+P64)=0,"",P64/(R64+P64))</f>
        <v>#VALUE!</v>
      </c>
      <c r="U64" s="121" t="e">
        <f aca="false">ABS(DSUM(VARDATA2,W$4-1,$A63:$B64))+ABS(DSUM(VARDATA2,U$4-1,$A63:$B64))</f>
        <v>#VALUE!</v>
      </c>
      <c r="V64" s="121" t="e">
        <f aca="false">U64*VLOOKUP($A64,'CONVERSION FACTORS'!$A$1:$E$41,5,FALSE())</f>
        <v>#VALUE!</v>
      </c>
      <c r="W64" s="121" t="e">
        <f aca="false">ABS(DSUM(VARDATA2,U$4-1,$C63:$D64))+ABS(DSUM(VARDATA2,W$4-1,$C63:$D64))</f>
        <v>#VALUE!</v>
      </c>
      <c r="X64" s="121" t="e">
        <f aca="false">W64*VLOOKUP($A64,'CONVERSION FACTORS'!$A$1:$E$41,5,FALSE())</f>
        <v>#VALUE!</v>
      </c>
      <c r="Y64" s="122" t="e">
        <f aca="false">IF((W64+U64)=0,"",U64/(W64+U64))</f>
        <v>#VALUE!</v>
      </c>
      <c r="Z64" s="119"/>
      <c r="AA64" s="119"/>
      <c r="AB64" s="119"/>
      <c r="AC64" s="119"/>
      <c r="AD64" s="1"/>
    </row>
    <row r="65" customFormat="false" ht="12.75" hidden="false" customHeight="false" outlineLevel="0" collapsed="false">
      <c r="A65" s="68" t="s">
        <v>157</v>
      </c>
      <c r="B65" s="68" t="s">
        <v>143</v>
      </c>
      <c r="C65" s="68" t="s">
        <v>157</v>
      </c>
      <c r="D65" s="68" t="s">
        <v>144</v>
      </c>
      <c r="E65" s="120" t="str">
        <f aca="false">"VOL="&amp;A65</f>
        <v>VOL=COAL</v>
      </c>
      <c r="F65" s="121" t="n">
        <f aca="false">ABS(DSUM(VARDATA2,H$4-1,$A64:$B65))+ABS(DSUM(VARDATA2,F$4-1,$A64:$B65))</f>
        <v>225000</v>
      </c>
      <c r="G65" s="121" t="n">
        <f aca="false">F65*VLOOKUP($A65,'CONVERSION FACTORS'!$A$1:$E$41,5,FALSE())</f>
        <v>4380000</v>
      </c>
      <c r="H65" s="121" t="n">
        <f aca="false">ABS(DSUM(VARDATA2,F$4-1,$C64:$D65))+ABS(DSUM(VARDATA2,H$4-1,$C64:$D65))</f>
        <v>193000</v>
      </c>
      <c r="I65" s="121" t="n">
        <f aca="false">H65*VLOOKUP($A65,'CONVERSION FACTORS'!$A$1:$E$41,5,FALSE())</f>
        <v>3757066.66666667</v>
      </c>
      <c r="J65" s="122" t="n">
        <f aca="false">IF((H65+F65)=0,"",F65/(H65+F65))</f>
        <v>0.538277511961723</v>
      </c>
      <c r="K65" s="121" t="n">
        <f aca="false">ABS(DSUM(VARDATA2,M$4-1,$A64:$B65))+ABS(DSUM(VARDATA2,K$4-1,$A64:$B65))</f>
        <v>1311000</v>
      </c>
      <c r="L65" s="121" t="n">
        <f aca="false">K65*VLOOKUP($A65,'CONVERSION FACTORS'!$A$1:$E$41,5,FALSE())</f>
        <v>25520800</v>
      </c>
      <c r="M65" s="121" t="n">
        <f aca="false">ABS(DSUM(VARDATA2,K$4-1,$C64:$D65))+ABS(DSUM(VARDATA2,M$4-1,$C64:$D65))</f>
        <v>4846225</v>
      </c>
      <c r="N65" s="121" t="n">
        <f aca="false">M65*VLOOKUP($A65,'CONVERSION FACTORS'!$A$1:$E$41,5,FALSE())</f>
        <v>94339846.6666667</v>
      </c>
      <c r="O65" s="122" t="n">
        <f aca="false">IF((M65+K65)=0,"",K65/(M65+K65))</f>
        <v>0.212920593286749</v>
      </c>
      <c r="P65" s="121" t="n">
        <f aca="false">ABS(DSUM(VARDATA2,R$4-1,$A64:$B65))+ABS(DSUM(VARDATA2,P$4-1,$A64:$B65))</f>
        <v>2592000</v>
      </c>
      <c r="Q65" s="121" t="n">
        <f aca="false">P65*VLOOKUP($A65,'CONVERSION FACTORS'!$A$1:$E$41,5,FALSE())</f>
        <v>50457600</v>
      </c>
      <c r="R65" s="121" t="n">
        <f aca="false">ABS(DSUM(VARDATA2,P$4-1,$C64:$D65))+ABS(DSUM(VARDATA2,R$4-1,$C64:$D65))</f>
        <v>7313817</v>
      </c>
      <c r="S65" s="121" t="n">
        <f aca="false">R65*VLOOKUP($A65,'CONVERSION FACTORS'!$A$1:$E$41,5,FALSE())</f>
        <v>142375637.6</v>
      </c>
      <c r="T65" s="122" t="n">
        <f aca="false">IF((R65+P65)=0,"",P65/(R65+P65))</f>
        <v>0.261664434140061</v>
      </c>
      <c r="U65" s="121" t="n">
        <f aca="false">ABS(DSUM(VARDATA2,W$4-1,$A64:$B65))+ABS(DSUM(VARDATA2,U$4-1,$A64:$B65))</f>
        <v>3222750</v>
      </c>
      <c r="V65" s="121" t="n">
        <f aca="false">U65*VLOOKUP($A65,'CONVERSION FACTORS'!$A$1:$E$41,5,FALSE())</f>
        <v>62736200</v>
      </c>
      <c r="W65" s="121" t="n">
        <f aca="false">ABS(DSUM(VARDATA2,U$4-1,$C64:$D65))+ABS(DSUM(VARDATA2,W$4-1,$C64:$D65))</f>
        <v>11318033.1</v>
      </c>
      <c r="X65" s="121" t="n">
        <f aca="false">W65*VLOOKUP($A65,'CONVERSION FACTORS'!$A$1:$E$41,5,FALSE())</f>
        <v>220324377.68</v>
      </c>
      <c r="Y65" s="122" t="n">
        <f aca="false">IF((W65+U65)=0,"",U65/(W65+U65))</f>
        <v>0.221635243290301</v>
      </c>
      <c r="Z65" s="122"/>
      <c r="AA65" s="122"/>
      <c r="AB65" s="122"/>
      <c r="AC65" s="122"/>
      <c r="AD65" s="1"/>
    </row>
    <row r="66" customFormat="false" ht="12.75" hidden="false" customHeight="false" outlineLevel="0" collapsed="false">
      <c r="A66" s="1" t="s">
        <v>139</v>
      </c>
      <c r="B66" s="1" t="s">
        <v>140</v>
      </c>
      <c r="C66" s="1" t="s">
        <v>139</v>
      </c>
      <c r="D66" s="1" t="s">
        <v>140</v>
      </c>
      <c r="F66" s="121" t="e">
        <f aca="false">ABS(DSUM(VARDATA2,H$4-1,$A65:$B66))+ABS(DSUM(VARDATA2,F$4-1,$A65:$B66))</f>
        <v>#VALUE!</v>
      </c>
      <c r="G66" s="121" t="e">
        <f aca="false">F66*VLOOKUP($A66,'CONVERSION FACTORS'!$A$1:$E$41,5,FALSE())</f>
        <v>#VALUE!</v>
      </c>
      <c r="H66" s="121" t="e">
        <f aca="false">ABS(DSUM(VARDATA2,F$4-1,$C65:$D66))+ABS(DSUM(VARDATA2,H$4-1,$C65:$D66))</f>
        <v>#VALUE!</v>
      </c>
      <c r="I66" s="121" t="e">
        <f aca="false">H66*VLOOKUP($A66,'CONVERSION FACTORS'!$A$1:$E$41,5,FALSE())</f>
        <v>#VALUE!</v>
      </c>
      <c r="J66" s="122" t="e">
        <f aca="false">IF((H66+F66)=0,"",F66/(H66+F66))</f>
        <v>#VALUE!</v>
      </c>
      <c r="K66" s="121" t="e">
        <f aca="false">ABS(DSUM(VARDATA2,M$4-1,$A65:$B66))+ABS(DSUM(VARDATA2,K$4-1,$A65:$B66))</f>
        <v>#VALUE!</v>
      </c>
      <c r="L66" s="121" t="e">
        <f aca="false">K66*VLOOKUP($A66,'CONVERSION FACTORS'!$A$1:$E$41,5,FALSE())</f>
        <v>#VALUE!</v>
      </c>
      <c r="M66" s="121" t="e">
        <f aca="false">ABS(DSUM(VARDATA2,K$4-1,$C65:$D66))+ABS(DSUM(VARDATA2,M$4-1,$C65:$D66))</f>
        <v>#VALUE!</v>
      </c>
      <c r="N66" s="121" t="e">
        <f aca="false">M66*VLOOKUP($A66,'CONVERSION FACTORS'!$A$1:$E$41,5,FALSE())</f>
        <v>#VALUE!</v>
      </c>
      <c r="O66" s="122" t="e">
        <f aca="false">IF((M66+K66)=0,"",K66/(M66+K66))</f>
        <v>#VALUE!</v>
      </c>
      <c r="P66" s="121" t="e">
        <f aca="false">ABS(DSUM(VARDATA2,R$4-1,$A65:$B66))+ABS(DSUM(VARDATA2,P$4-1,$A65:$B66))</f>
        <v>#VALUE!</v>
      </c>
      <c r="Q66" s="121" t="e">
        <f aca="false">P66*VLOOKUP($A66,'CONVERSION FACTORS'!$A$1:$E$41,5,FALSE())</f>
        <v>#VALUE!</v>
      </c>
      <c r="R66" s="121" t="e">
        <f aca="false">ABS(DSUM(VARDATA2,P$4-1,$C65:$D66))+ABS(DSUM(VARDATA2,R$4-1,$C65:$D66))</f>
        <v>#VALUE!</v>
      </c>
      <c r="S66" s="121" t="e">
        <f aca="false">R66*VLOOKUP($A66,'CONVERSION FACTORS'!$A$1:$E$41,5,FALSE())</f>
        <v>#VALUE!</v>
      </c>
      <c r="T66" s="122" t="e">
        <f aca="false">IF((R66+P66)=0,"",P66/(R66+P66))</f>
        <v>#VALUE!</v>
      </c>
      <c r="U66" s="121" t="e">
        <f aca="false">ABS(DSUM(VARDATA2,W$4-1,$A65:$B66))+ABS(DSUM(VARDATA2,U$4-1,$A65:$B66))</f>
        <v>#VALUE!</v>
      </c>
      <c r="V66" s="121" t="e">
        <f aca="false">U66*VLOOKUP($A66,'CONVERSION FACTORS'!$A$1:$E$41,5,FALSE())</f>
        <v>#VALUE!</v>
      </c>
      <c r="W66" s="121" t="e">
        <f aca="false">ABS(DSUM(VARDATA2,U$4-1,$C65:$D66))+ABS(DSUM(VARDATA2,W$4-1,$C65:$D66))</f>
        <v>#VALUE!</v>
      </c>
      <c r="X66" s="121" t="e">
        <f aca="false">W66*VLOOKUP($A66,'CONVERSION FACTORS'!$A$1:$E$41,5,FALSE())</f>
        <v>#VALUE!</v>
      </c>
      <c r="Y66" s="122" t="e">
        <f aca="false">IF((W66+U66)=0,"",U66/(W66+U66))</f>
        <v>#VALUE!</v>
      </c>
      <c r="Z66" s="122"/>
      <c r="AA66" s="122"/>
      <c r="AB66" s="122"/>
      <c r="AC66" s="122"/>
      <c r="AD66" s="1"/>
    </row>
    <row r="67" customFormat="false" ht="12.75" hidden="false" customHeight="false" outlineLevel="0" collapsed="false">
      <c r="A67" s="68" t="s">
        <v>158</v>
      </c>
      <c r="B67" s="68" t="s">
        <v>143</v>
      </c>
      <c r="C67" s="68" t="s">
        <v>158</v>
      </c>
      <c r="D67" s="68" t="s">
        <v>144</v>
      </c>
      <c r="E67" s="120" t="str">
        <f aca="false">"VOL="&amp;A67</f>
        <v>VOL=EMISSIONS</v>
      </c>
      <c r="F67" s="121" t="n">
        <f aca="false">ABS(DSUM(VARDATA2,H$4-1,$A66:$B67))+ABS(DSUM(VARDATA2,F$4-1,$A66:$B67))</f>
        <v>0</v>
      </c>
      <c r="G67" s="121" t="n">
        <f aca="false">F67*VLOOKUP($A67,'CONVERSION FACTORS'!$A$1:$E$41,5,FALSE())</f>
        <v>0</v>
      </c>
      <c r="H67" s="121" t="n">
        <f aca="false">ABS(DSUM(VARDATA2,F$4-1,$C66:$D67))+ABS(DSUM(VARDATA2,H$4-1,$C66:$D67))</f>
        <v>22500</v>
      </c>
      <c r="I67" s="121" t="n">
        <f aca="false">H67*VLOOKUP($A67,'CONVERSION FACTORS'!$A$1:$E$41,5,FALSE())</f>
        <v>0</v>
      </c>
      <c r="J67" s="122" t="n">
        <f aca="false">IF((H67+F67)=0,"",F67/(H67+F67))</f>
        <v>0</v>
      </c>
      <c r="K67" s="121" t="n">
        <f aca="false">ABS(DSUM(VARDATA2,M$4-1,$A66:$B67))+ABS(DSUM(VARDATA2,K$4-1,$A66:$B67))</f>
        <v>42500</v>
      </c>
      <c r="L67" s="121" t="n">
        <f aca="false">K67*VLOOKUP($A67,'CONVERSION FACTORS'!$A$1:$E$41,5,FALSE())</f>
        <v>0</v>
      </c>
      <c r="M67" s="121" t="n">
        <f aca="false">ABS(DSUM(VARDATA2,K$4-1,$C66:$D67))+ABS(DSUM(VARDATA2,M$4-1,$C66:$D67))</f>
        <v>221906</v>
      </c>
      <c r="N67" s="121" t="n">
        <f aca="false">M67*VLOOKUP($A67,'CONVERSION FACTORS'!$A$1:$E$41,5,FALSE())</f>
        <v>0</v>
      </c>
      <c r="O67" s="122" t="n">
        <f aca="false">IF((M67+K67)=0,"",K67/(M67+K67))</f>
        <v>0.160737653457183</v>
      </c>
      <c r="P67" s="121" t="n">
        <f aca="false">ABS(DSUM(VARDATA2,R$4-1,$A66:$B67))+ABS(DSUM(VARDATA2,P$4-1,$A66:$B67))</f>
        <v>145000</v>
      </c>
      <c r="Q67" s="121" t="n">
        <f aca="false">P67*VLOOKUP($A67,'CONVERSION FACTORS'!$A$1:$E$41,5,FALSE())</f>
        <v>0</v>
      </c>
      <c r="R67" s="121" t="n">
        <f aca="false">ABS(DSUM(VARDATA2,P$4-1,$C66:$D67))+ABS(DSUM(VARDATA2,R$4-1,$C66:$D67))</f>
        <v>999884</v>
      </c>
      <c r="S67" s="121" t="n">
        <f aca="false">R67*VLOOKUP($A67,'CONVERSION FACTORS'!$A$1:$E$41,5,FALSE())</f>
        <v>0</v>
      </c>
      <c r="T67" s="122" t="n">
        <f aca="false">IF((R67+P67)=0,"",P67/(R67+P67))</f>
        <v>0.126650385541243</v>
      </c>
      <c r="U67" s="121" t="n">
        <f aca="false">ABS(DSUM(VARDATA2,W$4-1,$A66:$B67))+ABS(DSUM(VARDATA2,U$4-1,$A66:$B67))</f>
        <v>145000</v>
      </c>
      <c r="V67" s="121" t="n">
        <f aca="false">U67*VLOOKUP($A67,'CONVERSION FACTORS'!$A$1:$E$41,5,FALSE())</f>
        <v>0</v>
      </c>
      <c r="W67" s="121" t="n">
        <f aca="false">ABS(DSUM(VARDATA2,U$4-1,$C66:$D67))+ABS(DSUM(VARDATA2,W$4-1,$C66:$D67))</f>
        <v>999884</v>
      </c>
      <c r="X67" s="121" t="n">
        <f aca="false">W67*VLOOKUP($A67,'CONVERSION FACTORS'!$A$1:$E$41,5,FALSE())</f>
        <v>0</v>
      </c>
      <c r="Y67" s="122" t="n">
        <f aca="false">IF((W67+U67)=0,"",U67/(W67+U67))</f>
        <v>0.126650385541243</v>
      </c>
      <c r="Z67" s="122"/>
      <c r="AA67" s="122"/>
      <c r="AB67" s="122"/>
      <c r="AC67" s="122"/>
      <c r="AD67" s="1"/>
    </row>
    <row r="68" customFormat="false" ht="12.75" hidden="false" customHeight="false" outlineLevel="0" collapsed="false">
      <c r="A68" s="1" t="s">
        <v>139</v>
      </c>
      <c r="B68" s="1" t="s">
        <v>140</v>
      </c>
      <c r="C68" s="1" t="s">
        <v>139</v>
      </c>
      <c r="D68" s="1" t="s">
        <v>140</v>
      </c>
      <c r="F68" s="121" t="e">
        <f aca="false">ABS(DSUM(VARDATA2,H$4-1,$A67:$B68))+ABS(DSUM(VARDATA2,F$4-1,$A67:$B68))</f>
        <v>#VALUE!</v>
      </c>
      <c r="G68" s="121" t="e">
        <f aca="false">F68*VLOOKUP($A68,'CONVERSION FACTORS'!$A$1:$E$41,5,FALSE())</f>
        <v>#VALUE!</v>
      </c>
      <c r="H68" s="121" t="e">
        <f aca="false">ABS(DSUM(VARDATA2,F$4-1,$C67:$D68))+ABS(DSUM(VARDATA2,H$4-1,$C67:$D68))</f>
        <v>#VALUE!</v>
      </c>
      <c r="I68" s="121" t="e">
        <f aca="false">H68*VLOOKUP($A68,'CONVERSION FACTORS'!$A$1:$E$41,5,FALSE())</f>
        <v>#VALUE!</v>
      </c>
      <c r="J68" s="122" t="e">
        <f aca="false">IF((H68+F68)=0,"",F68/(H68+F68))</f>
        <v>#VALUE!</v>
      </c>
      <c r="K68" s="121" t="e">
        <f aca="false">ABS(DSUM(VARDATA2,M$4-1,$A67:$B68))+ABS(DSUM(VARDATA2,K$4-1,$A67:$B68))</f>
        <v>#VALUE!</v>
      </c>
      <c r="L68" s="121" t="e">
        <f aca="false">K68*VLOOKUP($A68,'CONVERSION FACTORS'!$A$1:$E$41,5,FALSE())</f>
        <v>#VALUE!</v>
      </c>
      <c r="M68" s="121" t="e">
        <f aca="false">ABS(DSUM(VARDATA2,K$4-1,$C67:$D68))+ABS(DSUM(VARDATA2,M$4-1,$C67:$D68))</f>
        <v>#VALUE!</v>
      </c>
      <c r="N68" s="121" t="e">
        <f aca="false">M68*VLOOKUP($A68,'CONVERSION FACTORS'!$A$1:$E$41,5,FALSE())</f>
        <v>#VALUE!</v>
      </c>
      <c r="O68" s="122" t="e">
        <f aca="false">IF((M68+K68)=0,"",K68/(M68+K68))</f>
        <v>#VALUE!</v>
      </c>
      <c r="P68" s="121" t="e">
        <f aca="false">ABS(DSUM(VARDATA2,R$4-1,$A67:$B68))+ABS(DSUM(VARDATA2,P$4-1,$A67:$B68))</f>
        <v>#VALUE!</v>
      </c>
      <c r="Q68" s="121" t="e">
        <f aca="false">P68*VLOOKUP($A68,'CONVERSION FACTORS'!$A$1:$E$41,5,FALSE())</f>
        <v>#VALUE!</v>
      </c>
      <c r="R68" s="121" t="e">
        <f aca="false">ABS(DSUM(VARDATA2,P$4-1,$C67:$D68))+ABS(DSUM(VARDATA2,R$4-1,$C67:$D68))</f>
        <v>#VALUE!</v>
      </c>
      <c r="S68" s="121" t="e">
        <f aca="false">R68*VLOOKUP($A68,'CONVERSION FACTORS'!$A$1:$E$41,5,FALSE())</f>
        <v>#VALUE!</v>
      </c>
      <c r="T68" s="122" t="e">
        <f aca="false">IF((R68+P68)=0,"",P68/(R68+P68))</f>
        <v>#VALUE!</v>
      </c>
      <c r="U68" s="121" t="e">
        <f aca="false">ABS(DSUM(VARDATA2,W$4-1,$A67:$B68))+ABS(DSUM(VARDATA2,U$4-1,$A67:$B68))</f>
        <v>#VALUE!</v>
      </c>
      <c r="V68" s="121" t="e">
        <f aca="false">U68*VLOOKUP($A68,'CONVERSION FACTORS'!$A$1:$E$41,5,FALSE())</f>
        <v>#VALUE!</v>
      </c>
      <c r="W68" s="121" t="e">
        <f aca="false">ABS(DSUM(VARDATA2,U$4-1,$C67:$D68))+ABS(DSUM(VARDATA2,W$4-1,$C67:$D68))</f>
        <v>#VALUE!</v>
      </c>
      <c r="X68" s="121" t="e">
        <f aca="false">W68*VLOOKUP($A68,'CONVERSION FACTORS'!$A$1:$E$41,5,FALSE())</f>
        <v>#VALUE!</v>
      </c>
      <c r="Y68" s="122" t="e">
        <f aca="false">IF((W68+U68)=0,"",U68/(W68+U68))</f>
        <v>#VALUE!</v>
      </c>
      <c r="Z68" s="122"/>
      <c r="AA68" s="122"/>
      <c r="AB68" s="122"/>
      <c r="AC68" s="122"/>
      <c r="AD68" s="1"/>
    </row>
    <row r="69" customFormat="false" ht="12.75" hidden="false" customHeight="false" outlineLevel="0" collapsed="false">
      <c r="A69" s="68" t="s">
        <v>159</v>
      </c>
      <c r="B69" s="68" t="s">
        <v>143</v>
      </c>
      <c r="C69" s="68" t="s">
        <v>159</v>
      </c>
      <c r="D69" s="68" t="s">
        <v>144</v>
      </c>
      <c r="E69" s="120" t="str">
        <f aca="false">"VOL="&amp;A69</f>
        <v>VOL=PAPER &amp; PULP</v>
      </c>
      <c r="F69" s="121" t="n">
        <f aca="false">ABS(DSUM(VARDATA2,H$4-1,$A68:$B69))+ABS(DSUM(VARDATA2,F$4-1,$A68:$B69))</f>
        <v>0</v>
      </c>
      <c r="G69" s="121" t="n">
        <f aca="false">F69*VLOOKUP($A69,'CONVERSION FACTORS'!$A$1:$E$41,5,FALSE())</f>
        <v>0</v>
      </c>
      <c r="H69" s="121" t="n">
        <f aca="false">ABS(DSUM(VARDATA2,F$4-1,$C68:$D69))+ABS(DSUM(VARDATA2,H$4-1,$C68:$D69))</f>
        <v>3072</v>
      </c>
      <c r="I69" s="121" t="n">
        <f aca="false">H69*VLOOKUP($A69,'CONVERSION FACTORS'!$A$1:$E$41,5,FALSE())</f>
        <v>0</v>
      </c>
      <c r="J69" s="122" t="n">
        <f aca="false">IF((H69+F69)=0,"",F69/(H69+F69))</f>
        <v>0</v>
      </c>
      <c r="K69" s="121" t="n">
        <f aca="false">ABS(DSUM(VARDATA2,M$4-1,$A68:$B69))+ABS(DSUM(VARDATA2,K$4-1,$A68:$B69))</f>
        <v>0</v>
      </c>
      <c r="L69" s="121" t="n">
        <f aca="false">K69*VLOOKUP($A69,'CONVERSION FACTORS'!$A$1:$E$41,5,FALSE())</f>
        <v>0</v>
      </c>
      <c r="M69" s="121" t="n">
        <f aca="false">ABS(DSUM(VARDATA2,K$4-1,$C68:$D69))+ABS(DSUM(VARDATA2,M$4-1,$C68:$D69))</f>
        <v>425194</v>
      </c>
      <c r="N69" s="121" t="n">
        <f aca="false">M69*VLOOKUP($A69,'CONVERSION FACTORS'!$A$1:$E$41,5,FALSE())</f>
        <v>0</v>
      </c>
      <c r="O69" s="122" t="n">
        <f aca="false">IF((M69+K69)=0,"",K69/(M69+K69))</f>
        <v>0</v>
      </c>
      <c r="P69" s="121" t="n">
        <f aca="false">ABS(DSUM(VARDATA2,R$4-1,$A68:$B69))+ABS(DSUM(VARDATA2,P$4-1,$A68:$B69))</f>
        <v>750</v>
      </c>
      <c r="Q69" s="121" t="n">
        <f aca="false">P69*VLOOKUP($A69,'CONVERSION FACTORS'!$A$1:$E$41,5,FALSE())</f>
        <v>0</v>
      </c>
      <c r="R69" s="121" t="n">
        <f aca="false">ABS(DSUM(VARDATA2,P$4-1,$C68:$D69))+ABS(DSUM(VARDATA2,R$4-1,$C68:$D69))</f>
        <v>824821</v>
      </c>
      <c r="S69" s="121" t="n">
        <f aca="false">R69*VLOOKUP($A69,'CONVERSION FACTORS'!$A$1:$E$41,5,FALSE())</f>
        <v>0</v>
      </c>
      <c r="T69" s="122" t="n">
        <f aca="false">IF((R69+P69)=0,"",P69/(R69+P69))</f>
        <v>0.000908462143171211</v>
      </c>
      <c r="U69" s="121" t="n">
        <f aca="false">ABS(DSUM(VARDATA2,W$4-1,$A68:$B69))+ABS(DSUM(VARDATA2,U$4-1,$A68:$B69))</f>
        <v>2550</v>
      </c>
      <c r="V69" s="121" t="n">
        <f aca="false">U69*VLOOKUP($A69,'CONVERSION FACTORS'!$A$1:$E$41,5,FALSE())</f>
        <v>0</v>
      </c>
      <c r="W69" s="121" t="n">
        <f aca="false">ABS(DSUM(VARDATA2,U$4-1,$C68:$D69))+ABS(DSUM(VARDATA2,W$4-1,$C68:$D69))</f>
        <v>948233.04</v>
      </c>
      <c r="X69" s="121" t="n">
        <f aca="false">W69*VLOOKUP($A69,'CONVERSION FACTORS'!$A$1:$E$41,5,FALSE())</f>
        <v>0</v>
      </c>
      <c r="Y69" s="122" t="n">
        <f aca="false">IF((W69+U69)=0,"",U69/(W69+U69))</f>
        <v>0.0026819998808561</v>
      </c>
      <c r="Z69" s="122"/>
      <c r="AA69" s="122"/>
      <c r="AB69" s="122"/>
      <c r="AC69" s="122"/>
      <c r="AD69" s="1"/>
    </row>
    <row r="70" customFormat="false" ht="12.75" hidden="false" customHeight="false" outlineLevel="0" collapsed="false">
      <c r="A70" s="1" t="s">
        <v>139</v>
      </c>
      <c r="B70" s="1" t="s">
        <v>140</v>
      </c>
      <c r="C70" s="1" t="s">
        <v>139</v>
      </c>
      <c r="D70" s="1" t="s">
        <v>140</v>
      </c>
      <c r="F70" s="121" t="e">
        <f aca="false">ABS(DSUM(VARDATA2,H$4-1,$A69:$B70))+ABS(DSUM(VARDATA2,F$4-1,$A69:$B70))</f>
        <v>#VALUE!</v>
      </c>
      <c r="G70" s="121" t="e">
        <f aca="false">F70*VLOOKUP($A70,'CONVERSION FACTORS'!$A$1:$E$41,5,FALSE())</f>
        <v>#VALUE!</v>
      </c>
      <c r="H70" s="121" t="e">
        <f aca="false">ABS(DSUM(VARDATA2,F$4-1,$C69:$D70))+ABS(DSUM(VARDATA2,H$4-1,$C69:$D70))</f>
        <v>#VALUE!</v>
      </c>
      <c r="I70" s="121" t="e">
        <f aca="false">H70*VLOOKUP($A70,'CONVERSION FACTORS'!$A$1:$E$41,5,FALSE())</f>
        <v>#VALUE!</v>
      </c>
      <c r="J70" s="122" t="e">
        <f aca="false">IF((H70+F70)=0,"",F70/(H70+F70))</f>
        <v>#VALUE!</v>
      </c>
      <c r="K70" s="121" t="e">
        <f aca="false">ABS(DSUM(VARDATA2,M$4-1,$A69:$B70))+ABS(DSUM(VARDATA2,K$4-1,$A69:$B70))</f>
        <v>#VALUE!</v>
      </c>
      <c r="L70" s="121" t="e">
        <f aca="false">K70*VLOOKUP($A70,'CONVERSION FACTORS'!$A$1:$E$41,5,FALSE())</f>
        <v>#VALUE!</v>
      </c>
      <c r="M70" s="121" t="e">
        <f aca="false">ABS(DSUM(VARDATA2,K$4-1,$C69:$D70))+ABS(DSUM(VARDATA2,M$4-1,$C69:$D70))</f>
        <v>#VALUE!</v>
      </c>
      <c r="N70" s="121" t="e">
        <f aca="false">M70*VLOOKUP($A70,'CONVERSION FACTORS'!$A$1:$E$41,5,FALSE())</f>
        <v>#VALUE!</v>
      </c>
      <c r="O70" s="122" t="e">
        <f aca="false">IF((M70+K70)=0,"",K70/(M70+K70))</f>
        <v>#VALUE!</v>
      </c>
      <c r="P70" s="121" t="e">
        <f aca="false">ABS(DSUM(VARDATA2,R$4-1,$A69:$B70))+ABS(DSUM(VARDATA2,P$4-1,$A69:$B70))</f>
        <v>#VALUE!</v>
      </c>
      <c r="Q70" s="121" t="e">
        <f aca="false">P70*VLOOKUP($A70,'CONVERSION FACTORS'!$A$1:$E$41,5,FALSE())</f>
        <v>#VALUE!</v>
      </c>
      <c r="R70" s="121" t="e">
        <f aca="false">ABS(DSUM(VARDATA2,P$4-1,$C69:$D70))+ABS(DSUM(VARDATA2,R$4-1,$C69:$D70))</f>
        <v>#VALUE!</v>
      </c>
      <c r="S70" s="121" t="e">
        <f aca="false">R70*VLOOKUP($A70,'CONVERSION FACTORS'!$A$1:$E$41,5,FALSE())</f>
        <v>#VALUE!</v>
      </c>
      <c r="T70" s="122" t="e">
        <f aca="false">IF((R70+P70)=0,"",P70/(R70+P70))</f>
        <v>#VALUE!</v>
      </c>
      <c r="U70" s="121" t="e">
        <f aca="false">ABS(DSUM(VARDATA2,W$4-1,$A69:$B70))+ABS(DSUM(VARDATA2,U$4-1,$A69:$B70))</f>
        <v>#VALUE!</v>
      </c>
      <c r="V70" s="121" t="e">
        <f aca="false">U70*VLOOKUP($A70,'CONVERSION FACTORS'!$A$1:$E$41,5,FALSE())</f>
        <v>#VALUE!</v>
      </c>
      <c r="W70" s="121" t="e">
        <f aca="false">ABS(DSUM(VARDATA2,U$4-1,$C69:$D70))+ABS(DSUM(VARDATA2,W$4-1,$C69:$D70))</f>
        <v>#VALUE!</v>
      </c>
      <c r="X70" s="121" t="e">
        <f aca="false">W70*VLOOKUP($A70,'CONVERSION FACTORS'!$A$1:$E$41,5,FALSE())</f>
        <v>#VALUE!</v>
      </c>
      <c r="Y70" s="122" t="e">
        <f aca="false">IF((W70+U70)=0,"",U70/(W70+U70))</f>
        <v>#VALUE!</v>
      </c>
      <c r="Z70" s="119"/>
      <c r="AA70" s="119"/>
      <c r="AB70" s="119"/>
      <c r="AC70" s="119"/>
      <c r="AD70" s="1"/>
    </row>
    <row r="71" customFormat="false" ht="12.75" hidden="false" customHeight="false" outlineLevel="0" collapsed="false">
      <c r="A71" s="68" t="s">
        <v>124</v>
      </c>
      <c r="B71" s="68" t="s">
        <v>143</v>
      </c>
      <c r="C71" s="68" t="s">
        <v>124</v>
      </c>
      <c r="D71" s="68" t="s">
        <v>144</v>
      </c>
      <c r="E71" s="120" t="str">
        <f aca="false">"VOL="&amp;A71</f>
        <v>VOL=WEATHER</v>
      </c>
      <c r="F71" s="121" t="n">
        <f aca="false">ABS(DSUM(VARDATA2,H$4-1,$A70:$B71))+ABS(DSUM(VARDATA2,F$4-1,$A70:$B71))</f>
        <v>187</v>
      </c>
      <c r="G71" s="121" t="n">
        <f aca="false">F71*VLOOKUP($A71,'CONVERSION FACTORS'!$A$1:$E$41,5,FALSE())</f>
        <v>0</v>
      </c>
      <c r="H71" s="121" t="n">
        <f aca="false">ABS(DSUM(VARDATA2,F$4-1,$C70:$D71))+ABS(DSUM(VARDATA2,H$4-1,$C70:$D71))</f>
        <v>365</v>
      </c>
      <c r="I71" s="121" t="n">
        <f aca="false">H71*VLOOKUP($A71,'CONVERSION FACTORS'!$A$1:$E$41,5,FALSE())</f>
        <v>0</v>
      </c>
      <c r="J71" s="122" t="n">
        <f aca="false">IF((H71+F71)=0,"",F71/(H71+F71))</f>
        <v>0.338768115942029</v>
      </c>
      <c r="K71" s="121" t="n">
        <f aca="false">ABS(DSUM(VARDATA2,M$4-1,$A70:$B71))+ABS(DSUM(VARDATA2,K$4-1,$A70:$B71))</f>
        <v>246</v>
      </c>
      <c r="L71" s="121" t="n">
        <f aca="false">K71*VLOOKUP($A71,'CONVERSION FACTORS'!$A$1:$E$41,5,FALSE())</f>
        <v>0</v>
      </c>
      <c r="M71" s="121" t="n">
        <f aca="false">ABS(DSUM(VARDATA2,K$4-1,$C70:$D71))+ABS(DSUM(VARDATA2,M$4-1,$C70:$D71))</f>
        <v>406</v>
      </c>
      <c r="N71" s="121" t="n">
        <f aca="false">M71*VLOOKUP($A71,'CONVERSION FACTORS'!$A$1:$E$41,5,FALSE())</f>
        <v>0</v>
      </c>
      <c r="O71" s="122" t="n">
        <f aca="false">IF((M71+K71)=0,"",K71/(M71+K71))</f>
        <v>0.377300613496933</v>
      </c>
      <c r="P71" s="121" t="n">
        <f aca="false">ABS(DSUM(VARDATA2,R$4-1,$A70:$B71))+ABS(DSUM(VARDATA2,P$4-1,$A70:$B71))</f>
        <v>281</v>
      </c>
      <c r="Q71" s="121" t="n">
        <f aca="false">P71*VLOOKUP($A71,'CONVERSION FACTORS'!$A$1:$E$41,5,FALSE())</f>
        <v>0</v>
      </c>
      <c r="R71" s="121" t="n">
        <f aca="false">ABS(DSUM(VARDATA2,P$4-1,$C70:$D71))+ABS(DSUM(VARDATA2,R$4-1,$C70:$D71))</f>
        <v>428</v>
      </c>
      <c r="S71" s="121" t="n">
        <f aca="false">R71*VLOOKUP($A71,'CONVERSION FACTORS'!$A$1:$E$41,5,FALSE())</f>
        <v>0</v>
      </c>
      <c r="T71" s="122" t="n">
        <f aca="false">IF((R71+P71)=0,"",P71/(R71+P71))</f>
        <v>0.396332863187588</v>
      </c>
      <c r="U71" s="121" t="n">
        <f aca="false">ABS(DSUM(VARDATA2,W$4-1,$A70:$B71))+ABS(DSUM(VARDATA2,U$4-1,$A70:$B71))</f>
        <v>281</v>
      </c>
      <c r="V71" s="121" t="n">
        <f aca="false">U71*VLOOKUP($A71,'CONVERSION FACTORS'!$A$1:$E$41,5,FALSE())</f>
        <v>0</v>
      </c>
      <c r="W71" s="121" t="n">
        <f aca="false">ABS(DSUM(VARDATA2,U$4-1,$C70:$D71))+ABS(DSUM(VARDATA2,W$4-1,$C70:$D71))</f>
        <v>428</v>
      </c>
      <c r="X71" s="121" t="n">
        <f aca="false">W71*VLOOKUP($A71,'CONVERSION FACTORS'!$A$1:$E$41,5,FALSE())</f>
        <v>0</v>
      </c>
      <c r="Y71" s="122" t="n">
        <f aca="false">IF((W71+U71)=0,"",U71/(W71+U71))</f>
        <v>0.396332863187588</v>
      </c>
      <c r="Z71" s="122"/>
      <c r="AA71" s="122"/>
      <c r="AB71" s="122"/>
      <c r="AC71" s="122"/>
      <c r="AD71" s="1"/>
    </row>
    <row r="72" customFormat="false" ht="12.75" hidden="false" customHeight="false" outlineLevel="0" collapsed="false">
      <c r="A72" s="123" t="s">
        <v>162</v>
      </c>
      <c r="B72" s="124"/>
      <c r="C72" s="124"/>
      <c r="D72" s="124"/>
      <c r="E72" s="123" t="str">
        <f aca="false">"VOL="&amp;A72</f>
        <v>VOL=MMBTU EQUIVALENT TOTALS</v>
      </c>
      <c r="F72" s="125" t="e">
        <f aca="false">SUM(G43:G71)</f>
        <v>#VALUE!</v>
      </c>
      <c r="G72" s="125"/>
      <c r="H72" s="125"/>
      <c r="I72" s="125" t="e">
        <f aca="false">SUM(I43:I71)</f>
        <v>#VALUE!</v>
      </c>
      <c r="J72" s="126" t="e">
        <f aca="false">IF((I72+F72)=0,"",F72/(I72+F72))</f>
        <v>#VALUE!</v>
      </c>
      <c r="K72" s="125" t="e">
        <f aca="false">SUM(L43:L71)</f>
        <v>#VALUE!</v>
      </c>
      <c r="L72" s="125"/>
      <c r="M72" s="125"/>
      <c r="N72" s="125" t="e">
        <f aca="false">SUM(N43:N71)</f>
        <v>#VALUE!</v>
      </c>
      <c r="O72" s="126" t="e">
        <f aca="false">IF((N72+K72)=0,"",K72/(N72+K72))</f>
        <v>#VALUE!</v>
      </c>
      <c r="P72" s="125" t="e">
        <f aca="false">SUM(Q43:Q71)</f>
        <v>#VALUE!</v>
      </c>
      <c r="Q72" s="125"/>
      <c r="R72" s="125"/>
      <c r="S72" s="125" t="e">
        <f aca="false">SUM(S43:S71)</f>
        <v>#VALUE!</v>
      </c>
      <c r="T72" s="126" t="e">
        <f aca="false">IF((S72+P72)=0,"",P72/(S72+P72))</f>
        <v>#VALUE!</v>
      </c>
      <c r="U72" s="125" t="e">
        <f aca="false">SUM(V43:V71)</f>
        <v>#VALUE!</v>
      </c>
      <c r="V72" s="125"/>
      <c r="W72" s="125"/>
      <c r="X72" s="125" t="e">
        <f aca="false">SUM(X43:X71)</f>
        <v>#VALUE!</v>
      </c>
      <c r="Y72" s="126" t="e">
        <f aca="false">IF((X72+U72)=0,"",U72/(X72+U72))</f>
        <v>#VALUE!</v>
      </c>
      <c r="Z72" s="127"/>
      <c r="AA72" s="127"/>
      <c r="AB72" s="127"/>
      <c r="AC72" s="127"/>
      <c r="AD72" s="124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W72" s="123"/>
      <c r="BX72" s="123"/>
      <c r="BY72" s="123"/>
      <c r="BZ72" s="123"/>
      <c r="CA72" s="123"/>
      <c r="CB72" s="123"/>
      <c r="CC72" s="123"/>
      <c r="CD72" s="123"/>
      <c r="CE72" s="123"/>
      <c r="CF72" s="123"/>
      <c r="CG72" s="123"/>
      <c r="CH72" s="123"/>
      <c r="CI72" s="123"/>
      <c r="CJ72" s="123"/>
      <c r="CK72" s="123"/>
      <c r="CL72" s="123"/>
      <c r="CM72" s="123"/>
      <c r="CN72" s="123"/>
      <c r="CO72" s="123"/>
      <c r="CP72" s="123"/>
      <c r="CQ72" s="123"/>
      <c r="CR72" s="123"/>
      <c r="CS72" s="123"/>
      <c r="CT72" s="123"/>
      <c r="CU72" s="123"/>
      <c r="CV72" s="123"/>
      <c r="CW72" s="123"/>
      <c r="CX72" s="123"/>
      <c r="CY72" s="123"/>
      <c r="CZ72" s="123"/>
      <c r="DA72" s="123"/>
      <c r="DB72" s="123"/>
      <c r="DC72" s="123"/>
      <c r="DD72" s="123"/>
      <c r="DE72" s="123"/>
      <c r="DF72" s="123"/>
      <c r="DG72" s="123"/>
      <c r="DH72" s="123"/>
      <c r="DI72" s="123"/>
      <c r="DJ72" s="123"/>
      <c r="DK72" s="123"/>
      <c r="DL72" s="123"/>
      <c r="DM72" s="123"/>
      <c r="DN72" s="123"/>
      <c r="DO72" s="123"/>
      <c r="DP72" s="123"/>
      <c r="DQ72" s="123"/>
      <c r="DR72" s="123"/>
      <c r="DS72" s="123"/>
      <c r="DT72" s="123"/>
      <c r="DU72" s="123"/>
      <c r="DV72" s="123"/>
      <c r="DW72" s="123"/>
      <c r="DX72" s="123"/>
      <c r="DY72" s="123"/>
      <c r="DZ72" s="123"/>
      <c r="EA72" s="123"/>
      <c r="EB72" s="123"/>
      <c r="EC72" s="123"/>
      <c r="ED72" s="123"/>
      <c r="EE72" s="123"/>
      <c r="EF72" s="123"/>
      <c r="EG72" s="123"/>
      <c r="EH72" s="123"/>
      <c r="EI72" s="123"/>
      <c r="EJ72" s="123"/>
      <c r="EK72" s="123"/>
      <c r="EL72" s="123"/>
      <c r="EM72" s="123"/>
      <c r="EN72" s="123"/>
      <c r="EO72" s="123"/>
      <c r="EP72" s="123"/>
      <c r="EQ72" s="123"/>
      <c r="ER72" s="123"/>
      <c r="ES72" s="123"/>
      <c r="ET72" s="123"/>
      <c r="EU72" s="123"/>
      <c r="EV72" s="123"/>
      <c r="EW72" s="123"/>
      <c r="EX72" s="123"/>
      <c r="EY72" s="123"/>
      <c r="EZ72" s="123"/>
      <c r="FA72" s="123"/>
      <c r="FB72" s="123"/>
      <c r="FC72" s="123"/>
      <c r="FD72" s="123"/>
      <c r="FE72" s="123"/>
      <c r="FF72" s="123"/>
      <c r="FG72" s="123"/>
      <c r="FH72" s="123"/>
      <c r="FI72" s="123"/>
      <c r="FJ72" s="123"/>
      <c r="FK72" s="123"/>
      <c r="FL72" s="123"/>
      <c r="FM72" s="123"/>
      <c r="FN72" s="123"/>
      <c r="FO72" s="123"/>
      <c r="FP72" s="123"/>
      <c r="FQ72" s="123"/>
      <c r="FR72" s="123"/>
      <c r="FS72" s="123"/>
      <c r="FT72" s="123"/>
      <c r="FU72" s="123"/>
      <c r="FV72" s="123"/>
      <c r="FW72" s="123"/>
      <c r="FX72" s="123"/>
      <c r="FY72" s="123"/>
      <c r="FZ72" s="123"/>
      <c r="GA72" s="123"/>
      <c r="GB72" s="123"/>
      <c r="GC72" s="123"/>
      <c r="GD72" s="123"/>
      <c r="GE72" s="123"/>
      <c r="GF72" s="123"/>
      <c r="GG72" s="123"/>
      <c r="GH72" s="123"/>
      <c r="GI72" s="123"/>
      <c r="GJ72" s="123"/>
      <c r="GK72" s="123"/>
      <c r="GL72" s="123"/>
      <c r="GM72" s="123"/>
      <c r="GN72" s="123"/>
      <c r="GO72" s="123"/>
      <c r="GP72" s="123"/>
      <c r="GQ72" s="123"/>
      <c r="GR72" s="123"/>
      <c r="GS72" s="123"/>
      <c r="GT72" s="123"/>
      <c r="GU72" s="123"/>
      <c r="GV72" s="123"/>
      <c r="GW72" s="123"/>
      <c r="GX72" s="123"/>
      <c r="GY72" s="123"/>
      <c r="GZ72" s="123"/>
      <c r="HA72" s="123"/>
      <c r="HB72" s="123"/>
      <c r="HC72" s="123"/>
      <c r="HD72" s="123"/>
      <c r="HE72" s="123"/>
      <c r="HF72" s="123"/>
      <c r="HG72" s="123"/>
      <c r="HH72" s="123"/>
      <c r="HI72" s="123"/>
      <c r="HJ72" s="123"/>
      <c r="HK72" s="123"/>
      <c r="HL72" s="123"/>
      <c r="HM72" s="123"/>
      <c r="HN72" s="123"/>
      <c r="HO72" s="123"/>
      <c r="HP72" s="123"/>
      <c r="HQ72" s="123"/>
      <c r="HR72" s="123"/>
      <c r="HS72" s="123"/>
      <c r="HT72" s="123"/>
      <c r="HU72" s="123"/>
      <c r="HV72" s="123"/>
      <c r="HW72" s="123"/>
      <c r="HX72" s="123"/>
      <c r="HY72" s="123"/>
      <c r="HZ72" s="123"/>
      <c r="IA72" s="123"/>
      <c r="IB72" s="123"/>
      <c r="IC72" s="123"/>
      <c r="ID72" s="123"/>
      <c r="IE72" s="123"/>
      <c r="IF72" s="123"/>
      <c r="IG72" s="123"/>
      <c r="IH72" s="123"/>
      <c r="II72" s="123"/>
      <c r="IJ72" s="123"/>
      <c r="IK72" s="123"/>
      <c r="IL72" s="123"/>
      <c r="IM72" s="123"/>
      <c r="IN72" s="123"/>
      <c r="IO72" s="123"/>
      <c r="IP72" s="123"/>
      <c r="IQ72" s="123"/>
      <c r="IR72" s="123"/>
      <c r="IS72" s="123"/>
      <c r="IT72" s="123"/>
      <c r="IU72" s="123"/>
      <c r="IV72" s="123"/>
      <c r="IW72" s="123"/>
    </row>
    <row r="73" customFormat="false" ht="12.75" hidden="false" customHeight="false" outlineLevel="0" collapsed="false">
      <c r="AD73" s="1"/>
    </row>
    <row r="74" customFormat="false" ht="12.75" hidden="false" customHeight="false" outlineLevel="0" collapsed="false">
      <c r="A74" s="129" t="s">
        <v>139</v>
      </c>
      <c r="B74" s="129" t="s">
        <v>140</v>
      </c>
      <c r="C74" s="129" t="s">
        <v>139</v>
      </c>
      <c r="D74" s="129" t="s">
        <v>140</v>
      </c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"/>
    </row>
    <row r="75" customFormat="false" ht="12.75" hidden="false" customHeight="false" outlineLevel="0" collapsed="false">
      <c r="A75" s="68" t="s">
        <v>142</v>
      </c>
      <c r="B75" s="68" t="s">
        <v>143</v>
      </c>
      <c r="C75" s="68" t="str">
        <f aca="false">A75</f>
        <v>GAS</v>
      </c>
      <c r="D75" s="68" t="s">
        <v>144</v>
      </c>
      <c r="E75" s="120" t="str">
        <f aca="false">"AMT="&amp;A75</f>
        <v>AMT=GAS</v>
      </c>
      <c r="F75" s="121" t="n">
        <f aca="false">ABS(DSUM(VARDATA2,H$6-1,$A74:$B75))+ABS(DSUM(VARDATA2,F$6-1,$A74:$B75))</f>
        <v>529795269.01</v>
      </c>
      <c r="G75" s="121"/>
      <c r="H75" s="121" t="n">
        <f aca="false">ABS(DSUM(VARDATA2,F$6-1,$C74:$D75))+ABS(DSUM(VARDATA2,H$6-1,$C74:$D75))</f>
        <v>789092880.58</v>
      </c>
      <c r="I75" s="121"/>
      <c r="J75" s="122" t="n">
        <f aca="false">IF((H75+F75)=0,"",F75/(H75+F75))</f>
        <v>0.401698407233924</v>
      </c>
      <c r="K75" s="121" t="n">
        <f aca="false">ABS(DSUM(VARDATA2,M$6-1,$A74:$B75))+ABS(DSUM(VARDATA2,K$6-1,$A74:$B75))</f>
        <v>8838625765.56</v>
      </c>
      <c r="L75" s="121"/>
      <c r="M75" s="121" t="n">
        <f aca="false">ABS(DSUM(VARDATA2,K$6-1,$C74:$D75))+ABS(DSUM(VARDATA2,M$6-1,$C74:$D75))</f>
        <v>16806836448.85</v>
      </c>
      <c r="N75" s="121"/>
      <c r="O75" s="122" t="n">
        <f aca="false">IF((M75+K75)=0,"",K75/(M75+K75))</f>
        <v>0.34464677187973</v>
      </c>
      <c r="P75" s="121" t="n">
        <f aca="false">ABS(DSUM(VARDATA2,R$6-1,$A74:$B75))+ABS(DSUM(VARDATA2,P$6-1,$A74:$B75))</f>
        <v>13582436028.475</v>
      </c>
      <c r="Q75" s="121"/>
      <c r="R75" s="121" t="n">
        <f aca="false">ABS(DSUM(VARDATA2,P$6-1,$C74:$D75))+ABS(DSUM(VARDATA2,R$6-1,$C74:$D75))</f>
        <v>31001037850.607</v>
      </c>
      <c r="S75" s="121"/>
      <c r="T75" s="122" t="n">
        <f aca="false">IF((R75+P75)=0,"",P75/(R75+P75))</f>
        <v>0.30465181033925</v>
      </c>
      <c r="U75" s="121" t="n">
        <f aca="false">ABS(DSUM(VARDATA2,W$6-1,$A74:$B75))+ABS(DSUM(VARDATA2,U$6-1,$A74:$B75))</f>
        <v>15731459433.1</v>
      </c>
      <c r="V75" s="121"/>
      <c r="W75" s="121" t="n">
        <f aca="false">ABS(DSUM(VARDATA2,U$6-1,$C74:$D75))+ABS(DSUM(VARDATA2,W$6-1,$C74:$D75))</f>
        <v>46615844252.96</v>
      </c>
      <c r="X75" s="121"/>
      <c r="Y75" s="122" t="n">
        <f aca="false">IF((W75+U75)=0,"",U75/(W75+U75))</f>
        <v>0.252319803793173</v>
      </c>
      <c r="Z75" s="122"/>
      <c r="AA75" s="122"/>
      <c r="AB75" s="122"/>
      <c r="AC75" s="122"/>
      <c r="AD75" s="1"/>
    </row>
    <row r="76" customFormat="false" ht="12.75" hidden="false" customHeight="false" outlineLevel="0" collapsed="false">
      <c r="A76" s="129" t="s">
        <v>165</v>
      </c>
      <c r="B76" s="129" t="s">
        <v>140</v>
      </c>
      <c r="C76" s="129" t="s">
        <v>165</v>
      </c>
      <c r="D76" s="129" t="s">
        <v>140</v>
      </c>
      <c r="E76" s="129"/>
      <c r="F76" s="130"/>
      <c r="G76" s="130"/>
      <c r="H76" s="131"/>
      <c r="I76" s="131"/>
      <c r="J76" s="130"/>
      <c r="K76" s="130"/>
      <c r="L76" s="130"/>
      <c r="M76" s="131"/>
      <c r="N76" s="131"/>
      <c r="O76" s="130"/>
      <c r="P76" s="130"/>
      <c r="Q76" s="130"/>
      <c r="R76" s="131"/>
      <c r="S76" s="131"/>
      <c r="T76" s="130"/>
      <c r="U76" s="130"/>
      <c r="V76" s="130"/>
      <c r="W76" s="131"/>
      <c r="X76" s="131"/>
      <c r="Y76" s="130"/>
      <c r="Z76" s="130"/>
      <c r="AA76" s="130"/>
      <c r="AB76" s="130"/>
      <c r="AC76" s="130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  <c r="BY76" s="129"/>
      <c r="BZ76" s="129"/>
      <c r="CA76" s="129"/>
      <c r="CB76" s="129"/>
      <c r="CC76" s="129"/>
      <c r="CD76" s="129"/>
      <c r="CE76" s="129"/>
      <c r="CF76" s="129"/>
      <c r="CG76" s="129"/>
      <c r="CH76" s="129"/>
      <c r="CI76" s="129"/>
      <c r="CJ76" s="129"/>
      <c r="CK76" s="129"/>
      <c r="CL76" s="129"/>
      <c r="CM76" s="129"/>
      <c r="CN76" s="129"/>
      <c r="CO76" s="129"/>
      <c r="CP76" s="129"/>
      <c r="CQ76" s="129"/>
      <c r="CR76" s="129"/>
      <c r="CS76" s="129"/>
      <c r="CT76" s="129"/>
      <c r="CU76" s="129"/>
      <c r="CV76" s="129"/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29"/>
      <c r="FX76" s="129"/>
      <c r="FY76" s="129"/>
      <c r="FZ76" s="129"/>
      <c r="GA76" s="129"/>
      <c r="GB76" s="129"/>
      <c r="GC76" s="129"/>
      <c r="GD76" s="129"/>
      <c r="GE76" s="129"/>
      <c r="GF76" s="129"/>
      <c r="GG76" s="129"/>
      <c r="GH76" s="129"/>
      <c r="GI76" s="129"/>
      <c r="GJ76" s="129"/>
      <c r="GK76" s="129"/>
      <c r="GL76" s="129"/>
      <c r="GM76" s="129"/>
      <c r="GN76" s="129"/>
      <c r="GO76" s="129"/>
      <c r="GP76" s="129"/>
      <c r="GQ76" s="129"/>
      <c r="GR76" s="129"/>
      <c r="GS76" s="129"/>
      <c r="GT76" s="129"/>
      <c r="GU76" s="129"/>
      <c r="GV76" s="129"/>
      <c r="GW76" s="129"/>
      <c r="GX76" s="129"/>
      <c r="GY76" s="129"/>
      <c r="GZ76" s="129"/>
      <c r="HA76" s="129"/>
      <c r="HB76" s="129"/>
      <c r="HC76" s="129"/>
      <c r="HD76" s="129"/>
      <c r="HE76" s="129"/>
      <c r="HF76" s="129"/>
      <c r="HG76" s="129"/>
      <c r="HH76" s="129"/>
      <c r="HI76" s="129"/>
      <c r="HJ76" s="129"/>
      <c r="HK76" s="129"/>
      <c r="HL76" s="129"/>
      <c r="HM76" s="129"/>
      <c r="HN76" s="129"/>
      <c r="HO76" s="129"/>
      <c r="HP76" s="129"/>
      <c r="HQ76" s="129"/>
      <c r="HR76" s="129"/>
      <c r="HS76" s="129"/>
      <c r="HT76" s="129"/>
      <c r="HU76" s="129"/>
      <c r="HV76" s="129"/>
      <c r="HW76" s="129"/>
      <c r="HX76" s="129"/>
      <c r="HY76" s="129"/>
      <c r="HZ76" s="129"/>
      <c r="IA76" s="129"/>
      <c r="IB76" s="129"/>
      <c r="IC76" s="129"/>
      <c r="ID76" s="129"/>
      <c r="IE76" s="129"/>
      <c r="IF76" s="129"/>
      <c r="IG76" s="129"/>
      <c r="IH76" s="129"/>
      <c r="II76" s="129"/>
      <c r="IJ76" s="129"/>
      <c r="IK76" s="129"/>
      <c r="IL76" s="129"/>
      <c r="IM76" s="129"/>
      <c r="IN76" s="129"/>
      <c r="IO76" s="129"/>
      <c r="IP76" s="129"/>
      <c r="IQ76" s="129"/>
      <c r="IR76" s="129"/>
      <c r="IS76" s="129"/>
      <c r="IT76" s="129"/>
      <c r="IU76" s="129"/>
      <c r="IV76" s="129"/>
      <c r="IW76" s="129"/>
    </row>
    <row r="77" customFormat="false" ht="12.75" hidden="false" customHeight="false" outlineLevel="0" collapsed="false">
      <c r="A77" s="68" t="s">
        <v>166</v>
      </c>
      <c r="B77" s="68" t="s">
        <v>143</v>
      </c>
      <c r="C77" s="68" t="s">
        <v>166</v>
      </c>
      <c r="D77" s="68" t="s">
        <v>144</v>
      </c>
      <c r="E77" s="120" t="str">
        <f aca="false">"AMT="&amp;A77</f>
        <v>AMT=GAS-BASIS</v>
      </c>
      <c r="F77" s="121" t="n">
        <f aca="false">ABS(DSUM(VARDATA2,H$6-1,$A76:$B77))+ABS(DSUM(VARDATA2,F$6-1,$A76:$B77))</f>
        <v>164235300</v>
      </c>
      <c r="G77" s="121"/>
      <c r="H77" s="121" t="n">
        <f aca="false">ABS(DSUM(VARDATA2,F$6-1,$C76:$D77))+ABS(DSUM(VARDATA2,H$6-1,$C76:$D77))</f>
        <v>189815037.5</v>
      </c>
      <c r="I77" s="121"/>
      <c r="J77" s="122" t="n">
        <f aca="false">IF((H77+F77)=0,"",F77/(H77+F77))</f>
        <v>0.463875564022023</v>
      </c>
      <c r="K77" s="121" t="n">
        <f aca="false">ABS(DSUM(VARDATA2,M$6-1,$A76:$B77))+ABS(DSUM(VARDATA2,K$6-1,$A76:$B77))</f>
        <v>3340568820.12</v>
      </c>
      <c r="L77" s="121"/>
      <c r="M77" s="121" t="n">
        <f aca="false">ABS(DSUM(VARDATA2,K$6-1,$C76:$D77))+ABS(DSUM(VARDATA2,M$6-1,$C76:$D77))</f>
        <v>2878903388.39</v>
      </c>
      <c r="N77" s="121"/>
      <c r="O77" s="122" t="n">
        <f aca="false">IF((M77+K77)=0,"",K77/(M77+K77))</f>
        <v>0.537114518423148</v>
      </c>
      <c r="P77" s="121" t="n">
        <f aca="false">ABS(DSUM(VARDATA2,R$6-1,$A76:$B77))+ABS(DSUM(VARDATA2,P$6-1,$A76:$B77))</f>
        <v>5001072325.1395</v>
      </c>
      <c r="Q77" s="121"/>
      <c r="R77" s="121" t="n">
        <f aca="false">ABS(DSUM(VARDATA2,P$6-1,$C76:$D77))+ABS(DSUM(VARDATA2,R$6-1,$C76:$D77))</f>
        <v>5618310883.76906</v>
      </c>
      <c r="S77" s="121"/>
      <c r="T77" s="122" t="n">
        <f aca="false">IF((R77+P77)=0,"",P77/(R77+P77))</f>
        <v>0.470938116344094</v>
      </c>
      <c r="U77" s="121" t="n">
        <f aca="false">ABS(DSUM(VARDATA2,W$6-1,$A76:$B77))+ABS(DSUM(VARDATA2,U$6-1,$A76:$B77))</f>
        <v>5995002487.79</v>
      </c>
      <c r="V77" s="121"/>
      <c r="W77" s="121" t="n">
        <f aca="false">ABS(DSUM(VARDATA2,U$6-1,$C76:$D77))+ABS(DSUM(VARDATA2,W$6-1,$C76:$D77))</f>
        <v>8688772919.41</v>
      </c>
      <c r="X77" s="121"/>
      <c r="Y77" s="122" t="n">
        <f aca="false">IF((W77+U77)=0,"",U77/(W77+U77))</f>
        <v>0.408273916042766</v>
      </c>
      <c r="Z77" s="122"/>
      <c r="AA77" s="122"/>
      <c r="AB77" s="122"/>
      <c r="AC77" s="122"/>
      <c r="AD77" s="1"/>
    </row>
    <row r="78" customFormat="false" ht="12.75" hidden="false" customHeight="false" outlineLevel="0" collapsed="false">
      <c r="A78" s="120" t="s">
        <v>168</v>
      </c>
      <c r="B78" s="68"/>
      <c r="C78" s="68"/>
      <c r="D78" s="68"/>
      <c r="E78" s="120" t="str">
        <f aca="false">"AMT="&amp;A78</f>
        <v>AMT=NORTH AMERICAN GAS (EXCL BASIS)</v>
      </c>
      <c r="F78" s="131" t="n">
        <f aca="false">F75-F77</f>
        <v>365559969.01</v>
      </c>
      <c r="G78" s="131"/>
      <c r="H78" s="131" t="n">
        <f aca="false">H75-H77</f>
        <v>599277843.08</v>
      </c>
      <c r="I78" s="131"/>
      <c r="J78" s="132" t="n">
        <f aca="false">IF((H78+F78)=0,"",F78/(H78+F78))</f>
        <v>0.378882299625194</v>
      </c>
      <c r="K78" s="131" t="n">
        <f aca="false">K75-K77</f>
        <v>5498056945.44</v>
      </c>
      <c r="L78" s="131"/>
      <c r="M78" s="131" t="n">
        <f aca="false">M75-M77</f>
        <v>13927933060.46</v>
      </c>
      <c r="N78" s="131"/>
      <c r="O78" s="132" t="n">
        <f aca="false">IF((M78+K78)=0,"",K78/(M78+K78))</f>
        <v>0.283025830023085</v>
      </c>
      <c r="P78" s="131" t="n">
        <f aca="false">P75-P77</f>
        <v>8581363703.33546</v>
      </c>
      <c r="Q78" s="131"/>
      <c r="R78" s="131" t="n">
        <f aca="false">R75-R77</f>
        <v>25382726966.8379</v>
      </c>
      <c r="S78" s="131"/>
      <c r="T78" s="132" t="n">
        <f aca="false">IF((R78+P78)=0,"",P78/(R78+P78))</f>
        <v>0.252659898557845</v>
      </c>
      <c r="U78" s="131" t="n">
        <f aca="false">U75-U77</f>
        <v>9736456945.31</v>
      </c>
      <c r="V78" s="131"/>
      <c r="W78" s="131" t="n">
        <f aca="false">W75-W77</f>
        <v>37927071333.55</v>
      </c>
      <c r="X78" s="131"/>
      <c r="Y78" s="132" t="n">
        <f aca="false">IF((W78+U78)=0,"",U78/(W78+U78))</f>
        <v>0.204274784030799</v>
      </c>
      <c r="Z78" s="122"/>
      <c r="AA78" s="122"/>
      <c r="AB78" s="122"/>
      <c r="AC78" s="122"/>
      <c r="AD78" s="1"/>
    </row>
    <row r="79" customFormat="false" ht="12.75" hidden="false" customHeight="false" outlineLevel="0" collapsed="false">
      <c r="A79" s="1" t="s">
        <v>139</v>
      </c>
      <c r="B79" s="1" t="s">
        <v>140</v>
      </c>
      <c r="C79" s="1" t="s">
        <v>139</v>
      </c>
      <c r="D79" s="1" t="s">
        <v>140</v>
      </c>
      <c r="F79" s="119"/>
      <c r="G79" s="119"/>
      <c r="H79" s="121"/>
      <c r="I79" s="121"/>
      <c r="J79" s="119"/>
      <c r="K79" s="119"/>
      <c r="L79" s="119"/>
      <c r="M79" s="121"/>
      <c r="N79" s="121"/>
      <c r="O79" s="119"/>
      <c r="P79" s="119"/>
      <c r="Q79" s="119"/>
      <c r="R79" s="121"/>
      <c r="S79" s="121"/>
      <c r="T79" s="119"/>
      <c r="U79" s="119"/>
      <c r="V79" s="119"/>
      <c r="W79" s="121"/>
      <c r="X79" s="121"/>
      <c r="Y79" s="119"/>
      <c r="Z79" s="119"/>
      <c r="AA79" s="119"/>
      <c r="AB79" s="119"/>
      <c r="AC79" s="119"/>
      <c r="AD79" s="1"/>
    </row>
    <row r="80" customFormat="false" ht="12.75" hidden="false" customHeight="false" outlineLevel="0" collapsed="false">
      <c r="A80" s="68" t="s">
        <v>146</v>
      </c>
      <c r="B80" s="68" t="s">
        <v>143</v>
      </c>
      <c r="C80" s="68" t="str">
        <f aca="false">A80</f>
        <v>CONTINENTAL GAS</v>
      </c>
      <c r="D80" s="68" t="s">
        <v>144</v>
      </c>
      <c r="E80" s="120" t="str">
        <f aca="false">"AMT="&amp;A80</f>
        <v>AMT=CONTINENTAL GAS</v>
      </c>
      <c r="F80" s="121" t="n">
        <f aca="false">ABS(DSUM(VARDATA2,H$6-1,$A79:$B80))+ABS(DSUM(VARDATA2,F$6-1,$A79:$B80))</f>
        <v>153433.98007</v>
      </c>
      <c r="G80" s="121"/>
      <c r="H80" s="121" t="n">
        <f aca="false">ABS(DSUM(VARDATA2,F$6-1,$C79:$D80))+ABS(DSUM(VARDATA2,H$6-1,$C79:$D80))</f>
        <v>1683614.97094</v>
      </c>
      <c r="I80" s="121"/>
      <c r="J80" s="122" t="n">
        <f aca="false">IF((H80+F80)=0,"",F80/(H80+F80))</f>
        <v>0.0835219877976811</v>
      </c>
      <c r="K80" s="121" t="n">
        <f aca="false">ABS(DSUM(VARDATA2,M$6-1,$A79:$B80))+ABS(DSUM(VARDATA2,K$6-1,$A79:$B80))</f>
        <v>10997035.3819375</v>
      </c>
      <c r="L80" s="121"/>
      <c r="M80" s="121" t="n">
        <f aca="false">ABS(DSUM(VARDATA2,K$6-1,$C79:$D80))+ABS(DSUM(VARDATA2,M$6-1,$C79:$D80))</f>
        <v>41813470.9973149</v>
      </c>
      <c r="N80" s="121"/>
      <c r="O80" s="122" t="n">
        <f aca="false">IF((M80+K80)=0,"",K80/(M80+K80))</f>
        <v>0.208235749586713</v>
      </c>
      <c r="P80" s="121" t="n">
        <f aca="false">ABS(DSUM(VARDATA2,R$6-1,$A79:$B80))+ABS(DSUM(VARDATA2,P$6-1,$A79:$B80))</f>
        <v>32824885.27583</v>
      </c>
      <c r="Q80" s="121"/>
      <c r="R80" s="121" t="n">
        <f aca="false">ABS(DSUM(VARDATA2,P$6-1,$C79:$D80))+ABS(DSUM(VARDATA2,R$6-1,$C79:$D80))</f>
        <v>76026902.5514992</v>
      </c>
      <c r="S80" s="121"/>
      <c r="T80" s="122" t="n">
        <f aca="false">IF((R80+P80)=0,"",P80/(R80+P80))</f>
        <v>0.301555775343809</v>
      </c>
      <c r="U80" s="121" t="n">
        <f aca="false">ABS(DSUM(VARDATA2,W$6-1,$A79:$B80))+ABS(DSUM(VARDATA2,U$6-1,$A79:$B80))</f>
        <v>32824885.27583</v>
      </c>
      <c r="V80" s="121"/>
      <c r="W80" s="121" t="n">
        <f aca="false">ABS(DSUM(VARDATA2,U$6-1,$C79:$D80))+ABS(DSUM(VARDATA2,W$6-1,$C79:$D80))</f>
        <v>76026902.5514992</v>
      </c>
      <c r="X80" s="121"/>
      <c r="Y80" s="122" t="n">
        <f aca="false">IF((W80+U80)=0,"",U80/(W80+U80))</f>
        <v>0.301555775343809</v>
      </c>
      <c r="Z80" s="122"/>
      <c r="AA80" s="122"/>
      <c r="AB80" s="122"/>
      <c r="AC80" s="122"/>
      <c r="AD80" s="1"/>
    </row>
    <row r="81" customFormat="false" ht="12.75" hidden="false" customHeight="false" outlineLevel="0" collapsed="false">
      <c r="A81" s="1" t="s">
        <v>139</v>
      </c>
      <c r="B81" s="1" t="s">
        <v>140</v>
      </c>
      <c r="C81" s="1" t="s">
        <v>139</v>
      </c>
      <c r="D81" s="1" t="s">
        <v>140</v>
      </c>
      <c r="F81" s="119"/>
      <c r="G81" s="119"/>
      <c r="H81" s="121"/>
      <c r="I81" s="121"/>
      <c r="J81" s="119"/>
      <c r="K81" s="119"/>
      <c r="L81" s="119"/>
      <c r="M81" s="121"/>
      <c r="N81" s="121"/>
      <c r="O81" s="119"/>
      <c r="P81" s="119"/>
      <c r="Q81" s="119"/>
      <c r="R81" s="121"/>
      <c r="S81" s="121"/>
      <c r="T81" s="119"/>
      <c r="U81" s="119"/>
      <c r="V81" s="119"/>
      <c r="W81" s="121"/>
      <c r="X81" s="121"/>
      <c r="Y81" s="119"/>
      <c r="Z81" s="119"/>
      <c r="AA81" s="119"/>
      <c r="AB81" s="119"/>
      <c r="AC81" s="119"/>
      <c r="AD81" s="1"/>
    </row>
    <row r="82" customFormat="false" ht="12.75" hidden="false" customHeight="false" outlineLevel="0" collapsed="false">
      <c r="A82" s="68" t="s">
        <v>147</v>
      </c>
      <c r="B82" s="68" t="s">
        <v>143</v>
      </c>
      <c r="C82" s="68" t="str">
        <f aca="false">A82</f>
        <v>UK GAS</v>
      </c>
      <c r="D82" s="68" t="s">
        <v>144</v>
      </c>
      <c r="E82" s="120" t="str">
        <f aca="false">"AMT="&amp;A82</f>
        <v>AMT=UK GAS</v>
      </c>
      <c r="F82" s="121" t="n">
        <f aca="false">ABS(DSUM(VARDATA2,H$6-1,$A81:$B82))+ABS(DSUM(VARDATA2,F$6-1,$A81:$B82))</f>
        <v>47997695.40419</v>
      </c>
      <c r="G82" s="121"/>
      <c r="H82" s="121" t="n">
        <f aca="false">ABS(DSUM(VARDATA2,F$6-1,$C81:$D82))+ABS(DSUM(VARDATA2,H$6-1,$C81:$D82))</f>
        <v>23030074.81117</v>
      </c>
      <c r="I82" s="121"/>
      <c r="J82" s="122" t="n">
        <f aca="false">IF((H82+F82)=0,"",F82/(H82+F82))</f>
        <v>0.67575956923128</v>
      </c>
      <c r="K82" s="121" t="n">
        <f aca="false">ABS(DSUM(VARDATA2,M$6-1,$A81:$B82))+ABS(DSUM(VARDATA2,K$6-1,$A81:$B82))</f>
        <v>359524906.15475</v>
      </c>
      <c r="L82" s="121"/>
      <c r="M82" s="121" t="n">
        <f aca="false">ABS(DSUM(VARDATA2,K$6-1,$C81:$D82))+ABS(DSUM(VARDATA2,M$6-1,$C81:$D82))</f>
        <v>683675035.101883</v>
      </c>
      <c r="N82" s="121"/>
      <c r="O82" s="122" t="n">
        <f aca="false">IF((M82+K82)=0,"",K82/(M82+K82))</f>
        <v>0.344636624233</v>
      </c>
      <c r="P82" s="121" t="n">
        <f aca="false">ABS(DSUM(VARDATA2,R$6-1,$A81:$B82))+ABS(DSUM(VARDATA2,P$6-1,$A81:$B82))</f>
        <v>531812086.139503</v>
      </c>
      <c r="Q82" s="121"/>
      <c r="R82" s="121" t="n">
        <f aca="false">ABS(DSUM(VARDATA2,P$6-1,$C81:$D82))+ABS(DSUM(VARDATA2,R$6-1,$C81:$D82))</f>
        <v>967279726.839926</v>
      </c>
      <c r="S82" s="121"/>
      <c r="T82" s="122" t="n">
        <f aca="false">IF((R82+P82)=0,"",P82/(R82+P82))</f>
        <v>0.354756180732207</v>
      </c>
      <c r="U82" s="121" t="n">
        <f aca="false">ABS(DSUM(VARDATA2,W$6-1,$A81:$B82))+ABS(DSUM(VARDATA2,U$6-1,$A81:$B82))</f>
        <v>531812086.139503</v>
      </c>
      <c r="V82" s="121"/>
      <c r="W82" s="121" t="n">
        <f aca="false">ABS(DSUM(VARDATA2,U$6-1,$C81:$D82))+ABS(DSUM(VARDATA2,W$6-1,$C81:$D82))</f>
        <v>967279726.839926</v>
      </c>
      <c r="X82" s="121"/>
      <c r="Y82" s="122" t="n">
        <f aca="false">IF((W82+U82)=0,"",U82/(W82+U82))</f>
        <v>0.354756180732207</v>
      </c>
      <c r="Z82" s="122"/>
      <c r="AA82" s="122"/>
      <c r="AB82" s="122"/>
      <c r="AC82" s="122"/>
      <c r="AD82" s="1"/>
    </row>
    <row r="83" customFormat="false" ht="12.75" hidden="false" customHeight="false" outlineLevel="0" collapsed="false">
      <c r="A83" s="1" t="s">
        <v>139</v>
      </c>
      <c r="B83" s="1" t="s">
        <v>140</v>
      </c>
      <c r="C83" s="1" t="s">
        <v>139</v>
      </c>
      <c r="D83" s="1" t="s">
        <v>140</v>
      </c>
      <c r="F83" s="119"/>
      <c r="G83" s="119"/>
      <c r="H83" s="121"/>
      <c r="I83" s="121"/>
      <c r="J83" s="119"/>
      <c r="K83" s="119"/>
      <c r="L83" s="119"/>
      <c r="M83" s="121"/>
      <c r="N83" s="121"/>
      <c r="O83" s="119"/>
      <c r="P83" s="119"/>
      <c r="Q83" s="119"/>
      <c r="R83" s="121"/>
      <c r="S83" s="121"/>
      <c r="T83" s="119"/>
      <c r="U83" s="119"/>
      <c r="V83" s="119"/>
      <c r="W83" s="121"/>
      <c r="X83" s="121"/>
      <c r="Y83" s="119"/>
      <c r="Z83" s="119"/>
      <c r="AA83" s="119"/>
      <c r="AB83" s="119"/>
      <c r="AC83" s="119"/>
      <c r="AD83" s="1"/>
    </row>
    <row r="84" customFormat="false" ht="12.75" hidden="false" customHeight="false" outlineLevel="0" collapsed="false">
      <c r="A84" s="68" t="s">
        <v>148</v>
      </c>
      <c r="B84" s="68" t="s">
        <v>143</v>
      </c>
      <c r="C84" s="68" t="str">
        <f aca="false">A84</f>
        <v>POWER</v>
      </c>
      <c r="D84" s="68" t="s">
        <v>144</v>
      </c>
      <c r="E84" s="120" t="str">
        <f aca="false">"AMT="&amp;A84</f>
        <v>AMT=POWER</v>
      </c>
      <c r="F84" s="121" t="n">
        <f aca="false">ABS(DSUM(VARDATA2,H$6-1,$A83:$B84))+ABS(DSUM(VARDATA2,F$6-1,$A83:$B84))</f>
        <v>28073960</v>
      </c>
      <c r="G84" s="121"/>
      <c r="H84" s="121" t="n">
        <f aca="false">ABS(DSUM(VARDATA2,F$6-1,$C83:$D84))+ABS(DSUM(VARDATA2,H$6-1,$C83:$D84))</f>
        <v>199800812.4</v>
      </c>
      <c r="I84" s="121"/>
      <c r="J84" s="122" t="n">
        <f aca="false">IF((H84+F84)=0,"",F84/(H84+F84))</f>
        <v>0.123199069841397</v>
      </c>
      <c r="K84" s="121" t="n">
        <f aca="false">ABS(DSUM(VARDATA2,M$6-1,$A83:$B84))+ABS(DSUM(VARDATA2,K$6-1,$A83:$B84))</f>
        <v>601441904</v>
      </c>
      <c r="L84" s="121"/>
      <c r="M84" s="121" t="n">
        <f aca="false">ABS(DSUM(VARDATA2,K$6-1,$C83:$D84))+ABS(DSUM(VARDATA2,M$6-1,$C83:$D84))</f>
        <v>3672582637.26</v>
      </c>
      <c r="N84" s="121"/>
      <c r="O84" s="122" t="n">
        <f aca="false">IF((M84+K84)=0,"",K84/(M84+K84))</f>
        <v>0.140720273876268</v>
      </c>
      <c r="P84" s="121" t="n">
        <f aca="false">ABS(DSUM(VARDATA2,R$6-1,$A83:$B84))+ABS(DSUM(VARDATA2,P$6-1,$A83:$B84))</f>
        <v>851261780</v>
      </c>
      <c r="Q84" s="121"/>
      <c r="R84" s="121" t="n">
        <f aca="false">ABS(DSUM(VARDATA2,P$6-1,$C83:$D84))+ABS(DSUM(VARDATA2,R$6-1,$C83:$D84))</f>
        <v>6141171073.638</v>
      </c>
      <c r="S84" s="121"/>
      <c r="T84" s="122" t="n">
        <f aca="false">IF((R84+P84)=0,"",P84/(R84+P84))</f>
        <v>0.121740429664206</v>
      </c>
      <c r="U84" s="121" t="n">
        <f aca="false">ABS(DSUM(VARDATA2,W$6-1,$A83:$B84))+ABS(DSUM(VARDATA2,U$6-1,$A83:$B84))</f>
        <v>899153656</v>
      </c>
      <c r="V84" s="121"/>
      <c r="W84" s="121" t="n">
        <f aca="false">ABS(DSUM(VARDATA2,U$6-1,$C83:$D84))+ABS(DSUM(VARDATA2,W$6-1,$C83:$D84))</f>
        <v>8049609568.15</v>
      </c>
      <c r="X84" s="121"/>
      <c r="Y84" s="122" t="n">
        <f aca="false">IF((W84+U84)=0,"",U84/(W84+U84))</f>
        <v>0.100477980417837</v>
      </c>
      <c r="Z84" s="122"/>
      <c r="AA84" s="122"/>
      <c r="AB84" s="122"/>
      <c r="AC84" s="122"/>
      <c r="AD84" s="1"/>
    </row>
    <row r="85" customFormat="false" ht="12.75" hidden="false" customHeight="false" outlineLevel="0" collapsed="false">
      <c r="A85" s="1" t="s">
        <v>139</v>
      </c>
      <c r="B85" s="1" t="s">
        <v>140</v>
      </c>
      <c r="C85" s="1" t="s">
        <v>139</v>
      </c>
      <c r="D85" s="1" t="s">
        <v>140</v>
      </c>
      <c r="F85" s="119"/>
      <c r="G85" s="119"/>
      <c r="H85" s="121"/>
      <c r="I85" s="121"/>
      <c r="J85" s="119"/>
      <c r="K85" s="119"/>
      <c r="L85" s="119"/>
      <c r="M85" s="121"/>
      <c r="N85" s="121"/>
      <c r="O85" s="119"/>
      <c r="P85" s="119"/>
      <c r="Q85" s="119"/>
      <c r="R85" s="121"/>
      <c r="S85" s="121"/>
      <c r="T85" s="119"/>
      <c r="U85" s="119"/>
      <c r="V85" s="119"/>
      <c r="W85" s="121"/>
      <c r="X85" s="121"/>
      <c r="Y85" s="119"/>
      <c r="Z85" s="119"/>
      <c r="AA85" s="119"/>
      <c r="AB85" s="119"/>
      <c r="AC85" s="119"/>
      <c r="AD85" s="1"/>
    </row>
    <row r="86" customFormat="false" ht="12.75" hidden="false" customHeight="false" outlineLevel="0" collapsed="false">
      <c r="A86" s="68" t="s">
        <v>150</v>
      </c>
      <c r="B86" s="68" t="s">
        <v>143</v>
      </c>
      <c r="C86" s="68" t="str">
        <f aca="false">A86</f>
        <v>CONTINENTAL POWER</v>
      </c>
      <c r="D86" s="68" t="s">
        <v>144</v>
      </c>
      <c r="E86" s="120" t="str">
        <f aca="false">"AMT="&amp;A86</f>
        <v>AMT=CONTINENTAL POWER</v>
      </c>
      <c r="F86" s="121" t="n">
        <f aca="false">ABS(DSUM(VARDATA2,H$6-1,$A85:$B86))+ABS(DSUM(VARDATA2,F$6-1,$A85:$B86))</f>
        <v>1719617</v>
      </c>
      <c r="G86" s="121"/>
      <c r="H86" s="121" t="n">
        <f aca="false">ABS(DSUM(VARDATA2,F$6-1,$C85:$D86))+ABS(DSUM(VARDATA2,H$6-1,$C85:$D86))</f>
        <v>794605</v>
      </c>
      <c r="I86" s="121"/>
      <c r="J86" s="122" t="n">
        <f aca="false">IF((H86+F86)=0,"",F86/(H86+F86))</f>
        <v>0.683955911610033</v>
      </c>
      <c r="K86" s="121" t="n">
        <f aca="false">ABS(DSUM(VARDATA2,M$6-1,$A85:$B86))+ABS(DSUM(VARDATA2,K$6-1,$A85:$B86))</f>
        <v>29259855.144305</v>
      </c>
      <c r="L86" s="121"/>
      <c r="M86" s="121" t="n">
        <f aca="false">ABS(DSUM(VARDATA2,K$6-1,$C85:$D86))+ABS(DSUM(VARDATA2,M$6-1,$C85:$D86))</f>
        <v>277065588.615529</v>
      </c>
      <c r="N86" s="121"/>
      <c r="O86" s="122" t="n">
        <f aca="false">IF((M86+K86)=0,"",K86/(M86+K86))</f>
        <v>0.0955188533644805</v>
      </c>
      <c r="P86" s="121" t="n">
        <f aca="false">ABS(DSUM(VARDATA2,R$6-1,$A85:$B86))+ABS(DSUM(VARDATA2,P$6-1,$A85:$B86))</f>
        <v>32312205.13855</v>
      </c>
      <c r="Q86" s="121"/>
      <c r="R86" s="121" t="n">
        <f aca="false">ABS(DSUM(VARDATA2,P$6-1,$C85:$D86))+ABS(DSUM(VARDATA2,R$6-1,$C85:$D86))</f>
        <v>394520175.16273</v>
      </c>
      <c r="S86" s="121"/>
      <c r="T86" s="122" t="n">
        <f aca="false">IF((R86+P86)=0,"",P86/(R86+P86))</f>
        <v>0.0757023286652771</v>
      </c>
      <c r="U86" s="121" t="n">
        <f aca="false">ABS(DSUM(VARDATA2,W$6-1,$A85:$B86))+ABS(DSUM(VARDATA2,U$6-1,$A85:$B86))</f>
        <v>32312205.13855</v>
      </c>
      <c r="V86" s="121"/>
      <c r="W86" s="121" t="n">
        <f aca="false">ABS(DSUM(VARDATA2,U$6-1,$C85:$D86))+ABS(DSUM(VARDATA2,W$6-1,$C85:$D86))</f>
        <v>394520175.16273</v>
      </c>
      <c r="X86" s="121"/>
      <c r="Y86" s="122" t="n">
        <f aca="false">IF((W86+U86)=0,"",U86/(W86+U86))</f>
        <v>0.0757023286652771</v>
      </c>
      <c r="Z86" s="122"/>
      <c r="AA86" s="122"/>
      <c r="AB86" s="122"/>
      <c r="AC86" s="122"/>
      <c r="AD86" s="1"/>
    </row>
    <row r="87" customFormat="false" ht="12.75" hidden="false" customHeight="false" outlineLevel="0" collapsed="false">
      <c r="A87" s="1" t="s">
        <v>139</v>
      </c>
      <c r="B87" s="1" t="s">
        <v>140</v>
      </c>
      <c r="C87" s="1" t="s">
        <v>139</v>
      </c>
      <c r="D87" s="1" t="s">
        <v>140</v>
      </c>
      <c r="F87" s="119"/>
      <c r="G87" s="119"/>
      <c r="H87" s="121"/>
      <c r="I87" s="121"/>
      <c r="J87" s="119"/>
      <c r="K87" s="119"/>
      <c r="L87" s="119"/>
      <c r="M87" s="121"/>
      <c r="N87" s="121"/>
      <c r="O87" s="119"/>
      <c r="P87" s="119"/>
      <c r="Q87" s="119"/>
      <c r="R87" s="121"/>
      <c r="S87" s="121"/>
      <c r="T87" s="119"/>
      <c r="U87" s="119"/>
      <c r="V87" s="119"/>
      <c r="W87" s="121"/>
      <c r="X87" s="121"/>
      <c r="Y87" s="119"/>
      <c r="Z87" s="119"/>
      <c r="AA87" s="119"/>
      <c r="AB87" s="119"/>
      <c r="AC87" s="119"/>
      <c r="AD87" s="1"/>
    </row>
    <row r="88" customFormat="false" ht="12.75" hidden="false" customHeight="false" outlineLevel="0" collapsed="false">
      <c r="A88" s="68" t="s">
        <v>151</v>
      </c>
      <c r="B88" s="68" t="s">
        <v>143</v>
      </c>
      <c r="C88" s="68" t="s">
        <v>151</v>
      </c>
      <c r="D88" s="68" t="s">
        <v>144</v>
      </c>
      <c r="E88" s="120" t="str">
        <f aca="false">"AMT="&amp;A88</f>
        <v>AMT=NORDIC POWER</v>
      </c>
      <c r="F88" s="121" t="n">
        <f aca="false">ABS(DSUM(VARDATA2,H$6-1,$A87:$B88))+ABS(DSUM(VARDATA2,F$6-1,$A87:$B88))</f>
        <v>170765</v>
      </c>
      <c r="G88" s="121"/>
      <c r="H88" s="121" t="n">
        <f aca="false">ABS(DSUM(VARDATA2,F$6-1,$C87:$D88))+ABS(DSUM(VARDATA2,H$6-1,$C87:$D88))</f>
        <v>6706886</v>
      </c>
      <c r="I88" s="121"/>
      <c r="J88" s="122" t="n">
        <f aca="false">IF((H88+F88)=0,"",F88/(H88+F88))</f>
        <v>0.0248289714031724</v>
      </c>
      <c r="K88" s="121" t="n">
        <f aca="false">ABS(DSUM(VARDATA2,M$6-1,$A87:$B88))+ABS(DSUM(VARDATA2,K$6-1,$A87:$B88))</f>
        <v>16528157.9389771</v>
      </c>
      <c r="L88" s="121"/>
      <c r="M88" s="121" t="n">
        <f aca="false">ABS(DSUM(VARDATA2,K$6-1,$C87:$D88))+ABS(DSUM(VARDATA2,M$6-1,$C87:$D88))</f>
        <v>161115951.132156</v>
      </c>
      <c r="N88" s="121"/>
      <c r="O88" s="122" t="n">
        <f aca="false">IF((M88+K88)=0,"",K88/(M88+K88))</f>
        <v>0.0930408445593813</v>
      </c>
      <c r="P88" s="121" t="n">
        <f aca="false">ABS(DSUM(VARDATA2,R$6-1,$A87:$B88))+ABS(DSUM(VARDATA2,P$6-1,$A87:$B88))</f>
        <v>24755097.43375</v>
      </c>
      <c r="Q88" s="121"/>
      <c r="R88" s="121" t="n">
        <f aca="false">ABS(DSUM(VARDATA2,P$6-1,$C87:$D88))+ABS(DSUM(VARDATA2,R$6-1,$C87:$D88))</f>
        <v>401365330.037242</v>
      </c>
      <c r="S88" s="121"/>
      <c r="T88" s="122" t="n">
        <f aca="false">IF((R88+P88)=0,"",P88/(R88+P88))</f>
        <v>0.0580941345165509</v>
      </c>
      <c r="U88" s="121" t="n">
        <f aca="false">ABS(DSUM(VARDATA2,W$6-1,$A87:$B88))+ABS(DSUM(VARDATA2,U$6-1,$A87:$B88))</f>
        <v>24755097.43375</v>
      </c>
      <c r="V88" s="121"/>
      <c r="W88" s="121" t="n">
        <f aca="false">ABS(DSUM(VARDATA2,U$6-1,$C87:$D88))+ABS(DSUM(VARDATA2,W$6-1,$C87:$D88))</f>
        <v>401365330.037242</v>
      </c>
      <c r="X88" s="121"/>
      <c r="Y88" s="122" t="n">
        <f aca="false">IF((W88+U88)=0,"",U88/(W88+U88))</f>
        <v>0.0580941345165509</v>
      </c>
      <c r="Z88" s="122"/>
      <c r="AA88" s="122"/>
      <c r="AB88" s="122"/>
      <c r="AC88" s="122"/>
      <c r="AD88" s="1"/>
    </row>
    <row r="89" customFormat="false" ht="12.75" hidden="false" customHeight="false" outlineLevel="0" collapsed="false">
      <c r="A89" s="1" t="s">
        <v>139</v>
      </c>
      <c r="B89" s="1" t="s">
        <v>140</v>
      </c>
      <c r="C89" s="1" t="s">
        <v>139</v>
      </c>
      <c r="D89" s="1" t="s">
        <v>140</v>
      </c>
      <c r="F89" s="119"/>
      <c r="G89" s="119"/>
      <c r="H89" s="121"/>
      <c r="I89" s="121"/>
      <c r="J89" s="119"/>
      <c r="K89" s="119"/>
      <c r="L89" s="119"/>
      <c r="M89" s="121"/>
      <c r="N89" s="121"/>
      <c r="O89" s="119"/>
      <c r="P89" s="119"/>
      <c r="Q89" s="119"/>
      <c r="R89" s="121"/>
      <c r="S89" s="121"/>
      <c r="T89" s="119"/>
      <c r="U89" s="119"/>
      <c r="V89" s="119"/>
      <c r="W89" s="121"/>
      <c r="X89" s="121"/>
      <c r="Y89" s="119"/>
      <c r="Z89" s="119"/>
      <c r="AA89" s="119"/>
      <c r="AB89" s="119"/>
      <c r="AC89" s="119"/>
      <c r="AD89" s="1"/>
    </row>
    <row r="90" customFormat="false" ht="12.75" hidden="false" customHeight="false" outlineLevel="0" collapsed="false">
      <c r="A90" s="68" t="s">
        <v>152</v>
      </c>
      <c r="B90" s="68" t="s">
        <v>143</v>
      </c>
      <c r="C90" s="68" t="str">
        <f aca="false">A90</f>
        <v>UK POWER</v>
      </c>
      <c r="D90" s="68" t="s">
        <v>144</v>
      </c>
      <c r="E90" s="120" t="str">
        <f aca="false">"AMT="&amp;A90</f>
        <v>AMT=UK POWER</v>
      </c>
      <c r="F90" s="121" t="n">
        <f aca="false">ABS(DSUM(VARDATA2,H$6-1,$A89:$B90))+ABS(DSUM(VARDATA2,F$6-1,$A89:$B90))</f>
        <v>1584064.56159</v>
      </c>
      <c r="G90" s="121"/>
      <c r="H90" s="121" t="n">
        <f aca="false">ABS(DSUM(VARDATA2,F$6-1,$C89:$D90))+ABS(DSUM(VARDATA2,H$6-1,$C89:$D90))</f>
        <v>13863201.2022</v>
      </c>
      <c r="I90" s="121"/>
      <c r="J90" s="122" t="n">
        <f aca="false">IF((H90+F90)=0,"",F90/(H90+F90))</f>
        <v>0.102546598589843</v>
      </c>
      <c r="K90" s="121" t="n">
        <f aca="false">ABS(DSUM(VARDATA2,M$6-1,$A89:$B90))+ABS(DSUM(VARDATA2,K$6-1,$A89:$B90))</f>
        <v>204202098.982819</v>
      </c>
      <c r="L90" s="121"/>
      <c r="M90" s="121" t="n">
        <f aca="false">ABS(DSUM(VARDATA2,K$6-1,$C89:$D90))+ABS(DSUM(VARDATA2,M$6-1,$C89:$D90))</f>
        <v>671677306.830706</v>
      </c>
      <c r="N90" s="121"/>
      <c r="O90" s="122" t="n">
        <f aca="false">IF((M90+K90)=0,"",K90/(M90+K90))</f>
        <v>0.233139513987265</v>
      </c>
      <c r="P90" s="121" t="n">
        <f aca="false">ABS(DSUM(VARDATA2,R$6-1,$A89:$B90))+ABS(DSUM(VARDATA2,P$6-1,$A89:$B90))</f>
        <v>314023133.508613</v>
      </c>
      <c r="Q90" s="121"/>
      <c r="R90" s="121" t="n">
        <f aca="false">ABS(DSUM(VARDATA2,P$6-1,$C89:$D90))+ABS(DSUM(VARDATA2,R$6-1,$C89:$D90))</f>
        <v>1240134760.01614</v>
      </c>
      <c r="S90" s="121"/>
      <c r="T90" s="122" t="n">
        <f aca="false">IF((R90+P90)=0,"",P90/(R90+P90))</f>
        <v>0.202053558918924</v>
      </c>
      <c r="U90" s="121" t="n">
        <f aca="false">ABS(DSUM(VARDATA2,W$6-1,$A89:$B90))+ABS(DSUM(VARDATA2,U$6-1,$A89:$B90))</f>
        <v>314023133.508613</v>
      </c>
      <c r="V90" s="121"/>
      <c r="W90" s="121" t="n">
        <f aca="false">ABS(DSUM(VARDATA2,U$6-1,$C89:$D90))+ABS(DSUM(VARDATA2,W$6-1,$C89:$D90))</f>
        <v>1240134760.01614</v>
      </c>
      <c r="X90" s="121"/>
      <c r="Y90" s="122" t="n">
        <f aca="false">IF((W90+U90)=0,"",U90/(W90+U90))</f>
        <v>0.202053558918924</v>
      </c>
      <c r="Z90" s="122"/>
      <c r="AA90" s="122"/>
      <c r="AB90" s="122"/>
      <c r="AC90" s="122"/>
      <c r="AD90" s="1"/>
    </row>
    <row r="91" customFormat="false" ht="12.75" hidden="false" customHeight="false" outlineLevel="0" collapsed="false">
      <c r="A91" s="1" t="s">
        <v>139</v>
      </c>
      <c r="B91" s="1" t="s">
        <v>140</v>
      </c>
      <c r="C91" s="1" t="s">
        <v>139</v>
      </c>
      <c r="D91" s="1" t="s">
        <v>140</v>
      </c>
      <c r="F91" s="119"/>
      <c r="G91" s="119"/>
      <c r="H91" s="121"/>
      <c r="I91" s="121"/>
      <c r="J91" s="119"/>
      <c r="K91" s="119"/>
      <c r="L91" s="119"/>
      <c r="M91" s="121"/>
      <c r="N91" s="121"/>
      <c r="O91" s="119"/>
      <c r="P91" s="119"/>
      <c r="Q91" s="119"/>
      <c r="R91" s="121"/>
      <c r="S91" s="121"/>
      <c r="T91" s="119"/>
      <c r="U91" s="119"/>
      <c r="V91" s="119"/>
      <c r="W91" s="121"/>
      <c r="X91" s="121"/>
      <c r="Y91" s="119"/>
      <c r="Z91" s="119"/>
      <c r="AA91" s="119"/>
      <c r="AB91" s="119"/>
      <c r="AC91" s="119"/>
      <c r="AD91" s="1"/>
    </row>
    <row r="92" customFormat="false" ht="12.75" hidden="false" customHeight="false" outlineLevel="0" collapsed="false">
      <c r="A92" s="68" t="s">
        <v>153</v>
      </c>
      <c r="B92" s="68" t="s">
        <v>143</v>
      </c>
      <c r="C92" s="68" t="s">
        <v>153</v>
      </c>
      <c r="D92" s="68" t="s">
        <v>144</v>
      </c>
      <c r="E92" s="120" t="str">
        <f aca="false">"AMT="&amp;A92</f>
        <v>AMT=CRUDE &amp; PRODUCTS</v>
      </c>
      <c r="F92" s="121" t="n">
        <f aca="false">ABS(DSUM(VARDATA2,H$6-1,$A91:$B92))+ABS(DSUM(VARDATA2,F$6-1,$A91:$B92))</f>
        <v>12089195.48</v>
      </c>
      <c r="G92" s="121"/>
      <c r="H92" s="121" t="n">
        <f aca="false">ABS(DSUM(VARDATA2,F$6-1,$C91:$D92))+ABS(DSUM(VARDATA2,H$6-1,$C91:$D92))</f>
        <v>935133329.37</v>
      </c>
      <c r="I92" s="121"/>
      <c r="J92" s="122" t="n">
        <f aca="false">IF((H92+F92)=0,"",F92/(H92+F92))</f>
        <v>0.0127627829394306</v>
      </c>
      <c r="K92" s="121" t="n">
        <f aca="false">ABS(DSUM(VARDATA2,M$6-1,$A91:$B92))+ABS(DSUM(VARDATA2,K$6-1,$A91:$B92))</f>
        <v>208909633.76</v>
      </c>
      <c r="L92" s="121"/>
      <c r="M92" s="121" t="n">
        <f aca="false">ABS(DSUM(VARDATA2,K$6-1,$C91:$D92))+ABS(DSUM(VARDATA2,M$6-1,$C91:$D92))</f>
        <v>11636732801.28</v>
      </c>
      <c r="N92" s="121"/>
      <c r="O92" s="122" t="n">
        <f aca="false">IF((M92+K92)=0,"",K92/(M92+K92))</f>
        <v>0.0176359901884287</v>
      </c>
      <c r="P92" s="121" t="n">
        <f aca="false">ABS(DSUM(VARDATA2,R$6-1,$A91:$B92))+ABS(DSUM(VARDATA2,P$6-1,$A91:$B92))</f>
        <v>493583368.597688</v>
      </c>
      <c r="Q92" s="121"/>
      <c r="R92" s="121" t="n">
        <f aca="false">ABS(DSUM(VARDATA2,P$6-1,$C91:$D92))+ABS(DSUM(VARDATA2,R$6-1,$C91:$D92))</f>
        <v>19165429025.6106</v>
      </c>
      <c r="S92" s="121"/>
      <c r="T92" s="122" t="n">
        <f aca="false">IF((R92+P92)=0,"",P92/(R92+P92))</f>
        <v>0.0251072311619836</v>
      </c>
      <c r="U92" s="121" t="n">
        <f aca="false">ABS(DSUM(VARDATA2,W$6-1,$A91:$B92))+ABS(DSUM(VARDATA2,U$6-1,$A91:$B92))</f>
        <v>493583368.61</v>
      </c>
      <c r="V92" s="121"/>
      <c r="W92" s="121" t="n">
        <f aca="false">ABS(DSUM(VARDATA2,U$6-1,$C91:$D92))+ABS(DSUM(VARDATA2,W$6-1,$C91:$D92))</f>
        <v>19165429025.61</v>
      </c>
      <c r="X92" s="121"/>
      <c r="Y92" s="122" t="n">
        <f aca="false">IF((W92+U92)=0,"",U92/(W92+U92))</f>
        <v>0.0251072311625949</v>
      </c>
      <c r="Z92" s="122"/>
      <c r="AA92" s="122"/>
      <c r="AB92" s="122"/>
      <c r="AC92" s="122"/>
      <c r="AD92" s="1"/>
    </row>
    <row r="93" customFormat="false" ht="12.75" hidden="false" customHeight="false" outlineLevel="0" collapsed="false">
      <c r="A93" s="1" t="s">
        <v>139</v>
      </c>
      <c r="B93" s="1" t="s">
        <v>140</v>
      </c>
      <c r="C93" s="1" t="s">
        <v>139</v>
      </c>
      <c r="D93" s="1" t="s">
        <v>140</v>
      </c>
      <c r="F93" s="119"/>
      <c r="G93" s="119"/>
      <c r="H93" s="121"/>
      <c r="I93" s="121"/>
      <c r="J93" s="119"/>
      <c r="K93" s="119"/>
      <c r="L93" s="119"/>
      <c r="M93" s="121"/>
      <c r="N93" s="121"/>
      <c r="O93" s="119"/>
      <c r="P93" s="119"/>
      <c r="Q93" s="119"/>
      <c r="R93" s="121"/>
      <c r="S93" s="121"/>
      <c r="T93" s="119"/>
      <c r="U93" s="119"/>
      <c r="V93" s="119"/>
      <c r="W93" s="121"/>
      <c r="X93" s="121"/>
      <c r="Y93" s="119"/>
      <c r="Z93" s="119"/>
      <c r="AA93" s="119"/>
      <c r="AB93" s="119"/>
      <c r="AC93" s="119"/>
      <c r="AD93" s="1"/>
    </row>
    <row r="94" customFormat="false" ht="12.75" hidden="false" customHeight="false" outlineLevel="0" collapsed="false">
      <c r="A94" s="68" t="s">
        <v>154</v>
      </c>
      <c r="B94" s="68" t="s">
        <v>143</v>
      </c>
      <c r="C94" s="68" t="s">
        <v>154</v>
      </c>
      <c r="D94" s="68" t="s">
        <v>144</v>
      </c>
      <c r="E94" s="120" t="str">
        <f aca="false">"AMT="&amp;A94</f>
        <v>AMT=LPG</v>
      </c>
      <c r="F94" s="121" t="n">
        <f aca="false">ABS(DSUM(VARDATA2,H$6-1,$A93:$B94))+ABS(DSUM(VARDATA2,F$6-1,$A93:$B94))</f>
        <v>16360000</v>
      </c>
      <c r="G94" s="121"/>
      <c r="H94" s="121" t="n">
        <f aca="false">ABS(DSUM(VARDATA2,F$6-1,$C93:$D94))+ABS(DSUM(VARDATA2,H$6-1,$C93:$D94))</f>
        <v>28395942.03</v>
      </c>
      <c r="I94" s="121"/>
      <c r="J94" s="122" t="n">
        <f aca="false">IF((H94+F94)=0,"",F94/(H94+F94))</f>
        <v>0.36553805501477</v>
      </c>
      <c r="K94" s="121" t="n">
        <f aca="false">ABS(DSUM(VARDATA2,M$6-1,$A93:$B94))+ABS(DSUM(VARDATA2,K$6-1,$A93:$B94))</f>
        <v>439134326.96</v>
      </c>
      <c r="L94" s="121"/>
      <c r="M94" s="121" t="n">
        <f aca="false">ABS(DSUM(VARDATA2,K$6-1,$C93:$D94))+ABS(DSUM(VARDATA2,M$6-1,$C93:$D94))</f>
        <v>1136801822.19</v>
      </c>
      <c r="N94" s="121"/>
      <c r="O94" s="122" t="n">
        <f aca="false">IF((M94+K94)=0,"",K94/(M94+K94))</f>
        <v>0.278649821692873</v>
      </c>
      <c r="P94" s="121" t="n">
        <f aca="false">ABS(DSUM(VARDATA2,R$6-1,$A93:$B94))+ABS(DSUM(VARDATA2,P$6-1,$A93:$B94))</f>
        <v>507022326.9616</v>
      </c>
      <c r="Q94" s="121"/>
      <c r="R94" s="121" t="n">
        <f aca="false">ABS(DSUM(VARDATA2,P$6-1,$C93:$D94))+ABS(DSUM(VARDATA2,R$6-1,$C93:$D94))</f>
        <v>1947107696.90378</v>
      </c>
      <c r="S94" s="121"/>
      <c r="T94" s="122" t="n">
        <f aca="false">IF((R94+P94)=0,"",P94/(R94+P94))</f>
        <v>0.206599618614752</v>
      </c>
      <c r="U94" s="121" t="n">
        <f aca="false">ABS(DSUM(VARDATA2,W$6-1,$A93:$B94))+ABS(DSUM(VARDATA2,U$6-1,$A93:$B94))</f>
        <v>507022326.96</v>
      </c>
      <c r="V94" s="121"/>
      <c r="W94" s="121" t="n">
        <f aca="false">ABS(DSUM(VARDATA2,U$6-1,$C93:$D94))+ABS(DSUM(VARDATA2,W$6-1,$C93:$D94))</f>
        <v>1947107696.9</v>
      </c>
      <c r="X94" s="121"/>
      <c r="Y94" s="122" t="n">
        <f aca="false">IF((W94+U94)=0,"",U94/(W94+U94))</f>
        <v>0.206599618614553</v>
      </c>
      <c r="Z94" s="122"/>
      <c r="AA94" s="122"/>
      <c r="AB94" s="122"/>
      <c r="AC94" s="122"/>
      <c r="AD94" s="1"/>
    </row>
    <row r="95" customFormat="false" ht="12.75" hidden="false" customHeight="false" outlineLevel="0" collapsed="false">
      <c r="A95" s="1" t="s">
        <v>139</v>
      </c>
      <c r="B95" s="1" t="s">
        <v>140</v>
      </c>
      <c r="C95" s="1" t="s">
        <v>139</v>
      </c>
      <c r="D95" s="1" t="s">
        <v>140</v>
      </c>
      <c r="F95" s="119"/>
      <c r="G95" s="119"/>
      <c r="H95" s="121"/>
      <c r="I95" s="121"/>
      <c r="J95" s="119"/>
      <c r="K95" s="119"/>
      <c r="L95" s="119"/>
      <c r="M95" s="121"/>
      <c r="N95" s="121"/>
      <c r="O95" s="119"/>
      <c r="P95" s="119"/>
      <c r="Q95" s="119"/>
      <c r="R95" s="121"/>
      <c r="S95" s="121"/>
      <c r="T95" s="119"/>
      <c r="U95" s="119"/>
      <c r="V95" s="119"/>
      <c r="W95" s="121"/>
      <c r="X95" s="121"/>
      <c r="Y95" s="119"/>
      <c r="Z95" s="119"/>
      <c r="AA95" s="119"/>
      <c r="AB95" s="119"/>
      <c r="AC95" s="119"/>
      <c r="AD95" s="1"/>
    </row>
    <row r="96" customFormat="false" ht="12.75" hidden="false" customHeight="false" outlineLevel="0" collapsed="false">
      <c r="A96" s="68" t="s">
        <v>155</v>
      </c>
      <c r="B96" s="68" t="s">
        <v>143</v>
      </c>
      <c r="C96" s="68" t="str">
        <f aca="false">A96</f>
        <v>PLASTICS</v>
      </c>
      <c r="D96" s="68" t="s">
        <v>144</v>
      </c>
      <c r="E96" s="120" t="str">
        <f aca="false">"AMT="&amp;A96</f>
        <v>AMT=PLASTICS</v>
      </c>
      <c r="F96" s="121" t="n">
        <f aca="false">ABS(DSUM(VARDATA2,H$6-1,$A95:$B96))+ABS(DSUM(VARDATA2,F$6-1,$A95:$B96))</f>
        <v>0</v>
      </c>
      <c r="G96" s="121"/>
      <c r="H96" s="121" t="n">
        <f aca="false">ABS(DSUM(VARDATA2,F$6-1,$C95:$D96))+ABS(DSUM(VARDATA2,H$6-1,$C95:$D96))</f>
        <v>0</v>
      </c>
      <c r="I96" s="121"/>
      <c r="J96" s="122" t="str">
        <f aca="false">IF((H96+F96)=0,"",F96/(H96+F96))</f>
        <v/>
      </c>
      <c r="K96" s="121" t="n">
        <f aca="false">ABS(DSUM(VARDATA2,M$6-1,$A95:$B96))+ABS(DSUM(VARDATA2,K$6-1,$A95:$B96))</f>
        <v>427500</v>
      </c>
      <c r="L96" s="121"/>
      <c r="M96" s="121" t="n">
        <f aca="false">ABS(DSUM(VARDATA2,K$6-1,$C95:$D96))+ABS(DSUM(VARDATA2,M$6-1,$C95:$D96))</f>
        <v>13536000</v>
      </c>
      <c r="N96" s="121"/>
      <c r="O96" s="122" t="n">
        <f aca="false">IF((M96+K96)=0,"",K96/(M96+K96))</f>
        <v>0.0306155333548179</v>
      </c>
      <c r="P96" s="121" t="n">
        <f aca="false">ABS(DSUM(VARDATA2,R$6-1,$A95:$B96))+ABS(DSUM(VARDATA2,P$6-1,$A95:$B96))</f>
        <v>427500</v>
      </c>
      <c r="Q96" s="121"/>
      <c r="R96" s="121" t="n">
        <f aca="false">ABS(DSUM(VARDATA2,P$6-1,$C95:$D96))+ABS(DSUM(VARDATA2,R$6-1,$C95:$D96))</f>
        <v>13536000</v>
      </c>
      <c r="S96" s="121"/>
      <c r="T96" s="122" t="n">
        <f aca="false">IF((R96+P96)=0,"",P96/(R96+P96))</f>
        <v>0.0306155333548179</v>
      </c>
      <c r="U96" s="121" t="n">
        <f aca="false">ABS(DSUM(VARDATA2,W$6-1,$A95:$B96))+ABS(DSUM(VARDATA2,U$6-1,$A95:$B96))</f>
        <v>427500</v>
      </c>
      <c r="V96" s="121"/>
      <c r="W96" s="121" t="n">
        <f aca="false">ABS(DSUM(VARDATA2,U$6-1,$C95:$D96))+ABS(DSUM(VARDATA2,W$6-1,$C95:$D96))</f>
        <v>66211623.18</v>
      </c>
      <c r="X96" s="121"/>
      <c r="Y96" s="122" t="n">
        <f aca="false">IF((W96+U96)=0,"",U96/(W96+U96))</f>
        <v>0.00641515043415672</v>
      </c>
      <c r="Z96" s="122"/>
      <c r="AA96" s="122"/>
      <c r="AB96" s="122"/>
      <c r="AC96" s="122"/>
      <c r="AD96" s="1"/>
    </row>
    <row r="97" customFormat="false" ht="12.75" hidden="false" customHeight="false" outlineLevel="0" collapsed="false">
      <c r="A97" s="1" t="s">
        <v>139</v>
      </c>
      <c r="B97" s="1" t="s">
        <v>140</v>
      </c>
      <c r="C97" s="1" t="s">
        <v>139</v>
      </c>
      <c r="D97" s="1" t="s">
        <v>140</v>
      </c>
      <c r="F97" s="119"/>
      <c r="G97" s="119"/>
      <c r="H97" s="121"/>
      <c r="I97" s="121"/>
      <c r="J97" s="119"/>
      <c r="K97" s="119"/>
      <c r="L97" s="119"/>
      <c r="M97" s="121"/>
      <c r="N97" s="121"/>
      <c r="O97" s="119"/>
      <c r="P97" s="119"/>
      <c r="Q97" s="119"/>
      <c r="R97" s="121"/>
      <c r="S97" s="121"/>
      <c r="T97" s="119"/>
      <c r="U97" s="119"/>
      <c r="V97" s="119"/>
      <c r="W97" s="121"/>
      <c r="X97" s="121"/>
      <c r="Y97" s="119"/>
      <c r="Z97" s="119"/>
      <c r="AA97" s="119"/>
      <c r="AB97" s="119"/>
      <c r="AC97" s="119"/>
      <c r="AD97" s="1"/>
    </row>
    <row r="98" customFormat="false" ht="12.75" hidden="false" customHeight="false" outlineLevel="0" collapsed="false">
      <c r="A98" s="68" t="s">
        <v>156</v>
      </c>
      <c r="B98" s="68" t="s">
        <v>143</v>
      </c>
      <c r="C98" s="68" t="s">
        <v>156</v>
      </c>
      <c r="D98" s="68" t="s">
        <v>144</v>
      </c>
      <c r="E98" s="120" t="str">
        <f aca="false">"AMT="&amp;A98</f>
        <v>AMT=PETROCHEMICALS</v>
      </c>
      <c r="F98" s="121" t="n">
        <f aca="false">ABS(DSUM(VARDATA2,H$6-1,$A97:$B98))+ABS(DSUM(VARDATA2,F$6-1,$A97:$B98))</f>
        <v>0</v>
      </c>
      <c r="G98" s="121"/>
      <c r="H98" s="121" t="n">
        <f aca="false">ABS(DSUM(VARDATA2,F$6-1,$C97:$D98))+ABS(DSUM(VARDATA2,H$6-1,$C97:$D98))</f>
        <v>21899865.09</v>
      </c>
      <c r="I98" s="121"/>
      <c r="J98" s="122" t="n">
        <f aca="false">IF((H98+F98)=0,"",F98/(H98+F98))</f>
        <v>0</v>
      </c>
      <c r="K98" s="121" t="n">
        <f aca="false">ABS(DSUM(VARDATA2,M$6-1,$A97:$B98))+ABS(DSUM(VARDATA2,K$6-1,$A97:$B98))</f>
        <v>48245251.01</v>
      </c>
      <c r="L98" s="121"/>
      <c r="M98" s="121" t="n">
        <f aca="false">ABS(DSUM(VARDATA2,K$6-1,$C97:$D98))+ABS(DSUM(VARDATA2,M$6-1,$C97:$D98))</f>
        <v>545293346.7</v>
      </c>
      <c r="N98" s="121"/>
      <c r="O98" s="122" t="n">
        <f aca="false">IF((M98+K98)=0,"",K98/(M98+K98))</f>
        <v>0.0812841004715457</v>
      </c>
      <c r="P98" s="121" t="n">
        <f aca="false">ABS(DSUM(VARDATA2,R$6-1,$A97:$B98))+ABS(DSUM(VARDATA2,P$6-1,$A97:$B98))</f>
        <v>90533460.6835</v>
      </c>
      <c r="Q98" s="121"/>
      <c r="R98" s="121" t="n">
        <f aca="false">ABS(DSUM(VARDATA2,P$6-1,$C97:$D98))+ABS(DSUM(VARDATA2,R$6-1,$C97:$D98))</f>
        <v>1032904469.90369</v>
      </c>
      <c r="S98" s="121"/>
      <c r="T98" s="122" t="n">
        <f aca="false">IF((R98+P98)=0,"",P98/(R98+P98))</f>
        <v>0.0805860815436246</v>
      </c>
      <c r="U98" s="121" t="n">
        <f aca="false">ABS(DSUM(VARDATA2,W$6-1,$A97:$B98))+ABS(DSUM(VARDATA2,U$6-1,$A97:$B98))</f>
        <v>90533460.69</v>
      </c>
      <c r="V98" s="121"/>
      <c r="W98" s="121" t="n">
        <f aca="false">ABS(DSUM(VARDATA2,U$6-1,$C97:$D98))+ABS(DSUM(VARDATA2,W$6-1,$C97:$D98))</f>
        <v>1032904469.91</v>
      </c>
      <c r="X98" s="121"/>
      <c r="Y98" s="122" t="n">
        <f aca="false">IF((W98+U98)=0,"",U98/(W98+U98))</f>
        <v>0.0805860815484914</v>
      </c>
      <c r="Z98" s="122"/>
      <c r="AA98" s="122"/>
      <c r="AB98" s="122"/>
      <c r="AC98" s="122"/>
      <c r="AD98" s="1"/>
    </row>
    <row r="99" customFormat="false" ht="12.75" hidden="false" customHeight="false" outlineLevel="0" collapsed="false">
      <c r="A99" s="1" t="s">
        <v>139</v>
      </c>
      <c r="B99" s="1" t="s">
        <v>140</v>
      </c>
      <c r="C99" s="1" t="s">
        <v>139</v>
      </c>
      <c r="D99" s="1" t="s">
        <v>140</v>
      </c>
      <c r="F99" s="119"/>
      <c r="G99" s="119"/>
      <c r="H99" s="121"/>
      <c r="I99" s="121"/>
      <c r="J99" s="119"/>
      <c r="K99" s="119"/>
      <c r="L99" s="119"/>
      <c r="M99" s="121"/>
      <c r="N99" s="121"/>
      <c r="O99" s="119"/>
      <c r="P99" s="119"/>
      <c r="Q99" s="119"/>
      <c r="R99" s="121"/>
      <c r="S99" s="121"/>
      <c r="T99" s="119"/>
      <c r="U99" s="119"/>
      <c r="V99" s="119"/>
      <c r="W99" s="121"/>
      <c r="X99" s="121"/>
      <c r="Y99" s="119"/>
      <c r="Z99" s="119"/>
      <c r="AA99" s="119"/>
      <c r="AB99" s="119"/>
      <c r="AC99" s="119"/>
      <c r="AD99" s="1"/>
    </row>
    <row r="100" customFormat="false" ht="12.75" hidden="false" customHeight="false" outlineLevel="0" collapsed="false">
      <c r="A100" s="68" t="s">
        <v>157</v>
      </c>
      <c r="B100" s="68" t="s">
        <v>143</v>
      </c>
      <c r="C100" s="68" t="s">
        <v>157</v>
      </c>
      <c r="D100" s="68" t="s">
        <v>144</v>
      </c>
      <c r="E100" s="120" t="str">
        <f aca="false">"AMT="&amp;A100</f>
        <v>AMT=COAL</v>
      </c>
      <c r="F100" s="121" t="n">
        <f aca="false">ABS(DSUM(VARDATA2,H$6-1,$A99:$B100))+ABS(DSUM(VARDATA2,F$6-1,$A99:$B100))</f>
        <v>1001250</v>
      </c>
      <c r="G100" s="121"/>
      <c r="H100" s="121" t="n">
        <f aca="false">ABS(DSUM(VARDATA2,F$6-1,$C99:$D100))+ABS(DSUM(VARDATA2,H$6-1,$C99:$D100))</f>
        <v>2667350</v>
      </c>
      <c r="I100" s="121"/>
      <c r="J100" s="122" t="n">
        <f aca="false">IF((H100+F100)=0,"",F100/(H100+F100))</f>
        <v>0.272924276290683</v>
      </c>
      <c r="K100" s="121" t="n">
        <f aca="false">ABS(DSUM(VARDATA2,M$6-1,$A99:$B100))+ABS(DSUM(VARDATA2,K$6-1,$A99:$B100))</f>
        <v>8881068.75</v>
      </c>
      <c r="L100" s="121"/>
      <c r="M100" s="121" t="n">
        <f aca="false">ABS(DSUM(VARDATA2,K$6-1,$C99:$D100))+ABS(DSUM(VARDATA2,M$6-1,$C99:$D100))</f>
        <v>69610982.18</v>
      </c>
      <c r="N100" s="121"/>
      <c r="O100" s="122" t="n">
        <f aca="false">IF((M100+K100)=0,"",K100/(M100+K100))</f>
        <v>0.113146091161769</v>
      </c>
      <c r="P100" s="121" t="n">
        <f aca="false">ABS(DSUM(VARDATA2,R$6-1,$A99:$B100))+ABS(DSUM(VARDATA2,P$6-1,$A99:$B100))</f>
        <v>22231057.5</v>
      </c>
      <c r="Q100" s="121"/>
      <c r="R100" s="121" t="n">
        <f aca="false">ABS(DSUM(VARDATA2,P$6-1,$C99:$D100))+ABS(DSUM(VARDATA2,R$6-1,$C99:$D100))</f>
        <v>111446413.06</v>
      </c>
      <c r="S100" s="121"/>
      <c r="T100" s="122" t="n">
        <f aca="false">IF((R100+P100)=0,"",P100/(R100+P100))</f>
        <v>0.166303696553128</v>
      </c>
      <c r="U100" s="121" t="n">
        <f aca="false">ABS(DSUM(VARDATA2,W$6-1,$A99:$B100))+ABS(DSUM(VARDATA2,U$6-1,$A99:$B100))</f>
        <v>29767432.5</v>
      </c>
      <c r="V100" s="121"/>
      <c r="W100" s="121" t="n">
        <f aca="false">ABS(DSUM(VARDATA2,U$6-1,$C99:$D100))+ABS(DSUM(VARDATA2,W$6-1,$C99:$D100))</f>
        <v>136764301.09</v>
      </c>
      <c r="X100" s="121"/>
      <c r="Y100" s="122" t="n">
        <f aca="false">IF((W100+U100)=0,"",U100/(W100+U100))</f>
        <v>0.178749310166237</v>
      </c>
      <c r="Z100" s="122"/>
      <c r="AA100" s="122"/>
      <c r="AB100" s="122"/>
      <c r="AC100" s="122"/>
      <c r="AD100" s="1"/>
    </row>
    <row r="101" customFormat="false" ht="12.75" hidden="false" customHeight="false" outlineLevel="0" collapsed="false">
      <c r="A101" s="1" t="s">
        <v>139</v>
      </c>
      <c r="B101" s="1" t="s">
        <v>140</v>
      </c>
      <c r="C101" s="1" t="s">
        <v>139</v>
      </c>
      <c r="D101" s="1" t="s">
        <v>140</v>
      </c>
      <c r="F101" s="121"/>
      <c r="G101" s="121"/>
      <c r="H101" s="121"/>
      <c r="I101" s="121"/>
      <c r="J101" s="122"/>
      <c r="K101" s="121"/>
      <c r="L101" s="121"/>
      <c r="M101" s="121"/>
      <c r="N101" s="121"/>
      <c r="O101" s="122"/>
      <c r="P101" s="121"/>
      <c r="Q101" s="121"/>
      <c r="R101" s="121"/>
      <c r="S101" s="121"/>
      <c r="T101" s="122"/>
      <c r="U101" s="121"/>
      <c r="V101" s="121"/>
      <c r="W101" s="121"/>
      <c r="X101" s="121"/>
      <c r="Y101" s="122"/>
      <c r="Z101" s="122"/>
      <c r="AA101" s="122"/>
      <c r="AB101" s="122"/>
      <c r="AC101" s="122"/>
      <c r="AD101" s="1"/>
    </row>
    <row r="102" customFormat="false" ht="12.75" hidden="false" customHeight="false" outlineLevel="0" collapsed="false">
      <c r="A102" s="68" t="s">
        <v>158</v>
      </c>
      <c r="B102" s="68" t="s">
        <v>143</v>
      </c>
      <c r="C102" s="68" t="s">
        <v>158</v>
      </c>
      <c r="D102" s="68" t="s">
        <v>144</v>
      </c>
      <c r="E102" s="120" t="str">
        <f aca="false">"AMT="&amp;A102</f>
        <v>AMT=EMISSIONS</v>
      </c>
      <c r="F102" s="121" t="n">
        <f aca="false">ABS(DSUM(VARDATA2,H$6-1,$A101:$B102))+ABS(DSUM(VARDATA2,F$6-1,$A101:$B102))</f>
        <v>0</v>
      </c>
      <c r="G102" s="121"/>
      <c r="H102" s="121" t="n">
        <f aca="false">ABS(DSUM(VARDATA2,F$6-1,$C101:$D102))+ABS(DSUM(VARDATA2,H$6-1,$C101:$D102))</f>
        <v>2962500</v>
      </c>
      <c r="I102" s="121"/>
      <c r="J102" s="122" t="n">
        <f aca="false">IF((H102+F102)=0,"",F102/(H102+F102))</f>
        <v>0</v>
      </c>
      <c r="K102" s="121" t="n">
        <f aca="false">ABS(DSUM(VARDATA2,M$6-1,$A101:$B102))+ABS(DSUM(VARDATA2,K$6-1,$A101:$B102))</f>
        <v>5577350</v>
      </c>
      <c r="L102" s="121"/>
      <c r="M102" s="121" t="n">
        <f aca="false">ABS(DSUM(VARDATA2,K$6-1,$C101:$D102))+ABS(DSUM(VARDATA2,M$6-1,$C101:$D102))</f>
        <v>29629717.75</v>
      </c>
      <c r="N102" s="121"/>
      <c r="O102" s="122" t="n">
        <f aca="false">IF((M102+K102)=0,"",K102/(M102+K102))</f>
        <v>0.158415635167459</v>
      </c>
      <c r="P102" s="121" t="n">
        <f aca="false">ABS(DSUM(VARDATA2,R$6-1,$A101:$B102))+ABS(DSUM(VARDATA2,P$6-1,$A101:$B102))</f>
        <v>18611125</v>
      </c>
      <c r="Q102" s="121"/>
      <c r="R102" s="121" t="n">
        <f aca="false">ABS(DSUM(VARDATA2,P$6-1,$C101:$D102))+ABS(DSUM(VARDATA2,R$6-1,$C101:$D102))</f>
        <v>129952062.25</v>
      </c>
      <c r="S102" s="121"/>
      <c r="T102" s="122" t="n">
        <f aca="false">IF((R102+P102)=0,"",P102/(R102+P102))</f>
        <v>0.125274136510557</v>
      </c>
      <c r="U102" s="121" t="n">
        <f aca="false">ABS(DSUM(VARDATA2,W$6-1,$A101:$B102))+ABS(DSUM(VARDATA2,U$6-1,$A101:$B102))</f>
        <v>18611125</v>
      </c>
      <c r="V102" s="121"/>
      <c r="W102" s="121" t="n">
        <f aca="false">ABS(DSUM(VARDATA2,U$6-1,$C101:$D102))+ABS(DSUM(VARDATA2,W$6-1,$C101:$D102))</f>
        <v>129952062.25</v>
      </c>
      <c r="X102" s="121"/>
      <c r="Y102" s="122" t="n">
        <f aca="false">IF((W102+U102)=0,"",U102/(W102+U102))</f>
        <v>0.125274136510557</v>
      </c>
      <c r="Z102" s="122"/>
      <c r="AA102" s="122"/>
      <c r="AB102" s="122"/>
      <c r="AC102" s="122"/>
      <c r="AD102" s="1"/>
    </row>
    <row r="103" customFormat="false" ht="12.75" hidden="false" customHeight="false" outlineLevel="0" collapsed="false">
      <c r="A103" s="1" t="s">
        <v>139</v>
      </c>
      <c r="B103" s="1" t="s">
        <v>140</v>
      </c>
      <c r="C103" s="1" t="s">
        <v>139</v>
      </c>
      <c r="D103" s="1" t="s">
        <v>140</v>
      </c>
      <c r="F103" s="121"/>
      <c r="G103" s="121"/>
      <c r="H103" s="121"/>
      <c r="I103" s="121"/>
      <c r="J103" s="122"/>
      <c r="K103" s="121"/>
      <c r="L103" s="121"/>
      <c r="M103" s="121"/>
      <c r="N103" s="121"/>
      <c r="O103" s="122"/>
      <c r="P103" s="121"/>
      <c r="Q103" s="121"/>
      <c r="R103" s="121"/>
      <c r="S103" s="121"/>
      <c r="T103" s="122"/>
      <c r="U103" s="121"/>
      <c r="V103" s="121"/>
      <c r="W103" s="121"/>
      <c r="X103" s="121"/>
      <c r="Y103" s="122"/>
      <c r="Z103" s="122"/>
      <c r="AA103" s="122"/>
      <c r="AB103" s="122"/>
      <c r="AC103" s="122"/>
      <c r="AD103" s="1"/>
    </row>
    <row r="104" customFormat="false" ht="12.75" hidden="false" customHeight="false" outlineLevel="0" collapsed="false">
      <c r="A104" s="68" t="s">
        <v>159</v>
      </c>
      <c r="B104" s="68" t="s">
        <v>143</v>
      </c>
      <c r="C104" s="68" t="s">
        <v>159</v>
      </c>
      <c r="D104" s="68" t="s">
        <v>144</v>
      </c>
      <c r="E104" s="120" t="str">
        <f aca="false">"AMT="&amp;A104</f>
        <v>AMT=PAPER &amp; PULP</v>
      </c>
      <c r="F104" s="121" t="n">
        <f aca="false">ABS(DSUM(VARDATA2,H$6-1,$A103:$B104))+ABS(DSUM(VARDATA2,F$6-1,$A103:$B104))</f>
        <v>0</v>
      </c>
      <c r="G104" s="121"/>
      <c r="H104" s="121" t="n">
        <f aca="false">ABS(DSUM(VARDATA2,F$6-1,$C103:$D104))+ABS(DSUM(VARDATA2,H$6-1,$C103:$D104))</f>
        <v>2354112</v>
      </c>
      <c r="I104" s="121"/>
      <c r="J104" s="122" t="n">
        <f aca="false">IF((H104+F104)=0,"",F104/(H104+F104))</f>
        <v>0</v>
      </c>
      <c r="K104" s="121" t="n">
        <f aca="false">ABS(DSUM(VARDATA2,M$6-1,$A103:$B104))+ABS(DSUM(VARDATA2,K$6-1,$A103:$B104))</f>
        <v>0</v>
      </c>
      <c r="L104" s="121"/>
      <c r="M104" s="121" t="n">
        <f aca="false">ABS(DSUM(VARDATA2,K$6-1,$C103:$D104))+ABS(DSUM(VARDATA2,M$6-1,$C103:$D104))</f>
        <v>63590814</v>
      </c>
      <c r="N104" s="121"/>
      <c r="O104" s="122" t="n">
        <f aca="false">IF((M104+K104)=0,"",K104/(M104+K104))</f>
        <v>0</v>
      </c>
      <c r="P104" s="121" t="n">
        <f aca="false">ABS(DSUM(VARDATA2,R$6-1,$A103:$B104))+ABS(DSUM(VARDATA2,P$6-1,$A103:$B104))</f>
        <v>393750</v>
      </c>
      <c r="Q104" s="121"/>
      <c r="R104" s="121" t="n">
        <f aca="false">ABS(DSUM(VARDATA2,P$6-1,$C103:$D104))+ABS(DSUM(VARDATA2,R$6-1,$C103:$D104))</f>
        <v>250148077.312045</v>
      </c>
      <c r="S104" s="121"/>
      <c r="T104" s="122" t="n">
        <f aca="false">IF((R104+P104)=0,"",P104/(R104+P104))</f>
        <v>0.00157159387007101</v>
      </c>
      <c r="U104" s="121" t="n">
        <f aca="false">ABS(DSUM(VARDATA2,W$6-1,$A103:$B104))+ABS(DSUM(VARDATA2,U$6-1,$A103:$B104))</f>
        <v>1500750</v>
      </c>
      <c r="V104" s="121"/>
      <c r="W104" s="121" t="n">
        <f aca="false">ABS(DSUM(VARDATA2,U$6-1,$C103:$D104))+ABS(DSUM(VARDATA2,W$6-1,$C103:$D104))</f>
        <v>257500303.76</v>
      </c>
      <c r="X104" s="121"/>
      <c r="Y104" s="122" t="n">
        <f aca="false">IF((W104+U104)=0,"",U104/(W104+U104))</f>
        <v>0.00579437796956089</v>
      </c>
      <c r="Z104" s="122"/>
      <c r="AA104" s="122"/>
      <c r="AB104" s="122"/>
      <c r="AC104" s="122"/>
      <c r="AD104" s="1"/>
    </row>
    <row r="105" customFormat="false" ht="12.75" hidden="false" customHeight="false" outlineLevel="0" collapsed="false">
      <c r="A105" s="1" t="s">
        <v>139</v>
      </c>
      <c r="B105" s="1" t="s">
        <v>140</v>
      </c>
      <c r="C105" s="1" t="s">
        <v>139</v>
      </c>
      <c r="D105" s="1" t="s">
        <v>140</v>
      </c>
      <c r="F105" s="119"/>
      <c r="G105" s="119"/>
      <c r="H105" s="121"/>
      <c r="I105" s="121"/>
      <c r="J105" s="119"/>
      <c r="K105" s="119"/>
      <c r="L105" s="119"/>
      <c r="M105" s="121"/>
      <c r="N105" s="121"/>
      <c r="O105" s="119"/>
      <c r="P105" s="119"/>
      <c r="Q105" s="119"/>
      <c r="R105" s="121"/>
      <c r="S105" s="121"/>
      <c r="T105" s="119"/>
      <c r="U105" s="119"/>
      <c r="V105" s="119"/>
      <c r="W105" s="121"/>
      <c r="X105" s="121"/>
      <c r="Y105" s="119"/>
      <c r="Z105" s="119"/>
      <c r="AA105" s="119"/>
      <c r="AB105" s="119"/>
      <c r="AC105" s="119"/>
      <c r="AD105" s="1"/>
    </row>
    <row r="106" customFormat="false" ht="12.75" hidden="false" customHeight="false" outlineLevel="0" collapsed="false">
      <c r="A106" s="68" t="s">
        <v>124</v>
      </c>
      <c r="B106" s="68" t="s">
        <v>143</v>
      </c>
      <c r="C106" s="68" t="s">
        <v>124</v>
      </c>
      <c r="D106" s="68" t="s">
        <v>144</v>
      </c>
      <c r="E106" s="120" t="str">
        <f aca="false">"AMT="&amp;A106</f>
        <v>AMT=WEATHER</v>
      </c>
      <c r="F106" s="121" t="n">
        <f aca="false">ABS(DSUM(VARDATA2,H$6-1,$A105:$B106))+ABS(DSUM(VARDATA2,F$6-1,$A105:$B106))</f>
        <v>0</v>
      </c>
      <c r="G106" s="121"/>
      <c r="H106" s="121" t="n">
        <f aca="false">ABS(DSUM(VARDATA2,F$6-1,$C105:$D106))+ABS(DSUM(VARDATA2,H$6-1,$C105:$D106))</f>
        <v>0</v>
      </c>
      <c r="I106" s="121"/>
      <c r="J106" s="122" t="str">
        <f aca="false">IF((H106+F106)=0,"",F106/(H106+F106))</f>
        <v/>
      </c>
      <c r="K106" s="121" t="n">
        <f aca="false">ABS(DSUM(VARDATA2,M$6-1,$A105:$B106))+ABS(DSUM(VARDATA2,K$6-1,$A105:$B106))</f>
        <v>0</v>
      </c>
      <c r="L106" s="121"/>
      <c r="M106" s="121" t="n">
        <f aca="false">ABS(DSUM(VARDATA2,K$6-1,$C105:$D106))+ABS(DSUM(VARDATA2,M$6-1,$C105:$D106))</f>
        <v>0</v>
      </c>
      <c r="N106" s="121"/>
      <c r="O106" s="122" t="str">
        <f aca="false">IF((M106+K106)=0,"",K106/(M106+K106))</f>
        <v/>
      </c>
      <c r="P106" s="121" t="n">
        <f aca="false">ABS(DSUM(VARDATA2,R$6-1,$A105:$B106))+ABS(DSUM(VARDATA2,P$6-1,$A105:$B106))</f>
        <v>0</v>
      </c>
      <c r="Q106" s="121"/>
      <c r="R106" s="121" t="n">
        <f aca="false">ABS(DSUM(VARDATA2,P$6-1,$C105:$D106))+ABS(DSUM(VARDATA2,R$6-1,$C105:$D106))</f>
        <v>0</v>
      </c>
      <c r="S106" s="121"/>
      <c r="T106" s="122" t="str">
        <f aca="false">IF((R106+P106)=0,"",P106/(R106+P106))</f>
        <v/>
      </c>
      <c r="U106" s="121" t="n">
        <f aca="false">ABS(DSUM(VARDATA2,W$6-1,$A105:$B106))+ABS(DSUM(VARDATA2,U$6-1,$A105:$B106))</f>
        <v>0</v>
      </c>
      <c r="V106" s="121"/>
      <c r="W106" s="121" t="n">
        <f aca="false">ABS(DSUM(VARDATA2,U$6-1,$C105:$D106))+ABS(DSUM(VARDATA2,W$6-1,$C105:$D106))</f>
        <v>0</v>
      </c>
      <c r="X106" s="121"/>
      <c r="Y106" s="122" t="str">
        <f aca="false">IF((W106+U106)=0,"",U106/(W106+U106))</f>
        <v/>
      </c>
      <c r="Z106" s="122"/>
      <c r="AA106" s="122"/>
      <c r="AB106" s="122"/>
      <c r="AC106" s="122"/>
      <c r="AD106" s="1"/>
    </row>
    <row r="107" customFormat="false" ht="12.75" hidden="false" customHeight="false" outlineLevel="0" collapsed="false">
      <c r="A107" s="120" t="s">
        <v>35</v>
      </c>
      <c r="B107" s="86"/>
      <c r="C107" s="86"/>
      <c r="D107" s="86"/>
      <c r="E107" s="120" t="str">
        <f aca="false">"AMT="&amp;A107</f>
        <v>AMT=TOTAL</v>
      </c>
      <c r="F107" s="133" t="n">
        <f aca="false">SUM(F78:F106)</f>
        <v>474709950.43585</v>
      </c>
      <c r="G107" s="133"/>
      <c r="H107" s="133" t="n">
        <f aca="false">SUM(H78:H106)</f>
        <v>1838570135.95431</v>
      </c>
      <c r="I107" s="133"/>
      <c r="J107" s="134" t="n">
        <f aca="false">IF((H107+F107)=0,"",F107/(H107+F107))</f>
        <v>0.205210753867954</v>
      </c>
      <c r="K107" s="133" t="n">
        <f aca="false">SUM(K78:K106)</f>
        <v>7431186033.52279</v>
      </c>
      <c r="L107" s="133"/>
      <c r="M107" s="133" t="n">
        <f aca="false">SUM(M78:M106)</f>
        <v>32931058534.4976</v>
      </c>
      <c r="N107" s="133"/>
      <c r="O107" s="134" t="n">
        <f aca="false">IF((M107+K107)=0,"",K107/(M107+K107))</f>
        <v>0.184112308744361</v>
      </c>
      <c r="P107" s="133" t="n">
        <f aca="false">SUM(P78:P106)</f>
        <v>11501155479.5745</v>
      </c>
      <c r="Q107" s="133"/>
      <c r="R107" s="133" t="n">
        <f aca="false">SUM(R78:R106)</f>
        <v>57253748680.1236</v>
      </c>
      <c r="S107" s="133"/>
      <c r="T107" s="134" t="n">
        <f aca="false">IF((R107+P107)=0,"",P107/(R107+P107))</f>
        <v>0.167277601796384</v>
      </c>
      <c r="U107" s="133" t="n">
        <f aca="false">SUM(U78:U106)</f>
        <v>12712783972.5662</v>
      </c>
      <c r="V107" s="133"/>
      <c r="W107" s="133" t="n">
        <f aca="false">SUM(W78:W106)</f>
        <v>71791877279.0075</v>
      </c>
      <c r="X107" s="133"/>
      <c r="Y107" s="134" t="n">
        <f aca="false">IF((W107+U107)=0,"",U107/(W107+U107))</f>
        <v>0.150438848985144</v>
      </c>
      <c r="Z107" s="135"/>
      <c r="AA107" s="135"/>
      <c r="AB107" s="135"/>
      <c r="AC107" s="135"/>
      <c r="AD107" s="86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20"/>
      <c r="BS107" s="120"/>
      <c r="BT107" s="120"/>
      <c r="BU107" s="120"/>
      <c r="BV107" s="120"/>
      <c r="BW107" s="120"/>
      <c r="BX107" s="120"/>
      <c r="BY107" s="120"/>
      <c r="BZ107" s="120"/>
      <c r="CA107" s="120"/>
      <c r="CB107" s="120"/>
      <c r="CC107" s="120"/>
      <c r="CD107" s="120"/>
      <c r="CE107" s="120"/>
      <c r="CF107" s="120"/>
      <c r="CG107" s="120"/>
      <c r="CH107" s="120"/>
      <c r="CI107" s="120"/>
      <c r="CJ107" s="120"/>
      <c r="CK107" s="120"/>
      <c r="CL107" s="120"/>
      <c r="CM107" s="120"/>
      <c r="CN107" s="120"/>
      <c r="CO107" s="120"/>
      <c r="CP107" s="120"/>
      <c r="CQ107" s="120"/>
      <c r="CR107" s="120"/>
      <c r="CS107" s="120"/>
      <c r="CT107" s="120"/>
      <c r="CU107" s="120"/>
      <c r="CV107" s="120"/>
      <c r="CW107" s="120"/>
      <c r="CX107" s="120"/>
      <c r="CY107" s="120"/>
      <c r="CZ107" s="120"/>
      <c r="DA107" s="120"/>
      <c r="DB107" s="120"/>
      <c r="DC107" s="120"/>
      <c r="DD107" s="120"/>
      <c r="DE107" s="120"/>
      <c r="DF107" s="120"/>
      <c r="DG107" s="120"/>
      <c r="DH107" s="120"/>
      <c r="DI107" s="120"/>
      <c r="DJ107" s="120"/>
      <c r="DK107" s="120"/>
      <c r="DL107" s="120"/>
      <c r="DM107" s="120"/>
      <c r="DN107" s="120"/>
      <c r="DO107" s="120"/>
      <c r="DP107" s="120"/>
      <c r="DQ107" s="120"/>
      <c r="DR107" s="120"/>
      <c r="DS107" s="120"/>
      <c r="DT107" s="120"/>
      <c r="DU107" s="120"/>
      <c r="DV107" s="120"/>
      <c r="DW107" s="120"/>
      <c r="DX107" s="120"/>
      <c r="DY107" s="120"/>
      <c r="DZ107" s="120"/>
      <c r="EA107" s="120"/>
      <c r="EB107" s="120"/>
      <c r="EC107" s="120"/>
      <c r="ED107" s="120"/>
      <c r="EE107" s="120"/>
      <c r="EF107" s="120"/>
      <c r="EG107" s="120"/>
      <c r="EH107" s="120"/>
      <c r="EI107" s="120"/>
      <c r="EJ107" s="120"/>
      <c r="EK107" s="120"/>
      <c r="EL107" s="120"/>
      <c r="EM107" s="120"/>
      <c r="EN107" s="120"/>
      <c r="EO107" s="120"/>
      <c r="EP107" s="120"/>
      <c r="EQ107" s="120"/>
      <c r="ER107" s="120"/>
      <c r="ES107" s="120"/>
      <c r="ET107" s="120"/>
      <c r="EU107" s="120"/>
      <c r="EV107" s="120"/>
      <c r="EW107" s="120"/>
      <c r="EX107" s="120"/>
      <c r="EY107" s="120"/>
      <c r="EZ107" s="120"/>
      <c r="FA107" s="120"/>
      <c r="FB107" s="120"/>
      <c r="FC107" s="120"/>
      <c r="FD107" s="120"/>
      <c r="FE107" s="120"/>
      <c r="FF107" s="120"/>
      <c r="FG107" s="120"/>
      <c r="FH107" s="120"/>
      <c r="FI107" s="120"/>
      <c r="FJ107" s="120"/>
      <c r="FK107" s="120"/>
      <c r="FL107" s="120"/>
      <c r="FM107" s="120"/>
      <c r="FN107" s="120"/>
      <c r="FO107" s="120"/>
      <c r="FP107" s="120"/>
      <c r="FQ107" s="120"/>
      <c r="FR107" s="120"/>
      <c r="FS107" s="120"/>
      <c r="FT107" s="120"/>
      <c r="FU107" s="120"/>
      <c r="FV107" s="120"/>
      <c r="FW107" s="120"/>
      <c r="FX107" s="120"/>
      <c r="FY107" s="120"/>
      <c r="FZ107" s="120"/>
      <c r="GA107" s="120"/>
      <c r="GB107" s="120"/>
      <c r="GC107" s="120"/>
      <c r="GD107" s="120"/>
      <c r="GE107" s="120"/>
      <c r="GF107" s="120"/>
      <c r="GG107" s="120"/>
      <c r="GH107" s="120"/>
      <c r="GI107" s="120"/>
      <c r="GJ107" s="120"/>
      <c r="GK107" s="120"/>
      <c r="GL107" s="120"/>
      <c r="GM107" s="120"/>
      <c r="GN107" s="120"/>
      <c r="GO107" s="120"/>
      <c r="GP107" s="120"/>
      <c r="GQ107" s="120"/>
      <c r="GR107" s="120"/>
      <c r="GS107" s="120"/>
      <c r="GT107" s="120"/>
      <c r="GU107" s="120"/>
      <c r="GV107" s="120"/>
      <c r="GW107" s="120"/>
      <c r="GX107" s="120"/>
      <c r="GY107" s="120"/>
      <c r="GZ107" s="120"/>
      <c r="HA107" s="120"/>
      <c r="HB107" s="120"/>
      <c r="HC107" s="120"/>
      <c r="HD107" s="120"/>
      <c r="HE107" s="120"/>
      <c r="HF107" s="120"/>
      <c r="HG107" s="120"/>
      <c r="HH107" s="120"/>
      <c r="HI107" s="120"/>
      <c r="HJ107" s="120"/>
      <c r="HK107" s="120"/>
      <c r="HL107" s="120"/>
      <c r="HM107" s="120"/>
      <c r="HN107" s="120"/>
      <c r="HO107" s="120"/>
      <c r="HP107" s="120"/>
      <c r="HQ107" s="120"/>
      <c r="HR107" s="120"/>
      <c r="HS107" s="120"/>
      <c r="HT107" s="120"/>
      <c r="HU107" s="120"/>
      <c r="HV107" s="120"/>
      <c r="HW107" s="120"/>
      <c r="HX107" s="120"/>
      <c r="HY107" s="120"/>
      <c r="HZ107" s="120"/>
      <c r="IA107" s="120"/>
      <c r="IB107" s="120"/>
      <c r="IC107" s="120"/>
      <c r="ID107" s="120"/>
      <c r="IE107" s="120"/>
      <c r="IF107" s="120"/>
      <c r="IG107" s="120"/>
      <c r="IH107" s="120"/>
      <c r="II107" s="120"/>
      <c r="IJ107" s="120"/>
      <c r="IK107" s="120"/>
      <c r="IL107" s="120"/>
      <c r="IM107" s="120"/>
      <c r="IN107" s="120"/>
      <c r="IO107" s="120"/>
      <c r="IP107" s="120"/>
      <c r="IQ107" s="120"/>
      <c r="IR107" s="120"/>
      <c r="IS107" s="120"/>
      <c r="IT107" s="120"/>
      <c r="IU107" s="120"/>
      <c r="IV107" s="120"/>
      <c r="IW107" s="120"/>
    </row>
    <row r="108" customFormat="false" ht="12.75" hidden="false" customHeight="false" outlineLevel="0" collapsed="false">
      <c r="E108" s="120"/>
      <c r="AD108" s="1"/>
    </row>
    <row r="109" customFormat="false" ht="12.75" hidden="false" customHeight="false" outlineLevel="0" collapsed="false">
      <c r="E109" s="120"/>
      <c r="AD109" s="1"/>
    </row>
    <row r="110" customFormat="false" ht="12.75" hidden="false" customHeight="false" outlineLevel="0" collapsed="false">
      <c r="A110" s="45"/>
      <c r="D110" s="46"/>
      <c r="E110" s="47"/>
      <c r="F110" s="47"/>
      <c r="G110" s="47"/>
      <c r="H110" s="48"/>
      <c r="I110" s="48"/>
      <c r="J110" s="47"/>
      <c r="K110" s="47"/>
      <c r="L110" s="47"/>
      <c r="M110" s="1"/>
      <c r="N110" s="1"/>
      <c r="O110" s="47"/>
      <c r="P110" s="47"/>
      <c r="Q110" s="47"/>
      <c r="R110" s="48"/>
      <c r="S110" s="48"/>
      <c r="T110" s="47"/>
      <c r="U110" s="47"/>
      <c r="V110" s="47"/>
      <c r="W110" s="1"/>
      <c r="X110" s="1"/>
      <c r="Y110" s="47"/>
      <c r="Z110" s="47"/>
      <c r="AA110" s="47"/>
      <c r="AB110" s="48"/>
      <c r="AC110" s="47"/>
      <c r="AD110" s="48"/>
      <c r="AE110" s="47"/>
      <c r="AF110" s="1"/>
    </row>
    <row r="111" customFormat="false" ht="12.75" hidden="false" customHeight="false" outlineLevel="0" collapsed="false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customFormat="false" ht="12.75" hidden="false" customHeight="false" outlineLevel="0" collapsed="false">
      <c r="E112" s="120"/>
    </row>
    <row r="113" customFormat="false" ht="12.75" hidden="false" customHeight="false" outlineLevel="0" collapsed="false">
      <c r="E113" s="120"/>
    </row>
    <row r="114" customFormat="false" ht="12.75" hidden="false" customHeight="false" outlineLevel="0" collapsed="false">
      <c r="E114" s="120"/>
    </row>
    <row r="115" customFormat="false" ht="12.75" hidden="false" customHeight="false" outlineLevel="0" collapsed="false">
      <c r="E115" s="120"/>
    </row>
    <row r="116" customFormat="false" ht="12.75" hidden="false" customHeight="false" outlineLevel="0" collapsed="false">
      <c r="E116" s="120"/>
    </row>
    <row r="117" customFormat="false" ht="12.75" hidden="false" customHeight="false" outlineLevel="0" collapsed="false">
      <c r="E117" s="120"/>
    </row>
    <row r="118" customFormat="false" ht="12.75" hidden="false" customHeight="false" outlineLevel="0" collapsed="false">
      <c r="E118" s="120"/>
    </row>
    <row r="119" customFormat="false" ht="12.75" hidden="false" customHeight="false" outlineLevel="0" collapsed="false">
      <c r="E119" s="120"/>
    </row>
    <row r="120" customFormat="false" ht="12.75" hidden="false" customHeight="false" outlineLevel="0" collapsed="false">
      <c r="E120" s="120"/>
    </row>
    <row r="121" customFormat="false" ht="12.75" hidden="false" customHeight="false" outlineLevel="0" collapsed="false">
      <c r="E121" s="120"/>
    </row>
    <row r="122" customFormat="false" ht="12.75" hidden="false" customHeight="false" outlineLevel="0" collapsed="false">
      <c r="E122" s="120"/>
    </row>
    <row r="123" customFormat="false" ht="12.75" hidden="false" customHeight="false" outlineLevel="0" collapsed="false">
      <c r="E123" s="120"/>
    </row>
    <row r="124" customFormat="false" ht="12.75" hidden="false" customHeight="false" outlineLevel="0" collapsed="false">
      <c r="E124" s="120"/>
    </row>
    <row r="125" customFormat="false" ht="12.75" hidden="false" customHeight="false" outlineLevel="0" collapsed="false">
      <c r="E125" s="120"/>
    </row>
    <row r="126" customFormat="false" ht="12.75" hidden="false" customHeight="false" outlineLevel="0" collapsed="false">
      <c r="E126" s="120"/>
    </row>
    <row r="127" customFormat="false" ht="12.75" hidden="false" customHeight="false" outlineLevel="0" collapsed="false">
      <c r="E127" s="120"/>
    </row>
    <row r="128" customFormat="false" ht="12.75" hidden="false" customHeight="false" outlineLevel="0" collapsed="false">
      <c r="E128" s="120"/>
    </row>
    <row r="129" customFormat="false" ht="12.75" hidden="false" customHeight="false" outlineLevel="0" collapsed="false">
      <c r="E129" s="120"/>
    </row>
    <row r="130" customFormat="false" ht="12.75" hidden="false" customHeight="false" outlineLevel="0" collapsed="false">
      <c r="E130" s="120"/>
    </row>
    <row r="131" customFormat="false" ht="12.75" hidden="false" customHeight="false" outlineLevel="0" collapsed="false">
      <c r="E131" s="120"/>
    </row>
    <row r="132" customFormat="false" ht="12.75" hidden="false" customHeight="false" outlineLevel="0" collapsed="false">
      <c r="E132" s="120"/>
    </row>
    <row r="133" customFormat="false" ht="12.75" hidden="false" customHeight="false" outlineLevel="0" collapsed="false">
      <c r="E133" s="120"/>
    </row>
    <row r="134" customFormat="false" ht="12.75" hidden="false" customHeight="false" outlineLevel="0" collapsed="false">
      <c r="E134" s="120"/>
    </row>
    <row r="135" customFormat="false" ht="12.75" hidden="false" customHeight="false" outlineLevel="0" collapsed="false">
      <c r="E135" s="120"/>
    </row>
    <row r="136" customFormat="false" ht="12.75" hidden="false" customHeight="false" outlineLevel="0" collapsed="false">
      <c r="E136" s="120"/>
    </row>
    <row r="137" customFormat="false" ht="12.75" hidden="false" customHeight="false" outlineLevel="0" collapsed="false">
      <c r="E137" s="120"/>
    </row>
    <row r="138" customFormat="false" ht="12.75" hidden="false" customHeight="false" outlineLevel="0" collapsed="false">
      <c r="E138" s="120"/>
    </row>
    <row r="139" customFormat="false" ht="12.75" hidden="false" customHeight="false" outlineLevel="0" collapsed="false">
      <c r="E139" s="120"/>
    </row>
    <row r="140" customFormat="false" ht="12.75" hidden="false" customHeight="false" outlineLevel="0" collapsed="false">
      <c r="E140" s="120"/>
    </row>
    <row r="141" customFormat="false" ht="12.75" hidden="false" customHeight="false" outlineLevel="0" collapsed="false">
      <c r="E141" s="120"/>
    </row>
    <row r="142" customFormat="false" ht="12.75" hidden="false" customHeight="false" outlineLevel="0" collapsed="false">
      <c r="E142" s="120"/>
    </row>
    <row r="143" customFormat="false" ht="12.75" hidden="false" customHeight="false" outlineLevel="0" collapsed="false">
      <c r="E143" s="120"/>
    </row>
    <row r="144" customFormat="false" ht="12.75" hidden="false" customHeight="false" outlineLevel="0" collapsed="false">
      <c r="E144" s="120"/>
    </row>
    <row r="145" customFormat="false" ht="12.75" hidden="false" customHeight="false" outlineLevel="0" collapsed="false">
      <c r="E145" s="120"/>
    </row>
    <row r="146" customFormat="false" ht="12.75" hidden="false" customHeight="false" outlineLevel="0" collapsed="false">
      <c r="E146" s="120"/>
    </row>
    <row r="147" customFormat="false" ht="12.75" hidden="false" customHeight="false" outlineLevel="0" collapsed="false">
      <c r="E147" s="120"/>
    </row>
    <row r="148" customFormat="false" ht="12.75" hidden="false" customHeight="false" outlineLevel="0" collapsed="false">
      <c r="E148" s="120"/>
    </row>
    <row r="149" customFormat="false" ht="12.75" hidden="false" customHeight="false" outlineLevel="0" collapsed="false">
      <c r="E149" s="120"/>
    </row>
    <row r="150" customFormat="false" ht="12.75" hidden="false" customHeight="false" outlineLevel="0" collapsed="false">
      <c r="E150" s="120"/>
    </row>
    <row r="151" customFormat="false" ht="12.75" hidden="false" customHeight="false" outlineLevel="0" collapsed="false">
      <c r="E151" s="120"/>
    </row>
    <row r="152" customFormat="false" ht="12.75" hidden="false" customHeight="false" outlineLevel="0" collapsed="false">
      <c r="E152" s="120"/>
    </row>
    <row r="153" customFormat="false" ht="12.75" hidden="false" customHeight="false" outlineLevel="0" collapsed="false">
      <c r="E153" s="120"/>
    </row>
    <row r="154" customFormat="false" ht="12.75" hidden="false" customHeight="false" outlineLevel="0" collapsed="false">
      <c r="E154" s="120"/>
    </row>
    <row r="155" customFormat="false" ht="12.75" hidden="false" customHeight="false" outlineLevel="0" collapsed="false">
      <c r="E155" s="120"/>
    </row>
    <row r="156" customFormat="false" ht="12.75" hidden="false" customHeight="false" outlineLevel="0" collapsed="false">
      <c r="E156" s="120"/>
    </row>
    <row r="157" customFormat="false" ht="12.75" hidden="false" customHeight="false" outlineLevel="0" collapsed="false">
      <c r="E157" s="120"/>
    </row>
    <row r="158" customFormat="false" ht="12.75" hidden="false" customHeight="false" outlineLevel="0" collapsed="false">
      <c r="E158" s="120"/>
    </row>
    <row r="159" customFormat="false" ht="12.75" hidden="false" customHeight="false" outlineLevel="0" collapsed="false">
      <c r="E159" s="120"/>
    </row>
    <row r="160" customFormat="false" ht="12.75" hidden="false" customHeight="false" outlineLevel="0" collapsed="false">
      <c r="E160" s="120"/>
    </row>
    <row r="161" customFormat="false" ht="12.75" hidden="false" customHeight="false" outlineLevel="0" collapsed="false">
      <c r="E161" s="120"/>
    </row>
    <row r="162" customFormat="false" ht="12.75" hidden="false" customHeight="false" outlineLevel="0" collapsed="false">
      <c r="E162" s="120"/>
    </row>
    <row r="163" customFormat="false" ht="12.75" hidden="false" customHeight="false" outlineLevel="0" collapsed="false">
      <c r="E163" s="120"/>
    </row>
    <row r="164" customFormat="false" ht="12.75" hidden="false" customHeight="false" outlineLevel="0" collapsed="false">
      <c r="E164" s="120"/>
    </row>
    <row r="165" customFormat="false" ht="12.75" hidden="false" customHeight="false" outlineLevel="0" collapsed="false">
      <c r="E165" s="120"/>
    </row>
    <row r="166" customFormat="false" ht="12.75" hidden="false" customHeight="false" outlineLevel="0" collapsed="false">
      <c r="E166" s="120"/>
    </row>
    <row r="167" customFormat="false" ht="12.75" hidden="false" customHeight="false" outlineLevel="0" collapsed="false">
      <c r="E167" s="120"/>
    </row>
    <row r="168" customFormat="false" ht="12.75" hidden="false" customHeight="false" outlineLevel="0" collapsed="false">
      <c r="E168" s="120"/>
    </row>
    <row r="169" customFormat="false" ht="12.75" hidden="false" customHeight="false" outlineLevel="0" collapsed="false">
      <c r="E169" s="120"/>
    </row>
    <row r="170" customFormat="false" ht="12.75" hidden="false" customHeight="false" outlineLevel="0" collapsed="false">
      <c r="E170" s="120"/>
    </row>
    <row r="171" customFormat="false" ht="12.75" hidden="false" customHeight="false" outlineLevel="0" collapsed="false">
      <c r="E171" s="120"/>
    </row>
    <row r="172" customFormat="false" ht="12.75" hidden="false" customHeight="false" outlineLevel="0" collapsed="false">
      <c r="E172" s="120"/>
    </row>
    <row r="173" customFormat="false" ht="12.75" hidden="false" customHeight="false" outlineLevel="0" collapsed="false">
      <c r="E173" s="120"/>
    </row>
    <row r="174" customFormat="false" ht="12.75" hidden="false" customHeight="false" outlineLevel="0" collapsed="false">
      <c r="E174" s="120"/>
    </row>
    <row r="175" customFormat="false" ht="12.75" hidden="false" customHeight="false" outlineLevel="0" collapsed="false">
      <c r="E175" s="120"/>
    </row>
    <row r="176" customFormat="false" ht="12.75" hidden="false" customHeight="false" outlineLevel="0" collapsed="false">
      <c r="E176" s="120"/>
    </row>
    <row r="177" customFormat="false" ht="12.75" hidden="false" customHeight="false" outlineLevel="0" collapsed="false">
      <c r="E177" s="120"/>
    </row>
    <row r="178" customFormat="false" ht="12.75" hidden="false" customHeight="false" outlineLevel="0" collapsed="false">
      <c r="E178" s="120"/>
    </row>
    <row r="179" customFormat="false" ht="12.75" hidden="false" customHeight="false" outlineLevel="0" collapsed="false">
      <c r="E179" s="120"/>
    </row>
    <row r="180" customFormat="false" ht="12.75" hidden="false" customHeight="false" outlineLevel="0" collapsed="false">
      <c r="E180" s="120"/>
    </row>
    <row r="181" customFormat="false" ht="12.75" hidden="false" customHeight="false" outlineLevel="0" collapsed="false">
      <c r="E181" s="120"/>
    </row>
    <row r="182" customFormat="false" ht="12.75" hidden="false" customHeight="false" outlineLevel="0" collapsed="false">
      <c r="E182" s="120"/>
    </row>
    <row r="183" customFormat="false" ht="12.75" hidden="false" customHeight="false" outlineLevel="0" collapsed="false">
      <c r="E183" s="120"/>
    </row>
    <row r="184" customFormat="false" ht="12.75" hidden="false" customHeight="false" outlineLevel="0" collapsed="false">
      <c r="E184" s="120"/>
    </row>
    <row r="185" customFormat="false" ht="12.75" hidden="false" customHeight="false" outlineLevel="0" collapsed="false">
      <c r="E185" s="120"/>
    </row>
    <row r="186" customFormat="false" ht="12.75" hidden="false" customHeight="false" outlineLevel="0" collapsed="false">
      <c r="E186" s="120"/>
    </row>
    <row r="187" customFormat="false" ht="12.75" hidden="false" customHeight="false" outlineLevel="0" collapsed="false">
      <c r="E187" s="120"/>
    </row>
    <row r="188" customFormat="false" ht="12.75" hidden="false" customHeight="false" outlineLevel="0" collapsed="false">
      <c r="E188" s="120"/>
    </row>
    <row r="189" customFormat="false" ht="12.75" hidden="false" customHeight="false" outlineLevel="0" collapsed="false">
      <c r="E189" s="120"/>
    </row>
    <row r="190" customFormat="false" ht="12.75" hidden="false" customHeight="false" outlineLevel="0" collapsed="false">
      <c r="E190" s="120"/>
    </row>
    <row r="191" customFormat="false" ht="12.75" hidden="false" customHeight="false" outlineLevel="0" collapsed="false">
      <c r="E191" s="120"/>
    </row>
    <row r="192" customFormat="false" ht="12.75" hidden="false" customHeight="false" outlineLevel="0" collapsed="false">
      <c r="E192" s="120"/>
    </row>
    <row r="193" customFormat="false" ht="12.75" hidden="false" customHeight="false" outlineLevel="0" collapsed="false">
      <c r="E193" s="120"/>
    </row>
    <row r="194" customFormat="false" ht="12.75" hidden="false" customHeight="false" outlineLevel="0" collapsed="false">
      <c r="E194" s="120"/>
    </row>
    <row r="195" customFormat="false" ht="12.75" hidden="false" customHeight="false" outlineLevel="0" collapsed="false">
      <c r="E195" s="120"/>
    </row>
    <row r="196" customFormat="false" ht="12.75" hidden="false" customHeight="false" outlineLevel="0" collapsed="false">
      <c r="E196" s="120"/>
    </row>
    <row r="197" customFormat="false" ht="12.75" hidden="false" customHeight="false" outlineLevel="0" collapsed="false">
      <c r="E197" s="120"/>
    </row>
    <row r="198" customFormat="false" ht="12.75" hidden="false" customHeight="false" outlineLevel="0" collapsed="false">
      <c r="E198" s="120"/>
    </row>
    <row r="199" customFormat="false" ht="12.75" hidden="false" customHeight="false" outlineLevel="0" collapsed="false">
      <c r="E199" s="120"/>
    </row>
    <row r="200" customFormat="false" ht="12.75" hidden="false" customHeight="false" outlineLevel="0" collapsed="false">
      <c r="E200" s="120"/>
    </row>
    <row r="201" customFormat="false" ht="12.75" hidden="false" customHeight="false" outlineLevel="0" collapsed="false">
      <c r="E201" s="120"/>
    </row>
    <row r="202" customFormat="false" ht="12.75" hidden="false" customHeight="false" outlineLevel="0" collapsed="false">
      <c r="E202" s="120"/>
    </row>
    <row r="203" customFormat="false" ht="12.75" hidden="false" customHeight="false" outlineLevel="0" collapsed="false">
      <c r="E203" s="120"/>
    </row>
    <row r="204" customFormat="false" ht="12.75" hidden="false" customHeight="false" outlineLevel="0" collapsed="false">
      <c r="E204" s="120"/>
    </row>
    <row r="205" customFormat="false" ht="12.75" hidden="false" customHeight="false" outlineLevel="0" collapsed="false">
      <c r="E205" s="120"/>
    </row>
    <row r="206" customFormat="false" ht="12.75" hidden="false" customHeight="false" outlineLevel="0" collapsed="false">
      <c r="E206" s="120"/>
    </row>
    <row r="207" customFormat="false" ht="12.75" hidden="false" customHeight="false" outlineLevel="0" collapsed="false">
      <c r="E207" s="120"/>
    </row>
    <row r="208" customFormat="false" ht="12.75" hidden="false" customHeight="false" outlineLevel="0" collapsed="false">
      <c r="E208" s="120"/>
    </row>
    <row r="209" customFormat="false" ht="12.75" hidden="false" customHeight="false" outlineLevel="0" collapsed="false">
      <c r="E209" s="120"/>
    </row>
    <row r="210" customFormat="false" ht="12.75" hidden="false" customHeight="false" outlineLevel="0" collapsed="false">
      <c r="E210" s="120"/>
    </row>
    <row r="211" customFormat="false" ht="12.75" hidden="false" customHeight="false" outlineLevel="0" collapsed="false">
      <c r="E211" s="120"/>
    </row>
    <row r="212" customFormat="false" ht="12.75" hidden="false" customHeight="false" outlineLevel="0" collapsed="false">
      <c r="E212" s="120"/>
    </row>
    <row r="213" customFormat="false" ht="12.75" hidden="false" customHeight="false" outlineLevel="0" collapsed="false">
      <c r="E213" s="120"/>
    </row>
    <row r="214" customFormat="false" ht="12.75" hidden="false" customHeight="false" outlineLevel="0" collapsed="false">
      <c r="E214" s="120"/>
    </row>
    <row r="215" customFormat="false" ht="12.75" hidden="false" customHeight="false" outlineLevel="0" collapsed="false">
      <c r="E215" s="120"/>
    </row>
    <row r="216" customFormat="false" ht="12.75" hidden="false" customHeight="false" outlineLevel="0" collapsed="false">
      <c r="E216" s="120"/>
    </row>
    <row r="217" customFormat="false" ht="12.75" hidden="false" customHeight="false" outlineLevel="0" collapsed="false">
      <c r="E217" s="120"/>
    </row>
    <row r="218" customFormat="false" ht="12.75" hidden="false" customHeight="false" outlineLevel="0" collapsed="false">
      <c r="E218" s="120"/>
    </row>
    <row r="219" customFormat="false" ht="12.75" hidden="false" customHeight="false" outlineLevel="0" collapsed="false">
      <c r="E219" s="120"/>
    </row>
    <row r="220" customFormat="false" ht="12.75" hidden="false" customHeight="false" outlineLevel="0" collapsed="false">
      <c r="E220" s="120"/>
    </row>
    <row r="221" customFormat="false" ht="12.75" hidden="false" customHeight="false" outlineLevel="0" collapsed="false">
      <c r="E221" s="120"/>
    </row>
    <row r="222" customFormat="false" ht="12.75" hidden="false" customHeight="false" outlineLevel="0" collapsed="false">
      <c r="E222" s="120"/>
    </row>
    <row r="223" customFormat="false" ht="12.75" hidden="false" customHeight="false" outlineLevel="0" collapsed="false">
      <c r="E223" s="120"/>
    </row>
    <row r="224" customFormat="false" ht="12.75" hidden="false" customHeight="false" outlineLevel="0" collapsed="false">
      <c r="E224" s="120"/>
    </row>
    <row r="225" customFormat="false" ht="12.75" hidden="false" customHeight="false" outlineLevel="0" collapsed="false">
      <c r="E225" s="120"/>
    </row>
    <row r="226" customFormat="false" ht="12.75" hidden="false" customHeight="false" outlineLevel="0" collapsed="false">
      <c r="E226" s="120"/>
    </row>
    <row r="227" customFormat="false" ht="12.75" hidden="false" customHeight="false" outlineLevel="0" collapsed="false">
      <c r="E227" s="120"/>
    </row>
    <row r="228" customFormat="false" ht="12.75" hidden="false" customHeight="false" outlineLevel="0" collapsed="false">
      <c r="E228" s="120"/>
    </row>
    <row r="229" customFormat="false" ht="12.75" hidden="false" customHeight="false" outlineLevel="0" collapsed="false">
      <c r="E229" s="120"/>
    </row>
    <row r="230" customFormat="false" ht="12.75" hidden="false" customHeight="false" outlineLevel="0" collapsed="false">
      <c r="E230" s="120"/>
    </row>
    <row r="231" customFormat="false" ht="12.75" hidden="false" customHeight="false" outlineLevel="0" collapsed="false">
      <c r="E231" s="120"/>
    </row>
    <row r="232" customFormat="false" ht="12.75" hidden="false" customHeight="false" outlineLevel="0" collapsed="false">
      <c r="E232" s="120"/>
    </row>
    <row r="233" customFormat="false" ht="12.75" hidden="false" customHeight="false" outlineLevel="0" collapsed="false">
      <c r="E233" s="120"/>
    </row>
    <row r="234" customFormat="false" ht="12.75" hidden="false" customHeight="false" outlineLevel="0" collapsed="false">
      <c r="E234" s="120"/>
    </row>
    <row r="235" customFormat="false" ht="12.75" hidden="false" customHeight="false" outlineLevel="0" collapsed="false">
      <c r="E235" s="120"/>
    </row>
    <row r="236" customFormat="false" ht="12.75" hidden="false" customHeight="false" outlineLevel="0" collapsed="false">
      <c r="E236" s="120"/>
    </row>
    <row r="237" customFormat="false" ht="12.75" hidden="false" customHeight="false" outlineLevel="0" collapsed="false">
      <c r="E237" s="120"/>
    </row>
    <row r="238" customFormat="false" ht="12.75" hidden="false" customHeight="false" outlineLevel="0" collapsed="false">
      <c r="E238" s="120"/>
    </row>
    <row r="239" customFormat="false" ht="12.75" hidden="false" customHeight="false" outlineLevel="0" collapsed="false">
      <c r="E239" s="120"/>
    </row>
    <row r="240" customFormat="false" ht="12.75" hidden="false" customHeight="false" outlineLevel="0" collapsed="false">
      <c r="E240" s="120"/>
    </row>
    <row r="241" customFormat="false" ht="12.75" hidden="false" customHeight="false" outlineLevel="0" collapsed="false">
      <c r="E241" s="120"/>
    </row>
    <row r="242" customFormat="false" ht="12.75" hidden="false" customHeight="false" outlineLevel="0" collapsed="false">
      <c r="E242" s="120"/>
    </row>
    <row r="243" customFormat="false" ht="12.75" hidden="false" customHeight="false" outlineLevel="0" collapsed="false">
      <c r="E243" s="120"/>
    </row>
    <row r="244" customFormat="false" ht="12.75" hidden="false" customHeight="false" outlineLevel="0" collapsed="false">
      <c r="E244" s="120"/>
    </row>
    <row r="245" customFormat="false" ht="12.75" hidden="false" customHeight="false" outlineLevel="0" collapsed="false">
      <c r="E245" s="120"/>
    </row>
    <row r="246" customFormat="false" ht="12.75" hidden="false" customHeight="false" outlineLevel="0" collapsed="false">
      <c r="E246" s="120"/>
    </row>
    <row r="247" customFormat="false" ht="12.75" hidden="false" customHeight="false" outlineLevel="0" collapsed="false">
      <c r="E247" s="120"/>
    </row>
    <row r="248" customFormat="false" ht="12.75" hidden="false" customHeight="false" outlineLevel="0" collapsed="false">
      <c r="E248" s="120"/>
    </row>
    <row r="249" customFormat="false" ht="12.75" hidden="false" customHeight="false" outlineLevel="0" collapsed="false">
      <c r="E249" s="120"/>
    </row>
    <row r="250" customFormat="false" ht="12.75" hidden="false" customHeight="false" outlineLevel="0" collapsed="false">
      <c r="E250" s="120"/>
    </row>
    <row r="251" customFormat="false" ht="12.75" hidden="false" customHeight="false" outlineLevel="0" collapsed="false">
      <c r="E251" s="120"/>
    </row>
    <row r="252" customFormat="false" ht="12.75" hidden="false" customHeight="false" outlineLevel="0" collapsed="false">
      <c r="E252" s="120"/>
    </row>
    <row r="253" customFormat="false" ht="12.75" hidden="false" customHeight="false" outlineLevel="0" collapsed="false">
      <c r="E253" s="120"/>
    </row>
    <row r="254" customFormat="false" ht="12.75" hidden="false" customHeight="false" outlineLevel="0" collapsed="false">
      <c r="E254" s="120"/>
    </row>
    <row r="255" customFormat="false" ht="12.75" hidden="false" customHeight="false" outlineLevel="0" collapsed="false">
      <c r="E255" s="120"/>
    </row>
    <row r="256" customFormat="false" ht="12.75" hidden="false" customHeight="false" outlineLevel="0" collapsed="false">
      <c r="E256" s="120"/>
    </row>
    <row r="257" customFormat="false" ht="12.75" hidden="false" customHeight="false" outlineLevel="0" collapsed="false">
      <c r="E257" s="120"/>
    </row>
    <row r="258" customFormat="false" ht="12.75" hidden="false" customHeight="false" outlineLevel="0" collapsed="false">
      <c r="E258" s="120"/>
    </row>
    <row r="259" customFormat="false" ht="12.75" hidden="false" customHeight="false" outlineLevel="0" collapsed="false">
      <c r="E259" s="120"/>
    </row>
    <row r="260" customFormat="false" ht="12.75" hidden="false" customHeight="false" outlineLevel="0" collapsed="false">
      <c r="E260" s="120"/>
    </row>
    <row r="261" customFormat="false" ht="12.75" hidden="false" customHeight="false" outlineLevel="0" collapsed="false">
      <c r="E261" s="120"/>
    </row>
    <row r="262" customFormat="false" ht="12.75" hidden="false" customHeight="false" outlineLevel="0" collapsed="false">
      <c r="E262" s="120"/>
    </row>
    <row r="263" customFormat="false" ht="12.75" hidden="false" customHeight="false" outlineLevel="0" collapsed="false">
      <c r="E263" s="120"/>
    </row>
    <row r="264" customFormat="false" ht="12.75" hidden="false" customHeight="false" outlineLevel="0" collapsed="false">
      <c r="E264" s="120"/>
    </row>
    <row r="265" customFormat="false" ht="12.75" hidden="false" customHeight="false" outlineLevel="0" collapsed="false">
      <c r="E265" s="120"/>
    </row>
    <row r="266" customFormat="false" ht="12.75" hidden="false" customHeight="false" outlineLevel="0" collapsed="false">
      <c r="E266" s="120"/>
    </row>
    <row r="267" customFormat="false" ht="12.75" hidden="false" customHeight="false" outlineLevel="0" collapsed="false">
      <c r="E267" s="120"/>
    </row>
    <row r="268" customFormat="false" ht="12.75" hidden="false" customHeight="false" outlineLevel="0" collapsed="false">
      <c r="E268" s="120"/>
    </row>
    <row r="269" customFormat="false" ht="12.75" hidden="false" customHeight="false" outlineLevel="0" collapsed="false">
      <c r="E269" s="120"/>
    </row>
    <row r="270" customFormat="false" ht="12.75" hidden="false" customHeight="false" outlineLevel="0" collapsed="false">
      <c r="E270" s="120"/>
    </row>
    <row r="271" customFormat="false" ht="12.75" hidden="false" customHeight="false" outlineLevel="0" collapsed="false">
      <c r="E271" s="120"/>
    </row>
    <row r="272" customFormat="false" ht="12.75" hidden="false" customHeight="false" outlineLevel="0" collapsed="false">
      <c r="E272" s="120"/>
    </row>
    <row r="273" customFormat="false" ht="12.75" hidden="false" customHeight="false" outlineLevel="0" collapsed="false">
      <c r="E273" s="120"/>
    </row>
    <row r="274" customFormat="false" ht="12.75" hidden="false" customHeight="false" outlineLevel="0" collapsed="false">
      <c r="E274" s="120"/>
    </row>
    <row r="275" customFormat="false" ht="12.75" hidden="false" customHeight="false" outlineLevel="0" collapsed="false">
      <c r="E275" s="120"/>
    </row>
    <row r="276" customFormat="false" ht="12.75" hidden="false" customHeight="false" outlineLevel="0" collapsed="false">
      <c r="E276" s="120"/>
    </row>
    <row r="277" customFormat="false" ht="12.75" hidden="false" customHeight="false" outlineLevel="0" collapsed="false">
      <c r="E277" s="120"/>
    </row>
    <row r="278" customFormat="false" ht="12.75" hidden="false" customHeight="false" outlineLevel="0" collapsed="false">
      <c r="E278" s="120"/>
    </row>
    <row r="279" customFormat="false" ht="12.75" hidden="false" customHeight="false" outlineLevel="0" collapsed="false">
      <c r="E279" s="120"/>
    </row>
    <row r="280" customFormat="false" ht="12.75" hidden="false" customHeight="false" outlineLevel="0" collapsed="false">
      <c r="E280" s="120"/>
    </row>
    <row r="281" customFormat="false" ht="12.75" hidden="false" customHeight="false" outlineLevel="0" collapsed="false">
      <c r="E281" s="120"/>
    </row>
    <row r="282" customFormat="false" ht="12.75" hidden="false" customHeight="false" outlineLevel="0" collapsed="false">
      <c r="E282" s="120"/>
    </row>
    <row r="283" customFormat="false" ht="12.75" hidden="false" customHeight="false" outlineLevel="0" collapsed="false">
      <c r="E283" s="120"/>
    </row>
    <row r="284" customFormat="false" ht="12.75" hidden="false" customHeight="false" outlineLevel="0" collapsed="false">
      <c r="E284" s="120"/>
    </row>
    <row r="285" customFormat="false" ht="12.75" hidden="false" customHeight="false" outlineLevel="0" collapsed="false">
      <c r="E285" s="120"/>
    </row>
    <row r="286" customFormat="false" ht="12.75" hidden="false" customHeight="false" outlineLevel="0" collapsed="false">
      <c r="E286" s="120"/>
    </row>
    <row r="287" customFormat="false" ht="12.75" hidden="false" customHeight="false" outlineLevel="0" collapsed="false">
      <c r="E287" s="120"/>
    </row>
    <row r="288" customFormat="false" ht="12.75" hidden="false" customHeight="false" outlineLevel="0" collapsed="false">
      <c r="E288" s="120"/>
    </row>
    <row r="289" customFormat="false" ht="12.75" hidden="false" customHeight="false" outlineLevel="0" collapsed="false">
      <c r="E289" s="120"/>
    </row>
    <row r="290" customFormat="false" ht="12.75" hidden="false" customHeight="false" outlineLevel="0" collapsed="false">
      <c r="E290" s="120"/>
    </row>
    <row r="291" customFormat="false" ht="12.75" hidden="false" customHeight="false" outlineLevel="0" collapsed="false">
      <c r="E291" s="120"/>
    </row>
    <row r="292" customFormat="false" ht="12.75" hidden="false" customHeight="false" outlineLevel="0" collapsed="false">
      <c r="E292" s="120"/>
    </row>
    <row r="293" customFormat="false" ht="12.75" hidden="false" customHeight="false" outlineLevel="0" collapsed="false">
      <c r="E293" s="120"/>
    </row>
    <row r="294" customFormat="false" ht="12.75" hidden="false" customHeight="false" outlineLevel="0" collapsed="false">
      <c r="E294" s="120"/>
    </row>
    <row r="295" customFormat="false" ht="12.75" hidden="false" customHeight="false" outlineLevel="0" collapsed="false">
      <c r="E295" s="120"/>
    </row>
    <row r="296" customFormat="false" ht="12.75" hidden="false" customHeight="false" outlineLevel="0" collapsed="false">
      <c r="E296" s="120"/>
    </row>
    <row r="297" customFormat="false" ht="12.75" hidden="false" customHeight="false" outlineLevel="0" collapsed="false">
      <c r="E297" s="120"/>
    </row>
    <row r="298" customFormat="false" ht="12.75" hidden="false" customHeight="false" outlineLevel="0" collapsed="false">
      <c r="E298" s="120"/>
    </row>
    <row r="299" customFormat="false" ht="12.75" hidden="false" customHeight="false" outlineLevel="0" collapsed="false">
      <c r="E299" s="120"/>
    </row>
    <row r="300" customFormat="false" ht="12.75" hidden="false" customHeight="false" outlineLevel="0" collapsed="false">
      <c r="E300" s="120"/>
    </row>
    <row r="301" customFormat="false" ht="12.75" hidden="false" customHeight="false" outlineLevel="0" collapsed="false">
      <c r="E301" s="120"/>
    </row>
    <row r="302" customFormat="false" ht="12.75" hidden="false" customHeight="false" outlineLevel="0" collapsed="false">
      <c r="E302" s="120"/>
    </row>
    <row r="303" customFormat="false" ht="12.75" hidden="false" customHeight="false" outlineLevel="0" collapsed="false">
      <c r="E303" s="120"/>
    </row>
    <row r="304" customFormat="false" ht="12.75" hidden="false" customHeight="false" outlineLevel="0" collapsed="false">
      <c r="E304" s="120"/>
    </row>
    <row r="305" customFormat="false" ht="12.75" hidden="false" customHeight="false" outlineLevel="0" collapsed="false">
      <c r="E305" s="120"/>
    </row>
    <row r="306" customFormat="false" ht="12.75" hidden="false" customHeight="false" outlineLevel="0" collapsed="false">
      <c r="E306" s="120"/>
    </row>
    <row r="307" customFormat="false" ht="12.75" hidden="false" customHeight="false" outlineLevel="0" collapsed="false">
      <c r="E307" s="120"/>
    </row>
    <row r="308" customFormat="false" ht="12.75" hidden="false" customHeight="false" outlineLevel="0" collapsed="false">
      <c r="E308" s="120"/>
    </row>
    <row r="309" customFormat="false" ht="12.75" hidden="false" customHeight="false" outlineLevel="0" collapsed="false">
      <c r="E309" s="120"/>
    </row>
    <row r="310" customFormat="false" ht="12.75" hidden="false" customHeight="false" outlineLevel="0" collapsed="false">
      <c r="E310" s="120"/>
    </row>
    <row r="311" customFormat="false" ht="12.75" hidden="false" customHeight="false" outlineLevel="0" collapsed="false">
      <c r="E311" s="120"/>
    </row>
    <row r="312" customFormat="false" ht="12.75" hidden="false" customHeight="false" outlineLevel="0" collapsed="false">
      <c r="E312" s="120"/>
    </row>
    <row r="313" customFormat="false" ht="12.75" hidden="false" customHeight="false" outlineLevel="0" collapsed="false">
      <c r="E313" s="120"/>
    </row>
    <row r="314" customFormat="false" ht="12.75" hidden="false" customHeight="false" outlineLevel="0" collapsed="false">
      <c r="E314" s="120"/>
    </row>
    <row r="315" customFormat="false" ht="12.75" hidden="false" customHeight="false" outlineLevel="0" collapsed="false">
      <c r="E315" s="120"/>
    </row>
    <row r="316" customFormat="false" ht="12.75" hidden="false" customHeight="false" outlineLevel="0" collapsed="false">
      <c r="E316" s="120"/>
    </row>
    <row r="317" customFormat="false" ht="12.75" hidden="false" customHeight="false" outlineLevel="0" collapsed="false">
      <c r="E317" s="120"/>
    </row>
    <row r="318" customFormat="false" ht="12.75" hidden="false" customHeight="false" outlineLevel="0" collapsed="false">
      <c r="E318" s="120"/>
    </row>
    <row r="319" customFormat="false" ht="12.75" hidden="false" customHeight="false" outlineLevel="0" collapsed="false">
      <c r="E319" s="120"/>
    </row>
    <row r="320" customFormat="false" ht="12.75" hidden="false" customHeight="false" outlineLevel="0" collapsed="false">
      <c r="E320" s="120"/>
    </row>
    <row r="321" customFormat="false" ht="12.75" hidden="false" customHeight="false" outlineLevel="0" collapsed="false">
      <c r="E321" s="120"/>
    </row>
    <row r="322" customFormat="false" ht="12.75" hidden="false" customHeight="false" outlineLevel="0" collapsed="false">
      <c r="E322" s="120"/>
    </row>
    <row r="323" customFormat="false" ht="12.75" hidden="false" customHeight="false" outlineLevel="0" collapsed="false">
      <c r="E323" s="120"/>
    </row>
    <row r="324" customFormat="false" ht="12.75" hidden="false" customHeight="false" outlineLevel="0" collapsed="false">
      <c r="E324" s="120"/>
    </row>
    <row r="325" customFormat="false" ht="12.75" hidden="false" customHeight="false" outlineLevel="0" collapsed="false">
      <c r="E325" s="120"/>
    </row>
    <row r="326" customFormat="false" ht="12.75" hidden="false" customHeight="false" outlineLevel="0" collapsed="false">
      <c r="E326" s="120"/>
    </row>
    <row r="327" customFormat="false" ht="12.75" hidden="false" customHeight="false" outlineLevel="0" collapsed="false">
      <c r="E327" s="120"/>
    </row>
    <row r="328" customFormat="false" ht="12.75" hidden="false" customHeight="false" outlineLevel="0" collapsed="false">
      <c r="E328" s="120"/>
    </row>
    <row r="329" customFormat="false" ht="12.75" hidden="false" customHeight="false" outlineLevel="0" collapsed="false">
      <c r="E329" s="120"/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4" topLeftCell="C25" activePane="bottomRight" state="frozen"/>
      <selection pane="topLeft" activeCell="A1" activeCellId="0" sqref="A1"/>
      <selection pane="topRight" activeCell="C1" activeCellId="0" sqref="C1"/>
      <selection pane="bottomLeft" activeCell="A25" activeCellId="0" sqref="A25"/>
      <selection pane="bottomRight" activeCell="B3" activeCellId="0" sqref="B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6" width="41.7"/>
    <col collapsed="false" customWidth="true" hidden="false" outlineLevel="0" max="2" min="2" style="136" width="26.28"/>
    <col collapsed="false" customWidth="true" hidden="false" outlineLevel="0" max="3" min="3" style="137" width="21.13"/>
    <col collapsed="false" customWidth="false" hidden="false" outlineLevel="0" max="4" min="4" style="137" width="9.14"/>
    <col collapsed="false" customWidth="true" hidden="false" outlineLevel="0" max="5" min="5" style="137" width="14.85"/>
    <col collapsed="false" customWidth="true" hidden="false" outlineLevel="0" max="6" min="6" style="137" width="18.85"/>
    <col collapsed="false" customWidth="true" hidden="false" outlineLevel="0" max="7" min="7" style="137" width="17.14"/>
    <col collapsed="false" customWidth="true" hidden="false" outlineLevel="0" max="8" min="8" style="137" width="15.56"/>
    <col collapsed="false" customWidth="true" hidden="false" outlineLevel="0" max="9" min="9" style="137" width="16.13"/>
    <col collapsed="false" customWidth="true" hidden="false" outlineLevel="0" max="12" min="10" style="137" width="14.85"/>
    <col collapsed="false" customWidth="true" hidden="false" outlineLevel="0" max="14" min="13" style="137" width="16.56"/>
    <col collapsed="false" customWidth="true" hidden="false" outlineLevel="0" max="19" min="15" style="137" width="14.85"/>
    <col collapsed="false" customWidth="true" hidden="false" outlineLevel="0" max="20" min="20" style="137" width="13.14"/>
    <col collapsed="false" customWidth="true" hidden="false" outlineLevel="0" max="24" min="21" style="137" width="14.99"/>
    <col collapsed="false" customWidth="false" hidden="false" outlineLevel="0" max="257" min="25" style="137" width="9.14"/>
  </cols>
  <sheetData>
    <row r="1" customFormat="false" ht="16.5" hidden="false" customHeight="false" outlineLevel="0" collapsed="false">
      <c r="A1" s="138" t="str">
        <f aca="false">'RAW DATA (DATABASE)'!B1</f>
        <v>YES</v>
      </c>
      <c r="E1" s="139" t="n">
        <f aca="false">SUM(E4:E63)</f>
        <v>113393</v>
      </c>
      <c r="F1" s="139" t="n">
        <f aca="false">SUM(F4:F63)</f>
        <v>13176842294.1787</v>
      </c>
      <c r="G1" s="139" t="n">
        <f aca="false">SUM(G4:G63)</f>
        <v>12086528781.8782</v>
      </c>
      <c r="H1" s="139" t="n">
        <f aca="false">SUM(H4:H63)</f>
        <v>55810104540.4238</v>
      </c>
      <c r="I1" s="139" t="n">
        <f aca="false">SUM(I4:I63)</f>
        <v>43378332118.35</v>
      </c>
      <c r="J1" s="139" t="n">
        <f aca="false">SUM(J4:J63)</f>
        <v>49302</v>
      </c>
      <c r="K1" s="139" t="n">
        <f aca="false">SUM(K4:K63)</f>
        <v>5307753568.70898</v>
      </c>
      <c r="L1" s="139" t="n">
        <f aca="false">SUM(L4:L63)</f>
        <v>4815298246.85628</v>
      </c>
      <c r="M1" s="139" t="n">
        <f aca="false">SUM(M4:M63)</f>
        <v>25979149320.5104</v>
      </c>
      <c r="N1" s="139" t="n">
        <f aca="false">SUM(N4:N63)</f>
        <v>20602567456.02</v>
      </c>
      <c r="O1" s="139" t="n">
        <f aca="false">SUM(O4:O63)</f>
        <v>2690</v>
      </c>
      <c r="P1" s="139" t="n">
        <f aca="false">SUM(P4:P63)</f>
        <v>245774769.08</v>
      </c>
      <c r="Q1" s="139" t="n">
        <f aca="false">SUM(Q4:Q63)</f>
        <v>235656385.7</v>
      </c>
      <c r="R1" s="139" t="n">
        <f aca="false">SUM(R4:R63)</f>
        <v>1485403048.17016</v>
      </c>
      <c r="S1" s="139" t="n">
        <f aca="false">SUM(S4:S63)</f>
        <v>1181927375.72</v>
      </c>
      <c r="T1" s="139" t="n">
        <f aca="false">SUM(T4:T63)</f>
        <v>90928</v>
      </c>
      <c r="U1" s="139" t="n">
        <f aca="false">SUM(U4:U63)</f>
        <v>9370602900.53082</v>
      </c>
      <c r="V1" s="139" t="n">
        <f aca="false">SUM(V4:V63)</f>
        <v>8505823091.29627</v>
      </c>
      <c r="W1" s="139" t="n">
        <f aca="false">SUM(W4:W63)</f>
        <v>44576373877.0518</v>
      </c>
      <c r="X1" s="139" t="n">
        <f aca="false">SUM(X4:X63)</f>
        <v>34797913491.5548</v>
      </c>
    </row>
    <row r="2" customFormat="false" ht="12.75" hidden="false" customHeight="false" outlineLevel="0" collapsed="false">
      <c r="A2" s="136" t="s">
        <v>231</v>
      </c>
      <c r="C2" s="140" t="n">
        <v>3</v>
      </c>
      <c r="D2" s="141" t="n">
        <f aca="false">C2+1</f>
        <v>4</v>
      </c>
      <c r="E2" s="141" t="n">
        <f aca="false">D2+1</f>
        <v>5</v>
      </c>
      <c r="F2" s="141" t="n">
        <f aca="false">E2+1</f>
        <v>6</v>
      </c>
      <c r="G2" s="141" t="n">
        <f aca="false">F2+1</f>
        <v>7</v>
      </c>
      <c r="H2" s="141" t="n">
        <f aca="false">G2+1</f>
        <v>8</v>
      </c>
      <c r="I2" s="141" t="n">
        <f aca="false">H2+1</f>
        <v>9</v>
      </c>
      <c r="J2" s="141" t="n">
        <f aca="false">I2+1</f>
        <v>10</v>
      </c>
      <c r="K2" s="141" t="n">
        <f aca="false">J2+1</f>
        <v>11</v>
      </c>
      <c r="L2" s="141" t="n">
        <f aca="false">K2+1</f>
        <v>12</v>
      </c>
      <c r="M2" s="141" t="n">
        <f aca="false">L2+1</f>
        <v>13</v>
      </c>
      <c r="N2" s="141" t="n">
        <f aca="false">M2+1</f>
        <v>14</v>
      </c>
      <c r="O2" s="141" t="n">
        <f aca="false">N2+1</f>
        <v>15</v>
      </c>
      <c r="P2" s="141" t="n">
        <f aca="false">O2+1</f>
        <v>16</v>
      </c>
      <c r="Q2" s="141" t="n">
        <f aca="false">P2+1</f>
        <v>17</v>
      </c>
      <c r="R2" s="141" t="n">
        <f aca="false">Q2+1</f>
        <v>18</v>
      </c>
      <c r="S2" s="141" t="n">
        <f aca="false">R2+1</f>
        <v>19</v>
      </c>
      <c r="T2" s="141" t="n">
        <f aca="false">S2+1</f>
        <v>20</v>
      </c>
      <c r="U2" s="141" t="n">
        <f aca="false">T2+1</f>
        <v>21</v>
      </c>
      <c r="V2" s="141" t="n">
        <f aca="false">U2+1</f>
        <v>22</v>
      </c>
      <c r="W2" s="141" t="n">
        <f aca="false">V2+1</f>
        <v>23</v>
      </c>
      <c r="X2" s="141" t="n">
        <f aca="false">W2+1</f>
        <v>24</v>
      </c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  <c r="IW2" s="140"/>
    </row>
    <row r="3" customFormat="false" ht="12.75" hidden="false" customHeight="false" outlineLevel="0" collapsed="false">
      <c r="A3" s="142" t="s">
        <v>232</v>
      </c>
      <c r="B3" s="142"/>
      <c r="C3" s="140" t="n">
        <v>7</v>
      </c>
      <c r="D3" s="140" t="n">
        <v>7</v>
      </c>
      <c r="E3" s="140" t="n">
        <v>30</v>
      </c>
      <c r="F3" s="140" t="n">
        <v>24</v>
      </c>
      <c r="G3" s="140" t="n">
        <v>25</v>
      </c>
      <c r="H3" s="140" t="n">
        <v>28</v>
      </c>
      <c r="I3" s="140" t="n">
        <v>7</v>
      </c>
      <c r="J3" s="140" t="n">
        <v>22</v>
      </c>
      <c r="K3" s="140" t="n">
        <v>16</v>
      </c>
      <c r="L3" s="140" t="n">
        <v>17</v>
      </c>
      <c r="M3" s="140" t="n">
        <v>20</v>
      </c>
      <c r="N3" s="140" t="n">
        <v>7</v>
      </c>
      <c r="O3" s="140" t="n">
        <v>14</v>
      </c>
      <c r="P3" s="140" t="n">
        <v>8</v>
      </c>
      <c r="Q3" s="140" t="n">
        <v>9</v>
      </c>
      <c r="R3" s="140" t="n">
        <v>12</v>
      </c>
      <c r="S3" s="140" t="n">
        <v>7</v>
      </c>
      <c r="T3" s="140" t="n">
        <v>30</v>
      </c>
      <c r="U3" s="140" t="n">
        <v>24</v>
      </c>
      <c r="V3" s="140" t="n">
        <v>25</v>
      </c>
      <c r="W3" s="140" t="n">
        <v>28</v>
      </c>
      <c r="X3" s="140" t="n">
        <v>7</v>
      </c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  <c r="IW3" s="140"/>
    </row>
    <row r="4" customFormat="false" ht="12.75" hidden="false" customHeight="false" outlineLevel="0" collapsed="false">
      <c r="A4" s="142"/>
      <c r="B4" s="142" t="s">
        <v>139</v>
      </c>
      <c r="C4" s="136" t="s">
        <v>165</v>
      </c>
      <c r="D4" s="136" t="s">
        <v>140</v>
      </c>
      <c r="E4" s="136" t="s">
        <v>12</v>
      </c>
      <c r="F4" s="136" t="s">
        <v>9</v>
      </c>
      <c r="G4" s="136" t="s">
        <v>10</v>
      </c>
      <c r="H4" s="136" t="s">
        <v>11</v>
      </c>
      <c r="I4" s="136" t="s">
        <v>15</v>
      </c>
      <c r="J4" s="136" t="s">
        <v>8</v>
      </c>
      <c r="K4" s="136" t="s">
        <v>5</v>
      </c>
      <c r="L4" s="136" t="s">
        <v>6</v>
      </c>
      <c r="M4" s="136" t="s">
        <v>7</v>
      </c>
      <c r="N4" s="136" t="s">
        <v>14</v>
      </c>
      <c r="O4" s="136" t="s">
        <v>4</v>
      </c>
      <c r="P4" s="136" t="s">
        <v>0</v>
      </c>
      <c r="Q4" s="136" t="s">
        <v>1</v>
      </c>
      <c r="R4" s="136" t="s">
        <v>3</v>
      </c>
      <c r="S4" s="136" t="s">
        <v>13</v>
      </c>
      <c r="T4" s="136" t="s">
        <v>131</v>
      </c>
      <c r="U4" s="136" t="s">
        <v>132</v>
      </c>
      <c r="V4" s="136" t="s">
        <v>133</v>
      </c>
      <c r="W4" s="136" t="s">
        <v>134</v>
      </c>
      <c r="X4" s="136" t="s">
        <v>135</v>
      </c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</row>
    <row r="5" customFormat="false" ht="12.75" hidden="false" customHeight="false" outlineLevel="0" collapsed="false">
      <c r="A5" s="142" t="s">
        <v>80</v>
      </c>
      <c r="B5" s="142" t="s">
        <v>157</v>
      </c>
      <c r="C5" s="141" t="str">
        <f aca="false">IF(ISNA(VLOOKUP($A5,'RAW DATA (DATABASE)'!$A$3:$AU$58,C$2,FALSE())),0,VLOOKUP($A5,'RAW DATA (DATABASE)'!$A$3:$AU$58,C$2,FALSE()))</f>
        <v>COAL-PHYSICAL</v>
      </c>
      <c r="D5" s="141" t="str">
        <f aca="false">IF(ISNA(VLOOKUP($A5,'RAW DATA (DATABASE)'!$A$3:$AU$58,D$2,FALSE())),0,VLOOKUP($A5,'RAW DATA (DATABASE)'!$A$3:$AU$58,D$2,FALSE()))</f>
        <v>Yes</v>
      </c>
      <c r="E5" s="141" t="n">
        <f aca="false">IF(ISNA(VLOOKUP($A5,'RAW DATA (DATABASE)'!$A$3:$AU$58,E$2,FALSE())),0,VLOOKUP($A5,'RAW DATA (DATABASE)'!$A$3:$AU$58,E$2,FALSE()))</f>
        <v>85</v>
      </c>
      <c r="F5" s="141" t="n">
        <f aca="false">IF(ISNA(VLOOKUP($A5,'RAW DATA (DATABASE)'!$A$3:$AU$58,F$2,FALSE())),0,VLOOKUP($A5,'RAW DATA (DATABASE)'!$A$3:$AU$58,F$2,FALSE()))</f>
        <v>1543500</v>
      </c>
      <c r="G5" s="141" t="n">
        <f aca="false">IF(ISNA(VLOOKUP($A5,'RAW DATA (DATABASE)'!$A$3:$AU$58,G$2,FALSE())),0,VLOOKUP($A5,'RAW DATA (DATABASE)'!$A$3:$AU$58,G$2,FALSE()))</f>
        <v>1679250</v>
      </c>
      <c r="H5" s="141" t="n">
        <f aca="false">IF(ISNA(VLOOKUP($A5,'RAW DATA (DATABASE)'!$A$3:$AU$58,H$2,FALSE())),0,VLOOKUP($A5,'RAW DATA (DATABASE)'!$A$3:$AU$58,H$2,FALSE()))</f>
        <v>14411857.5</v>
      </c>
      <c r="I5" s="141" t="n">
        <f aca="false">IF(ISNA(VLOOKUP($A5,'RAW DATA (DATABASE)'!$A$3:$AU$58,I$2,FALSE())),0,VLOOKUP($A5,'RAW DATA (DATABASE)'!$A$3:$AU$58,I$2,FALSE()))</f>
        <v>15355575</v>
      </c>
      <c r="J5" s="141" t="n">
        <f aca="false">IF(ISNA(VLOOKUP($A5,'RAW DATA (DATABASE)'!$A$3:$AU$58,J$2,FALSE())),0,VLOOKUP($A5,'RAW DATA (DATABASE)'!$A$3:$AU$58,J$2,FALSE()))</f>
        <v>26</v>
      </c>
      <c r="K5" s="141" t="n">
        <f aca="false">IF(ISNA(VLOOKUP($A5,'RAW DATA (DATABASE)'!$A$3:$AU$58,K$2,FALSE())),0,VLOOKUP($A5,'RAW DATA (DATABASE)'!$A$3:$AU$58,K$2,FALSE()))</f>
        <v>505500</v>
      </c>
      <c r="L5" s="141" t="n">
        <f aca="false">IF(ISNA(VLOOKUP($A5,'RAW DATA (DATABASE)'!$A$3:$AU$58,L$2,FALSE())),0,VLOOKUP($A5,'RAW DATA (DATABASE)'!$A$3:$AU$58,L$2,FALSE()))</f>
        <v>805500</v>
      </c>
      <c r="M5" s="141" t="n">
        <f aca="false">IF(ISNA(VLOOKUP($A5,'RAW DATA (DATABASE)'!$A$3:$AU$58,M$2,FALSE())),0,VLOOKUP($A5,'RAW DATA (DATABASE)'!$A$3:$AU$58,M$2,FALSE()))</f>
        <v>3863156.25</v>
      </c>
      <c r="N5" s="141" t="n">
        <f aca="false">IF(ISNA(VLOOKUP($A5,'RAW DATA (DATABASE)'!$A$3:$AU$58,N$2,FALSE())),0,VLOOKUP($A5,'RAW DATA (DATABASE)'!$A$3:$AU$58,N$2,FALSE()))</f>
        <v>5017912.5</v>
      </c>
      <c r="O5" s="141" t="n">
        <f aca="false">IF(ISNA(VLOOKUP($A5,'RAW DATA (DATABASE)'!$A$3:$AU$58,O$2,FALSE())),0,VLOOKUP($A5,'RAW DATA (DATABASE)'!$A$3:$AU$58,O$2,FALSE()))</f>
        <v>3</v>
      </c>
      <c r="P5" s="141" t="n">
        <f aca="false">IF(ISNA(VLOOKUP($A5,'RAW DATA (DATABASE)'!$A$3:$AU$58,P$2,FALSE())),0,VLOOKUP($A5,'RAW DATA (DATABASE)'!$A$3:$AU$58,P$2,FALSE()))</f>
        <v>150000</v>
      </c>
      <c r="Q5" s="141" t="n">
        <f aca="false">IF(ISNA(VLOOKUP($A5,'RAW DATA (DATABASE)'!$A$3:$AU$58,Q$2,FALSE())),0,VLOOKUP($A5,'RAW DATA (DATABASE)'!$A$3:$AU$58,Q$2,FALSE()))</f>
        <v>75000</v>
      </c>
      <c r="R5" s="141" t="n">
        <f aca="false">IF(ISNA(VLOOKUP($A5,'RAW DATA (DATABASE)'!$A$3:$AU$58,R$2,FALSE())),0,VLOOKUP($A5,'RAW DATA (DATABASE)'!$A$3:$AU$58,R$2,FALSE()))</f>
        <v>676500</v>
      </c>
      <c r="S5" s="141" t="n">
        <f aca="false">IF(ISNA(VLOOKUP($A5,'RAW DATA (DATABASE)'!$A$3:$AU$58,S$2,FALSE())),0,VLOOKUP($A5,'RAW DATA (DATABASE)'!$A$3:$AU$58,S$2,FALSE()))</f>
        <v>324750</v>
      </c>
      <c r="T5" s="141" t="n">
        <f aca="false">IF(ISNA(VLOOKUP($A5,'RAW DATA (DATABASE)'!$A$3:$AU$58,T$2,FALSE())),0,VLOOKUP($A5,'RAW DATA (DATABASE)'!$A$3:$AU$58,T$2,FALSE()))</f>
        <v>64</v>
      </c>
      <c r="U5" s="141" t="n">
        <f aca="false">IF(ISNA(VLOOKUP($A5,'RAW DATA (DATABASE)'!$A$3:$AU$58,U$2,FALSE())),0,VLOOKUP($A5,'RAW DATA (DATABASE)'!$A$3:$AU$58,U$2,FALSE()))</f>
        <v>1263000</v>
      </c>
      <c r="V5" s="141" t="n">
        <f aca="false">IF(ISNA(VLOOKUP($A5,'RAW DATA (DATABASE)'!$A$3:$AU$58,V$2,FALSE())),0,VLOOKUP($A5,'RAW DATA (DATABASE)'!$A$3:$AU$58,V$2,FALSE()))</f>
        <v>1329000</v>
      </c>
      <c r="W5" s="141" t="n">
        <f aca="false">IF(ISNA(VLOOKUP($A5,'RAW DATA (DATABASE)'!$A$3:$AU$58,W$2,FALSE())),0,VLOOKUP($A5,'RAW DATA (DATABASE)'!$A$3:$AU$58,W$2,FALSE()))</f>
        <v>11506432.5</v>
      </c>
      <c r="X5" s="141" t="n">
        <f aca="false">IF(ISNA(VLOOKUP($A5,'RAW DATA (DATABASE)'!$A$3:$AU$58,X$2,FALSE())),0,VLOOKUP($A5,'RAW DATA (DATABASE)'!$A$3:$AU$58,X$2,FALSE()))</f>
        <v>10724625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</row>
    <row r="6" customFormat="false" ht="12.75" hidden="false" customHeight="false" outlineLevel="0" collapsed="false">
      <c r="A6" s="142" t="s">
        <v>81</v>
      </c>
      <c r="B6" s="142" t="s">
        <v>157</v>
      </c>
      <c r="C6" s="141" t="str">
        <f aca="false">IF(ISNA(VLOOKUP($A6,'RAW DATA (DATABASE)'!$A$3:$AU$58,C$2,FALSE())),0,VLOOKUP($A6,'RAW DATA (DATABASE)'!$A$3:$AU$58,C$2,FALSE()))</f>
        <v>COAL-PHYSICAL</v>
      </c>
      <c r="D6" s="141" t="str">
        <f aca="false">IF(ISNA(VLOOKUP($A6,'RAW DATA (DATABASE)'!$A$3:$AU$58,D$2,FALSE())),0,VLOOKUP($A6,'RAW DATA (DATABASE)'!$A$3:$AU$58,D$2,FALSE()))</f>
        <v>No</v>
      </c>
      <c r="E6" s="141" t="n">
        <f aca="false">IF(ISNA(VLOOKUP($A6,'RAW DATA (DATABASE)'!$A$3:$AU$58,E$2,FALSE())),0,VLOOKUP($A6,'RAW DATA (DATABASE)'!$A$3:$AU$58,E$2,FALSE()))</f>
        <v>171</v>
      </c>
      <c r="F6" s="141" t="n">
        <f aca="false">IF(ISNA(VLOOKUP($A6,'RAW DATA (DATABASE)'!$A$3:$AU$58,F$2,FALSE())),0,VLOOKUP($A6,'RAW DATA (DATABASE)'!$A$3:$AU$58,F$2,FALSE()))</f>
        <v>3291699.1</v>
      </c>
      <c r="G6" s="141" t="n">
        <f aca="false">IF(ISNA(VLOOKUP($A6,'RAW DATA (DATABASE)'!$A$3:$AU$58,G$2,FALSE())),0,VLOOKUP($A6,'RAW DATA (DATABASE)'!$A$3:$AU$58,G$2,FALSE()))</f>
        <v>8026334</v>
      </c>
      <c r="H6" s="141" t="n">
        <f aca="false">IF(ISNA(VLOOKUP($A6,'RAW DATA (DATABASE)'!$A$3:$AU$58,H$2,FALSE())),0,VLOOKUP($A6,'RAW DATA (DATABASE)'!$A$3:$AU$58,H$2,FALSE()))</f>
        <v>46399375.55</v>
      </c>
      <c r="I6" s="141" t="n">
        <f aca="false">IF(ISNA(VLOOKUP($A6,'RAW DATA (DATABASE)'!$A$3:$AU$58,I$2,FALSE())),0,VLOOKUP($A6,'RAW DATA (DATABASE)'!$A$3:$AU$58,I$2,FALSE()))</f>
        <v>90364925.54</v>
      </c>
      <c r="J6" s="141" t="n">
        <f aca="false">IF(ISNA(VLOOKUP($A6,'RAW DATA (DATABASE)'!$A$3:$AU$58,J$2,FALSE())),0,VLOOKUP($A6,'RAW DATA (DATABASE)'!$A$3:$AU$58,J$2,FALSE()))</f>
        <v>89</v>
      </c>
      <c r="K6" s="141" t="n">
        <f aca="false">IF(ISNA(VLOOKUP($A6,'RAW DATA (DATABASE)'!$A$3:$AU$58,K$2,FALSE())),0,VLOOKUP($A6,'RAW DATA (DATABASE)'!$A$3:$AU$58,K$2,FALSE()))</f>
        <v>1613200</v>
      </c>
      <c r="L6" s="141" t="n">
        <f aca="false">IF(ISNA(VLOOKUP($A6,'RAW DATA (DATABASE)'!$A$3:$AU$58,L$2,FALSE())),0,VLOOKUP($A6,'RAW DATA (DATABASE)'!$A$3:$AU$58,L$2,FALSE()))</f>
        <v>3233025</v>
      </c>
      <c r="M6" s="141" t="n">
        <f aca="false">IF(ISNA(VLOOKUP($A6,'RAW DATA (DATABASE)'!$A$3:$AU$58,M$2,FALSE())),0,VLOOKUP($A6,'RAW DATA (DATABASE)'!$A$3:$AU$58,M$2,FALSE()))</f>
        <v>26650902.5</v>
      </c>
      <c r="N6" s="141" t="n">
        <f aca="false">IF(ISNA(VLOOKUP($A6,'RAW DATA (DATABASE)'!$A$3:$AU$58,N$2,FALSE())),0,VLOOKUP($A6,'RAW DATA (DATABASE)'!$A$3:$AU$58,N$2,FALSE()))</f>
        <v>42960079.68</v>
      </c>
      <c r="O6" s="141" t="n">
        <f aca="false">IF(ISNA(VLOOKUP($A6,'RAW DATA (DATABASE)'!$A$3:$AU$58,O$2,FALSE())),0,VLOOKUP($A6,'RAW DATA (DATABASE)'!$A$3:$AU$58,O$2,FALSE()))</f>
        <v>2</v>
      </c>
      <c r="P6" s="141" t="n">
        <f aca="false">IF(ISNA(VLOOKUP($A6,'RAW DATA (DATABASE)'!$A$3:$AU$58,P$2,FALSE())),0,VLOOKUP($A6,'RAW DATA (DATABASE)'!$A$3:$AU$58,P$2,FALSE()))</f>
        <v>193000</v>
      </c>
      <c r="Q6" s="141" t="n">
        <f aca="false">IF(ISNA(VLOOKUP($A6,'RAW DATA (DATABASE)'!$A$3:$AU$58,Q$2,FALSE())),0,VLOOKUP($A6,'RAW DATA (DATABASE)'!$A$3:$AU$58,Q$2,FALSE()))</f>
        <v>0</v>
      </c>
      <c r="R6" s="141" t="n">
        <f aca="false">IF(ISNA(VLOOKUP($A6,'RAW DATA (DATABASE)'!$A$3:$AU$58,R$2,FALSE())),0,VLOOKUP($A6,'RAW DATA (DATABASE)'!$A$3:$AU$58,R$2,FALSE()))</f>
        <v>2667350</v>
      </c>
      <c r="S6" s="141" t="n">
        <f aca="false">IF(ISNA(VLOOKUP($A6,'RAW DATA (DATABASE)'!$A$3:$AU$58,S$2,FALSE())),0,VLOOKUP($A6,'RAW DATA (DATABASE)'!$A$3:$AU$58,S$2,FALSE()))</f>
        <v>0</v>
      </c>
      <c r="T6" s="141" t="n">
        <f aca="false">IF(ISNA(VLOOKUP($A6,'RAW DATA (DATABASE)'!$A$3:$AU$58,T$2,FALSE())),0,VLOOKUP($A6,'RAW DATA (DATABASE)'!$A$3:$AU$58,T$2,FALSE()))</f>
        <v>142</v>
      </c>
      <c r="U6" s="141" t="n">
        <f aca="false">IF(ISNA(VLOOKUP($A6,'RAW DATA (DATABASE)'!$A$3:$AU$58,U$2,FALSE())),0,VLOOKUP($A6,'RAW DATA (DATABASE)'!$A$3:$AU$58,U$2,FALSE()))</f>
        <v>2932699</v>
      </c>
      <c r="V6" s="141" t="n">
        <f aca="false">IF(ISNA(VLOOKUP($A6,'RAW DATA (DATABASE)'!$A$3:$AU$58,V$2,FALSE())),0,VLOOKUP($A6,'RAW DATA (DATABASE)'!$A$3:$AU$58,V$2,FALSE()))</f>
        <v>4381118</v>
      </c>
      <c r="W6" s="141" t="n">
        <f aca="false">IF(ISNA(VLOOKUP($A6,'RAW DATA (DATABASE)'!$A$3:$AU$58,W$2,FALSE())),0,VLOOKUP($A6,'RAW DATA (DATABASE)'!$A$3:$AU$58,W$2,FALSE()))</f>
        <v>41577373.1</v>
      </c>
      <c r="X6" s="141" t="n">
        <f aca="false">IF(ISNA(VLOOKUP($A6,'RAW DATA (DATABASE)'!$A$3:$AU$58,X$2,FALSE())),0,VLOOKUP($A6,'RAW DATA (DATABASE)'!$A$3:$AU$58,X$2,FALSE()))</f>
        <v>69869039.96</v>
      </c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</row>
    <row r="7" customFormat="false" ht="12.75" hidden="false" customHeight="false" outlineLevel="0" collapsed="false">
      <c r="A7" s="143" t="s">
        <v>48</v>
      </c>
      <c r="B7" s="143" t="s">
        <v>146</v>
      </c>
      <c r="C7" s="144" t="n">
        <f aca="false">IF($A$1="YES",VLOOKUP(VLOOKUP($A7,CONVERTNAMES,2,FALSE()),RAWDATALONDON,C$3,FALSE()),VLOOKUP($A7,'RAW DATA (DATABASE)'!$A$3:$AU$58,C$2,FALSE()))</f>
        <v>0</v>
      </c>
      <c r="D7" s="145" t="str">
        <f aca="false">IF($A$1="YES",RIGHT($A7,LEN($A7)-FIND("=",$A7,1)),VLOOKUP($A7,'RAW DATA (DATABASE)'!$A$3:$AU$58,D$2,FALSE()))</f>
        <v>No</v>
      </c>
      <c r="E7" s="144" t="n">
        <f aca="false">IF($A$1="YES",VLOOKUP(VLOOKUP($A7,CONVERTNAMES,2,FALSE()),RAWDATALONDON,E$3,FALSE()),VLOOKUP($A7,'RAW DATA (DATABASE)'!$A$3:$AU$58,E$2,FALSE()))</f>
        <v>70</v>
      </c>
      <c r="F7" s="144" t="n">
        <f aca="false">IF($A$1="YES",VLOOKUP(VLOOKUP($A7,CONVERTNAMES,2,FALSE()),RAWDATALONDON,F$3,FALSE()),VLOOKUP($A7,'RAW DATA (DATABASE)'!$A$3:$AU$58,F$2,FALSE()))</f>
        <v>16235905.0976</v>
      </c>
      <c r="G7" s="144" t="n">
        <f aca="false">IF($A$1="YES",VLOOKUP(VLOOKUP($A7,CONVERTNAMES,2,FALSE()),RAWDATALONDON,G$3,FALSE()),VLOOKUP($A7,'RAW DATA (DATABASE)'!$A$3:$AU$58,G$2,FALSE()))</f>
        <v>0</v>
      </c>
      <c r="H7" s="144" t="n">
        <f aca="false">IF($A$1="YES",VLOOKUP(VLOOKUP($A7,CONVERTNAMES,2,FALSE()),RAWDATALONDON,H$3,FALSE()),VLOOKUP($A7,'RAW DATA (DATABASE)'!$A$3:$AU$58,H$2,FALSE()))</f>
        <v>137322.309874673</v>
      </c>
      <c r="I7" s="144" t="n">
        <f aca="false">IF($A$1="YES",VLOOKUP(VLOOKUP($A7,CONVERTNAMES,2,FALSE()),RAWDATALONDON,I$3,FALSE()),VLOOKUP($A7,'RAW DATA (DATABASE)'!$A$3:$AU$58,I$2,FALSE()))</f>
        <v>0</v>
      </c>
      <c r="J7" s="144" t="n">
        <f aca="false">IF($A$1="YES",VLOOKUP(VLOOKUP($A7,CONVERTNAMES,2,FALSE()),RAWDATALONDON,J$3,FALSE()),VLOOKUP($A7,'RAW DATA (DATABASE)'!$A$3:$AU$58,J$2,FALSE()))</f>
        <v>35</v>
      </c>
      <c r="K7" s="144" t="n">
        <f aca="false">IF($A$1="YES",VLOOKUP(VLOOKUP($A7,CONVERTNAMES,2,FALSE()),RAWDATALONDON,K$3,FALSE()),VLOOKUP($A7,'RAW DATA (DATABASE)'!$A$3:$AU$58,K$2,FALSE()))</f>
        <v>13399475.8</v>
      </c>
      <c r="L7" s="144" t="n">
        <f aca="false">IF($A$1="YES",VLOOKUP(VLOOKUP($A7,CONVERTNAMES,2,FALSE()),RAWDATALONDON,L$3,FALSE()),VLOOKUP($A7,'RAW DATA (DATABASE)'!$A$3:$AU$58,L$2,FALSE()))</f>
        <v>0</v>
      </c>
      <c r="M7" s="144" t="n">
        <f aca="false">IF($A$1="YES",VLOOKUP(VLOOKUP($A7,CONVERTNAMES,2,FALSE()),RAWDATALONDON,M$3,FALSE()),VLOOKUP($A7,'RAW DATA (DATABASE)'!$A$3:$AU$58,M$2,FALSE()))</f>
        <v>1161.63706744498</v>
      </c>
      <c r="N7" s="144" t="n">
        <f aca="false">IF($A$1="YES",VLOOKUP(VLOOKUP($A7,CONVERTNAMES,2,FALSE()),RAWDATALONDON,N$3,FALSE()),VLOOKUP($A7,'RAW DATA (DATABASE)'!$A$3:$AU$58,N$2,FALSE()))</f>
        <v>0</v>
      </c>
      <c r="O7" s="144" t="n">
        <f aca="false">IF($A$1="YES",VLOOKUP(VLOOKUP($A7,CONVERTNAMES,2,FALSE()),RAWDATALONDON,O$3,FALSE()),VLOOKUP($A7,'RAW DATA (DATABASE)'!$A$3:$AU$58,O$2,FALSE()))</f>
        <v>1</v>
      </c>
      <c r="P7" s="144" t="n">
        <f aca="false">IF($A$1="YES",VLOOKUP(VLOOKUP($A7,CONVERTNAMES,2,FALSE()),RAWDATALONDON,P$3,FALSE()),VLOOKUP($A7,'RAW DATA (DATABASE)'!$A$3:$AU$58,P$2,FALSE()))</f>
        <v>100000</v>
      </c>
      <c r="Q7" s="144" t="n">
        <f aca="false">IF($A$1="YES",VLOOKUP(VLOOKUP($A7,CONVERTNAMES,2,FALSE()),RAWDATALONDON,Q$3,FALSE()),VLOOKUP($A7,'RAW DATA (DATABASE)'!$A$3:$AU$58,Q$2,FALSE()))</f>
        <v>0</v>
      </c>
      <c r="R7" s="144" t="n">
        <f aca="false">IF($A$1="YES",VLOOKUP(VLOOKUP($A7,CONVERTNAMES,2,FALSE()),RAWDATALONDON,R$3,FALSE()),VLOOKUP($A7,'RAW DATA (DATABASE)'!$A$3:$AU$58,R$2,FALSE()))</f>
        <v>43.23753</v>
      </c>
      <c r="S7" s="144" t="n">
        <f aca="false">IF($A$1="YES",VLOOKUP(VLOOKUP($A7,CONVERTNAMES,2,FALSE()),RAWDATALONDON,S$3,FALSE()),VLOOKUP($A7,'RAW DATA (DATABASE)'!$A$3:$AU$58,S$2,FALSE()))</f>
        <v>0</v>
      </c>
      <c r="T7" s="144" t="n">
        <f aca="false">IF($A$1="YES",VLOOKUP(VLOOKUP($A7,CONVERTNAMES,2,FALSE()),RAWDATALONDON,T$3,FALSE()),VLOOKUP($A7,'RAW DATA (DATABASE)'!$A$3:$AU$58,T$2,FALSE()))</f>
        <v>70</v>
      </c>
      <c r="U7" s="144" t="n">
        <f aca="false">IF($A$1="YES",VLOOKUP(VLOOKUP($A7,CONVERTNAMES,2,FALSE()),RAWDATALONDON,U$3,FALSE()),VLOOKUP($A7,'RAW DATA (DATABASE)'!$A$3:$AU$58,U$2,FALSE()))</f>
        <v>16235905.0976</v>
      </c>
      <c r="V7" s="144" t="n">
        <f aca="false">IF($A$1="YES",VLOOKUP(VLOOKUP($A7,CONVERTNAMES,2,FALSE()),RAWDATALONDON,V$3,FALSE()),VLOOKUP($A7,'RAW DATA (DATABASE)'!$A$3:$AU$58,V$2,FALSE()))</f>
        <v>0</v>
      </c>
      <c r="W7" s="144" t="n">
        <f aca="false">IF($A$1="YES",VLOOKUP(VLOOKUP($A7,CONVERTNAMES,2,FALSE()),RAWDATALONDON,W$3,FALSE()),VLOOKUP($A7,'RAW DATA (DATABASE)'!$A$3:$AU$58,W$2,FALSE()))</f>
        <v>137322.309874673</v>
      </c>
      <c r="X7" s="144" t="n">
        <f aca="false">IF($A$1="YES",VLOOKUP(VLOOKUP($A7,CONVERTNAMES,2,FALSE()),RAWDATALONDON,X$3,FALSE()),VLOOKUP($A7,'RAW DATA (DATABASE)'!$A$3:$AU$58,X$2,FALSE()))</f>
        <v>0</v>
      </c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6"/>
      <c r="CY7" s="146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6"/>
      <c r="DN7" s="146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6"/>
      <c r="EC7" s="146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6"/>
      <c r="ER7" s="146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6"/>
      <c r="FG7" s="146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6"/>
      <c r="FV7" s="146"/>
      <c r="FW7" s="146"/>
      <c r="FX7" s="146"/>
      <c r="FY7" s="146"/>
      <c r="FZ7" s="146"/>
      <c r="GA7" s="146"/>
      <c r="GB7" s="146"/>
      <c r="GC7" s="146"/>
      <c r="GD7" s="146"/>
      <c r="GE7" s="146"/>
      <c r="GF7" s="146"/>
      <c r="GG7" s="146"/>
      <c r="GH7" s="146"/>
      <c r="GI7" s="146"/>
      <c r="GJ7" s="146"/>
      <c r="GK7" s="146"/>
      <c r="GL7" s="146"/>
      <c r="GM7" s="146"/>
      <c r="GN7" s="146"/>
      <c r="GO7" s="146"/>
      <c r="GP7" s="146"/>
      <c r="GQ7" s="146"/>
      <c r="GR7" s="146"/>
      <c r="GS7" s="146"/>
      <c r="GT7" s="146"/>
      <c r="GU7" s="146"/>
      <c r="GV7" s="146"/>
      <c r="GW7" s="146"/>
      <c r="GX7" s="146"/>
      <c r="GY7" s="146"/>
      <c r="GZ7" s="146"/>
      <c r="HA7" s="146"/>
      <c r="HB7" s="146"/>
      <c r="HC7" s="146"/>
      <c r="HD7" s="146"/>
      <c r="HE7" s="146"/>
      <c r="HF7" s="146"/>
      <c r="HG7" s="146"/>
      <c r="HH7" s="146"/>
      <c r="HI7" s="146"/>
      <c r="HJ7" s="146"/>
      <c r="HK7" s="146"/>
      <c r="HL7" s="146"/>
      <c r="HM7" s="146"/>
      <c r="HN7" s="146"/>
      <c r="HO7" s="146"/>
      <c r="HP7" s="146"/>
      <c r="HQ7" s="146"/>
      <c r="HR7" s="146"/>
      <c r="HS7" s="146"/>
      <c r="HT7" s="146"/>
      <c r="HU7" s="146"/>
      <c r="HV7" s="146"/>
      <c r="HW7" s="146"/>
      <c r="HX7" s="146"/>
      <c r="HY7" s="146"/>
      <c r="HZ7" s="146"/>
      <c r="IA7" s="146"/>
      <c r="IB7" s="146"/>
      <c r="IC7" s="146"/>
      <c r="ID7" s="146"/>
      <c r="IE7" s="146"/>
      <c r="IF7" s="146"/>
      <c r="IG7" s="146"/>
      <c r="IH7" s="146"/>
      <c r="II7" s="146"/>
      <c r="IJ7" s="146"/>
      <c r="IK7" s="146"/>
      <c r="IL7" s="146"/>
      <c r="IM7" s="146"/>
      <c r="IN7" s="146"/>
      <c r="IO7" s="146"/>
      <c r="IP7" s="146"/>
      <c r="IQ7" s="146"/>
      <c r="IR7" s="146"/>
      <c r="IS7" s="146"/>
      <c r="IT7" s="146"/>
      <c r="IU7" s="146"/>
      <c r="IV7" s="146"/>
      <c r="IW7" s="146"/>
    </row>
    <row r="8" customFormat="false" ht="12.75" hidden="false" customHeight="false" outlineLevel="0" collapsed="false">
      <c r="A8" s="143" t="s">
        <v>50</v>
      </c>
      <c r="B8" s="143" t="s">
        <v>146</v>
      </c>
      <c r="C8" s="144" t="n">
        <f aca="false">IF($A$1="YES",VLOOKUP(VLOOKUP($A8,CONVERTNAMES,2,FALSE()),RAWDATALONDON,C$3,FALSE()),VLOOKUP($A8,'RAW DATA (DATABASE)'!$A$3:$AU$58,C$2,FALSE()))</f>
        <v>0</v>
      </c>
      <c r="D8" s="145" t="str">
        <f aca="false">IF($A$1="YES",RIGHT($A8,LEN($A8)-FIND("=",$A8,1)),VLOOKUP($A8,'RAW DATA (DATABASE)'!$A$3:$AU$58,D$2,FALSE()))</f>
        <v>Yes</v>
      </c>
      <c r="E8" s="144" t="n">
        <f aca="false">IF($A$1="YES",VLOOKUP(VLOOKUP($A8,CONVERTNAMES,2,FALSE()),RAWDATALONDON,E$3,FALSE()),VLOOKUP($A8,'RAW DATA (DATABASE)'!$A$3:$AU$58,E$2,FALSE()))</f>
        <v>80</v>
      </c>
      <c r="F8" s="144" t="n">
        <f aca="false">IF($A$1="YES",VLOOKUP(VLOOKUP($A8,CONVERTNAMES,2,FALSE()),RAWDATALONDON,F$3,FALSE()),VLOOKUP($A8,'RAW DATA (DATABASE)'!$A$3:$AU$58,F$2,FALSE()))</f>
        <v>8940000</v>
      </c>
      <c r="G8" s="144" t="n">
        <f aca="false">IF($A$1="YES",VLOOKUP(VLOOKUP($A8,CONVERTNAMES,2,FALSE()),RAWDATALONDON,G$3,FALSE()),VLOOKUP($A8,'RAW DATA (DATABASE)'!$A$3:$AU$58,G$2,FALSE()))</f>
        <v>-7685000</v>
      </c>
      <c r="H8" s="144" t="n">
        <f aca="false">IF($A$1="YES",VLOOKUP(VLOOKUP($A8,CONVERTNAMES,2,FALSE()),RAWDATALONDON,H$3,FALSE()),VLOOKUP($A8,'RAW DATA (DATABASE)'!$A$3:$AU$58,H$2,FALSE()))</f>
        <v>32824885.27583</v>
      </c>
      <c r="I8" s="144" t="n">
        <f aca="false">IF($A$1="YES",VLOOKUP(VLOOKUP($A8,CONVERTNAMES,2,FALSE()),RAWDATALONDON,I$3,FALSE()),VLOOKUP($A8,'RAW DATA (DATABASE)'!$A$3:$AU$58,I$2,FALSE()))</f>
        <v>0</v>
      </c>
      <c r="J8" s="144" t="n">
        <f aca="false">IF($A$1="YES",VLOOKUP(VLOOKUP($A8,CONVERTNAMES,2,FALSE()),RAWDATALONDON,J$3,FALSE()),VLOOKUP($A8,'RAW DATA (DATABASE)'!$A$3:$AU$58,J$2,FALSE()))</f>
        <v>29</v>
      </c>
      <c r="K8" s="144" t="n">
        <f aca="false">IF($A$1="YES",VLOOKUP(VLOOKUP($A8,CONVERTNAMES,2,FALSE()),RAWDATALONDON,K$3,FALSE()),VLOOKUP($A8,'RAW DATA (DATABASE)'!$A$3:$AU$58,K$2,FALSE()))</f>
        <v>1815000</v>
      </c>
      <c r="L8" s="144" t="n">
        <f aca="false">IF($A$1="YES",VLOOKUP(VLOOKUP($A8,CONVERTNAMES,2,FALSE()),RAWDATALONDON,L$3,FALSE()),VLOOKUP($A8,'RAW DATA (DATABASE)'!$A$3:$AU$58,L$2,FALSE()))</f>
        <v>-3512500</v>
      </c>
      <c r="M8" s="144" t="n">
        <f aca="false">IF($A$1="YES",VLOOKUP(VLOOKUP($A8,CONVERTNAMES,2,FALSE()),RAWDATALONDON,M$3,FALSE()),VLOOKUP($A8,'RAW DATA (DATABASE)'!$A$3:$AU$58,M$2,FALSE()))</f>
        <v>10997035.3819375</v>
      </c>
      <c r="N8" s="144" t="n">
        <f aca="false">IF($A$1="YES",VLOOKUP(VLOOKUP($A8,CONVERTNAMES,2,FALSE()),RAWDATALONDON,N$3,FALSE()),VLOOKUP($A8,'RAW DATA (DATABASE)'!$A$3:$AU$58,N$2,FALSE()))</f>
        <v>0</v>
      </c>
      <c r="O8" s="144" t="n">
        <f aca="false">IF($A$1="YES",VLOOKUP(VLOOKUP($A8,CONVERTNAMES,2,FALSE()),RAWDATALONDON,O$3,FALSE()),VLOOKUP($A8,'RAW DATA (DATABASE)'!$A$3:$AU$58,O$2,FALSE()))</f>
        <v>1</v>
      </c>
      <c r="P8" s="144" t="n">
        <f aca="false">IF($A$1="YES",VLOOKUP(VLOOKUP($A8,CONVERTNAMES,2,FALSE()),RAWDATALONDON,P$3,FALSE()),VLOOKUP($A8,'RAW DATA (DATABASE)'!$A$3:$AU$58,P$2,FALSE()))</f>
        <v>0</v>
      </c>
      <c r="Q8" s="144" t="n">
        <f aca="false">IF($A$1="YES",VLOOKUP(VLOOKUP($A8,CONVERTNAMES,2,FALSE()),RAWDATALONDON,Q$3,FALSE()),VLOOKUP($A8,'RAW DATA (DATABASE)'!$A$3:$AU$58,Q$2,FALSE()))</f>
        <v>-75000</v>
      </c>
      <c r="R8" s="144" t="n">
        <f aca="false">IF($A$1="YES",VLOOKUP(VLOOKUP($A8,CONVERTNAMES,2,FALSE()),RAWDATALONDON,R$3,FALSE()),VLOOKUP($A8,'RAW DATA (DATABASE)'!$A$3:$AU$58,R$2,FALSE()))</f>
        <v>153433.98007</v>
      </c>
      <c r="S8" s="144" t="n">
        <f aca="false">IF($A$1="YES",VLOOKUP(VLOOKUP($A8,CONVERTNAMES,2,FALSE()),RAWDATALONDON,S$3,FALSE()),VLOOKUP($A8,'RAW DATA (DATABASE)'!$A$3:$AU$58,S$2,FALSE()))</f>
        <v>0</v>
      </c>
      <c r="T8" s="144" t="n">
        <f aca="false">IF($A$1="YES",VLOOKUP(VLOOKUP($A8,CONVERTNAMES,2,FALSE()),RAWDATALONDON,T$3,FALSE()),VLOOKUP($A8,'RAW DATA (DATABASE)'!$A$3:$AU$58,T$2,FALSE()))</f>
        <v>80</v>
      </c>
      <c r="U8" s="144" t="n">
        <f aca="false">IF($A$1="YES",VLOOKUP(VLOOKUP($A8,CONVERTNAMES,2,FALSE()),RAWDATALONDON,U$3,FALSE()),VLOOKUP($A8,'RAW DATA (DATABASE)'!$A$3:$AU$58,U$2,FALSE()))</f>
        <v>8940000</v>
      </c>
      <c r="V8" s="144" t="n">
        <f aca="false">IF($A$1="YES",VLOOKUP(VLOOKUP($A8,CONVERTNAMES,2,FALSE()),RAWDATALONDON,V$3,FALSE()),VLOOKUP($A8,'RAW DATA (DATABASE)'!$A$3:$AU$58,V$2,FALSE()))</f>
        <v>-7685000</v>
      </c>
      <c r="W8" s="144" t="n">
        <f aca="false">IF($A$1="YES",VLOOKUP(VLOOKUP($A8,CONVERTNAMES,2,FALSE()),RAWDATALONDON,W$3,FALSE()),VLOOKUP($A8,'RAW DATA (DATABASE)'!$A$3:$AU$58,W$2,FALSE()))</f>
        <v>32824885.27583</v>
      </c>
      <c r="X8" s="144" t="n">
        <f aca="false">IF($A$1="YES",VLOOKUP(VLOOKUP($A8,CONVERTNAMES,2,FALSE()),RAWDATALONDON,X$3,FALSE()),VLOOKUP($A8,'RAW DATA (DATABASE)'!$A$3:$AU$58,X$2,FALSE()))</f>
        <v>0</v>
      </c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  <c r="EL8" s="146"/>
      <c r="EM8" s="146"/>
      <c r="EN8" s="146"/>
      <c r="EO8" s="146"/>
      <c r="EP8" s="146"/>
      <c r="EQ8" s="146"/>
      <c r="ER8" s="146"/>
      <c r="ES8" s="146"/>
      <c r="ET8" s="146"/>
      <c r="EU8" s="146"/>
      <c r="EV8" s="146"/>
      <c r="EW8" s="146"/>
      <c r="EX8" s="146"/>
      <c r="EY8" s="146"/>
      <c r="EZ8" s="146"/>
      <c r="FA8" s="146"/>
      <c r="FB8" s="146"/>
      <c r="FC8" s="146"/>
      <c r="FD8" s="146"/>
      <c r="FE8" s="146"/>
      <c r="FF8" s="146"/>
      <c r="FG8" s="146"/>
      <c r="FH8" s="146"/>
      <c r="FI8" s="146"/>
      <c r="FJ8" s="146"/>
      <c r="FK8" s="146"/>
      <c r="FL8" s="146"/>
      <c r="FM8" s="146"/>
      <c r="FN8" s="146"/>
      <c r="FO8" s="146"/>
      <c r="FP8" s="146"/>
      <c r="FQ8" s="146"/>
      <c r="FR8" s="146"/>
      <c r="FS8" s="146"/>
      <c r="FT8" s="146"/>
      <c r="FU8" s="146"/>
      <c r="FV8" s="146"/>
      <c r="FW8" s="146"/>
      <c r="FX8" s="146"/>
      <c r="FY8" s="146"/>
      <c r="FZ8" s="146"/>
      <c r="GA8" s="146"/>
      <c r="GB8" s="146"/>
      <c r="GC8" s="146"/>
      <c r="GD8" s="146"/>
      <c r="GE8" s="146"/>
      <c r="GF8" s="146"/>
      <c r="GG8" s="146"/>
      <c r="GH8" s="146"/>
      <c r="GI8" s="146"/>
      <c r="GJ8" s="146"/>
      <c r="GK8" s="146"/>
      <c r="GL8" s="146"/>
      <c r="GM8" s="146"/>
      <c r="GN8" s="146"/>
      <c r="GO8" s="146"/>
      <c r="GP8" s="146"/>
      <c r="GQ8" s="146"/>
      <c r="GR8" s="146"/>
      <c r="GS8" s="146"/>
      <c r="GT8" s="146"/>
      <c r="GU8" s="146"/>
      <c r="GV8" s="146"/>
      <c r="GW8" s="146"/>
      <c r="GX8" s="146"/>
      <c r="GY8" s="146"/>
      <c r="GZ8" s="146"/>
      <c r="HA8" s="146"/>
      <c r="HB8" s="146"/>
      <c r="HC8" s="146"/>
      <c r="HD8" s="146"/>
      <c r="HE8" s="146"/>
      <c r="HF8" s="146"/>
      <c r="HG8" s="146"/>
      <c r="HH8" s="146"/>
      <c r="HI8" s="146"/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6"/>
      <c r="IA8" s="146"/>
      <c r="IB8" s="146"/>
      <c r="IC8" s="146"/>
      <c r="ID8" s="146"/>
      <c r="IE8" s="146"/>
      <c r="IF8" s="146"/>
      <c r="IG8" s="146"/>
      <c r="IH8" s="146"/>
      <c r="II8" s="146"/>
      <c r="IJ8" s="146"/>
      <c r="IK8" s="146"/>
      <c r="IL8" s="146"/>
      <c r="IM8" s="146"/>
      <c r="IN8" s="146"/>
      <c r="IO8" s="146"/>
      <c r="IP8" s="146"/>
      <c r="IQ8" s="146"/>
      <c r="IR8" s="146"/>
      <c r="IS8" s="146"/>
      <c r="IT8" s="146"/>
      <c r="IU8" s="146"/>
      <c r="IV8" s="146"/>
      <c r="IW8" s="146"/>
    </row>
    <row r="9" customFormat="false" ht="12.75" hidden="false" customHeight="false" outlineLevel="0" collapsed="false">
      <c r="A9" s="143" t="s">
        <v>51</v>
      </c>
      <c r="B9" s="143" t="s">
        <v>146</v>
      </c>
      <c r="C9" s="144" t="n">
        <f aca="false">IF($A$1="YES",VLOOKUP(VLOOKUP($A9,CONVERTNAMES,2,FALSE()),RAWDATALONDON,C$3,FALSE()),VLOOKUP($A9,'RAW DATA (DATABASE)'!$A$3:$AU$58,C$2,FALSE()))</f>
        <v>0</v>
      </c>
      <c r="D9" s="145" t="str">
        <f aca="false">IF($A$1="YES",RIGHT($A9,LEN($A9)-FIND("=",$A9,1)),VLOOKUP($A9,'RAW DATA (DATABASE)'!$A$3:$AU$58,D$2,FALSE()))</f>
        <v>No</v>
      </c>
      <c r="E9" s="144" t="n">
        <f aca="false">IF($A$1="YES",VLOOKUP(VLOOKUP($A9,CONVERTNAMES,2,FALSE()),RAWDATALONDON,E$3,FALSE()),VLOOKUP($A9,'RAW DATA (DATABASE)'!$A$3:$AU$58,E$2,FALSE()))</f>
        <v>212</v>
      </c>
      <c r="F9" s="144" t="n">
        <f aca="false">IF($A$1="YES",VLOOKUP(VLOOKUP($A9,CONVERTNAMES,2,FALSE()),RAWDATALONDON,F$3,FALSE()),VLOOKUP($A9,'RAW DATA (DATABASE)'!$A$3:$AU$58,F$2,FALSE()))</f>
        <v>30100010.187</v>
      </c>
      <c r="G9" s="144" t="n">
        <f aca="false">IF($A$1="YES",VLOOKUP(VLOOKUP($A9,CONVERTNAMES,2,FALSE()),RAWDATALONDON,G$3,FALSE()),VLOOKUP($A9,'RAW DATA (DATABASE)'!$A$3:$AU$58,G$2,FALSE()))</f>
        <v>-24062476.5243778</v>
      </c>
      <c r="H9" s="144" t="n">
        <f aca="false">IF($A$1="YES",VLOOKUP(VLOOKUP($A9,CONVERTNAMES,2,FALSE()),RAWDATALONDON,H$3,FALSE()),VLOOKUP($A9,'RAW DATA (DATABASE)'!$A$3:$AU$58,H$2,FALSE()))</f>
        <v>75889580.2416245</v>
      </c>
      <c r="I9" s="144" t="n">
        <f aca="false">IF($A$1="YES",VLOOKUP(VLOOKUP($A9,CONVERTNAMES,2,FALSE()),RAWDATALONDON,I$3,FALSE()),VLOOKUP($A9,'RAW DATA (DATABASE)'!$A$3:$AU$58,I$2,FALSE()))</f>
        <v>0</v>
      </c>
      <c r="J9" s="144" t="n">
        <f aca="false">IF($A$1="YES",VLOOKUP(VLOOKUP($A9,CONVERTNAMES,2,FALSE()),RAWDATALONDON,J$3,FALSE()),VLOOKUP($A9,'RAW DATA (DATABASE)'!$A$3:$AU$58,J$2,FALSE()))</f>
        <v>88</v>
      </c>
      <c r="K9" s="144" t="n">
        <f aca="false">IF($A$1="YES",VLOOKUP(VLOOKUP($A9,CONVERTNAMES,2,FALSE()),RAWDATALONDON,K$3,FALSE()),VLOOKUP($A9,'RAW DATA (DATABASE)'!$A$3:$AU$58,K$2,FALSE()))</f>
        <v>20620505.27</v>
      </c>
      <c r="L9" s="144" t="n">
        <f aca="false">IF($A$1="YES",VLOOKUP(VLOOKUP($A9,CONVERTNAMES,2,FALSE()),RAWDATALONDON,L$3,FALSE()),VLOOKUP($A9,'RAW DATA (DATABASE)'!$A$3:$AU$58,L$2,FALSE()))</f>
        <v>-16543561.23</v>
      </c>
      <c r="M9" s="144" t="n">
        <f aca="false">IF($A$1="YES",VLOOKUP(VLOOKUP($A9,CONVERTNAMES,2,FALSE()),RAWDATALONDON,M$3,FALSE()),VLOOKUP($A9,'RAW DATA (DATABASE)'!$A$3:$AU$58,M$2,FALSE()))</f>
        <v>41812309.3602474</v>
      </c>
      <c r="N9" s="144" t="n">
        <f aca="false">IF($A$1="YES",VLOOKUP(VLOOKUP($A9,CONVERTNAMES,2,FALSE()),RAWDATALONDON,N$3,FALSE()),VLOOKUP($A9,'RAW DATA (DATABASE)'!$A$3:$AU$58,N$2,FALSE()))</f>
        <v>0</v>
      </c>
      <c r="O9" s="144" t="n">
        <f aca="false">IF($A$1="YES",VLOOKUP(VLOOKUP($A9,CONVERTNAMES,2,FALSE()),RAWDATALONDON,O$3,FALSE()),VLOOKUP($A9,'RAW DATA (DATABASE)'!$A$3:$AU$58,O$2,FALSE()))</f>
        <v>4</v>
      </c>
      <c r="P9" s="144" t="n">
        <f aca="false">IF($A$1="YES",VLOOKUP(VLOOKUP($A9,CONVERTNAMES,2,FALSE()),RAWDATALONDON,P$3,FALSE()),VLOOKUP($A9,'RAW DATA (DATABASE)'!$A$3:$AU$58,P$2,FALSE()))</f>
        <v>457500</v>
      </c>
      <c r="Q9" s="144" t="n">
        <f aca="false">IF($A$1="YES",VLOOKUP(VLOOKUP($A9,CONVERTNAMES,2,FALSE()),RAWDATALONDON,Q$3,FALSE()),VLOOKUP($A9,'RAW DATA (DATABASE)'!$A$3:$AU$58,Q$2,FALSE()))</f>
        <v>-300000</v>
      </c>
      <c r="R9" s="144" t="n">
        <f aca="false">IF($A$1="YES",VLOOKUP(VLOOKUP($A9,CONVERTNAMES,2,FALSE()),RAWDATALONDON,R$3,FALSE()),VLOOKUP($A9,'RAW DATA (DATABASE)'!$A$3:$AU$58,R$2,FALSE()))</f>
        <v>1683571.73341</v>
      </c>
      <c r="S9" s="144" t="n">
        <f aca="false">IF($A$1="YES",VLOOKUP(VLOOKUP($A9,CONVERTNAMES,2,FALSE()),RAWDATALONDON,S$3,FALSE()),VLOOKUP($A9,'RAW DATA (DATABASE)'!$A$3:$AU$58,S$2,FALSE()))</f>
        <v>0</v>
      </c>
      <c r="T9" s="144" t="n">
        <f aca="false">IF($A$1="YES",VLOOKUP(VLOOKUP($A9,CONVERTNAMES,2,FALSE()),RAWDATALONDON,T$3,FALSE()),VLOOKUP($A9,'RAW DATA (DATABASE)'!$A$3:$AU$58,T$2,FALSE()))</f>
        <v>212</v>
      </c>
      <c r="U9" s="144" t="n">
        <f aca="false">IF($A$1="YES",VLOOKUP(VLOOKUP($A9,CONVERTNAMES,2,FALSE()),RAWDATALONDON,U$3,FALSE()),VLOOKUP($A9,'RAW DATA (DATABASE)'!$A$3:$AU$58,U$2,FALSE()))</f>
        <v>30100010.187</v>
      </c>
      <c r="V9" s="144" t="n">
        <f aca="false">IF($A$1="YES",VLOOKUP(VLOOKUP($A9,CONVERTNAMES,2,FALSE()),RAWDATALONDON,V$3,FALSE()),VLOOKUP($A9,'RAW DATA (DATABASE)'!$A$3:$AU$58,V$2,FALSE()))</f>
        <v>-24062476.5243778</v>
      </c>
      <c r="W9" s="144" t="n">
        <f aca="false">IF($A$1="YES",VLOOKUP(VLOOKUP($A9,CONVERTNAMES,2,FALSE()),RAWDATALONDON,W$3,FALSE()),VLOOKUP($A9,'RAW DATA (DATABASE)'!$A$3:$AU$58,W$2,FALSE()))</f>
        <v>75889580.2416245</v>
      </c>
      <c r="X9" s="144" t="n">
        <f aca="false">IF($A$1="YES",VLOOKUP(VLOOKUP($A9,CONVERTNAMES,2,FALSE()),RAWDATALONDON,X$3,FALSE()),VLOOKUP($A9,'RAW DATA (DATABASE)'!$A$3:$AU$58,X$2,FALSE()))</f>
        <v>0</v>
      </c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6"/>
      <c r="CW9" s="146"/>
      <c r="CX9" s="146"/>
      <c r="CY9" s="146"/>
      <c r="CZ9" s="146"/>
      <c r="DA9" s="146"/>
      <c r="DB9" s="146"/>
      <c r="DC9" s="146"/>
      <c r="DD9" s="146"/>
      <c r="DE9" s="146"/>
      <c r="DF9" s="146"/>
      <c r="DG9" s="146"/>
      <c r="DH9" s="146"/>
      <c r="DI9" s="146"/>
      <c r="DJ9" s="146"/>
      <c r="DK9" s="146"/>
      <c r="DL9" s="146"/>
      <c r="DM9" s="146"/>
      <c r="DN9" s="146"/>
      <c r="DO9" s="146"/>
      <c r="DP9" s="146"/>
      <c r="DQ9" s="146"/>
      <c r="DR9" s="146"/>
      <c r="DS9" s="146"/>
      <c r="DT9" s="146"/>
      <c r="DU9" s="146"/>
      <c r="DV9" s="146"/>
      <c r="DW9" s="146"/>
      <c r="DX9" s="146"/>
      <c r="DY9" s="146"/>
      <c r="DZ9" s="146"/>
      <c r="EA9" s="146"/>
      <c r="EB9" s="146"/>
      <c r="EC9" s="146"/>
      <c r="ED9" s="146"/>
      <c r="EE9" s="146"/>
      <c r="EF9" s="146"/>
      <c r="EG9" s="146"/>
      <c r="EH9" s="146"/>
      <c r="EI9" s="146"/>
      <c r="EJ9" s="146"/>
      <c r="EK9" s="146"/>
      <c r="EL9" s="146"/>
      <c r="EM9" s="146"/>
      <c r="EN9" s="146"/>
      <c r="EO9" s="146"/>
      <c r="EP9" s="146"/>
      <c r="EQ9" s="146"/>
      <c r="ER9" s="146"/>
      <c r="ES9" s="146"/>
      <c r="ET9" s="146"/>
      <c r="EU9" s="146"/>
      <c r="EV9" s="146"/>
      <c r="EW9" s="146"/>
      <c r="EX9" s="146"/>
      <c r="EY9" s="146"/>
      <c r="EZ9" s="146"/>
      <c r="FA9" s="146"/>
      <c r="FB9" s="146"/>
      <c r="FC9" s="146"/>
      <c r="FD9" s="146"/>
      <c r="FE9" s="146"/>
      <c r="FF9" s="146"/>
      <c r="FG9" s="146"/>
      <c r="FH9" s="146"/>
      <c r="FI9" s="146"/>
      <c r="FJ9" s="146"/>
      <c r="FK9" s="146"/>
      <c r="FL9" s="146"/>
      <c r="FM9" s="146"/>
      <c r="FN9" s="146"/>
      <c r="FO9" s="146"/>
      <c r="FP9" s="146"/>
      <c r="FQ9" s="146"/>
      <c r="FR9" s="146"/>
      <c r="FS9" s="146"/>
      <c r="FT9" s="146"/>
      <c r="FU9" s="146"/>
      <c r="FV9" s="146"/>
      <c r="FW9" s="146"/>
      <c r="FX9" s="146"/>
      <c r="FY9" s="146"/>
      <c r="FZ9" s="146"/>
      <c r="GA9" s="146"/>
      <c r="GB9" s="146"/>
      <c r="GC9" s="146"/>
      <c r="GD9" s="146"/>
      <c r="GE9" s="146"/>
      <c r="GF9" s="146"/>
      <c r="GG9" s="146"/>
      <c r="GH9" s="146"/>
      <c r="GI9" s="146"/>
      <c r="GJ9" s="146"/>
      <c r="GK9" s="146"/>
      <c r="GL9" s="146"/>
      <c r="GM9" s="146"/>
      <c r="GN9" s="146"/>
      <c r="GO9" s="146"/>
      <c r="GP9" s="146"/>
      <c r="GQ9" s="146"/>
      <c r="GR9" s="146"/>
      <c r="GS9" s="146"/>
      <c r="GT9" s="146"/>
      <c r="GU9" s="146"/>
      <c r="GV9" s="146"/>
      <c r="GW9" s="146"/>
      <c r="GX9" s="146"/>
      <c r="GY9" s="146"/>
      <c r="GZ9" s="146"/>
      <c r="HA9" s="146"/>
      <c r="HB9" s="146"/>
      <c r="HC9" s="146"/>
      <c r="HD9" s="146"/>
      <c r="HE9" s="146"/>
      <c r="HF9" s="146"/>
      <c r="HG9" s="146"/>
      <c r="HH9" s="146"/>
      <c r="HI9" s="146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6"/>
      <c r="IF9" s="146"/>
      <c r="IG9" s="146"/>
      <c r="IH9" s="146"/>
      <c r="II9" s="146"/>
      <c r="IJ9" s="146"/>
      <c r="IK9" s="146"/>
      <c r="IL9" s="146"/>
      <c r="IM9" s="146"/>
      <c r="IN9" s="146"/>
      <c r="IO9" s="146"/>
      <c r="IP9" s="146"/>
      <c r="IQ9" s="146"/>
      <c r="IR9" s="146"/>
      <c r="IS9" s="146"/>
      <c r="IT9" s="146"/>
      <c r="IU9" s="146"/>
      <c r="IV9" s="146"/>
      <c r="IW9" s="146"/>
    </row>
    <row r="10" customFormat="false" ht="12.75" hidden="false" customHeight="false" outlineLevel="0" collapsed="false">
      <c r="A10" s="143" t="s">
        <v>63</v>
      </c>
      <c r="B10" s="143" t="s">
        <v>150</v>
      </c>
      <c r="C10" s="144" t="n">
        <f aca="false">IF($A$1="YES",VLOOKUP(VLOOKUP($A10,CONVERTNAMES,2,FALSE()),RAWDATALONDON,C$3,FALSE()),VLOOKUP($A10,'RAW DATA (DATABASE)'!$A$3:$AU$58,C$2,FALSE()))</f>
        <v>0</v>
      </c>
      <c r="D10" s="145" t="str">
        <f aca="false">IF($A$1="YES",RIGHT($A10,LEN($A10)-FIND("=",$A10,1)),VLOOKUP($A10,'RAW DATA (DATABASE)'!$A$3:$AU$58,D$2,FALSE()))</f>
        <v>Yes</v>
      </c>
      <c r="E10" s="144" t="n">
        <f aca="false">IF($A$1="YES",VLOOKUP(VLOOKUP($A10,CONVERTNAMES,2,FALSE()),RAWDATALONDON,E$3,FALSE()),VLOOKUP($A10,'RAW DATA (DATABASE)'!$A$3:$AU$58,E$2,FALSE()))</f>
        <v>36</v>
      </c>
      <c r="F10" s="144" t="n">
        <f aca="false">IF($A$1="YES",VLOOKUP(VLOOKUP($A10,CONVERTNAMES,2,FALSE()),RAWDATALONDON,F$3,FALSE()),VLOOKUP($A10,'RAW DATA (DATABASE)'!$A$3:$AU$58,F$2,FALSE()))</f>
        <v>23090</v>
      </c>
      <c r="G10" s="144" t="n">
        <f aca="false">IF($A$1="YES",VLOOKUP(VLOOKUP($A10,CONVERTNAMES,2,FALSE()),RAWDATALONDON,G$3,FALSE()),VLOOKUP($A10,'RAW DATA (DATABASE)'!$A$3:$AU$58,G$2,FALSE()))</f>
        <v>-63460</v>
      </c>
      <c r="H10" s="144" t="n">
        <f aca="false">IF($A$1="YES",VLOOKUP(VLOOKUP($A10,CONVERTNAMES,2,FALSE()),RAWDATALONDON,H$3,FALSE()),VLOOKUP($A10,'RAW DATA (DATABASE)'!$A$3:$AU$58,H$2,FALSE()))</f>
        <v>1969958.742</v>
      </c>
      <c r="I10" s="144" t="n">
        <f aca="false">IF($A$1="YES",VLOOKUP(VLOOKUP($A10,CONVERTNAMES,2,FALSE()),RAWDATALONDON,I$3,FALSE()),VLOOKUP($A10,'RAW DATA (DATABASE)'!$A$3:$AU$58,I$2,FALSE()))</f>
        <v>0</v>
      </c>
      <c r="J10" s="144" t="n">
        <f aca="false">IF($A$1="YES",VLOOKUP(VLOOKUP($A10,CONVERTNAMES,2,FALSE()),RAWDATALONDON,J$3,FALSE()),VLOOKUP($A10,'RAW DATA (DATABASE)'!$A$3:$AU$58,J$2,FALSE()))</f>
        <v>26</v>
      </c>
      <c r="K10" s="144" t="n">
        <f aca="false">IF($A$1="YES",VLOOKUP(VLOOKUP($A10,CONVERTNAMES,2,FALSE()),RAWDATALONDON,K$3,FALSE()),VLOOKUP($A10,'RAW DATA (DATABASE)'!$A$3:$AU$58,K$2,FALSE()))</f>
        <v>16550</v>
      </c>
      <c r="L10" s="144" t="n">
        <f aca="false">IF($A$1="YES",VLOOKUP(VLOOKUP($A10,CONVERTNAMES,2,FALSE()),RAWDATALONDON,L$3,FALSE()),VLOOKUP($A10,'RAW DATA (DATABASE)'!$A$3:$AU$58,L$2,FALSE()))</f>
        <v>-47660</v>
      </c>
      <c r="M10" s="144" t="n">
        <f aca="false">IF($A$1="YES",VLOOKUP(VLOOKUP($A10,CONVERTNAMES,2,FALSE()),RAWDATALONDON,M$3,FALSE()),VLOOKUP($A10,'RAW DATA (DATABASE)'!$A$3:$AU$58,M$2,FALSE()))</f>
        <v>1400711.0605</v>
      </c>
      <c r="N10" s="144" t="n">
        <f aca="false">IF($A$1="YES",VLOOKUP(VLOOKUP($A10,CONVERTNAMES,2,FALSE()),RAWDATALONDON,N$3,FALSE()),VLOOKUP($A10,'RAW DATA (DATABASE)'!$A$3:$AU$58,N$2,FALSE()))</f>
        <v>0</v>
      </c>
      <c r="O10" s="144" t="n">
        <f aca="false">IF($A$1="YES",VLOOKUP(VLOOKUP($A10,CONVERTNAMES,2,FALSE()),RAWDATALONDON,O$3,FALSE()),VLOOKUP($A10,'RAW DATA (DATABASE)'!$A$3:$AU$58,O$2,FALSE()))</f>
        <v>3</v>
      </c>
      <c r="P10" s="144" t="n">
        <f aca="false">IF($A$1="YES",VLOOKUP(VLOOKUP($A10,CONVERTNAMES,2,FALSE()),RAWDATALONDON,P$3,FALSE()),VLOOKUP($A10,'RAW DATA (DATABASE)'!$A$3:$AU$58,P$2,FALSE()))</f>
        <v>0</v>
      </c>
      <c r="Q10" s="144" t="n">
        <f aca="false">IF($A$1="YES",VLOOKUP(VLOOKUP($A10,CONVERTNAMES,2,FALSE()),RAWDATALONDON,Q$3,FALSE()),VLOOKUP($A10,'RAW DATA (DATABASE)'!$A$3:$AU$58,Q$2,FALSE()))</f>
        <v>-5900</v>
      </c>
      <c r="R10" s="144" t="n">
        <f aca="false">IF($A$1="YES",VLOOKUP(VLOOKUP($A10,CONVERTNAMES,2,FALSE()),RAWDATALONDON,R$3,FALSE()),VLOOKUP($A10,'RAW DATA (DATABASE)'!$A$3:$AU$58,R$2,FALSE()))</f>
        <v>114646</v>
      </c>
      <c r="S10" s="144" t="n">
        <f aca="false">IF($A$1="YES",VLOOKUP(VLOOKUP($A10,CONVERTNAMES,2,FALSE()),RAWDATALONDON,S$3,FALSE()),VLOOKUP($A10,'RAW DATA (DATABASE)'!$A$3:$AU$58,S$2,FALSE()))</f>
        <v>0</v>
      </c>
      <c r="T10" s="144" t="n">
        <f aca="false">IF($A$1="YES",VLOOKUP(VLOOKUP($A10,CONVERTNAMES,2,FALSE()),RAWDATALONDON,T$3,FALSE()),VLOOKUP($A10,'RAW DATA (DATABASE)'!$A$3:$AU$58,T$2,FALSE()))</f>
        <v>36</v>
      </c>
      <c r="U10" s="144" t="n">
        <f aca="false">IF($A$1="YES",VLOOKUP(VLOOKUP($A10,CONVERTNAMES,2,FALSE()),RAWDATALONDON,U$3,FALSE()),VLOOKUP($A10,'RAW DATA (DATABASE)'!$A$3:$AU$58,U$2,FALSE()))</f>
        <v>23090</v>
      </c>
      <c r="V10" s="144" t="n">
        <f aca="false">IF($A$1="YES",VLOOKUP(VLOOKUP($A10,CONVERTNAMES,2,FALSE()),RAWDATALONDON,V$3,FALSE()),VLOOKUP($A10,'RAW DATA (DATABASE)'!$A$3:$AU$58,V$2,FALSE()))</f>
        <v>-63460</v>
      </c>
      <c r="W10" s="144" t="n">
        <f aca="false">IF($A$1="YES",VLOOKUP(VLOOKUP($A10,CONVERTNAMES,2,FALSE()),RAWDATALONDON,W$3,FALSE()),VLOOKUP($A10,'RAW DATA (DATABASE)'!$A$3:$AU$58,W$2,FALSE()))</f>
        <v>1969958.742</v>
      </c>
      <c r="X10" s="144" t="n">
        <f aca="false">IF($A$1="YES",VLOOKUP(VLOOKUP($A10,CONVERTNAMES,2,FALSE()),RAWDATALONDON,X$3,FALSE()),VLOOKUP($A10,'RAW DATA (DATABASE)'!$A$3:$AU$58,X$2,FALSE()))</f>
        <v>0</v>
      </c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6"/>
      <c r="CW10" s="146"/>
      <c r="CX10" s="146"/>
      <c r="CY10" s="146"/>
      <c r="CZ10" s="146"/>
      <c r="DA10" s="146"/>
      <c r="DB10" s="146"/>
      <c r="DC10" s="146"/>
      <c r="DD10" s="146"/>
      <c r="DE10" s="146"/>
      <c r="DF10" s="146"/>
      <c r="DG10" s="146"/>
      <c r="DH10" s="146"/>
      <c r="DI10" s="146"/>
      <c r="DJ10" s="146"/>
      <c r="DK10" s="146"/>
      <c r="DL10" s="146"/>
      <c r="DM10" s="146"/>
      <c r="DN10" s="146"/>
      <c r="DO10" s="146"/>
      <c r="DP10" s="146"/>
      <c r="DQ10" s="146"/>
      <c r="DR10" s="146"/>
      <c r="DS10" s="146"/>
      <c r="DT10" s="146"/>
      <c r="DU10" s="146"/>
      <c r="DV10" s="146"/>
      <c r="DW10" s="146"/>
      <c r="DX10" s="146"/>
      <c r="DY10" s="146"/>
      <c r="DZ10" s="146"/>
      <c r="EA10" s="146"/>
      <c r="EB10" s="146"/>
      <c r="EC10" s="146"/>
      <c r="ED10" s="146"/>
      <c r="EE10" s="146"/>
      <c r="EF10" s="146"/>
      <c r="EG10" s="146"/>
      <c r="EH10" s="146"/>
      <c r="EI10" s="146"/>
      <c r="EJ10" s="146"/>
      <c r="EK10" s="146"/>
      <c r="EL10" s="146"/>
      <c r="EM10" s="146"/>
      <c r="EN10" s="146"/>
      <c r="EO10" s="146"/>
      <c r="EP10" s="146"/>
      <c r="EQ10" s="146"/>
      <c r="ER10" s="146"/>
      <c r="ES10" s="146"/>
      <c r="ET10" s="146"/>
      <c r="EU10" s="146"/>
      <c r="EV10" s="146"/>
      <c r="EW10" s="146"/>
      <c r="EX10" s="146"/>
      <c r="EY10" s="146"/>
      <c r="EZ10" s="146"/>
      <c r="FA10" s="146"/>
      <c r="FB10" s="146"/>
      <c r="FC10" s="146"/>
      <c r="FD10" s="146"/>
      <c r="FE10" s="146"/>
      <c r="FF10" s="146"/>
      <c r="FG10" s="146"/>
      <c r="FH10" s="146"/>
      <c r="FI10" s="146"/>
      <c r="FJ10" s="146"/>
      <c r="FK10" s="146"/>
      <c r="FL10" s="146"/>
      <c r="FM10" s="146"/>
      <c r="FN10" s="146"/>
      <c r="FO10" s="146"/>
      <c r="FP10" s="146"/>
      <c r="FQ10" s="146"/>
      <c r="FR10" s="146"/>
      <c r="FS10" s="146"/>
      <c r="FT10" s="146"/>
      <c r="FU10" s="146"/>
      <c r="FV10" s="146"/>
      <c r="FW10" s="146"/>
      <c r="FX10" s="146"/>
      <c r="FY10" s="146"/>
      <c r="FZ10" s="146"/>
      <c r="GA10" s="146"/>
      <c r="GB10" s="146"/>
      <c r="GC10" s="146"/>
      <c r="GD10" s="146"/>
      <c r="GE10" s="146"/>
      <c r="GF10" s="146"/>
      <c r="GG10" s="146"/>
      <c r="GH10" s="146"/>
      <c r="GI10" s="146"/>
      <c r="GJ10" s="146"/>
      <c r="GK10" s="146"/>
      <c r="GL10" s="146"/>
      <c r="GM10" s="146"/>
      <c r="GN10" s="146"/>
      <c r="GO10" s="146"/>
      <c r="GP10" s="146"/>
      <c r="GQ10" s="146"/>
      <c r="GR10" s="146"/>
      <c r="GS10" s="146"/>
      <c r="GT10" s="146"/>
      <c r="GU10" s="146"/>
      <c r="GV10" s="146"/>
      <c r="GW10" s="146"/>
      <c r="GX10" s="146"/>
      <c r="GY10" s="146"/>
      <c r="GZ10" s="146"/>
      <c r="HA10" s="146"/>
      <c r="HB10" s="146"/>
      <c r="HC10" s="146"/>
      <c r="HD10" s="146"/>
      <c r="HE10" s="146"/>
      <c r="HF10" s="146"/>
      <c r="HG10" s="146"/>
      <c r="HH10" s="146"/>
      <c r="HI10" s="146"/>
      <c r="HJ10" s="146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146"/>
      <c r="IA10" s="146"/>
      <c r="IB10" s="146"/>
      <c r="IC10" s="146"/>
      <c r="ID10" s="146"/>
      <c r="IE10" s="146"/>
      <c r="IF10" s="146"/>
      <c r="IG10" s="146"/>
      <c r="IH10" s="146"/>
      <c r="II10" s="146"/>
      <c r="IJ10" s="146"/>
      <c r="IK10" s="146"/>
      <c r="IL10" s="146"/>
      <c r="IM10" s="146"/>
      <c r="IN10" s="146"/>
      <c r="IO10" s="146"/>
      <c r="IP10" s="146"/>
      <c r="IQ10" s="146"/>
      <c r="IR10" s="146"/>
      <c r="IS10" s="146"/>
      <c r="IT10" s="146"/>
      <c r="IU10" s="146"/>
      <c r="IV10" s="146"/>
      <c r="IW10" s="146"/>
    </row>
    <row r="11" customFormat="false" ht="12.75" hidden="false" customHeight="false" outlineLevel="0" collapsed="false">
      <c r="A11" s="143" t="s">
        <v>64</v>
      </c>
      <c r="B11" s="143" t="s">
        <v>150</v>
      </c>
      <c r="C11" s="144" t="n">
        <f aca="false">IF($A$1="YES",VLOOKUP(VLOOKUP($A11,CONVERTNAMES,2,FALSE()),RAWDATALONDON,C$3,FALSE()),VLOOKUP($A11,'RAW DATA (DATABASE)'!$A$3:$AU$58,C$2,FALSE()))</f>
        <v>0</v>
      </c>
      <c r="D11" s="145" t="str">
        <f aca="false">IF($A$1="YES",RIGHT($A11,LEN($A11)-FIND("=",$A11,1)),VLOOKUP($A11,'RAW DATA (DATABASE)'!$A$3:$AU$58,D$2,FALSE()))</f>
        <v>No</v>
      </c>
      <c r="E11" s="144" t="n">
        <f aca="false">IF($A$1="YES",VLOOKUP(VLOOKUP($A11,CONVERTNAMES,2,FALSE()),RAWDATALONDON,E$3,FALSE()),VLOOKUP($A11,'RAW DATA (DATABASE)'!$A$3:$AU$58,E$2,FALSE()))</f>
        <v>81</v>
      </c>
      <c r="F11" s="144" t="n">
        <f aca="false">IF($A$1="YES",VLOOKUP(VLOOKUP($A11,CONVERTNAMES,2,FALSE()),RAWDATALONDON,F$3,FALSE()),VLOOKUP($A11,'RAW DATA (DATABASE)'!$A$3:$AU$58,F$2,FALSE()))</f>
        <v>490226</v>
      </c>
      <c r="G11" s="144" t="n">
        <f aca="false">IF($A$1="YES",VLOOKUP(VLOOKUP($A11,CONVERTNAMES,2,FALSE()),RAWDATALONDON,G$3,FALSE()),VLOOKUP($A11,'RAW DATA (DATABASE)'!$A$3:$AU$58,G$2,FALSE()))</f>
        <v>-599796</v>
      </c>
      <c r="H11" s="144" t="n">
        <f aca="false">IF($A$1="YES",VLOOKUP(VLOOKUP($A11,CONVERTNAMES,2,FALSE()),RAWDATALONDON,H$3,FALSE()),VLOOKUP($A11,'RAW DATA (DATABASE)'!$A$3:$AU$58,H$2,FALSE()))</f>
        <v>28805762.3039</v>
      </c>
      <c r="I11" s="144" t="n">
        <f aca="false">IF($A$1="YES",VLOOKUP(VLOOKUP($A11,CONVERTNAMES,2,FALSE()),RAWDATALONDON,I$3,FALSE()),VLOOKUP($A11,'RAW DATA (DATABASE)'!$A$3:$AU$58,I$2,FALSE()))</f>
        <v>0</v>
      </c>
      <c r="J11" s="144" t="n">
        <f aca="false">IF($A$1="YES",VLOOKUP(VLOOKUP($A11,CONVERTNAMES,2,FALSE()),RAWDATALONDON,J$3,FALSE()),VLOOKUP($A11,'RAW DATA (DATABASE)'!$A$3:$AU$58,J$2,FALSE()))</f>
        <v>41</v>
      </c>
      <c r="K11" s="144" t="n">
        <f aca="false">IF($A$1="YES",VLOOKUP(VLOOKUP($A11,CONVERTNAMES,2,FALSE()),RAWDATALONDON,K$3,FALSE()),VLOOKUP($A11,'RAW DATA (DATABASE)'!$A$3:$AU$58,K$2,FALSE()))</f>
        <v>45560</v>
      </c>
      <c r="L11" s="144" t="n">
        <f aca="false">IF($A$1="YES",VLOOKUP(VLOOKUP($A11,CONVERTNAMES,2,FALSE()),RAWDATALONDON,L$3,FALSE()),VLOOKUP($A11,'RAW DATA (DATABASE)'!$A$3:$AU$58,L$2,FALSE()))</f>
        <v>-153160</v>
      </c>
      <c r="M11" s="144" t="n">
        <f aca="false">IF($A$1="YES",VLOOKUP(VLOOKUP($A11,CONVERTNAMES,2,FALSE()),RAWDATALONDON,M$3,FALSE()),VLOOKUP($A11,'RAW DATA (DATABASE)'!$A$3:$AU$58,M$2,FALSE()))</f>
        <v>4431123.6049</v>
      </c>
      <c r="N11" s="144" t="n">
        <f aca="false">IF($A$1="YES",VLOOKUP(VLOOKUP($A11,CONVERTNAMES,2,FALSE()),RAWDATALONDON,N$3,FALSE()),VLOOKUP($A11,'RAW DATA (DATABASE)'!$A$3:$AU$58,N$2,FALSE()))</f>
        <v>0</v>
      </c>
      <c r="O11" s="144" t="n">
        <f aca="false">IF($A$1="YES",VLOOKUP(VLOOKUP($A11,CONVERTNAMES,2,FALSE()),RAWDATALONDON,O$3,FALSE()),VLOOKUP($A11,'RAW DATA (DATABASE)'!$A$3:$AU$58,O$2,FALSE()))</f>
        <v>2</v>
      </c>
      <c r="P11" s="144" t="n">
        <f aca="false">IF($A$1="YES",VLOOKUP(VLOOKUP($A11,CONVERTNAMES,2,FALSE()),RAWDATALONDON,P$3,FALSE()),VLOOKUP($A11,'RAW DATA (DATABASE)'!$A$3:$AU$58,P$2,FALSE()))</f>
        <v>6900</v>
      </c>
      <c r="Q11" s="144" t="n">
        <f aca="false">IF($A$1="YES",VLOOKUP(VLOOKUP($A11,CONVERTNAMES,2,FALSE()),RAWDATALONDON,Q$3,FALSE()),VLOOKUP($A11,'RAW DATA (DATABASE)'!$A$3:$AU$58,Q$2,FALSE()))</f>
        <v>0</v>
      </c>
      <c r="R11" s="144" t="n">
        <f aca="false">IF($A$1="YES",VLOOKUP(VLOOKUP($A11,CONVERTNAMES,2,FALSE()),RAWDATALONDON,R$3,FALSE()),VLOOKUP($A11,'RAW DATA (DATABASE)'!$A$3:$AU$58,R$2,FALSE()))</f>
        <v>169000</v>
      </c>
      <c r="S11" s="144" t="n">
        <f aca="false">IF($A$1="YES",VLOOKUP(VLOOKUP($A11,CONVERTNAMES,2,FALSE()),RAWDATALONDON,S$3,FALSE()),VLOOKUP($A11,'RAW DATA (DATABASE)'!$A$3:$AU$58,S$2,FALSE()))</f>
        <v>0</v>
      </c>
      <c r="T11" s="144" t="n">
        <f aca="false">IF($A$1="YES",VLOOKUP(VLOOKUP($A11,CONVERTNAMES,2,FALSE()),RAWDATALONDON,T$3,FALSE()),VLOOKUP($A11,'RAW DATA (DATABASE)'!$A$3:$AU$58,T$2,FALSE()))</f>
        <v>81</v>
      </c>
      <c r="U11" s="144" t="n">
        <f aca="false">IF($A$1="YES",VLOOKUP(VLOOKUP($A11,CONVERTNAMES,2,FALSE()),RAWDATALONDON,U$3,FALSE()),VLOOKUP($A11,'RAW DATA (DATABASE)'!$A$3:$AU$58,U$2,FALSE()))</f>
        <v>490226</v>
      </c>
      <c r="V11" s="144" t="n">
        <f aca="false">IF($A$1="YES",VLOOKUP(VLOOKUP($A11,CONVERTNAMES,2,FALSE()),RAWDATALONDON,V$3,FALSE()),VLOOKUP($A11,'RAW DATA (DATABASE)'!$A$3:$AU$58,V$2,FALSE()))</f>
        <v>-599796</v>
      </c>
      <c r="W11" s="144" t="n">
        <f aca="false">IF($A$1="YES",VLOOKUP(VLOOKUP($A11,CONVERTNAMES,2,FALSE()),RAWDATALONDON,W$3,FALSE()),VLOOKUP($A11,'RAW DATA (DATABASE)'!$A$3:$AU$58,W$2,FALSE()))</f>
        <v>28805762.3039</v>
      </c>
      <c r="X11" s="144" t="n">
        <f aca="false">IF($A$1="YES",VLOOKUP(VLOOKUP($A11,CONVERTNAMES,2,FALSE()),RAWDATALONDON,X$3,FALSE()),VLOOKUP($A11,'RAW DATA (DATABASE)'!$A$3:$AU$58,X$2,FALSE()))</f>
        <v>0</v>
      </c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6"/>
      <c r="CY11" s="146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6"/>
      <c r="DN11" s="146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6"/>
      <c r="EC11" s="146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6"/>
      <c r="ER11" s="146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6"/>
      <c r="FG11" s="146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6"/>
      <c r="FV11" s="146"/>
      <c r="FW11" s="146"/>
      <c r="FX11" s="146"/>
      <c r="FY11" s="146"/>
      <c r="FZ11" s="146"/>
      <c r="GA11" s="146"/>
      <c r="GB11" s="146"/>
      <c r="GC11" s="146"/>
      <c r="GD11" s="146"/>
      <c r="GE11" s="146"/>
      <c r="GF11" s="146"/>
      <c r="GG11" s="146"/>
      <c r="GH11" s="146"/>
      <c r="GI11" s="146"/>
      <c r="GJ11" s="146"/>
      <c r="GK11" s="146"/>
      <c r="GL11" s="146"/>
      <c r="GM11" s="146"/>
      <c r="GN11" s="146"/>
      <c r="GO11" s="146"/>
      <c r="GP11" s="146"/>
      <c r="GQ11" s="146"/>
      <c r="GR11" s="146"/>
      <c r="GS11" s="146"/>
      <c r="GT11" s="146"/>
      <c r="GU11" s="146"/>
      <c r="GV11" s="146"/>
      <c r="GW11" s="146"/>
      <c r="GX11" s="146"/>
      <c r="GY11" s="146"/>
      <c r="GZ11" s="146"/>
      <c r="HA11" s="146"/>
      <c r="HB11" s="146"/>
      <c r="HC11" s="146"/>
      <c r="HD11" s="146"/>
      <c r="HE11" s="146"/>
      <c r="HF11" s="146"/>
      <c r="HG11" s="146"/>
      <c r="HH11" s="146"/>
      <c r="HI11" s="146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6"/>
      <c r="IF11" s="146"/>
      <c r="IG11" s="146"/>
      <c r="IH11" s="146"/>
      <c r="II11" s="146"/>
      <c r="IJ11" s="146"/>
      <c r="IK11" s="146"/>
      <c r="IL11" s="146"/>
      <c r="IM11" s="146"/>
      <c r="IN11" s="146"/>
      <c r="IO11" s="146"/>
      <c r="IP11" s="146"/>
      <c r="IQ11" s="146"/>
      <c r="IR11" s="146"/>
      <c r="IS11" s="146"/>
      <c r="IT11" s="146"/>
      <c r="IU11" s="146"/>
      <c r="IV11" s="146"/>
      <c r="IW11" s="146"/>
    </row>
    <row r="12" customFormat="false" ht="12.75" hidden="false" customHeight="false" outlineLevel="0" collapsed="false">
      <c r="A12" s="143" t="s">
        <v>66</v>
      </c>
      <c r="B12" s="143" t="s">
        <v>150</v>
      </c>
      <c r="C12" s="144" t="n">
        <f aca="false">IF($A$1="YES",VLOOKUP(VLOOKUP($A12,CONVERTNAMES,2,FALSE()),RAWDATALONDON,C$3,FALSE()),VLOOKUP($A12,'RAW DATA (DATABASE)'!$A$3:$AU$58,C$2,FALSE()))</f>
        <v>0</v>
      </c>
      <c r="D12" s="145" t="str">
        <f aca="false">IF($A$1="YES",RIGHT($A12,LEN($A12)-FIND("=",$A12,1)),VLOOKUP($A12,'RAW DATA (DATABASE)'!$A$3:$AU$58,D$2,FALSE()))</f>
        <v>Yes</v>
      </c>
      <c r="E12" s="144" t="n">
        <f aca="false">IF($A$1="YES",VLOOKUP(VLOOKUP($A12,CONVERTNAMES,2,FALSE()),RAWDATALONDON,E$3,FALSE()),VLOOKUP($A12,'RAW DATA (DATABASE)'!$A$3:$AU$58,E$2,FALSE()))</f>
        <v>209</v>
      </c>
      <c r="F12" s="144" t="n">
        <f aca="false">IF($A$1="YES",VLOOKUP(VLOOKUP($A12,CONVERTNAMES,2,FALSE()),RAWDATALONDON,F$3,FALSE()),VLOOKUP($A12,'RAW DATA (DATABASE)'!$A$3:$AU$58,F$2,FALSE()))</f>
        <v>818783</v>
      </c>
      <c r="G12" s="144" t="n">
        <f aca="false">IF($A$1="YES",VLOOKUP(VLOOKUP($A12,CONVERTNAMES,2,FALSE()),RAWDATALONDON,G$3,FALSE()),VLOOKUP($A12,'RAW DATA (DATABASE)'!$A$3:$AU$58,G$2,FALSE()))</f>
        <v>-817620</v>
      </c>
      <c r="H12" s="144" t="n">
        <f aca="false">IF($A$1="YES",VLOOKUP(VLOOKUP($A12,CONVERTNAMES,2,FALSE()),RAWDATALONDON,H$3,FALSE()),VLOOKUP($A12,'RAW DATA (DATABASE)'!$A$3:$AU$58,H$2,FALSE()))</f>
        <v>30342246.39655</v>
      </c>
      <c r="I12" s="144" t="n">
        <f aca="false">IF($A$1="YES",VLOOKUP(VLOOKUP($A12,CONVERTNAMES,2,FALSE()),RAWDATALONDON,I$3,FALSE()),VLOOKUP($A12,'RAW DATA (DATABASE)'!$A$3:$AU$58,I$2,FALSE()))</f>
        <v>0</v>
      </c>
      <c r="J12" s="144" t="n">
        <f aca="false">IF($A$1="YES",VLOOKUP(VLOOKUP($A12,CONVERTNAMES,2,FALSE()),RAWDATALONDON,J$3,FALSE()),VLOOKUP($A12,'RAW DATA (DATABASE)'!$A$3:$AU$58,J$2,FALSE()))</f>
        <v>186</v>
      </c>
      <c r="K12" s="144" t="n">
        <f aca="false">IF($A$1="YES",VLOOKUP(VLOOKUP($A12,CONVERTNAMES,2,FALSE()),RAWDATALONDON,K$3,FALSE()),VLOOKUP($A12,'RAW DATA (DATABASE)'!$A$3:$AU$58,K$2,FALSE()))</f>
        <v>772643</v>
      </c>
      <c r="L12" s="144" t="n">
        <f aca="false">IF($A$1="YES",VLOOKUP(VLOOKUP($A12,CONVERTNAMES,2,FALSE()),RAWDATALONDON,L$3,FALSE()),VLOOKUP($A12,'RAW DATA (DATABASE)'!$A$3:$AU$58,L$2,FALSE()))</f>
        <v>-780180</v>
      </c>
      <c r="M12" s="144" t="n">
        <f aca="false">IF($A$1="YES",VLOOKUP(VLOOKUP($A12,CONVERTNAMES,2,FALSE()),RAWDATALONDON,M$3,FALSE()),VLOOKUP($A12,'RAW DATA (DATABASE)'!$A$3:$AU$58,M$2,FALSE()))</f>
        <v>27859144.083805</v>
      </c>
      <c r="N12" s="144" t="n">
        <f aca="false">IF($A$1="YES",VLOOKUP(VLOOKUP($A12,CONVERTNAMES,2,FALSE()),RAWDATALONDON,N$3,FALSE()),VLOOKUP($A12,'RAW DATA (DATABASE)'!$A$3:$AU$58,N$2,FALSE()))</f>
        <v>0</v>
      </c>
      <c r="O12" s="144" t="n">
        <f aca="false">IF($A$1="YES",VLOOKUP(VLOOKUP($A12,CONVERTNAMES,2,FALSE()),RAWDATALONDON,O$3,FALSE()),VLOOKUP($A12,'RAW DATA (DATABASE)'!$A$3:$AU$58,O$2,FALSE()))</f>
        <v>25</v>
      </c>
      <c r="P12" s="144" t="n">
        <f aca="false">IF($A$1="YES",VLOOKUP(VLOOKUP($A12,CONVERTNAMES,2,FALSE()),RAWDATALONDON,P$3,FALSE()),VLOOKUP($A12,'RAW DATA (DATABASE)'!$A$3:$AU$58,P$2,FALSE()))</f>
        <v>45420</v>
      </c>
      <c r="Q12" s="144" t="n">
        <f aca="false">IF($A$1="YES",VLOOKUP(VLOOKUP($A12,CONVERTNAMES,2,FALSE()),RAWDATALONDON,Q$3,FALSE()),VLOOKUP($A12,'RAW DATA (DATABASE)'!$A$3:$AU$58,Q$2,FALSE()))</f>
        <v>-51180</v>
      </c>
      <c r="R12" s="144" t="n">
        <f aca="false">IF($A$1="YES",VLOOKUP(VLOOKUP($A12,CONVERTNAMES,2,FALSE()),RAWDATALONDON,R$3,FALSE()),VLOOKUP($A12,'RAW DATA (DATABASE)'!$A$3:$AU$58,R$2,FALSE()))</f>
        <v>1604971</v>
      </c>
      <c r="S12" s="144" t="n">
        <f aca="false">IF($A$1="YES",VLOOKUP(VLOOKUP($A12,CONVERTNAMES,2,FALSE()),RAWDATALONDON,S$3,FALSE()),VLOOKUP($A12,'RAW DATA (DATABASE)'!$A$3:$AU$58,S$2,FALSE()))</f>
        <v>0</v>
      </c>
      <c r="T12" s="144" t="n">
        <f aca="false">IF($A$1="YES",VLOOKUP(VLOOKUP($A12,CONVERTNAMES,2,FALSE()),RAWDATALONDON,T$3,FALSE()),VLOOKUP($A12,'RAW DATA (DATABASE)'!$A$3:$AU$58,T$2,FALSE()))</f>
        <v>209</v>
      </c>
      <c r="U12" s="144" t="n">
        <f aca="false">IF($A$1="YES",VLOOKUP(VLOOKUP($A12,CONVERTNAMES,2,FALSE()),RAWDATALONDON,U$3,FALSE()),VLOOKUP($A12,'RAW DATA (DATABASE)'!$A$3:$AU$58,U$2,FALSE()))</f>
        <v>818783</v>
      </c>
      <c r="V12" s="144" t="n">
        <f aca="false">IF($A$1="YES",VLOOKUP(VLOOKUP($A12,CONVERTNAMES,2,FALSE()),RAWDATALONDON,V$3,FALSE()),VLOOKUP($A12,'RAW DATA (DATABASE)'!$A$3:$AU$58,V$2,FALSE()))</f>
        <v>-817620</v>
      </c>
      <c r="W12" s="144" t="n">
        <f aca="false">IF($A$1="YES",VLOOKUP(VLOOKUP($A12,CONVERTNAMES,2,FALSE()),RAWDATALONDON,W$3,FALSE()),VLOOKUP($A12,'RAW DATA (DATABASE)'!$A$3:$AU$58,W$2,FALSE()))</f>
        <v>30342246.39655</v>
      </c>
      <c r="X12" s="144" t="n">
        <f aca="false">IF($A$1="YES",VLOOKUP(VLOOKUP($A12,CONVERTNAMES,2,FALSE()),RAWDATALONDON,X$3,FALSE()),VLOOKUP($A12,'RAW DATA (DATABASE)'!$A$3:$AU$58,X$2,FALSE()))</f>
        <v>0</v>
      </c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6"/>
      <c r="IF12" s="146"/>
      <c r="IG12" s="146"/>
      <c r="IH12" s="146"/>
      <c r="II12" s="146"/>
      <c r="IJ12" s="146"/>
      <c r="IK12" s="146"/>
      <c r="IL12" s="146"/>
      <c r="IM12" s="146"/>
      <c r="IN12" s="146"/>
      <c r="IO12" s="146"/>
      <c r="IP12" s="146"/>
      <c r="IQ12" s="146"/>
      <c r="IR12" s="146"/>
      <c r="IS12" s="146"/>
      <c r="IT12" s="146"/>
      <c r="IU12" s="146"/>
      <c r="IV12" s="146"/>
      <c r="IW12" s="146"/>
    </row>
    <row r="13" customFormat="false" ht="12.75" hidden="false" customHeight="false" outlineLevel="0" collapsed="false">
      <c r="A13" s="143" t="s">
        <v>67</v>
      </c>
      <c r="B13" s="143" t="s">
        <v>150</v>
      </c>
      <c r="C13" s="144" t="n">
        <f aca="false">IF($A$1="YES",VLOOKUP(VLOOKUP($A13,CONVERTNAMES,2,FALSE()),RAWDATALONDON,C$3,FALSE()),VLOOKUP($A13,'RAW DATA (DATABASE)'!$A$3:$AU$58,C$2,FALSE()))</f>
        <v>0</v>
      </c>
      <c r="D13" s="145" t="str">
        <f aca="false">IF($A$1="YES",RIGHT($A13,LEN($A13)-FIND("=",$A13,1)),VLOOKUP($A13,'RAW DATA (DATABASE)'!$A$3:$AU$58,D$2,FALSE()))</f>
        <v>No</v>
      </c>
      <c r="E13" s="144" t="n">
        <f aca="false">IF($A$1="YES",VLOOKUP(VLOOKUP($A13,CONVERTNAMES,2,FALSE()),RAWDATALONDON,E$3,FALSE()),VLOOKUP($A13,'RAW DATA (DATABASE)'!$A$3:$AU$58,E$2,FALSE()))</f>
        <v>2766</v>
      </c>
      <c r="F13" s="144" t="n">
        <f aca="false">IF($A$1="YES",VLOOKUP(VLOOKUP($A13,CONVERTNAMES,2,FALSE()),RAWDATALONDON,F$3,FALSE()),VLOOKUP($A13,'RAW DATA (DATABASE)'!$A$3:$AU$58,F$2,FALSE()))</f>
        <v>18060794.8</v>
      </c>
      <c r="G13" s="144" t="n">
        <f aca="false">IF($A$1="YES",VLOOKUP(VLOOKUP($A13,CONVERTNAMES,2,FALSE()),RAWDATALONDON,G$3,FALSE()),VLOOKUP($A13,'RAW DATA (DATABASE)'!$A$3:$AU$58,G$2,FALSE()))</f>
        <v>-2955146.6</v>
      </c>
      <c r="H13" s="144" t="n">
        <f aca="false">IF($A$1="YES",VLOOKUP(VLOOKUP($A13,CONVERTNAMES,2,FALSE()),RAWDATALONDON,H$3,FALSE()),VLOOKUP($A13,'RAW DATA (DATABASE)'!$A$3:$AU$58,H$2,FALSE()))</f>
        <v>365714412.85883</v>
      </c>
      <c r="I13" s="144" t="n">
        <f aca="false">IF($A$1="YES",VLOOKUP(VLOOKUP($A13,CONVERTNAMES,2,FALSE()),RAWDATALONDON,I$3,FALSE()),VLOOKUP($A13,'RAW DATA (DATABASE)'!$A$3:$AU$58,I$2,FALSE()))</f>
        <v>0</v>
      </c>
      <c r="J13" s="144" t="n">
        <f aca="false">IF($A$1="YES",VLOOKUP(VLOOKUP($A13,CONVERTNAMES,2,FALSE()),RAWDATALONDON,J$3,FALSE()),VLOOKUP($A13,'RAW DATA (DATABASE)'!$A$3:$AU$58,J$2,FALSE()))</f>
        <v>1453</v>
      </c>
      <c r="K13" s="144" t="n">
        <f aca="false">IF($A$1="YES",VLOOKUP(VLOOKUP($A13,CONVERTNAMES,2,FALSE()),RAWDATALONDON,K$3,FALSE()),VLOOKUP($A13,'RAW DATA (DATABASE)'!$A$3:$AU$58,K$2,FALSE()))</f>
        <v>15476416.2</v>
      </c>
      <c r="L13" s="144" t="n">
        <f aca="false">IF($A$1="YES",VLOOKUP(VLOOKUP($A13,CONVERTNAMES,2,FALSE()),RAWDATALONDON,L$3,FALSE()),VLOOKUP($A13,'RAW DATA (DATABASE)'!$A$3:$AU$58,L$2,FALSE()))</f>
        <v>-1087687.9</v>
      </c>
      <c r="M13" s="144" t="n">
        <f aca="false">IF($A$1="YES",VLOOKUP(VLOOKUP($A13,CONVERTNAMES,2,FALSE()),RAWDATALONDON,M$3,FALSE()),VLOOKUP($A13,'RAW DATA (DATABASE)'!$A$3:$AU$58,M$2,FALSE()))</f>
        <v>272634465.010629</v>
      </c>
      <c r="N13" s="144" t="n">
        <f aca="false">IF($A$1="YES",VLOOKUP(VLOOKUP($A13,CONVERTNAMES,2,FALSE()),RAWDATALONDON,N$3,FALSE()),VLOOKUP($A13,'RAW DATA (DATABASE)'!$A$3:$AU$58,N$2,FALSE()))</f>
        <v>0</v>
      </c>
      <c r="O13" s="144" t="n">
        <f aca="false">IF($A$1="YES",VLOOKUP(VLOOKUP($A13,CONVERTNAMES,2,FALSE()),RAWDATALONDON,O$3,FALSE()),VLOOKUP($A13,'RAW DATA (DATABASE)'!$A$3:$AU$58,O$2,FALSE()))</f>
        <v>66</v>
      </c>
      <c r="P13" s="144" t="n">
        <f aca="false">IF($A$1="YES",VLOOKUP(VLOOKUP($A13,CONVERTNAMES,2,FALSE()),RAWDATALONDON,P$3,FALSE()),VLOOKUP($A13,'RAW DATA (DATABASE)'!$A$3:$AU$58,P$2,FALSE()))</f>
        <v>27254</v>
      </c>
      <c r="Q13" s="144" t="n">
        <f aca="false">IF($A$1="YES",VLOOKUP(VLOOKUP($A13,CONVERTNAMES,2,FALSE()),RAWDATALONDON,Q$3,FALSE()),VLOOKUP($A13,'RAW DATA (DATABASE)'!$A$3:$AU$58,Q$2,FALSE()))</f>
        <v>-24476</v>
      </c>
      <c r="R13" s="144" t="n">
        <f aca="false">IF($A$1="YES",VLOOKUP(VLOOKUP($A13,CONVERTNAMES,2,FALSE()),RAWDATALONDON,R$3,FALSE()),VLOOKUP($A13,'RAW DATA (DATABASE)'!$A$3:$AU$58,R$2,FALSE()))</f>
        <v>625605</v>
      </c>
      <c r="S13" s="144" t="n">
        <f aca="false">IF($A$1="YES",VLOOKUP(VLOOKUP($A13,CONVERTNAMES,2,FALSE()),RAWDATALONDON,S$3,FALSE()),VLOOKUP($A13,'RAW DATA (DATABASE)'!$A$3:$AU$58,S$2,FALSE()))</f>
        <v>0</v>
      </c>
      <c r="T13" s="144" t="n">
        <f aca="false">IF($A$1="YES",VLOOKUP(VLOOKUP($A13,CONVERTNAMES,2,FALSE()),RAWDATALONDON,T$3,FALSE()),VLOOKUP($A13,'RAW DATA (DATABASE)'!$A$3:$AU$58,T$2,FALSE()))</f>
        <v>2766</v>
      </c>
      <c r="U13" s="144" t="n">
        <f aca="false">IF($A$1="YES",VLOOKUP(VLOOKUP($A13,CONVERTNAMES,2,FALSE()),RAWDATALONDON,U$3,FALSE()),VLOOKUP($A13,'RAW DATA (DATABASE)'!$A$3:$AU$58,U$2,FALSE()))</f>
        <v>18060794.8</v>
      </c>
      <c r="V13" s="144" t="n">
        <f aca="false">IF($A$1="YES",VLOOKUP(VLOOKUP($A13,CONVERTNAMES,2,FALSE()),RAWDATALONDON,V$3,FALSE()),VLOOKUP($A13,'RAW DATA (DATABASE)'!$A$3:$AU$58,V$2,FALSE()))</f>
        <v>-2955146.6</v>
      </c>
      <c r="W13" s="144" t="n">
        <f aca="false">IF($A$1="YES",VLOOKUP(VLOOKUP($A13,CONVERTNAMES,2,FALSE()),RAWDATALONDON,W$3,FALSE()),VLOOKUP($A13,'RAW DATA (DATABASE)'!$A$3:$AU$58,W$2,FALSE()))</f>
        <v>365714412.85883</v>
      </c>
      <c r="X13" s="144" t="n">
        <f aca="false">IF($A$1="YES",VLOOKUP(VLOOKUP($A13,CONVERTNAMES,2,FALSE()),RAWDATALONDON,X$3,FALSE()),VLOOKUP($A13,'RAW DATA (DATABASE)'!$A$3:$AU$58,X$2,FALSE()))</f>
        <v>0</v>
      </c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146"/>
      <c r="EL13" s="146"/>
      <c r="EM13" s="146"/>
      <c r="EN13" s="146"/>
      <c r="EO13" s="146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146"/>
      <c r="FE13" s="146"/>
      <c r="FF13" s="146"/>
      <c r="FG13" s="146"/>
      <c r="FH13" s="146"/>
      <c r="FI13" s="146"/>
      <c r="FJ13" s="146"/>
      <c r="FK13" s="146"/>
      <c r="FL13" s="146"/>
      <c r="FM13" s="146"/>
      <c r="FN13" s="146"/>
      <c r="FO13" s="146"/>
      <c r="FP13" s="146"/>
      <c r="FQ13" s="146"/>
      <c r="FR13" s="146"/>
      <c r="FS13" s="146"/>
      <c r="FT13" s="146"/>
      <c r="FU13" s="146"/>
      <c r="FV13" s="146"/>
      <c r="FW13" s="146"/>
      <c r="FX13" s="146"/>
      <c r="FY13" s="146"/>
      <c r="FZ13" s="146"/>
      <c r="GA13" s="146"/>
      <c r="GB13" s="146"/>
      <c r="GC13" s="146"/>
      <c r="GD13" s="146"/>
      <c r="GE13" s="146"/>
      <c r="GF13" s="146"/>
      <c r="GG13" s="146"/>
      <c r="GH13" s="146"/>
      <c r="GI13" s="146"/>
      <c r="GJ13" s="146"/>
      <c r="GK13" s="146"/>
      <c r="GL13" s="146"/>
      <c r="GM13" s="146"/>
      <c r="GN13" s="146"/>
      <c r="GO13" s="146"/>
      <c r="GP13" s="146"/>
      <c r="GQ13" s="146"/>
      <c r="GR13" s="146"/>
      <c r="GS13" s="146"/>
      <c r="GT13" s="146"/>
      <c r="GU13" s="146"/>
      <c r="GV13" s="146"/>
      <c r="GW13" s="146"/>
      <c r="GX13" s="146"/>
      <c r="GY13" s="146"/>
      <c r="GZ13" s="146"/>
      <c r="HA13" s="146"/>
      <c r="HB13" s="146"/>
      <c r="HC13" s="146"/>
      <c r="HD13" s="146"/>
      <c r="HE13" s="146"/>
      <c r="HF13" s="146"/>
      <c r="HG13" s="146"/>
      <c r="HH13" s="146"/>
      <c r="HI13" s="146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6"/>
      <c r="IF13" s="146"/>
      <c r="IG13" s="146"/>
      <c r="IH13" s="146"/>
      <c r="II13" s="146"/>
      <c r="IJ13" s="146"/>
      <c r="IK13" s="146"/>
      <c r="IL13" s="146"/>
      <c r="IM13" s="146"/>
      <c r="IN13" s="146"/>
      <c r="IO13" s="146"/>
      <c r="IP13" s="146"/>
      <c r="IQ13" s="146"/>
      <c r="IR13" s="146"/>
      <c r="IS13" s="146"/>
      <c r="IT13" s="146"/>
      <c r="IU13" s="146"/>
      <c r="IV13" s="146"/>
      <c r="IW13" s="146"/>
    </row>
    <row r="14" customFormat="false" ht="12.75" hidden="false" customHeight="false" outlineLevel="0" collapsed="false">
      <c r="A14" s="142" t="s">
        <v>179</v>
      </c>
      <c r="B14" s="142" t="s">
        <v>153</v>
      </c>
      <c r="C14" s="141" t="str">
        <f aca="false">IF(ISNA(VLOOKUP($A14,'RAW DATA (DATABASE)'!$A$3:$AU$58,C$2,FALSE())),0,VLOOKUP($A14,'RAW DATA (DATABASE)'!$A$3:$AU$58,C$2,FALSE()))</f>
        <v>CRUDE &amp; PRODUCTS-BASIS</v>
      </c>
      <c r="D14" s="141" t="str">
        <f aca="false">IF(ISNA(VLOOKUP($A14,'RAW DATA (DATABASE)'!$A$3:$AU$58,D$2,FALSE())),0,VLOOKUP($A14,'RAW DATA (DATABASE)'!$A$3:$AU$58,D$2,FALSE()))</f>
        <v>Yes</v>
      </c>
      <c r="E14" s="141" t="n">
        <f aca="false">IF(ISNA(VLOOKUP($A14,'RAW DATA (DATABASE)'!$A$3:$AU$58,E$2,FALSE())),0,VLOOKUP($A14,'RAW DATA (DATABASE)'!$A$3:$AU$58,E$2,FALSE()))</f>
        <v>14</v>
      </c>
      <c r="F14" s="141" t="n">
        <f aca="false">IF(ISNA(VLOOKUP($A14,'RAW DATA (DATABASE)'!$A$3:$AU$58,F$2,FALSE())),0,VLOOKUP($A14,'RAW DATA (DATABASE)'!$A$3:$AU$58,F$2,FALSE()))</f>
        <v>539999.99</v>
      </c>
      <c r="G14" s="141" t="n">
        <f aca="false">IF(ISNA(VLOOKUP($A14,'RAW DATA (DATABASE)'!$A$3:$AU$58,G$2,FALSE())),0,VLOOKUP($A14,'RAW DATA (DATABASE)'!$A$3:$AU$58,G$2,FALSE()))</f>
        <v>1170000</v>
      </c>
      <c r="H14" s="141" t="n">
        <f aca="false">IF(ISNA(VLOOKUP($A14,'RAW DATA (DATABASE)'!$A$3:$AU$58,H$2,FALSE())),0,VLOOKUP($A14,'RAW DATA (DATABASE)'!$A$3:$AU$58,H$2,FALSE()))</f>
        <v>9539342.65</v>
      </c>
      <c r="I14" s="141" t="n">
        <f aca="false">IF(ISNA(VLOOKUP($A14,'RAW DATA (DATABASE)'!$A$3:$AU$58,I$2,FALSE())),0,VLOOKUP($A14,'RAW DATA (DATABASE)'!$A$3:$AU$58,I$2,FALSE()))</f>
        <v>20632566.8</v>
      </c>
      <c r="J14" s="141" t="n">
        <f aca="false">IF(ISNA(VLOOKUP($A14,'RAW DATA (DATABASE)'!$A$3:$AU$58,J$2,FALSE())),0,VLOOKUP($A14,'RAW DATA (DATABASE)'!$A$3:$AU$58,J$2,FALSE()))</f>
        <v>0</v>
      </c>
      <c r="K14" s="141" t="n">
        <f aca="false">IF(ISNA(VLOOKUP($A14,'RAW DATA (DATABASE)'!$A$3:$AU$58,K$2,FALSE())),0,VLOOKUP($A14,'RAW DATA (DATABASE)'!$A$3:$AU$58,K$2,FALSE()))</f>
        <v>0</v>
      </c>
      <c r="L14" s="141" t="n">
        <f aca="false">IF(ISNA(VLOOKUP($A14,'RAW DATA (DATABASE)'!$A$3:$AU$58,L$2,FALSE())),0,VLOOKUP($A14,'RAW DATA (DATABASE)'!$A$3:$AU$58,L$2,FALSE()))</f>
        <v>0</v>
      </c>
      <c r="M14" s="141" t="n">
        <f aca="false">IF(ISNA(VLOOKUP($A14,'RAW DATA (DATABASE)'!$A$3:$AU$58,M$2,FALSE())),0,VLOOKUP($A14,'RAW DATA (DATABASE)'!$A$3:$AU$58,M$2,FALSE()))</f>
        <v>0</v>
      </c>
      <c r="N14" s="141" t="n">
        <f aca="false">IF(ISNA(VLOOKUP($A14,'RAW DATA (DATABASE)'!$A$3:$AU$58,N$2,FALSE())),0,VLOOKUP($A14,'RAW DATA (DATABASE)'!$A$3:$AU$58,N$2,FALSE()))</f>
        <v>0</v>
      </c>
      <c r="O14" s="141" t="n">
        <f aca="false">IF(ISNA(VLOOKUP($A14,'RAW DATA (DATABASE)'!$A$3:$AU$58,O$2,FALSE())),0,VLOOKUP($A14,'RAW DATA (DATABASE)'!$A$3:$AU$58,O$2,FALSE()))</f>
        <v>0</v>
      </c>
      <c r="P14" s="141" t="n">
        <f aca="false">IF(ISNA(VLOOKUP($A14,'RAW DATA (DATABASE)'!$A$3:$AU$58,P$2,FALSE())),0,VLOOKUP($A14,'RAW DATA (DATABASE)'!$A$3:$AU$58,P$2,FALSE()))</f>
        <v>0</v>
      </c>
      <c r="Q14" s="141" t="n">
        <f aca="false">IF(ISNA(VLOOKUP($A14,'RAW DATA (DATABASE)'!$A$3:$AU$58,Q$2,FALSE())),0,VLOOKUP($A14,'RAW DATA (DATABASE)'!$A$3:$AU$58,Q$2,FALSE()))</f>
        <v>0</v>
      </c>
      <c r="R14" s="141" t="n">
        <f aca="false">IF(ISNA(VLOOKUP($A14,'RAW DATA (DATABASE)'!$A$3:$AU$58,R$2,FALSE())),0,VLOOKUP($A14,'RAW DATA (DATABASE)'!$A$3:$AU$58,R$2,FALSE()))</f>
        <v>0</v>
      </c>
      <c r="S14" s="141" t="n">
        <f aca="false">IF(ISNA(VLOOKUP($A14,'RAW DATA (DATABASE)'!$A$3:$AU$58,S$2,FALSE())),0,VLOOKUP($A14,'RAW DATA (DATABASE)'!$A$3:$AU$58,S$2,FALSE()))</f>
        <v>0</v>
      </c>
      <c r="T14" s="141" t="n">
        <f aca="false">IF(ISNA(VLOOKUP($A14,'RAW DATA (DATABASE)'!$A$3:$AU$58,T$2,FALSE())),0,VLOOKUP($A14,'RAW DATA (DATABASE)'!$A$3:$AU$58,T$2,FALSE()))</f>
        <v>14</v>
      </c>
      <c r="U14" s="141" t="n">
        <f aca="false">IF(ISNA(VLOOKUP($A14,'RAW DATA (DATABASE)'!$A$3:$AU$58,U$2,FALSE())),0,VLOOKUP($A14,'RAW DATA (DATABASE)'!$A$3:$AU$58,U$2,FALSE()))</f>
        <v>539999.9949</v>
      </c>
      <c r="V14" s="141" t="n">
        <f aca="false">IF(ISNA(VLOOKUP($A14,'RAW DATA (DATABASE)'!$A$3:$AU$58,V$2,FALSE())),0,VLOOKUP($A14,'RAW DATA (DATABASE)'!$A$3:$AU$58,V$2,FALSE()))</f>
        <v>1169999.9961</v>
      </c>
      <c r="W14" s="141" t="n">
        <f aca="false">IF(ISNA(VLOOKUP($A14,'RAW DATA (DATABASE)'!$A$3:$AU$58,W$2,FALSE())),0,VLOOKUP($A14,'RAW DATA (DATABASE)'!$A$3:$AU$58,W$2,FALSE()))</f>
        <v>9539342.647254</v>
      </c>
      <c r="X14" s="141" t="n">
        <f aca="false">IF(ISNA(VLOOKUP($A14,'RAW DATA (DATABASE)'!$A$3:$AU$58,X$2,FALSE())),0,VLOOKUP($A14,'RAW DATA (DATABASE)'!$A$3:$AU$58,X$2,FALSE()))</f>
        <v>20632566.797892</v>
      </c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</row>
    <row r="15" customFormat="false" ht="12.75" hidden="false" customHeight="false" outlineLevel="0" collapsed="false">
      <c r="A15" s="142" t="s">
        <v>102</v>
      </c>
      <c r="B15" s="142" t="s">
        <v>153</v>
      </c>
      <c r="C15" s="141" t="str">
        <f aca="false">IF(ISNA(VLOOKUP($A15,'RAW DATA (DATABASE)'!$A$3:$AU$58,C$2,FALSE())),0,VLOOKUP($A15,'RAW DATA (DATABASE)'!$A$3:$AU$58,C$2,FALSE()))</f>
        <v>CRUDE &amp; PRODUCTS-BASIS</v>
      </c>
      <c r="D15" s="141" t="str">
        <f aca="false">IF(ISNA(VLOOKUP($A15,'RAW DATA (DATABASE)'!$A$3:$AU$58,D$2,FALSE())),0,VLOOKUP($A15,'RAW DATA (DATABASE)'!$A$3:$AU$58,D$2,FALSE()))</f>
        <v>No</v>
      </c>
      <c r="E15" s="141" t="n">
        <f aca="false">IF(ISNA(VLOOKUP($A15,'RAW DATA (DATABASE)'!$A$3:$AU$58,E$2,FALSE())),0,VLOOKUP($A15,'RAW DATA (DATABASE)'!$A$3:$AU$58,E$2,FALSE()))</f>
        <v>29</v>
      </c>
      <c r="F15" s="141" t="n">
        <f aca="false">IF(ISNA(VLOOKUP($A15,'RAW DATA (DATABASE)'!$A$3:$AU$58,F$2,FALSE())),0,VLOOKUP($A15,'RAW DATA (DATABASE)'!$A$3:$AU$58,F$2,FALSE()))</f>
        <v>1991499.99</v>
      </c>
      <c r="G15" s="141" t="n">
        <f aca="false">IF(ISNA(VLOOKUP($A15,'RAW DATA (DATABASE)'!$A$3:$AU$58,G$2,FALSE())),0,VLOOKUP($A15,'RAW DATA (DATABASE)'!$A$3:$AU$58,G$2,FALSE()))</f>
        <v>1041000.01</v>
      </c>
      <c r="H15" s="141" t="n">
        <f aca="false">IF(ISNA(VLOOKUP($A15,'RAW DATA (DATABASE)'!$A$3:$AU$58,H$2,FALSE())),0,VLOOKUP($A15,'RAW DATA (DATABASE)'!$A$3:$AU$58,H$2,FALSE()))</f>
        <v>38949983.18</v>
      </c>
      <c r="I15" s="141" t="n">
        <f aca="false">IF(ISNA(VLOOKUP($A15,'RAW DATA (DATABASE)'!$A$3:$AU$58,I$2,FALSE())),0,VLOOKUP($A15,'RAW DATA (DATABASE)'!$A$3:$AU$58,I$2,FALSE()))</f>
        <v>17572954.38</v>
      </c>
      <c r="J15" s="141" t="n">
        <f aca="false">IF(ISNA(VLOOKUP($A15,'RAW DATA (DATABASE)'!$A$3:$AU$58,J$2,FALSE())),0,VLOOKUP($A15,'RAW DATA (DATABASE)'!$A$3:$AU$58,J$2,FALSE()))</f>
        <v>0</v>
      </c>
      <c r="K15" s="141" t="n">
        <f aca="false">IF(ISNA(VLOOKUP($A15,'RAW DATA (DATABASE)'!$A$3:$AU$58,K$2,FALSE())),0,VLOOKUP($A15,'RAW DATA (DATABASE)'!$A$3:$AU$58,K$2,FALSE()))</f>
        <v>0</v>
      </c>
      <c r="L15" s="141" t="n">
        <f aca="false">IF(ISNA(VLOOKUP($A15,'RAW DATA (DATABASE)'!$A$3:$AU$58,L$2,FALSE())),0,VLOOKUP($A15,'RAW DATA (DATABASE)'!$A$3:$AU$58,L$2,FALSE()))</f>
        <v>0</v>
      </c>
      <c r="M15" s="141" t="n">
        <f aca="false">IF(ISNA(VLOOKUP($A15,'RAW DATA (DATABASE)'!$A$3:$AU$58,M$2,FALSE())),0,VLOOKUP($A15,'RAW DATA (DATABASE)'!$A$3:$AU$58,M$2,FALSE()))</f>
        <v>0</v>
      </c>
      <c r="N15" s="141" t="n">
        <f aca="false">IF(ISNA(VLOOKUP($A15,'RAW DATA (DATABASE)'!$A$3:$AU$58,N$2,FALSE())),0,VLOOKUP($A15,'RAW DATA (DATABASE)'!$A$3:$AU$58,N$2,FALSE()))</f>
        <v>0</v>
      </c>
      <c r="O15" s="141" t="n">
        <f aca="false">IF(ISNA(VLOOKUP($A15,'RAW DATA (DATABASE)'!$A$3:$AU$58,O$2,FALSE())),0,VLOOKUP($A15,'RAW DATA (DATABASE)'!$A$3:$AU$58,O$2,FALSE()))</f>
        <v>0</v>
      </c>
      <c r="P15" s="141" t="n">
        <f aca="false">IF(ISNA(VLOOKUP($A15,'RAW DATA (DATABASE)'!$A$3:$AU$58,P$2,FALSE())),0,VLOOKUP($A15,'RAW DATA (DATABASE)'!$A$3:$AU$58,P$2,FALSE()))</f>
        <v>0</v>
      </c>
      <c r="Q15" s="141" t="n">
        <f aca="false">IF(ISNA(VLOOKUP($A15,'RAW DATA (DATABASE)'!$A$3:$AU$58,Q$2,FALSE())),0,VLOOKUP($A15,'RAW DATA (DATABASE)'!$A$3:$AU$58,Q$2,FALSE()))</f>
        <v>0</v>
      </c>
      <c r="R15" s="141" t="n">
        <f aca="false">IF(ISNA(VLOOKUP($A15,'RAW DATA (DATABASE)'!$A$3:$AU$58,R$2,FALSE())),0,VLOOKUP($A15,'RAW DATA (DATABASE)'!$A$3:$AU$58,R$2,FALSE()))</f>
        <v>0</v>
      </c>
      <c r="S15" s="141" t="n">
        <f aca="false">IF(ISNA(VLOOKUP($A15,'RAW DATA (DATABASE)'!$A$3:$AU$58,S$2,FALSE())),0,VLOOKUP($A15,'RAW DATA (DATABASE)'!$A$3:$AU$58,S$2,FALSE()))</f>
        <v>0</v>
      </c>
      <c r="T15" s="141" t="n">
        <f aca="false">IF(ISNA(VLOOKUP($A15,'RAW DATA (DATABASE)'!$A$3:$AU$58,T$2,FALSE())),0,VLOOKUP($A15,'RAW DATA (DATABASE)'!$A$3:$AU$58,T$2,FALSE()))</f>
        <v>29</v>
      </c>
      <c r="U15" s="141" t="n">
        <f aca="false">IF(ISNA(VLOOKUP($A15,'RAW DATA (DATABASE)'!$A$3:$AU$58,U$2,FALSE())),0,VLOOKUP($A15,'RAW DATA (DATABASE)'!$A$3:$AU$58,U$2,FALSE()))</f>
        <v>1991499.9947</v>
      </c>
      <c r="V15" s="141" t="n">
        <f aca="false">IF(ISNA(VLOOKUP($A15,'RAW DATA (DATABASE)'!$A$3:$AU$58,V$2,FALSE())),0,VLOOKUP($A15,'RAW DATA (DATABASE)'!$A$3:$AU$58,V$2,FALSE()))</f>
        <v>1041000.0081</v>
      </c>
      <c r="W15" s="141" t="n">
        <f aca="false">IF(ISNA(VLOOKUP($A15,'RAW DATA (DATABASE)'!$A$3:$AU$58,W$2,FALSE())),0,VLOOKUP($A15,'RAW DATA (DATABASE)'!$A$3:$AU$58,W$2,FALSE()))</f>
        <v>38949983.181638</v>
      </c>
      <c r="X15" s="141" t="n">
        <f aca="false">IF(ISNA(VLOOKUP($A15,'RAW DATA (DATABASE)'!$A$3:$AU$58,X$2,FALSE())),0,VLOOKUP($A15,'RAW DATA (DATABASE)'!$A$3:$AU$58,X$2,FALSE()))</f>
        <v>17572954.376145</v>
      </c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</row>
    <row r="16" customFormat="false" ht="12.75" hidden="false" customHeight="false" outlineLevel="0" collapsed="false">
      <c r="A16" s="142" t="s">
        <v>185</v>
      </c>
      <c r="B16" s="142" t="s">
        <v>153</v>
      </c>
      <c r="C16" s="141" t="str">
        <f aca="false">IF(ISNA(VLOOKUP($A16,'RAW DATA (DATABASE)'!$A$3:$AU$58,C$2,FALSE())),0,VLOOKUP($A16,'RAW DATA (DATABASE)'!$A$3:$AU$58,C$2,FALSE()))</f>
        <v>CRUDE &amp; PRODUCTS-PHYSICAL</v>
      </c>
      <c r="D16" s="141" t="str">
        <f aca="false">IF(ISNA(VLOOKUP($A16,'RAW DATA (DATABASE)'!$A$3:$AU$58,D$2,FALSE())),0,VLOOKUP($A16,'RAW DATA (DATABASE)'!$A$3:$AU$58,D$2,FALSE()))</f>
        <v>Yes</v>
      </c>
      <c r="E16" s="141" t="n">
        <f aca="false">IF(ISNA(VLOOKUP($A16,'RAW DATA (DATABASE)'!$A$3:$AU$58,E$2,FALSE())),0,VLOOKUP($A16,'RAW DATA (DATABASE)'!$A$3:$AU$58,E$2,FALSE()))</f>
        <v>56</v>
      </c>
      <c r="F16" s="141" t="n">
        <f aca="false">IF(ISNA(VLOOKUP($A16,'RAW DATA (DATABASE)'!$A$3:$AU$58,F$2,FALSE())),0,VLOOKUP($A16,'RAW DATA (DATABASE)'!$A$3:$AU$58,F$2,FALSE()))</f>
        <v>1146000</v>
      </c>
      <c r="G16" s="141" t="n">
        <f aca="false">IF(ISNA(VLOOKUP($A16,'RAW DATA (DATABASE)'!$A$3:$AU$58,G$2,FALSE())),0,VLOOKUP($A16,'RAW DATA (DATABASE)'!$A$3:$AU$58,G$2,FALSE()))</f>
        <v>4008000</v>
      </c>
      <c r="H16" s="141" t="n">
        <f aca="false">IF(ISNA(VLOOKUP($A16,'RAW DATA (DATABASE)'!$A$3:$AU$58,H$2,FALSE())),0,VLOOKUP($A16,'RAW DATA (DATABASE)'!$A$3:$AU$58,H$2,FALSE()))</f>
        <v>4569600</v>
      </c>
      <c r="I16" s="141" t="n">
        <f aca="false">IF(ISNA(VLOOKUP($A16,'RAW DATA (DATABASE)'!$A$3:$AU$58,I$2,FALSE())),0,VLOOKUP($A16,'RAW DATA (DATABASE)'!$A$3:$AU$58,I$2,FALSE()))</f>
        <v>15018090</v>
      </c>
      <c r="J16" s="141" t="n">
        <f aca="false">IF(ISNA(VLOOKUP($A16,'RAW DATA (DATABASE)'!$A$3:$AU$58,J$2,FALSE())),0,VLOOKUP($A16,'RAW DATA (DATABASE)'!$A$3:$AU$58,J$2,FALSE()))</f>
        <v>34</v>
      </c>
      <c r="K16" s="141" t="n">
        <f aca="false">IF(ISNA(VLOOKUP($A16,'RAW DATA (DATABASE)'!$A$3:$AU$58,K$2,FALSE())),0,VLOOKUP($A16,'RAW DATA (DATABASE)'!$A$3:$AU$58,K$2,FALSE()))</f>
        <v>217000</v>
      </c>
      <c r="L16" s="141" t="n">
        <f aca="false">IF(ISNA(VLOOKUP($A16,'RAW DATA (DATABASE)'!$A$3:$AU$58,L$2,FALSE())),0,VLOOKUP($A16,'RAW DATA (DATABASE)'!$A$3:$AU$58,L$2,FALSE()))</f>
        <v>1654000</v>
      </c>
      <c r="M16" s="141" t="n">
        <f aca="false">IF(ISNA(VLOOKUP($A16,'RAW DATA (DATABASE)'!$A$3:$AU$58,M$2,FALSE())),0,VLOOKUP($A16,'RAW DATA (DATABASE)'!$A$3:$AU$58,M$2,FALSE()))</f>
        <v>867070</v>
      </c>
      <c r="N16" s="141" t="n">
        <f aca="false">IF(ISNA(VLOOKUP($A16,'RAW DATA (DATABASE)'!$A$3:$AU$58,N$2,FALSE())),0,VLOOKUP($A16,'RAW DATA (DATABASE)'!$A$3:$AU$58,N$2,FALSE()))</f>
        <v>6547570</v>
      </c>
      <c r="O16" s="141" t="n">
        <f aca="false">IF(ISNA(VLOOKUP($A16,'RAW DATA (DATABASE)'!$A$3:$AU$58,O$2,FALSE())),0,VLOOKUP($A16,'RAW DATA (DATABASE)'!$A$3:$AU$58,O$2,FALSE()))</f>
        <v>0</v>
      </c>
      <c r="P16" s="141" t="n">
        <f aca="false">IF(ISNA(VLOOKUP($A16,'RAW DATA (DATABASE)'!$A$3:$AU$58,P$2,FALSE())),0,VLOOKUP($A16,'RAW DATA (DATABASE)'!$A$3:$AU$58,P$2,FALSE()))</f>
        <v>0</v>
      </c>
      <c r="Q16" s="141" t="n">
        <f aca="false">IF(ISNA(VLOOKUP($A16,'RAW DATA (DATABASE)'!$A$3:$AU$58,Q$2,FALSE())),0,VLOOKUP($A16,'RAW DATA (DATABASE)'!$A$3:$AU$58,Q$2,FALSE()))</f>
        <v>0</v>
      </c>
      <c r="R16" s="141" t="n">
        <f aca="false">IF(ISNA(VLOOKUP($A16,'RAW DATA (DATABASE)'!$A$3:$AU$58,R$2,FALSE())),0,VLOOKUP($A16,'RAW DATA (DATABASE)'!$A$3:$AU$58,R$2,FALSE()))</f>
        <v>0</v>
      </c>
      <c r="S16" s="141" t="n">
        <f aca="false">IF(ISNA(VLOOKUP($A16,'RAW DATA (DATABASE)'!$A$3:$AU$58,S$2,FALSE())),0,VLOOKUP($A16,'RAW DATA (DATABASE)'!$A$3:$AU$58,S$2,FALSE()))</f>
        <v>0</v>
      </c>
      <c r="T16" s="141" t="n">
        <f aca="false">IF(ISNA(VLOOKUP($A16,'RAW DATA (DATABASE)'!$A$3:$AU$58,T$2,FALSE())),0,VLOOKUP($A16,'RAW DATA (DATABASE)'!$A$3:$AU$58,T$2,FALSE()))</f>
        <v>56</v>
      </c>
      <c r="U16" s="141" t="n">
        <f aca="false">IF(ISNA(VLOOKUP($A16,'RAW DATA (DATABASE)'!$A$3:$AU$58,U$2,FALSE())),0,VLOOKUP($A16,'RAW DATA (DATABASE)'!$A$3:$AU$58,U$2,FALSE()))</f>
        <v>1146000</v>
      </c>
      <c r="V16" s="141" t="n">
        <f aca="false">IF(ISNA(VLOOKUP($A16,'RAW DATA (DATABASE)'!$A$3:$AU$58,V$2,FALSE())),0,VLOOKUP($A16,'RAW DATA (DATABASE)'!$A$3:$AU$58,V$2,FALSE()))</f>
        <v>4008000</v>
      </c>
      <c r="W16" s="141" t="n">
        <f aca="false">IF(ISNA(VLOOKUP($A16,'RAW DATA (DATABASE)'!$A$3:$AU$58,W$2,FALSE())),0,VLOOKUP($A16,'RAW DATA (DATABASE)'!$A$3:$AU$58,W$2,FALSE()))</f>
        <v>4569600</v>
      </c>
      <c r="X16" s="141" t="n">
        <f aca="false">IF(ISNA(VLOOKUP($A16,'RAW DATA (DATABASE)'!$A$3:$AU$58,X$2,FALSE())),0,VLOOKUP($A16,'RAW DATA (DATABASE)'!$A$3:$AU$58,X$2,FALSE()))</f>
        <v>15018090</v>
      </c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</row>
    <row r="17" customFormat="false" ht="12.75" hidden="false" customHeight="false" outlineLevel="0" collapsed="false">
      <c r="A17" s="142" t="s">
        <v>105</v>
      </c>
      <c r="B17" s="142" t="s">
        <v>153</v>
      </c>
      <c r="C17" s="141" t="str">
        <f aca="false">IF(ISNA(VLOOKUP($A17,'RAW DATA (DATABASE)'!$A$3:$AU$58,C$2,FALSE())),0,VLOOKUP($A17,'RAW DATA (DATABASE)'!$A$3:$AU$58,C$2,FALSE()))</f>
        <v>CRUDE &amp; PRODUCTS-PHYSICAL</v>
      </c>
      <c r="D17" s="141" t="str">
        <f aca="false">IF(ISNA(VLOOKUP($A17,'RAW DATA (DATABASE)'!$A$3:$AU$58,D$2,FALSE())),0,VLOOKUP($A17,'RAW DATA (DATABASE)'!$A$3:$AU$58,D$2,FALSE()))</f>
        <v>No</v>
      </c>
      <c r="E17" s="141" t="n">
        <f aca="false">IF(ISNA(VLOOKUP($A17,'RAW DATA (DATABASE)'!$A$3:$AU$58,E$2,FALSE())),0,VLOOKUP($A17,'RAW DATA (DATABASE)'!$A$3:$AU$58,E$2,FALSE()))</f>
        <v>853</v>
      </c>
      <c r="F17" s="141" t="n">
        <f aca="false">IF(ISNA(VLOOKUP($A17,'RAW DATA (DATABASE)'!$A$3:$AU$58,F$2,FALSE())),0,VLOOKUP($A17,'RAW DATA (DATABASE)'!$A$3:$AU$58,F$2,FALSE()))</f>
        <v>35017638.35</v>
      </c>
      <c r="G17" s="141" t="n">
        <f aca="false">IF(ISNA(VLOOKUP($A17,'RAW DATA (DATABASE)'!$A$3:$AU$58,G$2,FALSE())),0,VLOOKUP($A17,'RAW DATA (DATABASE)'!$A$3:$AU$58,G$2,FALSE()))</f>
        <v>37114127.66</v>
      </c>
      <c r="H17" s="141" t="n">
        <f aca="false">IF(ISNA(VLOOKUP($A17,'RAW DATA (DATABASE)'!$A$3:$AU$58,H$2,FALSE())),0,VLOOKUP($A17,'RAW DATA (DATABASE)'!$A$3:$AU$58,H$2,FALSE()))</f>
        <v>1005822885.77</v>
      </c>
      <c r="I17" s="141" t="n">
        <f aca="false">IF(ISNA(VLOOKUP($A17,'RAW DATA (DATABASE)'!$A$3:$AU$58,I$2,FALSE())),0,VLOOKUP($A17,'RAW DATA (DATABASE)'!$A$3:$AU$58,I$2,FALSE()))</f>
        <v>2046868515.01</v>
      </c>
      <c r="J17" s="141" t="n">
        <f aca="false">IF(ISNA(VLOOKUP($A17,'RAW DATA (DATABASE)'!$A$3:$AU$58,J$2,FALSE())),0,VLOOKUP($A17,'RAW DATA (DATABASE)'!$A$3:$AU$58,J$2,FALSE()))</f>
        <v>470</v>
      </c>
      <c r="K17" s="141" t="n">
        <f aca="false">IF(ISNA(VLOOKUP($A17,'RAW DATA (DATABASE)'!$A$3:$AU$58,K$2,FALSE())),0,VLOOKUP($A17,'RAW DATA (DATABASE)'!$A$3:$AU$58,K$2,FALSE()))</f>
        <v>19126285.03</v>
      </c>
      <c r="L17" s="141" t="n">
        <f aca="false">IF(ISNA(VLOOKUP($A17,'RAW DATA (DATABASE)'!$A$3:$AU$58,L$2,FALSE())),0,VLOOKUP($A17,'RAW DATA (DATABASE)'!$A$3:$AU$58,L$2,FALSE()))</f>
        <v>22277901.02</v>
      </c>
      <c r="M17" s="141" t="n">
        <f aca="false">IF(ISNA(VLOOKUP($A17,'RAW DATA (DATABASE)'!$A$3:$AU$58,M$2,FALSE())),0,VLOOKUP($A17,'RAW DATA (DATABASE)'!$A$3:$AU$58,M$2,FALSE()))</f>
        <v>611212912.56</v>
      </c>
      <c r="N17" s="141" t="n">
        <f aca="false">IF(ISNA(VLOOKUP($A17,'RAW DATA (DATABASE)'!$A$3:$AU$58,N$2,FALSE())),0,VLOOKUP($A17,'RAW DATA (DATABASE)'!$A$3:$AU$58,N$2,FALSE()))</f>
        <v>1458445425.04</v>
      </c>
      <c r="O17" s="141" t="n">
        <f aca="false">IF(ISNA(VLOOKUP($A17,'RAW DATA (DATABASE)'!$A$3:$AU$58,O$2,FALSE())),0,VLOOKUP($A17,'RAW DATA (DATABASE)'!$A$3:$AU$58,O$2,FALSE()))</f>
        <v>16</v>
      </c>
      <c r="P17" s="141" t="n">
        <f aca="false">IF(ISNA(VLOOKUP($A17,'RAW DATA (DATABASE)'!$A$3:$AU$58,P$2,FALSE())),0,VLOOKUP($A17,'RAW DATA (DATABASE)'!$A$3:$AU$58,P$2,FALSE()))</f>
        <v>370016.01</v>
      </c>
      <c r="Q17" s="141" t="n">
        <f aca="false">IF(ISNA(VLOOKUP($A17,'RAW DATA (DATABASE)'!$A$3:$AU$58,Q$2,FALSE())),0,VLOOKUP($A17,'RAW DATA (DATABASE)'!$A$3:$AU$58,Q$2,FALSE()))</f>
        <v>1309008</v>
      </c>
      <c r="R17" s="141" t="n">
        <f aca="false">IF(ISNA(VLOOKUP($A17,'RAW DATA (DATABASE)'!$A$3:$AU$58,R$2,FALSE())),0,VLOOKUP($A17,'RAW DATA (DATABASE)'!$A$3:$AU$58,R$2,FALSE()))</f>
        <v>28031915.57</v>
      </c>
      <c r="S17" s="141" t="n">
        <f aca="false">IF(ISNA(VLOOKUP($A17,'RAW DATA (DATABASE)'!$A$3:$AU$58,S$2,FALSE())),0,VLOOKUP($A17,'RAW DATA (DATABASE)'!$A$3:$AU$58,S$2,FALSE()))</f>
        <v>170326076.2</v>
      </c>
      <c r="T17" s="141" t="n">
        <f aca="false">IF(ISNA(VLOOKUP($A17,'RAW DATA (DATABASE)'!$A$3:$AU$58,T$2,FALSE())),0,VLOOKUP($A17,'RAW DATA (DATABASE)'!$A$3:$AU$58,T$2,FALSE()))</f>
        <v>853</v>
      </c>
      <c r="U17" s="141" t="n">
        <f aca="false">IF(ISNA(VLOOKUP($A17,'RAW DATA (DATABASE)'!$A$3:$AU$58,U$2,FALSE())),0,VLOOKUP($A17,'RAW DATA (DATABASE)'!$A$3:$AU$58,U$2,FALSE()))</f>
        <v>35017638.353</v>
      </c>
      <c r="V17" s="141" t="n">
        <f aca="false">IF(ISNA(VLOOKUP($A17,'RAW DATA (DATABASE)'!$A$3:$AU$58,V$2,FALSE())),0,VLOOKUP($A17,'RAW DATA (DATABASE)'!$A$3:$AU$58,V$2,FALSE()))</f>
        <v>37114127.6619</v>
      </c>
      <c r="W17" s="141" t="n">
        <f aca="false">IF(ISNA(VLOOKUP($A17,'RAW DATA (DATABASE)'!$A$3:$AU$58,W$2,FALSE())),0,VLOOKUP($A17,'RAW DATA (DATABASE)'!$A$3:$AU$58,W$2,FALSE()))</f>
        <v>1005822885.77013</v>
      </c>
      <c r="X17" s="141" t="n">
        <f aca="false">IF(ISNA(VLOOKUP($A17,'RAW DATA (DATABASE)'!$A$3:$AU$58,X$2,FALSE())),0,VLOOKUP($A17,'RAW DATA (DATABASE)'!$A$3:$AU$58,X$2,FALSE()))</f>
        <v>2046868515.01232</v>
      </c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</row>
    <row r="18" customFormat="false" ht="12.75" hidden="false" customHeight="false" outlineLevel="0" collapsed="false">
      <c r="A18" s="142" t="s">
        <v>107</v>
      </c>
      <c r="B18" s="142" t="s">
        <v>153</v>
      </c>
      <c r="C18" s="141" t="str">
        <f aca="false">IF(ISNA(VLOOKUP($A18,'RAW DATA (DATABASE)'!$A$3:$AU$58,C$2,FALSE())),0,VLOOKUP($A18,'RAW DATA (DATABASE)'!$A$3:$AU$58,C$2,FALSE()))</f>
        <v>CRUDE &amp; PRODUCTS-PRICE</v>
      </c>
      <c r="D18" s="141" t="str">
        <f aca="false">IF(ISNA(VLOOKUP($A18,'RAW DATA (DATABASE)'!$A$3:$AU$58,D$2,FALSE())),0,VLOOKUP($A18,'RAW DATA (DATABASE)'!$A$3:$AU$58,D$2,FALSE()))</f>
        <v>Yes</v>
      </c>
      <c r="E18" s="141" t="n">
        <f aca="false">IF(ISNA(VLOOKUP($A18,'RAW DATA (DATABASE)'!$A$3:$AU$58,E$2,FALSE())),0,VLOOKUP($A18,'RAW DATA (DATABASE)'!$A$3:$AU$58,E$2,FALSE()))</f>
        <v>171</v>
      </c>
      <c r="F18" s="141" t="n">
        <f aca="false">IF(ISNA(VLOOKUP($A18,'RAW DATA (DATABASE)'!$A$3:$AU$58,F$2,FALSE())),0,VLOOKUP($A18,'RAW DATA (DATABASE)'!$A$3:$AU$58,F$2,FALSE()))</f>
        <v>9030999.99</v>
      </c>
      <c r="G18" s="141" t="n">
        <f aca="false">IF(ISNA(VLOOKUP($A18,'RAW DATA (DATABASE)'!$A$3:$AU$58,G$2,FALSE())),0,VLOOKUP($A18,'RAW DATA (DATABASE)'!$A$3:$AU$58,G$2,FALSE()))</f>
        <v>11228749.97</v>
      </c>
      <c r="H18" s="141" t="n">
        <f aca="false">IF(ISNA(VLOOKUP($A18,'RAW DATA (DATABASE)'!$A$3:$AU$58,H$2,FALSE())),0,VLOOKUP($A18,'RAW DATA (DATABASE)'!$A$3:$AU$58,H$2,FALSE()))</f>
        <v>206997028.89</v>
      </c>
      <c r="I18" s="141" t="n">
        <f aca="false">IF(ISNA(VLOOKUP($A18,'RAW DATA (DATABASE)'!$A$3:$AU$58,I$2,FALSE())),0,VLOOKUP($A18,'RAW DATA (DATABASE)'!$A$3:$AU$58,I$2,FALSE()))</f>
        <v>236826740.27</v>
      </c>
      <c r="J18" s="141" t="n">
        <f aca="false">IF(ISNA(VLOOKUP($A18,'RAW DATA (DATABASE)'!$A$3:$AU$58,J$2,FALSE())),0,VLOOKUP($A18,'RAW DATA (DATABASE)'!$A$3:$AU$58,J$2,FALSE()))</f>
        <v>67</v>
      </c>
      <c r="K18" s="141" t="n">
        <f aca="false">IF(ISNA(VLOOKUP($A18,'RAW DATA (DATABASE)'!$A$3:$AU$58,K$2,FALSE())),0,VLOOKUP($A18,'RAW DATA (DATABASE)'!$A$3:$AU$58,K$2,FALSE()))</f>
        <v>3996000</v>
      </c>
      <c r="L18" s="141" t="n">
        <f aca="false">IF(ISNA(VLOOKUP($A18,'RAW DATA (DATABASE)'!$A$3:$AU$58,L$2,FALSE())),0,VLOOKUP($A18,'RAW DATA (DATABASE)'!$A$3:$AU$58,L$2,FALSE()))</f>
        <v>4203749.99</v>
      </c>
      <c r="M18" s="141" t="n">
        <f aca="false">IF(ISNA(VLOOKUP($A18,'RAW DATA (DATABASE)'!$A$3:$AU$58,M$2,FALSE())),0,VLOOKUP($A18,'RAW DATA (DATABASE)'!$A$3:$AU$58,M$2,FALSE()))</f>
        <v>90710963.36</v>
      </c>
      <c r="N18" s="141" t="n">
        <f aca="false">IF(ISNA(VLOOKUP($A18,'RAW DATA (DATABASE)'!$A$3:$AU$58,N$2,FALSE())),0,VLOOKUP($A18,'RAW DATA (DATABASE)'!$A$3:$AU$58,N$2,FALSE()))</f>
        <v>110784030.4</v>
      </c>
      <c r="O18" s="141" t="n">
        <f aca="false">IF(ISNA(VLOOKUP($A18,'RAW DATA (DATABASE)'!$A$3:$AU$58,O$2,FALSE())),0,VLOOKUP($A18,'RAW DATA (DATABASE)'!$A$3:$AU$58,O$2,FALSE()))</f>
        <v>4</v>
      </c>
      <c r="P18" s="141" t="n">
        <f aca="false">IF(ISNA(VLOOKUP($A18,'RAW DATA (DATABASE)'!$A$3:$AU$58,P$2,FALSE())),0,VLOOKUP($A18,'RAW DATA (DATABASE)'!$A$3:$AU$58,P$2,FALSE()))</f>
        <v>180000</v>
      </c>
      <c r="Q18" s="141" t="n">
        <f aca="false">IF(ISNA(VLOOKUP($A18,'RAW DATA (DATABASE)'!$A$3:$AU$58,Q$2,FALSE())),0,VLOOKUP($A18,'RAW DATA (DATABASE)'!$A$3:$AU$58,Q$2,FALSE()))</f>
        <v>420000</v>
      </c>
      <c r="R18" s="141" t="n">
        <f aca="false">IF(ISNA(VLOOKUP($A18,'RAW DATA (DATABASE)'!$A$3:$AU$58,R$2,FALSE())),0,VLOOKUP($A18,'RAW DATA (DATABASE)'!$A$3:$AU$58,R$2,FALSE()))</f>
        <v>3367909.12</v>
      </c>
      <c r="S18" s="141" t="n">
        <f aca="false">IF(ISNA(VLOOKUP($A18,'RAW DATA (DATABASE)'!$A$3:$AU$58,S$2,FALSE())),0,VLOOKUP($A18,'RAW DATA (DATABASE)'!$A$3:$AU$58,S$2,FALSE()))</f>
        <v>8721286.36</v>
      </c>
      <c r="T18" s="141" t="n">
        <f aca="false">IF(ISNA(VLOOKUP($A18,'RAW DATA (DATABASE)'!$A$3:$AU$58,T$2,FALSE())),0,VLOOKUP($A18,'RAW DATA (DATABASE)'!$A$3:$AU$58,T$2,FALSE()))</f>
        <v>171</v>
      </c>
      <c r="U18" s="141" t="n">
        <f aca="false">IF(ISNA(VLOOKUP($A18,'RAW DATA (DATABASE)'!$A$3:$AU$58,U$2,FALSE())),0,VLOOKUP($A18,'RAW DATA (DATABASE)'!$A$3:$AU$58,U$2,FALSE()))</f>
        <v>9030999.9855</v>
      </c>
      <c r="V18" s="141" t="n">
        <f aca="false">IF(ISNA(VLOOKUP($A18,'RAW DATA (DATABASE)'!$A$3:$AU$58,V$2,FALSE())),0,VLOOKUP($A18,'RAW DATA (DATABASE)'!$A$3:$AU$58,V$2,FALSE()))</f>
        <v>11228749.9743</v>
      </c>
      <c r="W18" s="141" t="n">
        <f aca="false">IF(ISNA(VLOOKUP($A18,'RAW DATA (DATABASE)'!$A$3:$AU$58,W$2,FALSE())),0,VLOOKUP($A18,'RAW DATA (DATABASE)'!$A$3:$AU$58,W$2,FALSE()))</f>
        <v>206997028.886328</v>
      </c>
      <c r="X18" s="141" t="n">
        <f aca="false">IF(ISNA(VLOOKUP($A18,'RAW DATA (DATABASE)'!$A$3:$AU$58,X$2,FALSE())),0,VLOOKUP($A18,'RAW DATA (DATABASE)'!$A$3:$AU$58,X$2,FALSE()))</f>
        <v>236826740.266214</v>
      </c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</row>
    <row r="19" customFormat="false" ht="12.75" hidden="false" customHeight="false" outlineLevel="0" collapsed="false">
      <c r="A19" s="142" t="s">
        <v>108</v>
      </c>
      <c r="B19" s="142" t="s">
        <v>153</v>
      </c>
      <c r="C19" s="141" t="str">
        <f aca="false">IF(ISNA(VLOOKUP($A19,'RAW DATA (DATABASE)'!$A$3:$AU$58,C$2,FALSE())),0,VLOOKUP($A19,'RAW DATA (DATABASE)'!$A$3:$AU$58,C$2,FALSE()))</f>
        <v>CRUDE &amp; PRODUCTS-PRICE</v>
      </c>
      <c r="D19" s="141" t="str">
        <f aca="false">IF(ISNA(VLOOKUP($A19,'RAW DATA (DATABASE)'!$A$3:$AU$58,D$2,FALSE())),0,VLOOKUP($A19,'RAW DATA (DATABASE)'!$A$3:$AU$58,D$2,FALSE()))</f>
        <v>No</v>
      </c>
      <c r="E19" s="141" t="n">
        <f aca="false">IF(ISNA(VLOOKUP($A19,'RAW DATA (DATABASE)'!$A$3:$AU$58,E$2,FALSE())),0,VLOOKUP($A19,'RAW DATA (DATABASE)'!$A$3:$AU$58,E$2,FALSE()))</f>
        <v>6892</v>
      </c>
      <c r="F19" s="141" t="n">
        <f aca="false">IF(ISNA(VLOOKUP($A19,'RAW DATA (DATABASE)'!$A$3:$AU$58,F$2,FALSE())),0,VLOOKUP($A19,'RAW DATA (DATABASE)'!$A$3:$AU$58,F$2,FALSE()))</f>
        <v>246939765.47</v>
      </c>
      <c r="G19" s="141" t="n">
        <f aca="false">IF(ISNA(VLOOKUP($A19,'RAW DATA (DATABASE)'!$A$3:$AU$58,G$2,FALSE())),0,VLOOKUP($A19,'RAW DATA (DATABASE)'!$A$3:$AU$58,G$2,FALSE()))</f>
        <v>229676873.36</v>
      </c>
      <c r="H19" s="141" t="n">
        <f aca="false">IF(ISNA(VLOOKUP($A19,'RAW DATA (DATABASE)'!$A$3:$AU$58,H$2,FALSE())),0,VLOOKUP($A19,'RAW DATA (DATABASE)'!$A$3:$AU$58,H$2,FALSE()))</f>
        <v>8477106906.13</v>
      </c>
      <c r="I19" s="141" t="n">
        <f aca="false">IF(ISNA(VLOOKUP($A19,'RAW DATA (DATABASE)'!$A$3:$AU$58,I$2,FALSE())),0,VLOOKUP($A19,'RAW DATA (DATABASE)'!$A$3:$AU$58,I$2,FALSE()))</f>
        <v>7579107781.14</v>
      </c>
      <c r="J19" s="141" t="n">
        <f aca="false">IF(ISNA(VLOOKUP($A19,'RAW DATA (DATABASE)'!$A$3:$AU$58,J$2,FALSE())),0,VLOOKUP($A19,'RAW DATA (DATABASE)'!$A$3:$AU$58,J$2,FALSE()))</f>
        <v>3965</v>
      </c>
      <c r="K19" s="141" t="n">
        <f aca="false">IF(ISNA(VLOOKUP($A19,'RAW DATA (DATABASE)'!$A$3:$AU$58,K$2,FALSE())),0,VLOOKUP($A19,'RAW DATA (DATABASE)'!$A$3:$AU$58,K$2,FALSE()))</f>
        <v>133797455.09</v>
      </c>
      <c r="L19" s="141" t="n">
        <f aca="false">IF(ISNA(VLOOKUP($A19,'RAW DATA (DATABASE)'!$A$3:$AU$58,L$2,FALSE())),0,VLOOKUP($A19,'RAW DATA (DATABASE)'!$A$3:$AU$58,L$2,FALSE()))</f>
        <v>129583511.07</v>
      </c>
      <c r="M19" s="141" t="n">
        <f aca="false">IF(ISNA(VLOOKUP($A19,'RAW DATA (DATABASE)'!$A$3:$AU$58,M$2,FALSE())),0,VLOOKUP($A19,'RAW DATA (DATABASE)'!$A$3:$AU$58,M$2,FALSE()))</f>
        <v>4900879336.34</v>
      </c>
      <c r="N19" s="141" t="n">
        <f aca="false">IF(ISNA(VLOOKUP($A19,'RAW DATA (DATABASE)'!$A$3:$AU$58,N$2,FALSE())),0,VLOOKUP($A19,'RAW DATA (DATABASE)'!$A$3:$AU$58,N$2,FALSE()))</f>
        <v>4666195127.34</v>
      </c>
      <c r="O19" s="141" t="n">
        <f aca="false">IF(ISNA(VLOOKUP($A19,'RAW DATA (DATABASE)'!$A$3:$AU$58,O$2,FALSE())),0,VLOOKUP($A19,'RAW DATA (DATABASE)'!$A$3:$AU$58,O$2,FALSE()))</f>
        <v>261</v>
      </c>
      <c r="P19" s="141" t="n">
        <f aca="false">IF(ISNA(VLOOKUP($A19,'RAW DATA (DATABASE)'!$A$3:$AU$58,P$2,FALSE())),0,VLOOKUP($A19,'RAW DATA (DATABASE)'!$A$3:$AU$58,P$2,FALSE()))</f>
        <v>10220350</v>
      </c>
      <c r="Q19" s="141" t="n">
        <f aca="false">IF(ISNA(VLOOKUP($A19,'RAW DATA (DATABASE)'!$A$3:$AU$58,Q$2,FALSE())),0,VLOOKUP($A19,'RAW DATA (DATABASE)'!$A$3:$AU$58,Q$2,FALSE()))</f>
        <v>8714849.99</v>
      </c>
      <c r="R19" s="141" t="n">
        <f aca="false">IF(ISNA(VLOOKUP($A19,'RAW DATA (DATABASE)'!$A$3:$AU$58,R$2,FALSE())),0,VLOOKUP($A19,'RAW DATA (DATABASE)'!$A$3:$AU$58,R$2,FALSE()))</f>
        <v>464218734.69</v>
      </c>
      <c r="S19" s="141" t="n">
        <f aca="false">IF(ISNA(VLOOKUP($A19,'RAW DATA (DATABASE)'!$A$3:$AU$58,S$2,FALSE())),0,VLOOKUP($A19,'RAW DATA (DATABASE)'!$A$3:$AU$58,S$2,FALSE()))</f>
        <v>272556602.91</v>
      </c>
      <c r="T19" s="141" t="n">
        <f aca="false">IF(ISNA(VLOOKUP($A19,'RAW DATA (DATABASE)'!$A$3:$AU$58,T$2,FALSE())),0,VLOOKUP($A19,'RAW DATA (DATABASE)'!$A$3:$AU$58,T$2,FALSE()))</f>
        <v>6892</v>
      </c>
      <c r="U19" s="141" t="n">
        <f aca="false">IF(ISNA(VLOOKUP($A19,'RAW DATA (DATABASE)'!$A$3:$AU$58,U$2,FALSE())),0,VLOOKUP($A19,'RAW DATA (DATABASE)'!$A$3:$AU$58,U$2,FALSE()))</f>
        <v>246939765.4661</v>
      </c>
      <c r="V19" s="141" t="n">
        <f aca="false">IF(ISNA(VLOOKUP($A19,'RAW DATA (DATABASE)'!$A$3:$AU$58,V$2,FALSE())),0,VLOOKUP($A19,'RAW DATA (DATABASE)'!$A$3:$AU$58,V$2,FALSE()))</f>
        <v>229676873.3581</v>
      </c>
      <c r="W19" s="141" t="n">
        <f aca="false">IF(ISNA(VLOOKUP($A19,'RAW DATA (DATABASE)'!$A$3:$AU$58,W$2,FALSE())),0,VLOOKUP($A19,'RAW DATA (DATABASE)'!$A$3:$AU$58,W$2,FALSE()))</f>
        <v>8477106906.12671</v>
      </c>
      <c r="X19" s="141" t="n">
        <f aca="false">IF(ISNA(VLOOKUP($A19,'RAW DATA (DATABASE)'!$A$3:$AU$58,X$2,FALSE())),0,VLOOKUP($A19,'RAW DATA (DATABASE)'!$A$3:$AU$58,X$2,FALSE()))</f>
        <v>7579107781.14363</v>
      </c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</row>
    <row r="20" customFormat="false" ht="12.75" hidden="false" customHeight="false" outlineLevel="0" collapsed="false">
      <c r="A20" s="142" t="s">
        <v>83</v>
      </c>
      <c r="B20" s="142" t="s">
        <v>158</v>
      </c>
      <c r="C20" s="141" t="n">
        <f aca="false">IF(ISNA(VLOOKUP($A20,'RAW DATA (DATABASE)'!$A$3:$AU$58,C$2,FALSE())),0,VLOOKUP($A20,'RAW DATA (DATABASE)'!$A$3:$AU$58,C$2,FALSE()))</f>
        <v>0</v>
      </c>
      <c r="D20" s="141" t="n">
        <f aca="false">IF(ISNA(VLOOKUP($A20,'RAW DATA (DATABASE)'!$A$3:$AU$58,D$2,FALSE())),0,VLOOKUP($A20,'RAW DATA (DATABASE)'!$A$3:$AU$58,D$2,FALSE()))</f>
        <v>0</v>
      </c>
      <c r="E20" s="141" t="n">
        <f aca="false">IF(ISNA(VLOOKUP($A20,'RAW DATA (DATABASE)'!$A$3:$AU$58,E$2,FALSE())),0,VLOOKUP($A20,'RAW DATA (DATABASE)'!$A$3:$AU$58,E$2,FALSE()))</f>
        <v>0</v>
      </c>
      <c r="F20" s="141" t="n">
        <f aca="false">IF(ISNA(VLOOKUP($A20,'RAW DATA (DATABASE)'!$A$3:$AU$58,F$2,FALSE())),0,VLOOKUP($A20,'RAW DATA (DATABASE)'!$A$3:$AU$58,F$2,FALSE()))</f>
        <v>0</v>
      </c>
      <c r="G20" s="141" t="n">
        <f aca="false">IF(ISNA(VLOOKUP($A20,'RAW DATA (DATABASE)'!$A$3:$AU$58,G$2,FALSE())),0,VLOOKUP($A20,'RAW DATA (DATABASE)'!$A$3:$AU$58,G$2,FALSE()))</f>
        <v>0</v>
      </c>
      <c r="H20" s="141" t="n">
        <f aca="false">IF(ISNA(VLOOKUP($A20,'RAW DATA (DATABASE)'!$A$3:$AU$58,H$2,FALSE())),0,VLOOKUP($A20,'RAW DATA (DATABASE)'!$A$3:$AU$58,H$2,FALSE()))</f>
        <v>0</v>
      </c>
      <c r="I20" s="141" t="n">
        <f aca="false">IF(ISNA(VLOOKUP($A20,'RAW DATA (DATABASE)'!$A$3:$AU$58,I$2,FALSE())),0,VLOOKUP($A20,'RAW DATA (DATABASE)'!$A$3:$AU$58,I$2,FALSE()))</f>
        <v>0</v>
      </c>
      <c r="J20" s="141" t="n">
        <f aca="false">IF(ISNA(VLOOKUP($A20,'RAW DATA (DATABASE)'!$A$3:$AU$58,J$2,FALSE())),0,VLOOKUP($A20,'RAW DATA (DATABASE)'!$A$3:$AU$58,J$2,FALSE()))</f>
        <v>0</v>
      </c>
      <c r="K20" s="141" t="n">
        <f aca="false">IF(ISNA(VLOOKUP($A20,'RAW DATA (DATABASE)'!$A$3:$AU$58,K$2,FALSE())),0,VLOOKUP($A20,'RAW DATA (DATABASE)'!$A$3:$AU$58,K$2,FALSE()))</f>
        <v>0</v>
      </c>
      <c r="L20" s="141" t="n">
        <f aca="false">IF(ISNA(VLOOKUP($A20,'RAW DATA (DATABASE)'!$A$3:$AU$58,L$2,FALSE())),0,VLOOKUP($A20,'RAW DATA (DATABASE)'!$A$3:$AU$58,L$2,FALSE()))</f>
        <v>0</v>
      </c>
      <c r="M20" s="141" t="n">
        <f aca="false">IF(ISNA(VLOOKUP($A20,'RAW DATA (DATABASE)'!$A$3:$AU$58,M$2,FALSE())),0,VLOOKUP($A20,'RAW DATA (DATABASE)'!$A$3:$AU$58,M$2,FALSE()))</f>
        <v>0</v>
      </c>
      <c r="N20" s="141" t="n">
        <f aca="false">IF(ISNA(VLOOKUP($A20,'RAW DATA (DATABASE)'!$A$3:$AU$58,N$2,FALSE())),0,VLOOKUP($A20,'RAW DATA (DATABASE)'!$A$3:$AU$58,N$2,FALSE()))</f>
        <v>0</v>
      </c>
      <c r="O20" s="141" t="n">
        <f aca="false">IF(ISNA(VLOOKUP($A20,'RAW DATA (DATABASE)'!$A$3:$AU$58,O$2,FALSE())),0,VLOOKUP($A20,'RAW DATA (DATABASE)'!$A$3:$AU$58,O$2,FALSE()))</f>
        <v>0</v>
      </c>
      <c r="P20" s="141" t="n">
        <f aca="false">IF(ISNA(VLOOKUP($A20,'RAW DATA (DATABASE)'!$A$3:$AU$58,P$2,FALSE())),0,VLOOKUP($A20,'RAW DATA (DATABASE)'!$A$3:$AU$58,P$2,FALSE()))</f>
        <v>0</v>
      </c>
      <c r="Q20" s="141" t="n">
        <f aca="false">IF(ISNA(VLOOKUP($A20,'RAW DATA (DATABASE)'!$A$3:$AU$58,Q$2,FALSE())),0,VLOOKUP($A20,'RAW DATA (DATABASE)'!$A$3:$AU$58,Q$2,FALSE()))</f>
        <v>0</v>
      </c>
      <c r="R20" s="141" t="n">
        <f aca="false">IF(ISNA(VLOOKUP($A20,'RAW DATA (DATABASE)'!$A$3:$AU$58,R$2,FALSE())),0,VLOOKUP($A20,'RAW DATA (DATABASE)'!$A$3:$AU$58,R$2,FALSE()))</f>
        <v>0</v>
      </c>
      <c r="S20" s="141" t="n">
        <f aca="false">IF(ISNA(VLOOKUP($A20,'RAW DATA (DATABASE)'!$A$3:$AU$58,S$2,FALSE())),0,VLOOKUP($A20,'RAW DATA (DATABASE)'!$A$3:$AU$58,S$2,FALSE()))</f>
        <v>0</v>
      </c>
      <c r="T20" s="141" t="n">
        <f aca="false">IF(ISNA(VLOOKUP($A20,'RAW DATA (DATABASE)'!$A$3:$AU$58,T$2,FALSE())),0,VLOOKUP($A20,'RAW DATA (DATABASE)'!$A$3:$AU$58,T$2,FALSE()))</f>
        <v>0</v>
      </c>
      <c r="U20" s="141" t="n">
        <f aca="false">IF(ISNA(VLOOKUP($A20,'RAW DATA (DATABASE)'!$A$3:$AU$58,U$2,FALSE())),0,VLOOKUP($A20,'RAW DATA (DATABASE)'!$A$3:$AU$58,U$2,FALSE()))</f>
        <v>0</v>
      </c>
      <c r="V20" s="141" t="n">
        <f aca="false">IF(ISNA(VLOOKUP($A20,'RAW DATA (DATABASE)'!$A$3:$AU$58,V$2,FALSE())),0,VLOOKUP($A20,'RAW DATA (DATABASE)'!$A$3:$AU$58,V$2,FALSE()))</f>
        <v>0</v>
      </c>
      <c r="W20" s="141" t="n">
        <f aca="false">IF(ISNA(VLOOKUP($A20,'RAW DATA (DATABASE)'!$A$3:$AU$58,W$2,FALSE())),0,VLOOKUP($A20,'RAW DATA (DATABASE)'!$A$3:$AU$58,W$2,FALSE()))</f>
        <v>0</v>
      </c>
      <c r="X20" s="141" t="n">
        <f aca="false">IF(ISNA(VLOOKUP($A20,'RAW DATA (DATABASE)'!$A$3:$AU$58,X$2,FALSE())),0,VLOOKUP($A20,'RAW DATA (DATABASE)'!$A$3:$AU$58,X$2,FALSE()))</f>
        <v>0</v>
      </c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</row>
    <row r="21" customFormat="false" ht="12.75" hidden="false" customHeight="false" outlineLevel="0" collapsed="false">
      <c r="A21" s="142" t="s">
        <v>84</v>
      </c>
      <c r="B21" s="142" t="s">
        <v>158</v>
      </c>
      <c r="C21" s="141" t="str">
        <f aca="false">IF(ISNA(VLOOKUP($A21,'RAW DATA (DATABASE)'!$A$3:$AU$58,C$2,FALSE())),0,VLOOKUP($A21,'RAW DATA (DATABASE)'!$A$3:$AU$58,C$2,FALSE()))</f>
        <v>EMISSIONS-FINANCIAL</v>
      </c>
      <c r="D21" s="141" t="str">
        <f aca="false">IF(ISNA(VLOOKUP($A21,'RAW DATA (DATABASE)'!$A$3:$AU$58,D$2,FALSE())),0,VLOOKUP($A21,'RAW DATA (DATABASE)'!$A$3:$AU$58,D$2,FALSE()))</f>
        <v>No</v>
      </c>
      <c r="E21" s="141" t="n">
        <f aca="false">IF(ISNA(VLOOKUP($A21,'RAW DATA (DATABASE)'!$A$3:$AU$58,E$2,FALSE())),0,VLOOKUP($A21,'RAW DATA (DATABASE)'!$A$3:$AU$58,E$2,FALSE()))</f>
        <v>1</v>
      </c>
      <c r="F21" s="141" t="n">
        <f aca="false">IF(ISNA(VLOOKUP($A21,'RAW DATA (DATABASE)'!$A$3:$AU$58,F$2,FALSE())),0,VLOOKUP($A21,'RAW DATA (DATABASE)'!$A$3:$AU$58,F$2,FALSE()))</f>
        <v>0</v>
      </c>
      <c r="G21" s="141" t="n">
        <f aca="false">IF(ISNA(VLOOKUP($A21,'RAW DATA (DATABASE)'!$A$3:$AU$58,G$2,FALSE())),0,VLOOKUP($A21,'RAW DATA (DATABASE)'!$A$3:$AU$58,G$2,FALSE()))</f>
        <v>0</v>
      </c>
      <c r="H21" s="141" t="n">
        <f aca="false">IF(ISNA(VLOOKUP($A21,'RAW DATA (DATABASE)'!$A$3:$AU$58,H$2,FALSE())),0,VLOOKUP($A21,'RAW DATA (DATABASE)'!$A$3:$AU$58,H$2,FALSE()))</f>
        <v>0</v>
      </c>
      <c r="I21" s="141" t="n">
        <f aca="false">IF(ISNA(VLOOKUP($A21,'RAW DATA (DATABASE)'!$A$3:$AU$58,I$2,FALSE())),0,VLOOKUP($A21,'RAW DATA (DATABASE)'!$A$3:$AU$58,I$2,FALSE()))</f>
        <v>83102</v>
      </c>
      <c r="J21" s="141" t="n">
        <f aca="false">IF(ISNA(VLOOKUP($A21,'RAW DATA (DATABASE)'!$A$3:$AU$58,J$2,FALSE())),0,VLOOKUP($A21,'RAW DATA (DATABASE)'!$A$3:$AU$58,J$2,FALSE()))</f>
        <v>1</v>
      </c>
      <c r="K21" s="141" t="n">
        <f aca="false">IF(ISNA(VLOOKUP($A21,'RAW DATA (DATABASE)'!$A$3:$AU$58,K$2,FALSE())),0,VLOOKUP($A21,'RAW DATA (DATABASE)'!$A$3:$AU$58,K$2,FALSE()))</f>
        <v>0</v>
      </c>
      <c r="L21" s="141" t="n">
        <f aca="false">IF(ISNA(VLOOKUP($A21,'RAW DATA (DATABASE)'!$A$3:$AU$58,L$2,FALSE())),0,VLOOKUP($A21,'RAW DATA (DATABASE)'!$A$3:$AU$58,L$2,FALSE()))</f>
        <v>0</v>
      </c>
      <c r="M21" s="141" t="n">
        <f aca="false">IF(ISNA(VLOOKUP($A21,'RAW DATA (DATABASE)'!$A$3:$AU$58,M$2,FALSE())),0,VLOOKUP($A21,'RAW DATA (DATABASE)'!$A$3:$AU$58,M$2,FALSE()))</f>
        <v>0</v>
      </c>
      <c r="N21" s="141" t="n">
        <f aca="false">IF(ISNA(VLOOKUP($A21,'RAW DATA (DATABASE)'!$A$3:$AU$58,N$2,FALSE())),0,VLOOKUP($A21,'RAW DATA (DATABASE)'!$A$3:$AU$58,N$2,FALSE()))</f>
        <v>83102</v>
      </c>
      <c r="O21" s="141" t="n">
        <f aca="false">IF(ISNA(VLOOKUP($A21,'RAW DATA (DATABASE)'!$A$3:$AU$58,O$2,FALSE())),0,VLOOKUP($A21,'RAW DATA (DATABASE)'!$A$3:$AU$58,O$2,FALSE()))</f>
        <v>0</v>
      </c>
      <c r="P21" s="141" t="n">
        <f aca="false">IF(ISNA(VLOOKUP($A21,'RAW DATA (DATABASE)'!$A$3:$AU$58,P$2,FALSE())),0,VLOOKUP($A21,'RAW DATA (DATABASE)'!$A$3:$AU$58,P$2,FALSE()))</f>
        <v>0</v>
      </c>
      <c r="Q21" s="141" t="n">
        <f aca="false">IF(ISNA(VLOOKUP($A21,'RAW DATA (DATABASE)'!$A$3:$AU$58,Q$2,FALSE())),0,VLOOKUP($A21,'RAW DATA (DATABASE)'!$A$3:$AU$58,Q$2,FALSE()))</f>
        <v>0</v>
      </c>
      <c r="R21" s="141" t="n">
        <f aca="false">IF(ISNA(VLOOKUP($A21,'RAW DATA (DATABASE)'!$A$3:$AU$58,R$2,FALSE())),0,VLOOKUP($A21,'RAW DATA (DATABASE)'!$A$3:$AU$58,R$2,FALSE()))</f>
        <v>0</v>
      </c>
      <c r="S21" s="141" t="n">
        <f aca="false">IF(ISNA(VLOOKUP($A21,'RAW DATA (DATABASE)'!$A$3:$AU$58,S$2,FALSE())),0,VLOOKUP($A21,'RAW DATA (DATABASE)'!$A$3:$AU$58,S$2,FALSE()))</f>
        <v>0</v>
      </c>
      <c r="T21" s="141" t="n">
        <f aca="false">IF(ISNA(VLOOKUP($A21,'RAW DATA (DATABASE)'!$A$3:$AU$58,T$2,FALSE())),0,VLOOKUP($A21,'RAW DATA (DATABASE)'!$A$3:$AU$58,T$2,FALSE()))</f>
        <v>1</v>
      </c>
      <c r="U21" s="141" t="n">
        <f aca="false">IF(ISNA(VLOOKUP($A21,'RAW DATA (DATABASE)'!$A$3:$AU$58,U$2,FALSE())),0,VLOOKUP($A21,'RAW DATA (DATABASE)'!$A$3:$AU$58,U$2,FALSE()))</f>
        <v>0</v>
      </c>
      <c r="V21" s="141" t="n">
        <f aca="false">IF(ISNA(VLOOKUP($A21,'RAW DATA (DATABASE)'!$A$3:$AU$58,V$2,FALSE())),0,VLOOKUP($A21,'RAW DATA (DATABASE)'!$A$3:$AU$58,V$2,FALSE()))</f>
        <v>0</v>
      </c>
      <c r="W21" s="141" t="n">
        <f aca="false">IF(ISNA(VLOOKUP($A21,'RAW DATA (DATABASE)'!$A$3:$AU$58,W$2,FALSE())),0,VLOOKUP($A21,'RAW DATA (DATABASE)'!$A$3:$AU$58,W$2,FALSE()))</f>
        <v>0</v>
      </c>
      <c r="X21" s="141" t="n">
        <f aca="false">IF(ISNA(VLOOKUP($A21,'RAW DATA (DATABASE)'!$A$3:$AU$58,X$2,FALSE())),0,VLOOKUP($A21,'RAW DATA (DATABASE)'!$A$3:$AU$58,X$2,FALSE()))</f>
        <v>83102</v>
      </c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</row>
    <row r="22" customFormat="false" ht="12.75" hidden="false" customHeight="false" outlineLevel="0" collapsed="false">
      <c r="A22" s="142" t="s">
        <v>85</v>
      </c>
      <c r="B22" s="142" t="s">
        <v>158</v>
      </c>
      <c r="C22" s="141" t="str">
        <f aca="false">IF(ISNA(VLOOKUP($A22,'RAW DATA (DATABASE)'!$A$3:$AU$58,C$2,FALSE())),0,VLOOKUP($A22,'RAW DATA (DATABASE)'!$A$3:$AU$58,C$2,FALSE()))</f>
        <v>EMISSIONS-PHYSICAL</v>
      </c>
      <c r="D22" s="141" t="str">
        <f aca="false">IF(ISNA(VLOOKUP($A22,'RAW DATA (DATABASE)'!$A$3:$AU$58,D$2,FALSE())),0,VLOOKUP($A22,'RAW DATA (DATABASE)'!$A$3:$AU$58,D$2,FALSE()))</f>
        <v>Yes</v>
      </c>
      <c r="E22" s="141" t="n">
        <f aca="false">IF(ISNA(VLOOKUP($A22,'RAW DATA (DATABASE)'!$A$3:$AU$58,E$2,FALSE())),0,VLOOKUP($A22,'RAW DATA (DATABASE)'!$A$3:$AU$58,E$2,FALSE()))</f>
        <v>58</v>
      </c>
      <c r="F22" s="141" t="n">
        <f aca="false">IF(ISNA(VLOOKUP($A22,'RAW DATA (DATABASE)'!$A$3:$AU$58,F$2,FALSE())),0,VLOOKUP($A22,'RAW DATA (DATABASE)'!$A$3:$AU$58,F$2,FALSE()))</f>
        <v>72500</v>
      </c>
      <c r="G22" s="141" t="n">
        <f aca="false">IF(ISNA(VLOOKUP($A22,'RAW DATA (DATABASE)'!$A$3:$AU$58,G$2,FALSE())),0,VLOOKUP($A22,'RAW DATA (DATABASE)'!$A$3:$AU$58,G$2,FALSE()))</f>
        <v>72500</v>
      </c>
      <c r="H22" s="141" t="n">
        <f aca="false">IF(ISNA(VLOOKUP($A22,'RAW DATA (DATABASE)'!$A$3:$AU$58,H$2,FALSE())),0,VLOOKUP($A22,'RAW DATA (DATABASE)'!$A$3:$AU$58,H$2,FALSE()))</f>
        <v>18611125</v>
      </c>
      <c r="I22" s="141" t="n">
        <f aca="false">IF(ISNA(VLOOKUP($A22,'RAW DATA (DATABASE)'!$A$3:$AU$58,I$2,FALSE())),0,VLOOKUP($A22,'RAW DATA (DATABASE)'!$A$3:$AU$58,I$2,FALSE()))</f>
        <v>0</v>
      </c>
      <c r="J22" s="141" t="n">
        <f aca="false">IF(ISNA(VLOOKUP($A22,'RAW DATA (DATABASE)'!$A$3:$AU$58,J$2,FALSE())),0,VLOOKUP($A22,'RAW DATA (DATABASE)'!$A$3:$AU$58,J$2,FALSE()))</f>
        <v>17</v>
      </c>
      <c r="K22" s="141" t="n">
        <f aca="false">IF(ISNA(VLOOKUP($A22,'RAW DATA (DATABASE)'!$A$3:$AU$58,K$2,FALSE())),0,VLOOKUP($A22,'RAW DATA (DATABASE)'!$A$3:$AU$58,K$2,FALSE()))</f>
        <v>10000</v>
      </c>
      <c r="L22" s="141" t="n">
        <f aca="false">IF(ISNA(VLOOKUP($A22,'RAW DATA (DATABASE)'!$A$3:$AU$58,L$2,FALSE())),0,VLOOKUP($A22,'RAW DATA (DATABASE)'!$A$3:$AU$58,L$2,FALSE()))</f>
        <v>32500</v>
      </c>
      <c r="M22" s="141" t="n">
        <f aca="false">IF(ISNA(VLOOKUP($A22,'RAW DATA (DATABASE)'!$A$3:$AU$58,M$2,FALSE())),0,VLOOKUP($A22,'RAW DATA (DATABASE)'!$A$3:$AU$58,M$2,FALSE()))</f>
        <v>5577350</v>
      </c>
      <c r="N22" s="141" t="n">
        <f aca="false">IF(ISNA(VLOOKUP($A22,'RAW DATA (DATABASE)'!$A$3:$AU$58,N$2,FALSE())),0,VLOOKUP($A22,'RAW DATA (DATABASE)'!$A$3:$AU$58,N$2,FALSE()))</f>
        <v>0</v>
      </c>
      <c r="O22" s="141" t="n">
        <f aca="false">IF(ISNA(VLOOKUP($A22,'RAW DATA (DATABASE)'!$A$3:$AU$58,O$2,FALSE())),0,VLOOKUP($A22,'RAW DATA (DATABASE)'!$A$3:$AU$58,O$2,FALSE()))</f>
        <v>0</v>
      </c>
      <c r="P22" s="141" t="n">
        <f aca="false">IF(ISNA(VLOOKUP($A22,'RAW DATA (DATABASE)'!$A$3:$AU$58,P$2,FALSE())),0,VLOOKUP($A22,'RAW DATA (DATABASE)'!$A$3:$AU$58,P$2,FALSE()))</f>
        <v>0</v>
      </c>
      <c r="Q22" s="141" t="n">
        <f aca="false">IF(ISNA(VLOOKUP($A22,'RAW DATA (DATABASE)'!$A$3:$AU$58,Q$2,FALSE())),0,VLOOKUP($A22,'RAW DATA (DATABASE)'!$A$3:$AU$58,Q$2,FALSE()))</f>
        <v>0</v>
      </c>
      <c r="R22" s="141" t="n">
        <f aca="false">IF(ISNA(VLOOKUP($A22,'RAW DATA (DATABASE)'!$A$3:$AU$58,R$2,FALSE())),0,VLOOKUP($A22,'RAW DATA (DATABASE)'!$A$3:$AU$58,R$2,FALSE()))</f>
        <v>0</v>
      </c>
      <c r="S22" s="141" t="n">
        <f aca="false">IF(ISNA(VLOOKUP($A22,'RAW DATA (DATABASE)'!$A$3:$AU$58,S$2,FALSE())),0,VLOOKUP($A22,'RAW DATA (DATABASE)'!$A$3:$AU$58,S$2,FALSE()))</f>
        <v>0</v>
      </c>
      <c r="T22" s="141" t="n">
        <f aca="false">IF(ISNA(VLOOKUP($A22,'RAW DATA (DATABASE)'!$A$3:$AU$58,T$2,FALSE())),0,VLOOKUP($A22,'RAW DATA (DATABASE)'!$A$3:$AU$58,T$2,FALSE()))</f>
        <v>58</v>
      </c>
      <c r="U22" s="141" t="n">
        <f aca="false">IF(ISNA(VLOOKUP($A22,'RAW DATA (DATABASE)'!$A$3:$AU$58,U$2,FALSE())),0,VLOOKUP($A22,'RAW DATA (DATABASE)'!$A$3:$AU$58,U$2,FALSE()))</f>
        <v>72500</v>
      </c>
      <c r="V22" s="141" t="n">
        <f aca="false">IF(ISNA(VLOOKUP($A22,'RAW DATA (DATABASE)'!$A$3:$AU$58,V$2,FALSE())),0,VLOOKUP($A22,'RAW DATA (DATABASE)'!$A$3:$AU$58,V$2,FALSE()))</f>
        <v>72500</v>
      </c>
      <c r="W22" s="141" t="n">
        <f aca="false">IF(ISNA(VLOOKUP($A22,'RAW DATA (DATABASE)'!$A$3:$AU$58,W$2,FALSE())),0,VLOOKUP($A22,'RAW DATA (DATABASE)'!$A$3:$AU$58,W$2,FALSE()))</f>
        <v>18611125</v>
      </c>
      <c r="X22" s="141" t="n">
        <f aca="false">IF(ISNA(VLOOKUP($A22,'RAW DATA (DATABASE)'!$A$3:$AU$58,X$2,FALSE())),0,VLOOKUP($A22,'RAW DATA (DATABASE)'!$A$3:$AU$58,X$2,FALSE()))</f>
        <v>0</v>
      </c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</row>
    <row r="23" customFormat="false" ht="12.75" hidden="false" customHeight="false" outlineLevel="0" collapsed="false">
      <c r="A23" s="142" t="s">
        <v>86</v>
      </c>
      <c r="B23" s="142" t="s">
        <v>158</v>
      </c>
      <c r="C23" s="141" t="str">
        <f aca="false">IF(ISNA(VLOOKUP($A23,'RAW DATA (DATABASE)'!$A$3:$AU$58,C$2,FALSE())),0,VLOOKUP($A23,'RAW DATA (DATABASE)'!$A$3:$AU$58,C$2,FALSE()))</f>
        <v>EMISSIONS-PHYSICAL</v>
      </c>
      <c r="D23" s="141" t="str">
        <f aca="false">IF(ISNA(VLOOKUP($A23,'RAW DATA (DATABASE)'!$A$3:$AU$58,D$2,FALSE())),0,VLOOKUP($A23,'RAW DATA (DATABASE)'!$A$3:$AU$58,D$2,FALSE()))</f>
        <v>No</v>
      </c>
      <c r="E23" s="141" t="n">
        <f aca="false">IF(ISNA(VLOOKUP($A23,'RAW DATA (DATABASE)'!$A$3:$AU$58,E$2,FALSE())),0,VLOOKUP($A23,'RAW DATA (DATABASE)'!$A$3:$AU$58,E$2,FALSE()))</f>
        <v>303</v>
      </c>
      <c r="F23" s="141" t="n">
        <f aca="false">IF(ISNA(VLOOKUP($A23,'RAW DATA (DATABASE)'!$A$3:$AU$58,F$2,FALSE())),0,VLOOKUP($A23,'RAW DATA (DATABASE)'!$A$3:$AU$58,F$2,FALSE()))</f>
        <v>464563</v>
      </c>
      <c r="G23" s="141" t="n">
        <f aca="false">IF(ISNA(VLOOKUP($A23,'RAW DATA (DATABASE)'!$A$3:$AU$58,G$2,FALSE())),0,VLOOKUP($A23,'RAW DATA (DATABASE)'!$A$3:$AU$58,G$2,FALSE()))</f>
        <v>535321</v>
      </c>
      <c r="H23" s="141" t="n">
        <f aca="false">IF(ISNA(VLOOKUP($A23,'RAW DATA (DATABASE)'!$A$3:$AU$58,H$2,FALSE())),0,VLOOKUP($A23,'RAW DATA (DATABASE)'!$A$3:$AU$58,H$2,FALSE()))</f>
        <v>129868960.25</v>
      </c>
      <c r="I23" s="141" t="n">
        <f aca="false">IF(ISNA(VLOOKUP($A23,'RAW DATA (DATABASE)'!$A$3:$AU$58,I$2,FALSE())),0,VLOOKUP($A23,'RAW DATA (DATABASE)'!$A$3:$AU$58,I$2,FALSE()))</f>
        <v>0</v>
      </c>
      <c r="J23" s="141" t="n">
        <f aca="false">IF(ISNA(VLOOKUP($A23,'RAW DATA (DATABASE)'!$A$3:$AU$58,J$2,FALSE())),0,VLOOKUP($A23,'RAW DATA (DATABASE)'!$A$3:$AU$58,J$2,FALSE()))</f>
        <v>76</v>
      </c>
      <c r="K23" s="141" t="n">
        <f aca="false">IF(ISNA(VLOOKUP($A23,'RAW DATA (DATABASE)'!$A$3:$AU$58,K$2,FALSE())),0,VLOOKUP($A23,'RAW DATA (DATABASE)'!$A$3:$AU$58,K$2,FALSE()))</f>
        <v>96139</v>
      </c>
      <c r="L23" s="141" t="n">
        <f aca="false">IF(ISNA(VLOOKUP($A23,'RAW DATA (DATABASE)'!$A$3:$AU$58,L$2,FALSE())),0,VLOOKUP($A23,'RAW DATA (DATABASE)'!$A$3:$AU$58,L$2,FALSE()))</f>
        <v>125767</v>
      </c>
      <c r="M23" s="141" t="n">
        <f aca="false">IF(ISNA(VLOOKUP($A23,'RAW DATA (DATABASE)'!$A$3:$AU$58,M$2,FALSE())),0,VLOOKUP($A23,'RAW DATA (DATABASE)'!$A$3:$AU$58,M$2,FALSE()))</f>
        <v>29546615.75</v>
      </c>
      <c r="N23" s="141" t="n">
        <f aca="false">IF(ISNA(VLOOKUP($A23,'RAW DATA (DATABASE)'!$A$3:$AU$58,N$2,FALSE())),0,VLOOKUP($A23,'RAW DATA (DATABASE)'!$A$3:$AU$58,N$2,FALSE()))</f>
        <v>0</v>
      </c>
      <c r="O23" s="141" t="n">
        <f aca="false">IF(ISNA(VLOOKUP($A23,'RAW DATA (DATABASE)'!$A$3:$AU$58,O$2,FALSE())),0,VLOOKUP($A23,'RAW DATA (DATABASE)'!$A$3:$AU$58,O$2,FALSE()))</f>
        <v>7</v>
      </c>
      <c r="P23" s="141" t="n">
        <f aca="false">IF(ISNA(VLOOKUP($A23,'RAW DATA (DATABASE)'!$A$3:$AU$58,P$2,FALSE())),0,VLOOKUP($A23,'RAW DATA (DATABASE)'!$A$3:$AU$58,P$2,FALSE()))</f>
        <v>10000</v>
      </c>
      <c r="Q23" s="141" t="n">
        <f aca="false">IF(ISNA(VLOOKUP($A23,'RAW DATA (DATABASE)'!$A$3:$AU$58,Q$2,FALSE())),0,VLOOKUP($A23,'RAW DATA (DATABASE)'!$A$3:$AU$58,Q$2,FALSE()))</f>
        <v>12500</v>
      </c>
      <c r="R23" s="141" t="n">
        <f aca="false">IF(ISNA(VLOOKUP($A23,'RAW DATA (DATABASE)'!$A$3:$AU$58,R$2,FALSE())),0,VLOOKUP($A23,'RAW DATA (DATABASE)'!$A$3:$AU$58,R$2,FALSE()))</f>
        <v>2962500</v>
      </c>
      <c r="S23" s="141" t="n">
        <f aca="false">IF(ISNA(VLOOKUP($A23,'RAW DATA (DATABASE)'!$A$3:$AU$58,S$2,FALSE())),0,VLOOKUP($A23,'RAW DATA (DATABASE)'!$A$3:$AU$58,S$2,FALSE()))</f>
        <v>0</v>
      </c>
      <c r="T23" s="141" t="n">
        <f aca="false">IF(ISNA(VLOOKUP($A23,'RAW DATA (DATABASE)'!$A$3:$AU$58,T$2,FALSE())),0,VLOOKUP($A23,'RAW DATA (DATABASE)'!$A$3:$AU$58,T$2,FALSE()))</f>
        <v>303</v>
      </c>
      <c r="U23" s="141" t="n">
        <f aca="false">IF(ISNA(VLOOKUP($A23,'RAW DATA (DATABASE)'!$A$3:$AU$58,U$2,FALSE())),0,VLOOKUP($A23,'RAW DATA (DATABASE)'!$A$3:$AU$58,U$2,FALSE()))</f>
        <v>464563</v>
      </c>
      <c r="V23" s="141" t="n">
        <f aca="false">IF(ISNA(VLOOKUP($A23,'RAW DATA (DATABASE)'!$A$3:$AU$58,V$2,FALSE())),0,VLOOKUP($A23,'RAW DATA (DATABASE)'!$A$3:$AU$58,V$2,FALSE()))</f>
        <v>535321</v>
      </c>
      <c r="W23" s="141" t="n">
        <f aca="false">IF(ISNA(VLOOKUP($A23,'RAW DATA (DATABASE)'!$A$3:$AU$58,W$2,FALSE())),0,VLOOKUP($A23,'RAW DATA (DATABASE)'!$A$3:$AU$58,W$2,FALSE()))</f>
        <v>129868960.25</v>
      </c>
      <c r="X23" s="141" t="n">
        <f aca="false">IF(ISNA(VLOOKUP($A23,'RAW DATA (DATABASE)'!$A$3:$AU$58,X$2,FALSE())),0,VLOOKUP($A23,'RAW DATA (DATABASE)'!$A$3:$AU$58,X$2,FALSE()))</f>
        <v>0</v>
      </c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</row>
    <row r="24" customFormat="false" ht="12.75" hidden="false" customHeight="false" outlineLevel="0" collapsed="false">
      <c r="A24" s="142" t="s">
        <v>31</v>
      </c>
      <c r="B24" s="142" t="s">
        <v>142</v>
      </c>
      <c r="C24" s="141" t="str">
        <f aca="false">IF(ISNA(VLOOKUP($A24,'RAW DATA (DATABASE)'!$A$3:$AU$58,C$2,FALSE())),0,VLOOKUP($A24,'RAW DATA (DATABASE)'!$A$3:$AU$58,C$2,FALSE()))</f>
        <v>GAS-BASIS</v>
      </c>
      <c r="D24" s="141" t="str">
        <f aca="false">IF(ISNA(VLOOKUP($A24,'RAW DATA (DATABASE)'!$A$3:$AU$58,D$2,FALSE())),0,VLOOKUP($A24,'RAW DATA (DATABASE)'!$A$3:$AU$58,D$2,FALSE()))</f>
        <v>Yes</v>
      </c>
      <c r="E24" s="141" t="n">
        <f aca="false">IF(ISNA(VLOOKUP($A24,'RAW DATA (DATABASE)'!$A$3:$AU$58,E$2,FALSE())),0,VLOOKUP($A24,'RAW DATA (DATABASE)'!$A$3:$AU$58,E$2,FALSE()))</f>
        <v>3242</v>
      </c>
      <c r="F24" s="141" t="n">
        <f aca="false">IF(ISNA(VLOOKUP($A24,'RAW DATA (DATABASE)'!$A$3:$AU$58,F$2,FALSE())),0,VLOOKUP($A24,'RAW DATA (DATABASE)'!$A$3:$AU$58,F$2,FALSE()))</f>
        <v>1122555000</v>
      </c>
      <c r="G24" s="141" t="n">
        <f aca="false">IF(ISNA(VLOOKUP($A24,'RAW DATA (DATABASE)'!$A$3:$AU$58,G$2,FALSE())),0,VLOOKUP($A24,'RAW DATA (DATABASE)'!$A$3:$AU$58,G$2,FALSE()))</f>
        <v>1183205000</v>
      </c>
      <c r="H24" s="141" t="n">
        <f aca="false">IF(ISNA(VLOOKUP($A24,'RAW DATA (DATABASE)'!$A$3:$AU$58,H$2,FALSE())),0,VLOOKUP($A24,'RAW DATA (DATABASE)'!$A$3:$AU$58,H$2,FALSE()))</f>
        <v>2904754552.56</v>
      </c>
      <c r="I24" s="141" t="n">
        <f aca="false">IF(ISNA(VLOOKUP($A24,'RAW DATA (DATABASE)'!$A$3:$AU$58,I$2,FALSE())),0,VLOOKUP($A24,'RAW DATA (DATABASE)'!$A$3:$AU$58,I$2,FALSE()))</f>
        <v>3090247935.23</v>
      </c>
      <c r="J24" s="141" t="n">
        <f aca="false">IF(ISNA(VLOOKUP($A24,'RAW DATA (DATABASE)'!$A$3:$AU$58,J$2,FALSE())),0,VLOOKUP($A24,'RAW DATA (DATABASE)'!$A$3:$AU$58,J$2,FALSE()))</f>
        <v>1554</v>
      </c>
      <c r="K24" s="141" t="n">
        <f aca="false">IF(ISNA(VLOOKUP($A24,'RAW DATA (DATABASE)'!$A$3:$AU$58,K$2,FALSE())),0,VLOOKUP($A24,'RAW DATA (DATABASE)'!$A$3:$AU$58,K$2,FALSE()))</f>
        <v>622420000</v>
      </c>
      <c r="L24" s="141" t="n">
        <f aca="false">IF(ISNA(VLOOKUP($A24,'RAW DATA (DATABASE)'!$A$3:$AU$58,L$2,FALSE())),0,VLOOKUP($A24,'RAW DATA (DATABASE)'!$A$3:$AU$58,L$2,FALSE()))</f>
        <v>644980000</v>
      </c>
      <c r="M24" s="141" t="n">
        <f aca="false">IF(ISNA(VLOOKUP($A24,'RAW DATA (DATABASE)'!$A$3:$AU$58,M$2,FALSE())),0,VLOOKUP($A24,'RAW DATA (DATABASE)'!$A$3:$AU$58,M$2,FALSE()))</f>
        <v>1611067835.06</v>
      </c>
      <c r="N24" s="141" t="n">
        <f aca="false">IF(ISNA(VLOOKUP($A24,'RAW DATA (DATABASE)'!$A$3:$AU$58,N$2,FALSE())),0,VLOOKUP($A24,'RAW DATA (DATABASE)'!$A$3:$AU$58,N$2,FALSE()))</f>
        <v>1729500985.06</v>
      </c>
      <c r="O24" s="141" t="n">
        <f aca="false">IF(ISNA(VLOOKUP($A24,'RAW DATA (DATABASE)'!$A$3:$AU$58,O$2,FALSE())),0,VLOOKUP($A24,'RAW DATA (DATABASE)'!$A$3:$AU$58,O$2,FALSE()))</f>
        <v>66</v>
      </c>
      <c r="P24" s="141" t="n">
        <f aca="false">IF(ISNA(VLOOKUP($A24,'RAW DATA (DATABASE)'!$A$3:$AU$58,P$2,FALSE())),0,VLOOKUP($A24,'RAW DATA (DATABASE)'!$A$3:$AU$58,P$2,FALSE()))</f>
        <v>16040000</v>
      </c>
      <c r="Q24" s="141" t="n">
        <f aca="false">IF(ISNA(VLOOKUP($A24,'RAW DATA (DATABASE)'!$A$3:$AU$58,Q$2,FALSE())),0,VLOOKUP($A24,'RAW DATA (DATABASE)'!$A$3:$AU$58,Q$2,FALSE()))</f>
        <v>35635000</v>
      </c>
      <c r="R24" s="141" t="n">
        <f aca="false">IF(ISNA(VLOOKUP($A24,'RAW DATA (DATABASE)'!$A$3:$AU$58,R$2,FALSE())),0,VLOOKUP($A24,'RAW DATA (DATABASE)'!$A$3:$AU$58,R$2,FALSE()))</f>
        <v>50484400</v>
      </c>
      <c r="S24" s="141" t="n">
        <f aca="false">IF(ISNA(VLOOKUP($A24,'RAW DATA (DATABASE)'!$A$3:$AU$58,S$2,FALSE())),0,VLOOKUP($A24,'RAW DATA (DATABASE)'!$A$3:$AU$58,S$2,FALSE()))</f>
        <v>113750900</v>
      </c>
      <c r="T24" s="141" t="n">
        <f aca="false">IF(ISNA(VLOOKUP($A24,'RAW DATA (DATABASE)'!$A$3:$AU$58,T$2,FALSE())),0,VLOOKUP($A24,'RAW DATA (DATABASE)'!$A$3:$AU$58,T$2,FALSE()))</f>
        <v>2585</v>
      </c>
      <c r="U24" s="141" t="n">
        <f aca="false">IF(ISNA(VLOOKUP($A24,'RAW DATA (DATABASE)'!$A$3:$AU$58,U$2,FALSE())),0,VLOOKUP($A24,'RAW DATA (DATABASE)'!$A$3:$AU$58,U$2,FALSE()))</f>
        <v>917465000</v>
      </c>
      <c r="V24" s="141" t="n">
        <f aca="false">IF(ISNA(VLOOKUP($A24,'RAW DATA (DATABASE)'!$A$3:$AU$58,V$2,FALSE())),0,VLOOKUP($A24,'RAW DATA (DATABASE)'!$A$3:$AU$58,V$2,FALSE()))</f>
        <v>987640000</v>
      </c>
      <c r="W24" s="141" t="n">
        <f aca="false">IF(ISNA(VLOOKUP($A24,'RAW DATA (DATABASE)'!$A$3:$AU$58,W$2,FALSE())),0,VLOOKUP($A24,'RAW DATA (DATABASE)'!$A$3:$AU$58,W$2,FALSE()))</f>
        <v>2392097227.562</v>
      </c>
      <c r="X24" s="141" t="n">
        <f aca="false">IF(ISNA(VLOOKUP($A24,'RAW DATA (DATABASE)'!$A$3:$AU$58,X$2,FALSE())),0,VLOOKUP($A24,'RAW DATA (DATABASE)'!$A$3:$AU$58,X$2,FALSE()))</f>
        <v>2608975097.5775</v>
      </c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</row>
    <row r="25" customFormat="false" ht="12.75" hidden="false" customHeight="false" outlineLevel="0" collapsed="false">
      <c r="A25" s="142" t="s">
        <v>33</v>
      </c>
      <c r="B25" s="142" t="s">
        <v>142</v>
      </c>
      <c r="C25" s="141" t="str">
        <f aca="false">IF(ISNA(VLOOKUP($A25,'RAW DATA (DATABASE)'!$A$3:$AU$58,C$2,FALSE())),0,VLOOKUP($A25,'RAW DATA (DATABASE)'!$A$3:$AU$58,C$2,FALSE()))</f>
        <v>GAS-BASIS</v>
      </c>
      <c r="D25" s="141" t="str">
        <f aca="false">IF(ISNA(VLOOKUP($A25,'RAW DATA (DATABASE)'!$A$3:$AU$58,D$2,FALSE())),0,VLOOKUP($A25,'RAW DATA (DATABASE)'!$A$3:$AU$58,D$2,FALSE()))</f>
        <v>No</v>
      </c>
      <c r="E25" s="141" t="n">
        <f aca="false">IF(ISNA(VLOOKUP($A25,'RAW DATA (DATABASE)'!$A$3:$AU$58,E$2,FALSE())),0,VLOOKUP($A25,'RAW DATA (DATABASE)'!$A$3:$AU$58,E$2,FALSE()))</f>
        <v>3877</v>
      </c>
      <c r="F25" s="141" t="n">
        <f aca="false">IF(ISNA(VLOOKUP($A25,'RAW DATA (DATABASE)'!$A$3:$AU$58,F$2,FALSE())),0,VLOOKUP($A25,'RAW DATA (DATABASE)'!$A$3:$AU$58,F$2,FALSE()))</f>
        <v>1703761202.75</v>
      </c>
      <c r="G25" s="141" t="n">
        <f aca="false">IF(ISNA(VLOOKUP($A25,'RAW DATA (DATABASE)'!$A$3:$AU$58,G$2,FALSE())),0,VLOOKUP($A25,'RAW DATA (DATABASE)'!$A$3:$AU$58,G$2,FALSE()))</f>
        <v>1724447637</v>
      </c>
      <c r="H25" s="141" t="n">
        <f aca="false">IF(ISNA(VLOOKUP($A25,'RAW DATA (DATABASE)'!$A$3:$AU$58,H$2,FALSE())),0,VLOOKUP($A25,'RAW DATA (DATABASE)'!$A$3:$AU$58,H$2,FALSE()))</f>
        <v>4334223495.38</v>
      </c>
      <c r="I25" s="141" t="n">
        <f aca="false">IF(ISNA(VLOOKUP($A25,'RAW DATA (DATABASE)'!$A$3:$AU$58,I$2,FALSE())),0,VLOOKUP($A25,'RAW DATA (DATABASE)'!$A$3:$AU$58,I$2,FALSE()))</f>
        <v>4354549424.03</v>
      </c>
      <c r="J25" s="141" t="n">
        <f aca="false">IF(ISNA(VLOOKUP($A25,'RAW DATA (DATABASE)'!$A$3:$AU$58,J$2,FALSE())),0,VLOOKUP($A25,'RAW DATA (DATABASE)'!$A$3:$AU$58,J$2,FALSE()))</f>
        <v>1185</v>
      </c>
      <c r="K25" s="141" t="n">
        <f aca="false">IF(ISNA(VLOOKUP($A25,'RAW DATA (DATABASE)'!$A$3:$AU$58,K$2,FALSE())),0,VLOOKUP($A25,'RAW DATA (DATABASE)'!$A$3:$AU$58,K$2,FALSE()))</f>
        <v>547674508</v>
      </c>
      <c r="L25" s="141" t="n">
        <f aca="false">IF(ISNA(VLOOKUP($A25,'RAW DATA (DATABASE)'!$A$3:$AU$58,L$2,FALSE())),0,VLOOKUP($A25,'RAW DATA (DATABASE)'!$A$3:$AU$58,L$2,FALSE()))</f>
        <v>528439856</v>
      </c>
      <c r="M25" s="141" t="n">
        <f aca="false">IF(ISNA(VLOOKUP($A25,'RAW DATA (DATABASE)'!$A$3:$AU$58,M$2,FALSE())),0,VLOOKUP($A25,'RAW DATA (DATABASE)'!$A$3:$AU$58,M$2,FALSE()))</f>
        <v>1454179297.26</v>
      </c>
      <c r="N25" s="141" t="n">
        <f aca="false">IF(ISNA(VLOOKUP($A25,'RAW DATA (DATABASE)'!$A$3:$AU$58,N$2,FALSE())),0,VLOOKUP($A25,'RAW DATA (DATABASE)'!$A$3:$AU$58,N$2,FALSE()))</f>
        <v>1424724091.13</v>
      </c>
      <c r="O25" s="141" t="n">
        <f aca="false">IF(ISNA(VLOOKUP($A25,'RAW DATA (DATABASE)'!$A$3:$AU$58,O$2,FALSE())),0,VLOOKUP($A25,'RAW DATA (DATABASE)'!$A$3:$AU$58,O$2,FALSE()))</f>
        <v>36</v>
      </c>
      <c r="P25" s="141" t="n">
        <f aca="false">IF(ISNA(VLOOKUP($A25,'RAW DATA (DATABASE)'!$A$3:$AU$58,P$2,FALSE())),0,VLOOKUP($A25,'RAW DATA (DATABASE)'!$A$3:$AU$58,P$2,FALSE()))</f>
        <v>34871500</v>
      </c>
      <c r="Q25" s="141" t="n">
        <f aca="false">IF(ISNA(VLOOKUP($A25,'RAW DATA (DATABASE)'!$A$3:$AU$58,Q$2,FALSE())),0,VLOOKUP($A25,'RAW DATA (DATABASE)'!$A$3:$AU$58,Q$2,FALSE()))</f>
        <v>24585000</v>
      </c>
      <c r="R25" s="141" t="n">
        <f aca="false">IF(ISNA(VLOOKUP($A25,'RAW DATA (DATABASE)'!$A$3:$AU$58,R$2,FALSE())),0,VLOOKUP($A25,'RAW DATA (DATABASE)'!$A$3:$AU$58,R$2,FALSE()))</f>
        <v>111832667.5</v>
      </c>
      <c r="S25" s="141" t="n">
        <f aca="false">IF(ISNA(VLOOKUP($A25,'RAW DATA (DATABASE)'!$A$3:$AU$58,S$2,FALSE())),0,VLOOKUP($A25,'RAW DATA (DATABASE)'!$A$3:$AU$58,S$2,FALSE()))</f>
        <v>77982370</v>
      </c>
      <c r="T25" s="141" t="n">
        <f aca="false">IF(ISNA(VLOOKUP($A25,'RAW DATA (DATABASE)'!$A$3:$AU$58,T$2,FALSE())),0,VLOOKUP($A25,'RAW DATA (DATABASE)'!$A$3:$AU$58,T$2,FALSE()))</f>
        <v>2397</v>
      </c>
      <c r="U25" s="141" t="n">
        <f aca="false">IF(ISNA(VLOOKUP($A25,'RAW DATA (DATABASE)'!$A$3:$AU$58,U$2,FALSE())),0,VLOOKUP($A25,'RAW DATA (DATABASE)'!$A$3:$AU$58,U$2,FALSE()))</f>
        <v>1025430740</v>
      </c>
      <c r="V25" s="141" t="n">
        <f aca="false">IF(ISNA(VLOOKUP($A25,'RAW DATA (DATABASE)'!$A$3:$AU$58,V$2,FALSE())),0,VLOOKUP($A25,'RAW DATA (DATABASE)'!$A$3:$AU$58,V$2,FALSE()))</f>
        <v>1088428402</v>
      </c>
      <c r="W25" s="141" t="n">
        <f aca="false">IF(ISNA(VLOOKUP($A25,'RAW DATA (DATABASE)'!$A$3:$AU$58,W$2,FALSE())),0,VLOOKUP($A25,'RAW DATA (DATABASE)'!$A$3:$AU$58,W$2,FALSE()))</f>
        <v>2749620875.28232</v>
      </c>
      <c r="X25" s="141" t="n">
        <f aca="false">IF(ISNA(VLOOKUP($A25,'RAW DATA (DATABASE)'!$A$3:$AU$58,X$2,FALSE())),0,VLOOKUP($A25,'RAW DATA (DATABASE)'!$A$3:$AU$58,X$2,FALSE()))</f>
        <v>2868690008.48674</v>
      </c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</row>
    <row r="26" customFormat="false" ht="12.75" hidden="false" customHeight="false" outlineLevel="0" collapsed="false">
      <c r="A26" s="142" t="s">
        <v>38</v>
      </c>
      <c r="B26" s="142" t="s">
        <v>142</v>
      </c>
      <c r="C26" s="141" t="str">
        <f aca="false">IF(ISNA(VLOOKUP($A26,'RAW DATA (DATABASE)'!$A$3:$AU$58,C$2,FALSE())),0,VLOOKUP($A26,'RAW DATA (DATABASE)'!$A$3:$AU$58,C$2,FALSE()))</f>
        <v>GAS-GAS DAILY</v>
      </c>
      <c r="D26" s="141" t="str">
        <f aca="false">IF(ISNA(VLOOKUP($A26,'RAW DATA (DATABASE)'!$A$3:$AU$58,D$2,FALSE())),0,VLOOKUP($A26,'RAW DATA (DATABASE)'!$A$3:$AU$58,D$2,FALSE()))</f>
        <v>Yes</v>
      </c>
      <c r="E26" s="141" t="n">
        <f aca="false">IF(ISNA(VLOOKUP($A26,'RAW DATA (DATABASE)'!$A$3:$AU$58,E$2,FALSE())),0,VLOOKUP($A26,'RAW DATA (DATABASE)'!$A$3:$AU$58,E$2,FALSE()))</f>
        <v>3497</v>
      </c>
      <c r="F26" s="141" t="n">
        <f aca="false">IF(ISNA(VLOOKUP($A26,'RAW DATA (DATABASE)'!$A$3:$AU$58,F$2,FALSE())),0,VLOOKUP($A26,'RAW DATA (DATABASE)'!$A$3:$AU$58,F$2,FALSE()))</f>
        <v>357058599.1</v>
      </c>
      <c r="G26" s="141" t="n">
        <f aca="false">IF(ISNA(VLOOKUP($A26,'RAW DATA (DATABASE)'!$A$3:$AU$58,G$2,FALSE())),0,VLOOKUP($A26,'RAW DATA (DATABASE)'!$A$3:$AU$58,G$2,FALSE()))</f>
        <v>309385613.64</v>
      </c>
      <c r="H26" s="141" t="n">
        <f aca="false">IF(ISNA(VLOOKUP($A26,'RAW DATA (DATABASE)'!$A$3:$AU$58,H$2,FALSE())),0,VLOOKUP($A26,'RAW DATA (DATABASE)'!$A$3:$AU$58,H$2,FALSE()))</f>
        <v>904873700.79</v>
      </c>
      <c r="I26" s="141" t="n">
        <f aca="false">IF(ISNA(VLOOKUP($A26,'RAW DATA (DATABASE)'!$A$3:$AU$58,I$2,FALSE())),0,VLOOKUP($A26,'RAW DATA (DATABASE)'!$A$3:$AU$58,I$2,FALSE()))</f>
        <v>784158157.14</v>
      </c>
      <c r="J26" s="141" t="n">
        <f aca="false">IF(ISNA(VLOOKUP($A26,'RAW DATA (DATABASE)'!$A$3:$AU$58,J$2,FALSE())),0,VLOOKUP($A26,'RAW DATA (DATABASE)'!$A$3:$AU$58,J$2,FALSE()))</f>
        <v>1860</v>
      </c>
      <c r="K26" s="141" t="n">
        <f aca="false">IF(ISNA(VLOOKUP($A26,'RAW DATA (DATABASE)'!$A$3:$AU$58,K$2,FALSE())),0,VLOOKUP($A26,'RAW DATA (DATABASE)'!$A$3:$AU$58,K$2,FALSE()))</f>
        <v>201485113.35</v>
      </c>
      <c r="L26" s="141" t="n">
        <f aca="false">IF(ISNA(VLOOKUP($A26,'RAW DATA (DATABASE)'!$A$3:$AU$58,L$2,FALSE())),0,VLOOKUP($A26,'RAW DATA (DATABASE)'!$A$3:$AU$58,L$2,FALSE()))</f>
        <v>184781699.35</v>
      </c>
      <c r="M26" s="141" t="n">
        <f aca="false">IF(ISNA(VLOOKUP($A26,'RAW DATA (DATABASE)'!$A$3:$AU$58,M$2,FALSE())),0,VLOOKUP($A26,'RAW DATA (DATABASE)'!$A$3:$AU$58,M$2,FALSE()))</f>
        <v>526623633.66</v>
      </c>
      <c r="N26" s="141" t="n">
        <f aca="false">IF(ISNA(VLOOKUP($A26,'RAW DATA (DATABASE)'!$A$3:$AU$58,N$2,FALSE())),0,VLOOKUP($A26,'RAW DATA (DATABASE)'!$A$3:$AU$58,N$2,FALSE()))</f>
        <v>485415147.24</v>
      </c>
      <c r="O26" s="141" t="n">
        <f aca="false">IF(ISNA(VLOOKUP($A26,'RAW DATA (DATABASE)'!$A$3:$AU$58,O$2,FALSE())),0,VLOOKUP($A26,'RAW DATA (DATABASE)'!$A$3:$AU$58,O$2,FALSE()))</f>
        <v>132</v>
      </c>
      <c r="P26" s="141" t="n">
        <f aca="false">IF(ISNA(VLOOKUP($A26,'RAW DATA (DATABASE)'!$A$3:$AU$58,P$2,FALSE())),0,VLOOKUP($A26,'RAW DATA (DATABASE)'!$A$3:$AU$58,P$2,FALSE()))</f>
        <v>17640000</v>
      </c>
      <c r="Q26" s="141" t="n">
        <f aca="false">IF(ISNA(VLOOKUP($A26,'RAW DATA (DATABASE)'!$A$3:$AU$58,Q$2,FALSE())),0,VLOOKUP($A26,'RAW DATA (DATABASE)'!$A$3:$AU$58,Q$2,FALSE()))</f>
        <v>13370000</v>
      </c>
      <c r="R26" s="141" t="n">
        <f aca="false">IF(ISNA(VLOOKUP($A26,'RAW DATA (DATABASE)'!$A$3:$AU$58,R$2,FALSE())),0,VLOOKUP($A26,'RAW DATA (DATABASE)'!$A$3:$AU$58,R$2,FALSE()))</f>
        <v>47204200</v>
      </c>
      <c r="S26" s="141" t="n">
        <f aca="false">IF(ISNA(VLOOKUP($A26,'RAW DATA (DATABASE)'!$A$3:$AU$58,S$2,FALSE())),0,VLOOKUP($A26,'RAW DATA (DATABASE)'!$A$3:$AU$58,S$2,FALSE()))</f>
        <v>35470550</v>
      </c>
      <c r="T26" s="141" t="n">
        <f aca="false">IF(ISNA(VLOOKUP($A26,'RAW DATA (DATABASE)'!$A$3:$AU$58,T$2,FALSE())),0,VLOOKUP($A26,'RAW DATA (DATABASE)'!$A$3:$AU$58,T$2,FALSE()))</f>
        <v>2859</v>
      </c>
      <c r="U26" s="141" t="n">
        <f aca="false">IF(ISNA(VLOOKUP($A26,'RAW DATA (DATABASE)'!$A$3:$AU$58,U$2,FALSE())),0,VLOOKUP($A26,'RAW DATA (DATABASE)'!$A$3:$AU$58,U$2,FALSE()))</f>
        <v>303848599.100821</v>
      </c>
      <c r="V26" s="141" t="n">
        <f aca="false">IF(ISNA(VLOOKUP($A26,'RAW DATA (DATABASE)'!$A$3:$AU$58,V$2,FALSE())),0,VLOOKUP($A26,'RAW DATA (DATABASE)'!$A$3:$AU$58,V$2,FALSE()))</f>
        <v>265665613.640711</v>
      </c>
      <c r="W26" s="141" t="n">
        <f aca="false">IF(ISNA(VLOOKUP($A26,'RAW DATA (DATABASE)'!$A$3:$AU$58,W$2,FALSE())),0,VLOOKUP($A26,'RAW DATA (DATABASE)'!$A$3:$AU$58,W$2,FALSE()))</f>
        <v>777863525.787977</v>
      </c>
      <c r="X26" s="141" t="n">
        <f aca="false">IF(ISNA(VLOOKUP($A26,'RAW DATA (DATABASE)'!$A$3:$AU$58,X$2,FALSE())),0,VLOOKUP($A26,'RAW DATA (DATABASE)'!$A$3:$AU$58,X$2,FALSE()))</f>
        <v>681537013.387619</v>
      </c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</row>
    <row r="27" customFormat="false" ht="12.75" hidden="false" customHeight="false" outlineLevel="0" collapsed="false">
      <c r="A27" s="142" t="s">
        <v>39</v>
      </c>
      <c r="B27" s="142" t="s">
        <v>142</v>
      </c>
      <c r="C27" s="141" t="str">
        <f aca="false">IF(ISNA(VLOOKUP($A27,'RAW DATA (DATABASE)'!$A$3:$AU$58,C$2,FALSE())),0,VLOOKUP($A27,'RAW DATA (DATABASE)'!$A$3:$AU$58,C$2,FALSE()))</f>
        <v>GAS-GAS DAILY</v>
      </c>
      <c r="D27" s="141" t="str">
        <f aca="false">IF(ISNA(VLOOKUP($A27,'RAW DATA (DATABASE)'!$A$3:$AU$58,D$2,FALSE())),0,VLOOKUP($A27,'RAW DATA (DATABASE)'!$A$3:$AU$58,D$2,FALSE()))</f>
        <v>No</v>
      </c>
      <c r="E27" s="141" t="n">
        <f aca="false">IF(ISNA(VLOOKUP($A27,'RAW DATA (DATABASE)'!$A$3:$AU$58,E$2,FALSE())),0,VLOOKUP($A27,'RAW DATA (DATABASE)'!$A$3:$AU$58,E$2,FALSE()))</f>
        <v>2525</v>
      </c>
      <c r="F27" s="141" t="n">
        <f aca="false">IF(ISNA(VLOOKUP($A27,'RAW DATA (DATABASE)'!$A$3:$AU$58,F$2,FALSE())),0,VLOOKUP($A27,'RAW DATA (DATABASE)'!$A$3:$AU$58,F$2,FALSE()))</f>
        <v>392612761.95</v>
      </c>
      <c r="G27" s="141" t="n">
        <f aca="false">IF(ISNA(VLOOKUP($A27,'RAW DATA (DATABASE)'!$A$3:$AU$58,G$2,FALSE())),0,VLOOKUP($A27,'RAW DATA (DATABASE)'!$A$3:$AU$58,G$2,FALSE()))</f>
        <v>362522863.86</v>
      </c>
      <c r="H27" s="141" t="n">
        <f aca="false">IF(ISNA(VLOOKUP($A27,'RAW DATA (DATABASE)'!$A$3:$AU$58,H$2,FALSE())),0,VLOOKUP($A27,'RAW DATA (DATABASE)'!$A$3:$AU$58,H$2,FALSE()))</f>
        <v>981453186.5</v>
      </c>
      <c r="I27" s="141" t="n">
        <f aca="false">IF(ISNA(VLOOKUP($A27,'RAW DATA (DATABASE)'!$A$3:$AU$58,I$2,FALSE())),0,VLOOKUP($A27,'RAW DATA (DATABASE)'!$A$3:$AU$58,I$2,FALSE()))</f>
        <v>920091188.83</v>
      </c>
      <c r="J27" s="141" t="n">
        <f aca="false">IF(ISNA(VLOOKUP($A27,'RAW DATA (DATABASE)'!$A$3:$AU$58,J$2,FALSE())),0,VLOOKUP($A27,'RAW DATA (DATABASE)'!$A$3:$AU$58,J$2,FALSE()))</f>
        <v>563</v>
      </c>
      <c r="K27" s="141" t="n">
        <f aca="false">IF(ISNA(VLOOKUP($A27,'RAW DATA (DATABASE)'!$A$3:$AU$58,K$2,FALSE())),0,VLOOKUP($A27,'RAW DATA (DATABASE)'!$A$3:$AU$58,K$2,FALSE()))</f>
        <v>66849089.18</v>
      </c>
      <c r="L27" s="141" t="n">
        <f aca="false">IF(ISNA(VLOOKUP($A27,'RAW DATA (DATABASE)'!$A$3:$AU$58,L$2,FALSE())),0,VLOOKUP($A27,'RAW DATA (DATABASE)'!$A$3:$AU$58,L$2,FALSE()))</f>
        <v>87645083.86</v>
      </c>
      <c r="M27" s="141" t="n">
        <f aca="false">IF(ISNA(VLOOKUP($A27,'RAW DATA (DATABASE)'!$A$3:$AU$58,M$2,FALSE())),0,VLOOKUP($A27,'RAW DATA (DATABASE)'!$A$3:$AU$58,M$2,FALSE()))</f>
        <v>178813940.49</v>
      </c>
      <c r="N27" s="141" t="n">
        <f aca="false">IF(ISNA(VLOOKUP($A27,'RAW DATA (DATABASE)'!$A$3:$AU$58,N$2,FALSE())),0,VLOOKUP($A27,'RAW DATA (DATABASE)'!$A$3:$AU$58,N$2,FALSE()))</f>
        <v>237093948.6</v>
      </c>
      <c r="O27" s="141" t="n">
        <f aca="false">IF(ISNA(VLOOKUP($A27,'RAW DATA (DATABASE)'!$A$3:$AU$58,O$2,FALSE())),0,VLOOKUP($A27,'RAW DATA (DATABASE)'!$A$3:$AU$58,O$2,FALSE()))</f>
        <v>23</v>
      </c>
      <c r="P27" s="141" t="n">
        <f aca="false">IF(ISNA(VLOOKUP($A27,'RAW DATA (DATABASE)'!$A$3:$AU$58,P$2,FALSE())),0,VLOOKUP($A27,'RAW DATA (DATABASE)'!$A$3:$AU$58,P$2,FALSE()))</f>
        <v>2620000</v>
      </c>
      <c r="Q27" s="141" t="n">
        <f aca="false">IF(ISNA(VLOOKUP($A27,'RAW DATA (DATABASE)'!$A$3:$AU$58,Q$2,FALSE())),0,VLOOKUP($A27,'RAW DATA (DATABASE)'!$A$3:$AU$58,Q$2,FALSE()))</f>
        <v>3421049</v>
      </c>
      <c r="R27" s="141" t="n">
        <f aca="false">IF(ISNA(VLOOKUP($A27,'RAW DATA (DATABASE)'!$A$3:$AU$58,R$2,FALSE())),0,VLOOKUP($A27,'RAW DATA (DATABASE)'!$A$3:$AU$58,R$2,FALSE()))</f>
        <v>6945050</v>
      </c>
      <c r="S27" s="141" t="n">
        <f aca="false">IF(ISNA(VLOOKUP($A27,'RAW DATA (DATABASE)'!$A$3:$AU$58,S$2,FALSE())),0,VLOOKUP($A27,'RAW DATA (DATABASE)'!$A$3:$AU$58,S$2,FALSE()))</f>
        <v>9091892.38</v>
      </c>
      <c r="T27" s="141" t="n">
        <f aca="false">IF(ISNA(VLOOKUP($A27,'RAW DATA (DATABASE)'!$A$3:$AU$58,T$2,FALSE())),0,VLOOKUP($A27,'RAW DATA (DATABASE)'!$A$3:$AU$58,T$2,FALSE()))</f>
        <v>1434</v>
      </c>
      <c r="U27" s="141" t="n">
        <f aca="false">IF(ISNA(VLOOKUP($A27,'RAW DATA (DATABASE)'!$A$3:$AU$58,U$2,FALSE())),0,VLOOKUP($A27,'RAW DATA (DATABASE)'!$A$3:$AU$58,U$2,FALSE()))</f>
        <v>233313329.954084</v>
      </c>
      <c r="V27" s="141" t="n">
        <f aca="false">IF(ISNA(VLOOKUP($A27,'RAW DATA (DATABASE)'!$A$3:$AU$58,V$2,FALSE())),0,VLOOKUP($A27,'RAW DATA (DATABASE)'!$A$3:$AU$58,V$2,FALSE()))</f>
        <v>235247863.857471</v>
      </c>
      <c r="W27" s="141" t="n">
        <f aca="false">IF(ISNA(VLOOKUP($A27,'RAW DATA (DATABASE)'!$A$3:$AU$58,W$2,FALSE())),0,VLOOKUP($A27,'RAW DATA (DATABASE)'!$A$3:$AU$58,W$2,FALSE()))</f>
        <v>606508771.105691</v>
      </c>
      <c r="X27" s="141" t="n">
        <f aca="false">IF(ISNA(VLOOKUP($A27,'RAW DATA (DATABASE)'!$A$3:$AU$58,X$2,FALSE())),0,VLOOKUP($A27,'RAW DATA (DATABASE)'!$A$3:$AU$58,X$2,FALSE()))</f>
        <v>620727670.737823</v>
      </c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</row>
    <row r="28" customFormat="false" ht="12.75" hidden="false" customHeight="false" outlineLevel="0" collapsed="false">
      <c r="A28" s="142" t="s">
        <v>41</v>
      </c>
      <c r="B28" s="142" t="s">
        <v>142</v>
      </c>
      <c r="C28" s="141" t="str">
        <f aca="false">IF(ISNA(VLOOKUP($A28,'RAW DATA (DATABASE)'!$A$3:$AU$58,C$2,FALSE())),0,VLOOKUP($A28,'RAW DATA (DATABASE)'!$A$3:$AU$58,C$2,FALSE()))</f>
        <v>GAS-PHYSICAL</v>
      </c>
      <c r="D28" s="141" t="str">
        <f aca="false">IF(ISNA(VLOOKUP($A28,'RAW DATA (DATABASE)'!$A$3:$AU$58,D$2,FALSE())),0,VLOOKUP($A28,'RAW DATA (DATABASE)'!$A$3:$AU$58,D$2,FALSE()))</f>
        <v>Yes</v>
      </c>
      <c r="E28" s="141" t="n">
        <f aca="false">IF(ISNA(VLOOKUP($A28,'RAW DATA (DATABASE)'!$A$3:$AU$58,E$2,FALSE())),0,VLOOKUP($A28,'RAW DATA (DATABASE)'!$A$3:$AU$58,E$2,FALSE()))</f>
        <v>17950</v>
      </c>
      <c r="F28" s="141" t="n">
        <f aca="false">IF(ISNA(VLOOKUP($A28,'RAW DATA (DATABASE)'!$A$3:$AU$58,F$2,FALSE())),0,VLOOKUP($A28,'RAW DATA (DATABASE)'!$A$3:$AU$58,F$2,FALSE()))</f>
        <v>492698294.28</v>
      </c>
      <c r="G28" s="141" t="n">
        <f aca="false">IF(ISNA(VLOOKUP($A28,'RAW DATA (DATABASE)'!$A$3:$AU$58,G$2,FALSE())),0,VLOOKUP($A28,'RAW DATA (DATABASE)'!$A$3:$AU$58,G$2,FALSE()))</f>
        <v>564944289.54</v>
      </c>
      <c r="H28" s="141" t="n">
        <f aca="false">IF(ISNA(VLOOKUP($A28,'RAW DATA (DATABASE)'!$A$3:$AU$58,H$2,FALSE())),0,VLOOKUP($A28,'RAW DATA (DATABASE)'!$A$3:$AU$58,H$2,FALSE()))</f>
        <v>1276171733.84</v>
      </c>
      <c r="I28" s="141" t="n">
        <f aca="false">IF(ISNA(VLOOKUP($A28,'RAW DATA (DATABASE)'!$A$3:$AU$58,I$2,FALSE())),0,VLOOKUP($A28,'RAW DATA (DATABASE)'!$A$3:$AU$58,I$2,FALSE()))</f>
        <v>1499406529.56</v>
      </c>
      <c r="J28" s="141" t="n">
        <f aca="false">IF(ISNA(VLOOKUP($A28,'RAW DATA (DATABASE)'!$A$3:$AU$58,J$2,FALSE())),0,VLOOKUP($A28,'RAW DATA (DATABASE)'!$A$3:$AU$58,J$2,FALSE()))</f>
        <v>9230</v>
      </c>
      <c r="K28" s="141" t="n">
        <f aca="false">IF(ISNA(VLOOKUP($A28,'RAW DATA (DATABASE)'!$A$3:$AU$58,K$2,FALSE())),0,VLOOKUP($A28,'RAW DATA (DATABASE)'!$A$3:$AU$58,K$2,FALSE()))</f>
        <v>244633507.66</v>
      </c>
      <c r="L28" s="141" t="n">
        <f aca="false">IF(ISNA(VLOOKUP($A28,'RAW DATA (DATABASE)'!$A$3:$AU$58,L$2,FALSE())),0,VLOOKUP($A28,'RAW DATA (DATABASE)'!$A$3:$AU$58,L$2,FALSE()))</f>
        <v>324395458.33</v>
      </c>
      <c r="M28" s="141" t="n">
        <f aca="false">IF(ISNA(VLOOKUP($A28,'RAW DATA (DATABASE)'!$A$3:$AU$58,M$2,FALSE())),0,VLOOKUP($A28,'RAW DATA (DATABASE)'!$A$3:$AU$58,M$2,FALSE()))</f>
        <v>673421545.87</v>
      </c>
      <c r="N28" s="141" t="n">
        <f aca="false">IF(ISNA(VLOOKUP($A28,'RAW DATA (DATABASE)'!$A$3:$AU$58,N$2,FALSE())),0,VLOOKUP($A28,'RAW DATA (DATABASE)'!$A$3:$AU$58,N$2,FALSE()))</f>
        <v>898979345.74</v>
      </c>
      <c r="O28" s="141" t="n">
        <f aca="false">IF(ISNA(VLOOKUP($A28,'RAW DATA (DATABASE)'!$A$3:$AU$58,O$2,FALSE())),0,VLOOKUP($A28,'RAW DATA (DATABASE)'!$A$3:$AU$58,O$2,FALSE()))</f>
        <v>547</v>
      </c>
      <c r="P28" s="141" t="n">
        <f aca="false">IF(ISNA(VLOOKUP($A28,'RAW DATA (DATABASE)'!$A$3:$AU$58,P$2,FALSE())),0,VLOOKUP($A28,'RAW DATA (DATABASE)'!$A$3:$AU$58,P$2,FALSE()))</f>
        <v>12120420.39</v>
      </c>
      <c r="Q28" s="141" t="n">
        <f aca="false">IF(ISNA(VLOOKUP($A28,'RAW DATA (DATABASE)'!$A$3:$AU$58,Q$2,FALSE())),0,VLOOKUP($A28,'RAW DATA (DATABASE)'!$A$3:$AU$58,Q$2,FALSE()))</f>
        <v>25567651.2</v>
      </c>
      <c r="R28" s="141" t="n">
        <f aca="false">IF(ISNA(VLOOKUP($A28,'RAW DATA (DATABASE)'!$A$3:$AU$58,R$2,FALSE())),0,VLOOKUP($A28,'RAW DATA (DATABASE)'!$A$3:$AU$58,R$2,FALSE()))</f>
        <v>38906550.16</v>
      </c>
      <c r="S28" s="141" t="n">
        <f aca="false">IF(ISNA(VLOOKUP($A28,'RAW DATA (DATABASE)'!$A$3:$AU$58,S$2,FALSE())),0,VLOOKUP($A28,'RAW DATA (DATABASE)'!$A$3:$AU$58,S$2,FALSE()))</f>
        <v>82074006.12</v>
      </c>
      <c r="T28" s="141" t="n">
        <f aca="false">IF(ISNA(VLOOKUP($A28,'RAW DATA (DATABASE)'!$A$3:$AU$58,T$2,FALSE())),0,VLOOKUP($A28,'RAW DATA (DATABASE)'!$A$3:$AU$58,T$2,FALSE()))</f>
        <v>14815</v>
      </c>
      <c r="U28" s="141" t="n">
        <f aca="false">IF(ISNA(VLOOKUP($A28,'RAW DATA (DATABASE)'!$A$3:$AU$58,U$2,FALSE())),0,VLOOKUP($A28,'RAW DATA (DATABASE)'!$A$3:$AU$58,U$2,FALSE()))</f>
        <v>387598504.361074</v>
      </c>
      <c r="V28" s="141" t="n">
        <f aca="false">IF(ISNA(VLOOKUP($A28,'RAW DATA (DATABASE)'!$A$3:$AU$58,V$2,FALSE())),0,VLOOKUP($A28,'RAW DATA (DATABASE)'!$A$3:$AU$58,V$2,FALSE()))</f>
        <v>480107024.630094</v>
      </c>
      <c r="W28" s="141" t="n">
        <f aca="false">IF(ISNA(VLOOKUP($A28,'RAW DATA (DATABASE)'!$A$3:$AU$58,W$2,FALSE())),0,VLOOKUP($A28,'RAW DATA (DATABASE)'!$A$3:$AU$58,W$2,FALSE()))</f>
        <v>1028271575.28164</v>
      </c>
      <c r="X28" s="141" t="n">
        <f aca="false">IF(ISNA(VLOOKUP($A28,'RAW DATA (DATABASE)'!$A$3:$AU$58,X$2,FALSE())),0,VLOOKUP($A28,'RAW DATA (DATABASE)'!$A$3:$AU$58,X$2,FALSE()))</f>
        <v>1299644959.76977</v>
      </c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</row>
    <row r="29" customFormat="false" ht="12.75" hidden="false" customHeight="false" outlineLevel="0" collapsed="false">
      <c r="A29" s="142" t="s">
        <v>42</v>
      </c>
      <c r="B29" s="142" t="s">
        <v>142</v>
      </c>
      <c r="C29" s="141" t="str">
        <f aca="false">IF(ISNA(VLOOKUP($A29,'RAW DATA (DATABASE)'!$A$3:$AU$58,C$2,FALSE())),0,VLOOKUP($A29,'RAW DATA (DATABASE)'!$A$3:$AU$58,C$2,FALSE()))</f>
        <v>GAS-PHYSICAL</v>
      </c>
      <c r="D29" s="141" t="str">
        <f aca="false">IF(ISNA(VLOOKUP($A29,'RAW DATA (DATABASE)'!$A$3:$AU$58,D$2,FALSE())),0,VLOOKUP($A29,'RAW DATA (DATABASE)'!$A$3:$AU$58,D$2,FALSE()))</f>
        <v>No</v>
      </c>
      <c r="E29" s="141" t="n">
        <f aca="false">IF(ISNA(VLOOKUP($A29,'RAW DATA (DATABASE)'!$A$3:$AU$58,E$2,FALSE())),0,VLOOKUP($A29,'RAW DATA (DATABASE)'!$A$3:$AU$58,E$2,FALSE()))</f>
        <v>22531</v>
      </c>
      <c r="F29" s="141" t="n">
        <f aca="false">IF(ISNA(VLOOKUP($A29,'RAW DATA (DATABASE)'!$A$3:$AU$58,F$2,FALSE())),0,VLOOKUP($A29,'RAW DATA (DATABASE)'!$A$3:$AU$58,F$2,FALSE()))</f>
        <v>1584089323.33</v>
      </c>
      <c r="G29" s="141" t="n">
        <f aca="false">IF(ISNA(VLOOKUP($A29,'RAW DATA (DATABASE)'!$A$3:$AU$58,G$2,FALSE())),0,VLOOKUP($A29,'RAW DATA (DATABASE)'!$A$3:$AU$58,G$2,FALSE()))</f>
        <v>1287551904.81</v>
      </c>
      <c r="H29" s="141" t="n">
        <f aca="false">IF(ISNA(VLOOKUP($A29,'RAW DATA (DATABASE)'!$A$3:$AU$58,H$2,FALSE())),0,VLOOKUP($A29,'RAW DATA (DATABASE)'!$A$3:$AU$58,H$2,FALSE()))</f>
        <v>4009174285.15</v>
      </c>
      <c r="I29" s="141" t="n">
        <f aca="false">IF(ISNA(VLOOKUP($A29,'RAW DATA (DATABASE)'!$A$3:$AU$58,I$2,FALSE())),0,VLOOKUP($A29,'RAW DATA (DATABASE)'!$A$3:$AU$58,I$2,FALSE()))</f>
        <v>3235495079.64</v>
      </c>
      <c r="J29" s="141" t="n">
        <f aca="false">IF(ISNA(VLOOKUP($A29,'RAW DATA (DATABASE)'!$A$3:$AU$58,J$2,FALSE())),0,VLOOKUP($A29,'RAW DATA (DATABASE)'!$A$3:$AU$58,J$2,FALSE()))</f>
        <v>7820</v>
      </c>
      <c r="K29" s="141" t="n">
        <f aca="false">IF(ISNA(VLOOKUP($A29,'RAW DATA (DATABASE)'!$A$3:$AU$58,K$2,FALSE())),0,VLOOKUP($A29,'RAW DATA (DATABASE)'!$A$3:$AU$58,K$2,FALSE()))</f>
        <v>735094830.08</v>
      </c>
      <c r="L29" s="141" t="n">
        <f aca="false">IF(ISNA(VLOOKUP($A29,'RAW DATA (DATABASE)'!$A$3:$AU$58,L$2,FALSE())),0,VLOOKUP($A29,'RAW DATA (DATABASE)'!$A$3:$AU$58,L$2,FALSE()))</f>
        <v>666073518.87</v>
      </c>
      <c r="M29" s="141" t="n">
        <f aca="false">IF(ISNA(VLOOKUP($A29,'RAW DATA (DATABASE)'!$A$3:$AU$58,M$2,FALSE())),0,VLOOKUP($A29,'RAW DATA (DATABASE)'!$A$3:$AU$58,M$2,FALSE()))</f>
        <v>1927360877.59</v>
      </c>
      <c r="N29" s="141" t="n">
        <f aca="false">IF(ISNA(VLOOKUP($A29,'RAW DATA (DATABASE)'!$A$3:$AU$58,N$2,FALSE())),0,VLOOKUP($A29,'RAW DATA (DATABASE)'!$A$3:$AU$58,N$2,FALSE()))</f>
        <v>1730076434.03</v>
      </c>
      <c r="O29" s="141" t="n">
        <f aca="false">IF(ISNA(VLOOKUP($A29,'RAW DATA (DATABASE)'!$A$3:$AU$58,O$2,FALSE())),0,VLOOKUP($A29,'RAW DATA (DATABASE)'!$A$3:$AU$58,O$2,FALSE()))</f>
        <v>386</v>
      </c>
      <c r="P29" s="141" t="n">
        <f aca="false">IF(ISNA(VLOOKUP($A29,'RAW DATA (DATABASE)'!$A$3:$AU$58,P$2,FALSE())),0,VLOOKUP($A29,'RAW DATA (DATABASE)'!$A$3:$AU$58,P$2,FALSE()))</f>
        <v>28684199.57</v>
      </c>
      <c r="Q29" s="141" t="n">
        <f aca="false">IF(ISNA(VLOOKUP($A29,'RAW DATA (DATABASE)'!$A$3:$AU$58,Q$2,FALSE())),0,VLOOKUP($A29,'RAW DATA (DATABASE)'!$A$3:$AU$58,Q$2,FALSE()))</f>
        <v>17491395.38</v>
      </c>
      <c r="R29" s="141" t="n">
        <f aca="false">IF(ISNA(VLOOKUP($A29,'RAW DATA (DATABASE)'!$A$3:$AU$58,R$2,FALSE())),0,VLOOKUP($A29,'RAW DATA (DATABASE)'!$A$3:$AU$58,R$2,FALSE()))</f>
        <v>91931730.75</v>
      </c>
      <c r="S29" s="141" t="n">
        <f aca="false">IF(ISNA(VLOOKUP($A29,'RAW DATA (DATABASE)'!$A$3:$AU$58,S$2,FALSE())),0,VLOOKUP($A29,'RAW DATA (DATABASE)'!$A$3:$AU$58,S$2,FALSE()))</f>
        <v>56154886.01</v>
      </c>
      <c r="T29" s="141" t="n">
        <f aca="false">IF(ISNA(VLOOKUP($A29,'RAW DATA (DATABASE)'!$A$3:$AU$58,T$2,FALSE())),0,VLOOKUP($A29,'RAW DATA (DATABASE)'!$A$3:$AU$58,T$2,FALSE()))</f>
        <v>15270</v>
      </c>
      <c r="U29" s="141" t="n">
        <f aca="false">IF(ISNA(VLOOKUP($A29,'RAW DATA (DATABASE)'!$A$3:$AU$58,U$2,FALSE())),0,VLOOKUP($A29,'RAW DATA (DATABASE)'!$A$3:$AU$58,U$2,FALSE()))</f>
        <v>1256805567.31345</v>
      </c>
      <c r="V29" s="141" t="n">
        <f aca="false">IF(ISNA(VLOOKUP($A29,'RAW DATA (DATABASE)'!$A$3:$AU$58,V$2,FALSE())),0,VLOOKUP($A29,'RAW DATA (DATABASE)'!$A$3:$AU$58,V$2,FALSE()))</f>
        <v>980997870.411549</v>
      </c>
      <c r="W29" s="141" t="n">
        <f aca="false">IF(ISNA(VLOOKUP($A29,'RAW DATA (DATABASE)'!$A$3:$AU$58,W$2,FALSE())),0,VLOOKUP($A29,'RAW DATA (DATABASE)'!$A$3:$AU$58,W$2,FALSE()))</f>
        <v>3249206107.6669</v>
      </c>
      <c r="X29" s="141" t="n">
        <f aca="false">IF(ISNA(VLOOKUP($A29,'RAW DATA (DATABASE)'!$A$3:$AU$58,X$2,FALSE())),0,VLOOKUP($A29,'RAW DATA (DATABASE)'!$A$3:$AU$58,X$2,FALSE()))</f>
        <v>2526138772.3943</v>
      </c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</row>
    <row r="30" customFormat="false" ht="12.75" hidden="false" customHeight="false" outlineLevel="0" collapsed="false">
      <c r="A30" s="142" t="s">
        <v>44</v>
      </c>
      <c r="B30" s="142" t="s">
        <v>142</v>
      </c>
      <c r="C30" s="141" t="str">
        <f aca="false">IF(ISNA(VLOOKUP($A30,'RAW DATA (DATABASE)'!$A$3:$AU$58,C$2,FALSE())),0,VLOOKUP($A30,'RAW DATA (DATABASE)'!$A$3:$AU$58,C$2,FALSE()))</f>
        <v>GAS-PRICE</v>
      </c>
      <c r="D30" s="141" t="str">
        <f aca="false">IF(ISNA(VLOOKUP($A30,'RAW DATA (DATABASE)'!$A$3:$AU$58,D$2,FALSE())),0,VLOOKUP($A30,'RAW DATA (DATABASE)'!$A$3:$AU$58,D$2,FALSE()))</f>
        <v>Yes</v>
      </c>
      <c r="E30" s="141" t="n">
        <f aca="false">IF(ISNA(VLOOKUP($A30,'RAW DATA (DATABASE)'!$A$3:$AU$58,E$2,FALSE())),0,VLOOKUP($A30,'RAW DATA (DATABASE)'!$A$3:$AU$58,E$2,FALSE()))</f>
        <v>5507</v>
      </c>
      <c r="F30" s="141" t="n">
        <f aca="false">IF(ISNA(VLOOKUP($A30,'RAW DATA (DATABASE)'!$A$3:$AU$58,F$2,FALSE())),0,VLOOKUP($A30,'RAW DATA (DATABASE)'!$A$3:$AU$58,F$2,FALSE()))</f>
        <v>1099321881.12</v>
      </c>
      <c r="G30" s="141" t="n">
        <f aca="false">IF(ISNA(VLOOKUP($A30,'RAW DATA (DATABASE)'!$A$3:$AU$58,G$2,FALSE())),0,VLOOKUP($A30,'RAW DATA (DATABASE)'!$A$3:$AU$58,G$2,FALSE()))</f>
        <v>1021043410.69</v>
      </c>
      <c r="H30" s="141" t="n">
        <f aca="false">IF(ISNA(VLOOKUP($A30,'RAW DATA (DATABASE)'!$A$3:$AU$58,H$2,FALSE())),0,VLOOKUP($A30,'RAW DATA (DATABASE)'!$A$3:$AU$58,H$2,FALSE()))</f>
        <v>2731233679.31</v>
      </c>
      <c r="I30" s="141" t="n">
        <f aca="false">IF(ISNA(VLOOKUP($A30,'RAW DATA (DATABASE)'!$A$3:$AU$58,I$2,FALSE())),0,VLOOKUP($A30,'RAW DATA (DATABASE)'!$A$3:$AU$58,I$2,FALSE()))</f>
        <v>2540613144.67</v>
      </c>
      <c r="J30" s="141" t="n">
        <f aca="false">IF(ISNA(VLOOKUP($A30,'RAW DATA (DATABASE)'!$A$3:$AU$58,J$2,FALSE())),0,VLOOKUP($A30,'RAW DATA (DATABASE)'!$A$3:$AU$58,J$2,FALSE()))</f>
        <v>2881</v>
      </c>
      <c r="K30" s="141" t="n">
        <f aca="false">IF(ISNA(VLOOKUP($A30,'RAW DATA (DATABASE)'!$A$3:$AU$58,K$2,FALSE())),0,VLOOKUP($A30,'RAW DATA (DATABASE)'!$A$3:$AU$58,K$2,FALSE()))</f>
        <v>592526062.35</v>
      </c>
      <c r="L30" s="141" t="n">
        <f aca="false">IF(ISNA(VLOOKUP($A30,'RAW DATA (DATABASE)'!$A$3:$AU$58,L$2,FALSE())),0,VLOOKUP($A30,'RAW DATA (DATABASE)'!$A$3:$AU$58,L$2,FALSE()))</f>
        <v>543205599.57</v>
      </c>
      <c r="M30" s="141" t="n">
        <f aca="false">IF(ISNA(VLOOKUP($A30,'RAW DATA (DATABASE)'!$A$3:$AU$58,M$2,FALSE())),0,VLOOKUP($A30,'RAW DATA (DATABASE)'!$A$3:$AU$58,M$2,FALSE()))</f>
        <v>1510715082.55</v>
      </c>
      <c r="N30" s="141" t="n">
        <f aca="false">IF(ISNA(VLOOKUP($A30,'RAW DATA (DATABASE)'!$A$3:$AU$58,N$2,FALSE())),0,VLOOKUP($A30,'RAW DATA (DATABASE)'!$A$3:$AU$58,N$2,FALSE()))</f>
        <v>1402902190.38</v>
      </c>
      <c r="O30" s="141" t="n">
        <f aca="false">IF(ISNA(VLOOKUP($A30,'RAW DATA (DATABASE)'!$A$3:$AU$58,O$2,FALSE())),0,VLOOKUP($A30,'RAW DATA (DATABASE)'!$A$3:$AU$58,O$2,FALSE()))</f>
        <v>153</v>
      </c>
      <c r="P30" s="141" t="n">
        <f aca="false">IF(ISNA(VLOOKUP($A30,'RAW DATA (DATABASE)'!$A$3:$AU$58,P$2,FALSE())),0,VLOOKUP($A30,'RAW DATA (DATABASE)'!$A$3:$AU$58,P$2,FALSE()))</f>
        <v>28932117.84</v>
      </c>
      <c r="Q30" s="141" t="n">
        <f aca="false">IF(ISNA(VLOOKUP($A30,'RAW DATA (DATABASE)'!$A$3:$AU$58,Q$2,FALSE())),0,VLOOKUP($A30,'RAW DATA (DATABASE)'!$A$3:$AU$58,Q$2,FALSE()))</f>
        <v>30818764.79</v>
      </c>
      <c r="R30" s="141" t="n">
        <f aca="false">IF(ISNA(VLOOKUP($A30,'RAW DATA (DATABASE)'!$A$3:$AU$58,R$2,FALSE())),0,VLOOKUP($A30,'RAW DATA (DATABASE)'!$A$3:$AU$58,R$2,FALSE()))</f>
        <v>77496938.59</v>
      </c>
      <c r="S30" s="141" t="n">
        <f aca="false">IF(ISNA(VLOOKUP($A30,'RAW DATA (DATABASE)'!$A$3:$AU$58,S$2,FALSE())),0,VLOOKUP($A30,'RAW DATA (DATABASE)'!$A$3:$AU$58,S$2,FALSE()))</f>
        <v>84407724.14</v>
      </c>
      <c r="T30" s="141" t="n">
        <f aca="false">IF(ISNA(VLOOKUP($A30,'RAW DATA (DATABASE)'!$A$3:$AU$58,T$2,FALSE())),0,VLOOKUP($A30,'RAW DATA (DATABASE)'!$A$3:$AU$58,T$2,FALSE()))</f>
        <v>5106</v>
      </c>
      <c r="U30" s="141" t="n">
        <f aca="false">IF(ISNA(VLOOKUP($A30,'RAW DATA (DATABASE)'!$A$3:$AU$58,U$2,FALSE())),0,VLOOKUP($A30,'RAW DATA (DATABASE)'!$A$3:$AU$58,U$2,FALSE()))</f>
        <v>1004545297.8749</v>
      </c>
      <c r="V30" s="141" t="n">
        <f aca="false">IF(ISNA(VLOOKUP($A30,'RAW DATA (DATABASE)'!$A$3:$AU$58,V$2,FALSE())),0,VLOOKUP($A30,'RAW DATA (DATABASE)'!$A$3:$AU$58,V$2,FALSE()))</f>
        <v>907765167.5933</v>
      </c>
      <c r="W30" s="141" t="n">
        <f aca="false">IF(ISNA(VLOOKUP($A30,'RAW DATA (DATABASE)'!$A$3:$AU$58,W$2,FALSE())),0,VLOOKUP($A30,'RAW DATA (DATABASE)'!$A$3:$AU$58,W$2,FALSE()))</f>
        <v>2510882953.82063</v>
      </c>
      <c r="X30" s="141" t="n">
        <f aca="false">IF(ISNA(VLOOKUP($A30,'RAW DATA (DATABASE)'!$A$3:$AU$58,X$2,FALSE())),0,VLOOKUP($A30,'RAW DATA (DATABASE)'!$A$3:$AU$58,X$2,FALSE()))</f>
        <v>2283163675.28782</v>
      </c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</row>
    <row r="31" customFormat="false" ht="12.75" hidden="false" customHeight="false" outlineLevel="0" collapsed="false">
      <c r="A31" s="142" t="s">
        <v>45</v>
      </c>
      <c r="B31" s="142" t="s">
        <v>142</v>
      </c>
      <c r="C31" s="141" t="str">
        <f aca="false">IF(ISNA(VLOOKUP($A31,'RAW DATA (DATABASE)'!$A$3:$AU$58,C$2,FALSE())),0,VLOOKUP($A31,'RAW DATA (DATABASE)'!$A$3:$AU$58,C$2,FALSE()))</f>
        <v>GAS-PRICE</v>
      </c>
      <c r="D31" s="141" t="str">
        <f aca="false">IF(ISNA(VLOOKUP($A31,'RAW DATA (DATABASE)'!$A$3:$AU$58,D$2,FALSE())),0,VLOOKUP($A31,'RAW DATA (DATABASE)'!$A$3:$AU$58,D$2,FALSE()))</f>
        <v>No</v>
      </c>
      <c r="E31" s="141" t="n">
        <f aca="false">IF(ISNA(VLOOKUP($A31,'RAW DATA (DATABASE)'!$A$3:$AU$58,E$2,FALSE())),0,VLOOKUP($A31,'RAW DATA (DATABASE)'!$A$3:$AU$58,E$2,FALSE()))</f>
        <v>10698</v>
      </c>
      <c r="F31" s="141" t="n">
        <f aca="false">IF(ISNA(VLOOKUP($A31,'RAW DATA (DATABASE)'!$A$3:$AU$58,F$2,FALSE())),0,VLOOKUP($A31,'RAW DATA (DATABASE)'!$A$3:$AU$58,F$2,FALSE()))</f>
        <v>5493665311.4</v>
      </c>
      <c r="G31" s="141" t="n">
        <f aca="false">IF(ISNA(VLOOKUP($A31,'RAW DATA (DATABASE)'!$A$3:$AU$58,G$2,FALSE())),0,VLOOKUP($A31,'RAW DATA (DATABASE)'!$A$3:$AU$58,G$2,FALSE()))</f>
        <v>5812393843.99</v>
      </c>
      <c r="H31" s="141" t="n">
        <f aca="false">IF(ISNA(VLOOKUP($A31,'RAW DATA (DATABASE)'!$A$3:$AU$58,H$2,FALSE())),0,VLOOKUP($A31,'RAW DATA (DATABASE)'!$A$3:$AU$58,H$2,FALSE()))</f>
        <v>13981675932.44</v>
      </c>
      <c r="I31" s="141" t="n">
        <f aca="false">IF(ISNA(VLOOKUP($A31,'RAW DATA (DATABASE)'!$A$3:$AU$58,I$2,FALSE())),0,VLOOKUP($A31,'RAW DATA (DATABASE)'!$A$3:$AU$58,I$2,FALSE()))</f>
        <v>14799181660.99</v>
      </c>
      <c r="J31" s="141" t="n">
        <f aca="false">IF(ISNA(VLOOKUP($A31,'RAW DATA (DATABASE)'!$A$3:$AU$58,J$2,FALSE())),0,VLOOKUP($A31,'RAW DATA (DATABASE)'!$A$3:$AU$58,J$2,FALSE()))</f>
        <v>3305</v>
      </c>
      <c r="K31" s="141" t="n">
        <f aca="false">IF(ISNA(VLOOKUP($A31,'RAW DATA (DATABASE)'!$A$3:$AU$58,K$2,FALSE())),0,VLOOKUP($A31,'RAW DATA (DATABASE)'!$A$3:$AU$58,K$2,FALSE()))</f>
        <v>1756698140.9</v>
      </c>
      <c r="L31" s="141" t="n">
        <f aca="false">IF(ISNA(VLOOKUP($A31,'RAW DATA (DATABASE)'!$A$3:$AU$58,L$2,FALSE())),0,VLOOKUP($A31,'RAW DATA (DATABASE)'!$A$3:$AU$58,L$2,FALSE()))</f>
        <v>2003121121.14</v>
      </c>
      <c r="M31" s="141" t="n">
        <f aca="false">IF(ISNA(VLOOKUP($A31,'RAW DATA (DATABASE)'!$A$3:$AU$58,M$2,FALSE())),0,VLOOKUP($A31,'RAW DATA (DATABASE)'!$A$3:$AU$58,M$2,FALSE()))</f>
        <v>4658650426.65</v>
      </c>
      <c r="N31" s="141" t="n">
        <f aca="false">IF(ISNA(VLOOKUP($A31,'RAW DATA (DATABASE)'!$A$3:$AU$58,N$2,FALSE())),0,VLOOKUP($A31,'RAW DATA (DATABASE)'!$A$3:$AU$58,N$2,FALSE()))</f>
        <v>5195937433.1</v>
      </c>
      <c r="O31" s="141" t="n">
        <f aca="false">IF(ISNA(VLOOKUP($A31,'RAW DATA (DATABASE)'!$A$3:$AU$58,O$2,FALSE())),0,VLOOKUP($A31,'RAW DATA (DATABASE)'!$A$3:$AU$58,O$2,FALSE()))</f>
        <v>181</v>
      </c>
      <c r="P31" s="141" t="n">
        <f aca="false">IF(ISNA(VLOOKUP($A31,'RAW DATA (DATABASE)'!$A$3:$AU$58,P$2,FALSE())),0,VLOOKUP($A31,'RAW DATA (DATABASE)'!$A$3:$AU$58,P$2,FALSE()))</f>
        <v>65551950</v>
      </c>
      <c r="Q31" s="141" t="n">
        <f aca="false">IF(ISNA(VLOOKUP($A31,'RAW DATA (DATABASE)'!$A$3:$AU$58,Q$2,FALSE())),0,VLOOKUP($A31,'RAW DATA (DATABASE)'!$A$3:$AU$58,Q$2,FALSE()))</f>
        <v>85798410.07</v>
      </c>
      <c r="R31" s="141" t="n">
        <f aca="false">IF(ISNA(VLOOKUP($A31,'RAW DATA (DATABASE)'!$A$3:$AU$58,R$2,FALSE())),0,VLOOKUP($A31,'RAW DATA (DATABASE)'!$A$3:$AU$58,R$2,FALSE()))</f>
        <v>202603649</v>
      </c>
      <c r="S31" s="141" t="n">
        <f aca="false">IF(ISNA(VLOOKUP($A31,'RAW DATA (DATABASE)'!$A$3:$AU$58,S$2,FALSE())),0,VLOOKUP($A31,'RAW DATA (DATABASE)'!$A$3:$AU$58,S$2,FALSE()))</f>
        <v>232550634.94</v>
      </c>
      <c r="T31" s="141" t="n">
        <f aca="false">IF(ISNA(VLOOKUP($A31,'RAW DATA (DATABASE)'!$A$3:$AU$58,T$2,FALSE())),0,VLOOKUP($A31,'RAW DATA (DATABASE)'!$A$3:$AU$58,T$2,FALSE()))</f>
        <v>6603</v>
      </c>
      <c r="U31" s="141" t="n">
        <f aca="false">IF(ISNA(VLOOKUP($A31,'RAW DATA (DATABASE)'!$A$3:$AU$58,U$2,FALSE())),0,VLOOKUP($A31,'RAW DATA (DATABASE)'!$A$3:$AU$58,U$2,FALSE()))</f>
        <v>3351564042.30599</v>
      </c>
      <c r="V31" s="141" t="n">
        <f aca="false">IF(ISNA(VLOOKUP($A31,'RAW DATA (DATABASE)'!$A$3:$AU$58,V$2,FALSE())),0,VLOOKUP($A31,'RAW DATA (DATABASE)'!$A$3:$AU$58,V$2,FALSE()))</f>
        <v>3777189568.27866</v>
      </c>
      <c r="W31" s="141" t="n">
        <f aca="false">IF(ISNA(VLOOKUP($A31,'RAW DATA (DATABASE)'!$A$3:$AU$58,W$2,FALSE())),0,VLOOKUP($A31,'RAW DATA (DATABASE)'!$A$3:$AU$58,W$2,FALSE()))</f>
        <v>8574558095.60393</v>
      </c>
      <c r="X31" s="141" t="n">
        <f aca="false">IF(ISNA(VLOOKUP($A31,'RAW DATA (DATABASE)'!$A$3:$AU$58,X$2,FALSE())),0,VLOOKUP($A31,'RAW DATA (DATABASE)'!$A$3:$AU$58,X$2,FALSE()))</f>
        <v>9805587549.32928</v>
      </c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</row>
    <row r="32" customFormat="false" ht="12.75" hidden="false" customHeight="false" outlineLevel="0" collapsed="false">
      <c r="A32" s="142" t="s">
        <v>96</v>
      </c>
      <c r="B32" s="142" t="s">
        <v>154</v>
      </c>
      <c r="C32" s="141" t="str">
        <f aca="false">IF(ISNA(VLOOKUP($A32,'RAW DATA (DATABASE)'!$A$3:$AU$58,C$2,FALSE())),0,VLOOKUP($A32,'RAW DATA (DATABASE)'!$A$3:$AU$58,C$2,FALSE()))</f>
        <v>LPG-PHYSICAL</v>
      </c>
      <c r="D32" s="141" t="str">
        <f aca="false">IF(ISNA(VLOOKUP($A32,'RAW DATA (DATABASE)'!$A$3:$AU$58,D$2,FALSE())),0,VLOOKUP($A32,'RAW DATA (DATABASE)'!$A$3:$AU$58,D$2,FALSE()))</f>
        <v>No</v>
      </c>
      <c r="E32" s="141" t="n">
        <f aca="false">IF(ISNA(VLOOKUP($A32,'RAW DATA (DATABASE)'!$A$3:$AU$58,E$2,FALSE())),0,VLOOKUP($A32,'RAW DATA (DATABASE)'!$A$3:$AU$58,E$2,FALSE()))</f>
        <v>266</v>
      </c>
      <c r="F32" s="141" t="n">
        <f aca="false">IF(ISNA(VLOOKUP($A32,'RAW DATA (DATABASE)'!$A$3:$AU$58,F$2,FALSE())),0,VLOOKUP($A32,'RAW DATA (DATABASE)'!$A$3:$AU$58,F$2,FALSE()))</f>
        <v>3820344.02</v>
      </c>
      <c r="G32" s="141" t="n">
        <f aca="false">IF(ISNA(VLOOKUP($A32,'RAW DATA (DATABASE)'!$A$3:$AU$58,G$2,FALSE())),0,VLOOKUP($A32,'RAW DATA (DATABASE)'!$A$3:$AU$58,G$2,FALSE()))</f>
        <v>3710863</v>
      </c>
      <c r="H32" s="141" t="n">
        <f aca="false">IF(ISNA(VLOOKUP($A32,'RAW DATA (DATABASE)'!$A$3:$AU$58,H$2,FALSE())),0,VLOOKUP($A32,'RAW DATA (DATABASE)'!$A$3:$AU$58,H$2,FALSE()))</f>
        <v>232081809.25</v>
      </c>
      <c r="I32" s="141" t="n">
        <f aca="false">IF(ISNA(VLOOKUP($A32,'RAW DATA (DATABASE)'!$A$3:$AU$58,I$2,FALSE())),0,VLOOKUP($A32,'RAW DATA (DATABASE)'!$A$3:$AU$58,I$2,FALSE()))</f>
        <v>217916860.24</v>
      </c>
      <c r="J32" s="141" t="n">
        <f aca="false">IF(ISNA(VLOOKUP($A32,'RAW DATA (DATABASE)'!$A$3:$AU$58,J$2,FALSE())),0,VLOOKUP($A32,'RAW DATA (DATABASE)'!$A$3:$AU$58,J$2,FALSE()))</f>
        <v>139</v>
      </c>
      <c r="K32" s="141" t="n">
        <f aca="false">IF(ISNA(VLOOKUP($A32,'RAW DATA (DATABASE)'!$A$3:$AU$58,K$2,FALSE())),0,VLOOKUP($A32,'RAW DATA (DATABASE)'!$A$3:$AU$58,K$2,FALSE()))</f>
        <v>2027344.02</v>
      </c>
      <c r="L32" s="141" t="n">
        <f aca="false">IF(ISNA(VLOOKUP($A32,'RAW DATA (DATABASE)'!$A$3:$AU$58,L$2,FALSE())),0,VLOOKUP($A32,'RAW DATA (DATABASE)'!$A$3:$AU$58,L$2,FALSE()))</f>
        <v>2589463</v>
      </c>
      <c r="M32" s="141" t="n">
        <f aca="false">IF(ISNA(VLOOKUP($A32,'RAW DATA (DATABASE)'!$A$3:$AU$58,M$2,FALSE())),0,VLOOKUP($A32,'RAW DATA (DATABASE)'!$A$3:$AU$58,M$2,FALSE()))</f>
        <v>107297089.06</v>
      </c>
      <c r="N32" s="141" t="n">
        <f aca="false">IF(ISNA(VLOOKUP($A32,'RAW DATA (DATABASE)'!$A$3:$AU$58,N$2,FALSE())),0,VLOOKUP($A32,'RAW DATA (DATABASE)'!$A$3:$AU$58,N$2,FALSE()))</f>
        <v>107629641.97</v>
      </c>
      <c r="O32" s="141" t="n">
        <f aca="false">IF(ISNA(VLOOKUP($A32,'RAW DATA (DATABASE)'!$A$3:$AU$58,O$2,FALSE())),0,VLOOKUP($A32,'RAW DATA (DATABASE)'!$A$3:$AU$58,O$2,FALSE()))</f>
        <v>14</v>
      </c>
      <c r="P32" s="141" t="n">
        <f aca="false">IF(ISNA(VLOOKUP($A32,'RAW DATA (DATABASE)'!$A$3:$AU$58,P$2,FALSE())),0,VLOOKUP($A32,'RAW DATA (DATABASE)'!$A$3:$AU$58,P$2,FALSE()))</f>
        <v>25000</v>
      </c>
      <c r="Q32" s="141" t="n">
        <f aca="false">IF(ISNA(VLOOKUP($A32,'RAW DATA (DATABASE)'!$A$3:$AU$58,Q$2,FALSE())),0,VLOOKUP($A32,'RAW DATA (DATABASE)'!$A$3:$AU$58,Q$2,FALSE()))</f>
        <v>364000</v>
      </c>
      <c r="R32" s="141" t="n">
        <f aca="false">IF(ISNA(VLOOKUP($A32,'RAW DATA (DATABASE)'!$A$3:$AU$58,R$2,FALSE())),0,VLOOKUP($A32,'RAW DATA (DATABASE)'!$A$3:$AU$58,R$2,FALSE()))</f>
        <v>522375.52</v>
      </c>
      <c r="S32" s="141" t="n">
        <f aca="false">IF(ISNA(VLOOKUP($A32,'RAW DATA (DATABASE)'!$A$3:$AU$58,S$2,FALSE())),0,VLOOKUP($A32,'RAW DATA (DATABASE)'!$A$3:$AU$58,S$2,FALSE()))</f>
        <v>8550788.55</v>
      </c>
      <c r="T32" s="141" t="n">
        <f aca="false">IF(ISNA(VLOOKUP($A32,'RAW DATA (DATABASE)'!$A$3:$AU$58,T$2,FALSE())),0,VLOOKUP($A32,'RAW DATA (DATABASE)'!$A$3:$AU$58,T$2,FALSE()))</f>
        <v>266</v>
      </c>
      <c r="U32" s="141" t="n">
        <f aca="false">IF(ISNA(VLOOKUP($A32,'RAW DATA (DATABASE)'!$A$3:$AU$58,U$2,FALSE())),0,VLOOKUP($A32,'RAW DATA (DATABASE)'!$A$3:$AU$58,U$2,FALSE()))</f>
        <v>3820344.016</v>
      </c>
      <c r="V32" s="141" t="n">
        <f aca="false">IF(ISNA(VLOOKUP($A32,'RAW DATA (DATABASE)'!$A$3:$AU$58,V$2,FALSE())),0,VLOOKUP($A32,'RAW DATA (DATABASE)'!$A$3:$AU$58,V$2,FALSE()))</f>
        <v>3710863</v>
      </c>
      <c r="W32" s="141" t="n">
        <f aca="false">IF(ISNA(VLOOKUP($A32,'RAW DATA (DATABASE)'!$A$3:$AU$58,W$2,FALSE())),0,VLOOKUP($A32,'RAW DATA (DATABASE)'!$A$3:$AU$58,W$2,FALSE()))</f>
        <v>232081809.249977</v>
      </c>
      <c r="X32" s="141" t="n">
        <f aca="false">IF(ISNA(VLOOKUP($A32,'RAW DATA (DATABASE)'!$A$3:$AU$58,X$2,FALSE())),0,VLOOKUP($A32,'RAW DATA (DATABASE)'!$A$3:$AU$58,X$2,FALSE()))</f>
        <v>217916860.242082</v>
      </c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</row>
    <row r="33" customFormat="false" ht="12.75" hidden="false" customHeight="false" outlineLevel="0" collapsed="false">
      <c r="A33" s="142" t="s">
        <v>98</v>
      </c>
      <c r="B33" s="142" t="s">
        <v>154</v>
      </c>
      <c r="C33" s="141" t="str">
        <f aca="false">IF(ISNA(VLOOKUP($A33,'RAW DATA (DATABASE)'!$A$3:$AU$58,C$2,FALSE())),0,VLOOKUP($A33,'RAW DATA (DATABASE)'!$A$3:$AU$58,C$2,FALSE()))</f>
        <v>LPG-PRICE</v>
      </c>
      <c r="D33" s="141" t="str">
        <f aca="false">IF(ISNA(VLOOKUP($A33,'RAW DATA (DATABASE)'!$A$3:$AU$58,D$2,FALSE())),0,VLOOKUP($A33,'RAW DATA (DATABASE)'!$A$3:$AU$58,D$2,FALSE()))</f>
        <v>Yes</v>
      </c>
      <c r="E33" s="141" t="n">
        <f aca="false">IF(ISNA(VLOOKUP($A33,'RAW DATA (DATABASE)'!$A$3:$AU$58,E$2,FALSE())),0,VLOOKUP($A33,'RAW DATA (DATABASE)'!$A$3:$AU$58,E$2,FALSE()))</f>
        <v>165</v>
      </c>
      <c r="F33" s="141" t="n">
        <f aca="false">IF(ISNA(VLOOKUP($A33,'RAW DATA (DATABASE)'!$A$3:$AU$58,F$2,FALSE())),0,VLOOKUP($A33,'RAW DATA (DATABASE)'!$A$3:$AU$58,F$2,FALSE()))</f>
        <v>672000</v>
      </c>
      <c r="G33" s="141" t="n">
        <f aca="false">IF(ISNA(VLOOKUP($A33,'RAW DATA (DATABASE)'!$A$3:$AU$58,G$2,FALSE())),0,VLOOKUP($A33,'RAW DATA (DATABASE)'!$A$3:$AU$58,G$2,FALSE()))</f>
        <v>1184000</v>
      </c>
      <c r="H33" s="141" t="n">
        <f aca="false">IF(ISNA(VLOOKUP($A33,'RAW DATA (DATABASE)'!$A$3:$AU$58,H$2,FALSE())),0,VLOOKUP($A33,'RAW DATA (DATABASE)'!$A$3:$AU$58,H$2,FALSE()))</f>
        <v>188948508.99</v>
      </c>
      <c r="I33" s="141" t="n">
        <f aca="false">IF(ISNA(VLOOKUP($A33,'RAW DATA (DATABASE)'!$A$3:$AU$58,I$2,FALSE())),0,VLOOKUP($A33,'RAW DATA (DATABASE)'!$A$3:$AU$58,I$2,FALSE()))</f>
        <v>318073817.97</v>
      </c>
      <c r="J33" s="141" t="n">
        <f aca="false">IF(ISNA(VLOOKUP($A33,'RAW DATA (DATABASE)'!$A$3:$AU$58,J$2,FALSE())),0,VLOOKUP($A33,'RAW DATA (DATABASE)'!$A$3:$AU$58,J$2,FALSE()))</f>
        <v>145</v>
      </c>
      <c r="K33" s="141" t="n">
        <f aca="false">IF(ISNA(VLOOKUP($A33,'RAW DATA (DATABASE)'!$A$3:$AU$58,K$2,FALSE())),0,VLOOKUP($A33,'RAW DATA (DATABASE)'!$A$3:$AU$58,K$2,FALSE()))</f>
        <v>640000</v>
      </c>
      <c r="L33" s="141" t="n">
        <f aca="false">IF(ISNA(VLOOKUP($A33,'RAW DATA (DATABASE)'!$A$3:$AU$58,L$2,FALSE())),0,VLOOKUP($A33,'RAW DATA (DATABASE)'!$A$3:$AU$58,L$2,FALSE()))</f>
        <v>952000</v>
      </c>
      <c r="M33" s="141" t="n">
        <f aca="false">IF(ISNA(VLOOKUP($A33,'RAW DATA (DATABASE)'!$A$3:$AU$58,M$2,FALSE())),0,VLOOKUP($A33,'RAW DATA (DATABASE)'!$A$3:$AU$58,M$2,FALSE()))</f>
        <v>179652508.99</v>
      </c>
      <c r="N33" s="141" t="n">
        <f aca="false">IF(ISNA(VLOOKUP($A33,'RAW DATA (DATABASE)'!$A$3:$AU$58,N$2,FALSE())),0,VLOOKUP($A33,'RAW DATA (DATABASE)'!$A$3:$AU$58,N$2,FALSE()))</f>
        <v>259481817.97</v>
      </c>
      <c r="O33" s="141" t="n">
        <f aca="false">IF(ISNA(VLOOKUP($A33,'RAW DATA (DATABASE)'!$A$3:$AU$58,O$2,FALSE())),0,VLOOKUP($A33,'RAW DATA (DATABASE)'!$A$3:$AU$58,O$2,FALSE()))</f>
        <v>7</v>
      </c>
      <c r="P33" s="141" t="n">
        <f aca="false">IF(ISNA(VLOOKUP($A33,'RAW DATA (DATABASE)'!$A$3:$AU$58,P$2,FALSE())),0,VLOOKUP($A33,'RAW DATA (DATABASE)'!$A$3:$AU$58,P$2,FALSE()))</f>
        <v>8000</v>
      </c>
      <c r="Q33" s="141" t="n">
        <f aca="false">IF(ISNA(VLOOKUP($A33,'RAW DATA (DATABASE)'!$A$3:$AU$58,Q$2,FALSE())),0,VLOOKUP($A33,'RAW DATA (DATABASE)'!$A$3:$AU$58,Q$2,FALSE()))</f>
        <v>48000</v>
      </c>
      <c r="R33" s="141" t="n">
        <f aca="false">IF(ISNA(VLOOKUP($A33,'RAW DATA (DATABASE)'!$A$3:$AU$58,R$2,FALSE())),0,VLOOKUP($A33,'RAW DATA (DATABASE)'!$A$3:$AU$58,R$2,FALSE()))</f>
        <v>2400000</v>
      </c>
      <c r="S33" s="141" t="n">
        <f aca="false">IF(ISNA(VLOOKUP($A33,'RAW DATA (DATABASE)'!$A$3:$AU$58,S$2,FALSE())),0,VLOOKUP($A33,'RAW DATA (DATABASE)'!$A$3:$AU$58,S$2,FALSE()))</f>
        <v>13960000</v>
      </c>
      <c r="T33" s="141" t="n">
        <f aca="false">IF(ISNA(VLOOKUP($A33,'RAW DATA (DATABASE)'!$A$3:$AU$58,T$2,FALSE())),0,VLOOKUP($A33,'RAW DATA (DATABASE)'!$A$3:$AU$58,T$2,FALSE()))</f>
        <v>165</v>
      </c>
      <c r="U33" s="141" t="n">
        <f aca="false">IF(ISNA(VLOOKUP($A33,'RAW DATA (DATABASE)'!$A$3:$AU$58,U$2,FALSE())),0,VLOOKUP($A33,'RAW DATA (DATABASE)'!$A$3:$AU$58,U$2,FALSE()))</f>
        <v>671999.9992</v>
      </c>
      <c r="V33" s="141" t="n">
        <f aca="false">IF(ISNA(VLOOKUP($A33,'RAW DATA (DATABASE)'!$A$3:$AU$58,V$2,FALSE())),0,VLOOKUP($A33,'RAW DATA (DATABASE)'!$A$3:$AU$58,V$2,FALSE()))</f>
        <v>1183999.9984</v>
      </c>
      <c r="W33" s="141" t="n">
        <f aca="false">IF(ISNA(VLOOKUP($A33,'RAW DATA (DATABASE)'!$A$3:$AU$58,W$2,FALSE())),0,VLOOKUP($A33,'RAW DATA (DATABASE)'!$A$3:$AU$58,W$2,FALSE()))</f>
        <v>188948508.9888</v>
      </c>
      <c r="X33" s="141" t="n">
        <f aca="false">IF(ISNA(VLOOKUP($A33,'RAW DATA (DATABASE)'!$A$3:$AU$58,X$2,FALSE())),0,VLOOKUP($A33,'RAW DATA (DATABASE)'!$A$3:$AU$58,X$2,FALSE()))</f>
        <v>318073817.9728</v>
      </c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</row>
    <row r="34" customFormat="false" ht="12.75" hidden="false" customHeight="false" outlineLevel="0" collapsed="false">
      <c r="A34" s="142" t="s">
        <v>99</v>
      </c>
      <c r="B34" s="142" t="s">
        <v>154</v>
      </c>
      <c r="C34" s="141" t="str">
        <f aca="false">IF(ISNA(VLOOKUP($A34,'RAW DATA (DATABASE)'!$A$3:$AU$58,C$2,FALSE())),0,VLOOKUP($A34,'RAW DATA (DATABASE)'!$A$3:$AU$58,C$2,FALSE()))</f>
        <v>LPG-PRICE</v>
      </c>
      <c r="D34" s="141" t="str">
        <f aca="false">IF(ISNA(VLOOKUP($A34,'RAW DATA (DATABASE)'!$A$3:$AU$58,D$2,FALSE())),0,VLOOKUP($A34,'RAW DATA (DATABASE)'!$A$3:$AU$58,D$2,FALSE()))</f>
        <v>No</v>
      </c>
      <c r="E34" s="141" t="n">
        <f aca="false">IF(ISNA(VLOOKUP($A34,'RAW DATA (DATABASE)'!$A$3:$AU$58,E$2,FALSE())),0,VLOOKUP($A34,'RAW DATA (DATABASE)'!$A$3:$AU$58,E$2,FALSE()))</f>
        <v>462</v>
      </c>
      <c r="F34" s="141" t="n">
        <f aca="false">IF(ISNA(VLOOKUP($A34,'RAW DATA (DATABASE)'!$A$3:$AU$58,F$2,FALSE())),0,VLOOKUP($A34,'RAW DATA (DATABASE)'!$A$3:$AU$58,F$2,FALSE()))</f>
        <v>5468500</v>
      </c>
      <c r="G34" s="141" t="n">
        <f aca="false">IF(ISNA(VLOOKUP($A34,'RAW DATA (DATABASE)'!$A$3:$AU$58,G$2,FALSE())),0,VLOOKUP($A34,'RAW DATA (DATABASE)'!$A$3:$AU$58,G$2,FALSE()))</f>
        <v>6592881.37</v>
      </c>
      <c r="H34" s="141" t="n">
        <f aca="false">IF(ISNA(VLOOKUP($A34,'RAW DATA (DATABASE)'!$A$3:$AU$58,H$2,FALSE())),0,VLOOKUP($A34,'RAW DATA (DATABASE)'!$A$3:$AU$58,H$2,FALSE()))</f>
        <v>697655711.78</v>
      </c>
      <c r="I34" s="141" t="n">
        <f aca="false">IF(ISNA(VLOOKUP($A34,'RAW DATA (DATABASE)'!$A$3:$AU$58,I$2,FALSE())),0,VLOOKUP($A34,'RAW DATA (DATABASE)'!$A$3:$AU$58,I$2,FALSE()))</f>
        <v>799453315.63</v>
      </c>
      <c r="J34" s="141" t="n">
        <f aca="false">IF(ISNA(VLOOKUP($A34,'RAW DATA (DATABASE)'!$A$3:$AU$58,J$2,FALSE())),0,VLOOKUP($A34,'RAW DATA (DATABASE)'!$A$3:$AU$58,J$2,FALSE()))</f>
        <v>301</v>
      </c>
      <c r="K34" s="141" t="n">
        <f aca="false">IF(ISNA(VLOOKUP($A34,'RAW DATA (DATABASE)'!$A$3:$AU$58,K$2,FALSE())),0,VLOOKUP($A34,'RAW DATA (DATABASE)'!$A$3:$AU$58,K$2,FALSE()))</f>
        <v>3103000</v>
      </c>
      <c r="L34" s="141" t="n">
        <f aca="false">IF(ISNA(VLOOKUP($A34,'RAW DATA (DATABASE)'!$A$3:$AU$58,L$2,FALSE())),0,VLOOKUP($A34,'RAW DATA (DATABASE)'!$A$3:$AU$58,L$2,FALSE()))</f>
        <v>4452928.99</v>
      </c>
      <c r="M34" s="141" t="n">
        <f aca="false">IF(ISNA(VLOOKUP($A34,'RAW DATA (DATABASE)'!$A$3:$AU$58,M$2,FALSE())),0,VLOOKUP($A34,'RAW DATA (DATABASE)'!$A$3:$AU$58,M$2,FALSE()))</f>
        <v>411930329.52</v>
      </c>
      <c r="N34" s="141" t="n">
        <f aca="false">IF(ISNA(VLOOKUP($A34,'RAW DATA (DATABASE)'!$A$3:$AU$58,N$2,FALSE())),0,VLOOKUP($A34,'RAW DATA (DATABASE)'!$A$3:$AU$58,N$2,FALSE()))</f>
        <v>509944761.64</v>
      </c>
      <c r="O34" s="141" t="n">
        <f aca="false">IF(ISNA(VLOOKUP($A34,'RAW DATA (DATABASE)'!$A$3:$AU$58,O$2,FALSE())),0,VLOOKUP($A34,'RAW DATA (DATABASE)'!$A$3:$AU$58,O$2,FALSE()))</f>
        <v>13</v>
      </c>
      <c r="P34" s="141" t="n">
        <f aca="false">IF(ISNA(VLOOKUP($A34,'RAW DATA (DATABASE)'!$A$3:$AU$58,P$2,FALSE())),0,VLOOKUP($A34,'RAW DATA (DATABASE)'!$A$3:$AU$58,P$2,FALSE()))</f>
        <v>98000</v>
      </c>
      <c r="Q34" s="141" t="n">
        <f aca="false">IF(ISNA(VLOOKUP($A34,'RAW DATA (DATABASE)'!$A$3:$AU$58,Q$2,FALSE())),0,VLOOKUP($A34,'RAW DATA (DATABASE)'!$A$3:$AU$58,Q$2,FALSE()))</f>
        <v>133000</v>
      </c>
      <c r="R34" s="141" t="n">
        <f aca="false">IF(ISNA(VLOOKUP($A34,'RAW DATA (DATABASE)'!$A$3:$AU$58,R$2,FALSE())),0,VLOOKUP($A34,'RAW DATA (DATABASE)'!$A$3:$AU$58,R$2,FALSE()))</f>
        <v>15009525.85</v>
      </c>
      <c r="S34" s="141" t="n">
        <f aca="false">IF(ISNA(VLOOKUP($A34,'RAW DATA (DATABASE)'!$A$3:$AU$58,S$2,FALSE())),0,VLOOKUP($A34,'RAW DATA (DATABASE)'!$A$3:$AU$58,S$2,FALSE()))</f>
        <v>4313252.11</v>
      </c>
      <c r="T34" s="141" t="n">
        <f aca="false">IF(ISNA(VLOOKUP($A34,'RAW DATA (DATABASE)'!$A$3:$AU$58,T$2,FALSE())),0,VLOOKUP($A34,'RAW DATA (DATABASE)'!$A$3:$AU$58,T$2,FALSE()))</f>
        <v>462</v>
      </c>
      <c r="U34" s="141" t="n">
        <f aca="false">IF(ISNA(VLOOKUP($A34,'RAW DATA (DATABASE)'!$A$3:$AU$58,U$2,FALSE())),0,VLOOKUP($A34,'RAW DATA (DATABASE)'!$A$3:$AU$58,U$2,FALSE()))</f>
        <v>5468499.9984</v>
      </c>
      <c r="V34" s="141" t="n">
        <f aca="false">IF(ISNA(VLOOKUP($A34,'RAW DATA (DATABASE)'!$A$3:$AU$58,V$2,FALSE())),0,VLOOKUP($A34,'RAW DATA (DATABASE)'!$A$3:$AU$58,V$2,FALSE()))</f>
        <v>6592881.3654</v>
      </c>
      <c r="W34" s="141" t="n">
        <f aca="false">IF(ISNA(VLOOKUP($A34,'RAW DATA (DATABASE)'!$A$3:$AU$58,W$2,FALSE())),0,VLOOKUP($A34,'RAW DATA (DATABASE)'!$A$3:$AU$58,W$2,FALSE()))</f>
        <v>697655711.78415</v>
      </c>
      <c r="X34" s="141" t="n">
        <f aca="false">IF(ISNA(VLOOKUP($A34,'RAW DATA (DATABASE)'!$A$3:$AU$58,X$2,FALSE())),0,VLOOKUP($A34,'RAW DATA (DATABASE)'!$A$3:$AU$58,X$2,FALSE()))</f>
        <v>799453315.627575</v>
      </c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</row>
    <row r="35" customFormat="false" ht="12.75" hidden="false" customHeight="false" outlineLevel="0" collapsed="false">
      <c r="A35" s="143" t="s">
        <v>69</v>
      </c>
      <c r="B35" s="143" t="s">
        <v>151</v>
      </c>
      <c r="C35" s="144" t="n">
        <f aca="false">IF($A$1="YES",VLOOKUP(VLOOKUP($A35,CONVERTNAMES,2,FALSE()),RAWDATALONDON,C$3,FALSE()),VLOOKUP($A35,'RAW DATA (DATABASE)'!$A$3:$AU$58,C$2,FALSE()))</f>
        <v>0</v>
      </c>
      <c r="D35" s="145" t="str">
        <f aca="false">IF($A$1="YES",RIGHT($A35,LEN($A35)-FIND("=",$A35,1)),VLOOKUP($A35,'RAW DATA (DATABASE)'!$A$3:$AU$58,D$2,FALSE()))</f>
        <v>Yes</v>
      </c>
      <c r="E35" s="144" t="n">
        <f aca="false">IF($A$1="YES",VLOOKUP(VLOOKUP($A35,CONVERTNAMES,2,FALSE()),RAWDATALONDON,E$3,FALSE()),VLOOKUP($A35,'RAW DATA (DATABASE)'!$A$3:$AU$58,E$2,FALSE()))</f>
        <v>98</v>
      </c>
      <c r="F35" s="144" t="n">
        <f aca="false">IF($A$1="YES",VLOOKUP(VLOOKUP($A35,CONVERTNAMES,2,FALSE()),RAWDATALONDON,F$3,FALSE()),VLOOKUP($A35,'RAW DATA (DATABASE)'!$A$3:$AU$58,F$2,FALSE()))</f>
        <v>915502</v>
      </c>
      <c r="G35" s="144" t="n">
        <f aca="false">IF($A$1="YES",VLOOKUP(VLOOKUP($A35,CONVERTNAMES,2,FALSE()),RAWDATALONDON,G$3,FALSE()),VLOOKUP($A35,'RAW DATA (DATABASE)'!$A$3:$AU$58,G$2,FALSE()))</f>
        <v>-849478</v>
      </c>
      <c r="H35" s="144" t="n">
        <f aca="false">IF($A$1="YES",VLOOKUP(VLOOKUP($A35,CONVERTNAMES,2,FALSE()),RAWDATALONDON,H$3,FALSE()),VLOOKUP($A35,'RAW DATA (DATABASE)'!$A$3:$AU$58,H$2,FALSE()))</f>
        <v>24755097.43375</v>
      </c>
      <c r="I35" s="144" t="n">
        <f aca="false">IF($A$1="YES",VLOOKUP(VLOOKUP($A35,CONVERTNAMES,2,FALSE()),RAWDATALONDON,I$3,FALSE()),VLOOKUP($A35,'RAW DATA (DATABASE)'!$A$3:$AU$58,I$2,FALSE()))</f>
        <v>0</v>
      </c>
      <c r="J35" s="144" t="n">
        <f aca="false">IF($A$1="YES",VLOOKUP(VLOOKUP($A35,CONVERTNAMES,2,FALSE()),RAWDATALONDON,J$3,FALSE()),VLOOKUP($A35,'RAW DATA (DATABASE)'!$A$3:$AU$58,J$2,FALSE()))</f>
        <v>66</v>
      </c>
      <c r="K35" s="144" t="n">
        <f aca="false">IF($A$1="YES",VLOOKUP(VLOOKUP($A35,CONVERTNAMES,2,FALSE()),RAWDATALONDON,K$3,FALSE()),VLOOKUP($A35,'RAW DATA (DATABASE)'!$A$3:$AU$58,K$2,FALSE()))</f>
        <v>556177</v>
      </c>
      <c r="L35" s="144" t="n">
        <f aca="false">IF($A$1="YES",VLOOKUP(VLOOKUP($A35,CONVERTNAMES,2,FALSE()),RAWDATALONDON,L$3,FALSE()),VLOOKUP($A35,'RAW DATA (DATABASE)'!$A$3:$AU$58,L$2,FALSE()))</f>
        <v>-622193</v>
      </c>
      <c r="M35" s="144" t="n">
        <f aca="false">IF($A$1="YES",VLOOKUP(VLOOKUP($A35,CONVERTNAMES,2,FALSE()),RAWDATALONDON,M$3,FALSE()),VLOOKUP($A35,'RAW DATA (DATABASE)'!$A$3:$AU$58,M$2,FALSE()))</f>
        <v>16528157.9389771</v>
      </c>
      <c r="N35" s="144" t="n">
        <f aca="false">IF($A$1="YES",VLOOKUP(VLOOKUP($A35,CONVERTNAMES,2,FALSE()),RAWDATALONDON,N$3,FALSE()),VLOOKUP($A35,'RAW DATA (DATABASE)'!$A$3:$AU$58,N$2,FALSE()))</f>
        <v>0</v>
      </c>
      <c r="O35" s="144" t="n">
        <f aca="false">IF($A$1="YES",VLOOKUP(VLOOKUP($A35,CONVERTNAMES,2,FALSE()),RAWDATALONDON,O$3,FALSE()),VLOOKUP($A35,'RAW DATA (DATABASE)'!$A$3:$AU$58,O$2,FALSE()))</f>
        <v>1</v>
      </c>
      <c r="P35" s="144" t="n">
        <f aca="false">IF($A$1="YES",VLOOKUP(VLOOKUP($A35,CONVERTNAMES,2,FALSE()),RAWDATALONDON,P$3,FALSE()),VLOOKUP($A35,'RAW DATA (DATABASE)'!$A$3:$AU$58,P$2,FALSE()))</f>
        <v>11045</v>
      </c>
      <c r="Q35" s="144" t="n">
        <f aca="false">IF($A$1="YES",VLOOKUP(VLOOKUP($A35,CONVERTNAMES,2,FALSE()),RAWDATALONDON,Q$3,FALSE()),VLOOKUP($A35,'RAW DATA (DATABASE)'!$A$3:$AU$58,Q$2,FALSE()))</f>
        <v>0</v>
      </c>
      <c r="R35" s="144" t="n">
        <f aca="false">IF($A$1="YES",VLOOKUP(VLOOKUP($A35,CONVERTNAMES,2,FALSE()),RAWDATALONDON,R$3,FALSE()),VLOOKUP($A35,'RAW DATA (DATABASE)'!$A$3:$AU$58,R$2,FALSE()))</f>
        <v>170765</v>
      </c>
      <c r="S35" s="144" t="n">
        <f aca="false">IF($A$1="YES",VLOOKUP(VLOOKUP($A35,CONVERTNAMES,2,FALSE()),RAWDATALONDON,S$3,FALSE()),VLOOKUP($A35,'RAW DATA (DATABASE)'!$A$3:$AU$58,S$2,FALSE()))</f>
        <v>0</v>
      </c>
      <c r="T35" s="144" t="n">
        <f aca="false">IF($A$1="YES",VLOOKUP(VLOOKUP($A35,CONVERTNAMES,2,FALSE()),RAWDATALONDON,T$3,FALSE()),VLOOKUP($A35,'RAW DATA (DATABASE)'!$A$3:$AU$58,T$2,FALSE()))</f>
        <v>98</v>
      </c>
      <c r="U35" s="144" t="n">
        <f aca="false">IF($A$1="YES",VLOOKUP(VLOOKUP($A35,CONVERTNAMES,2,FALSE()),RAWDATALONDON,U$3,FALSE()),VLOOKUP($A35,'RAW DATA (DATABASE)'!$A$3:$AU$58,U$2,FALSE()))</f>
        <v>915502</v>
      </c>
      <c r="V35" s="144" t="n">
        <f aca="false">IF($A$1="YES",VLOOKUP(VLOOKUP($A35,CONVERTNAMES,2,FALSE()),RAWDATALONDON,V$3,FALSE()),VLOOKUP($A35,'RAW DATA (DATABASE)'!$A$3:$AU$58,V$2,FALSE()))</f>
        <v>-849478</v>
      </c>
      <c r="W35" s="144" t="n">
        <f aca="false">IF($A$1="YES",VLOOKUP(VLOOKUP($A35,CONVERTNAMES,2,FALSE()),RAWDATALONDON,W$3,FALSE()),VLOOKUP($A35,'RAW DATA (DATABASE)'!$A$3:$AU$58,W$2,FALSE()))</f>
        <v>24755097.43375</v>
      </c>
      <c r="X35" s="144" t="n">
        <f aca="false">IF($A$1="YES",VLOOKUP(VLOOKUP($A35,CONVERTNAMES,2,FALSE()),RAWDATALONDON,X$3,FALSE()),VLOOKUP($A35,'RAW DATA (DATABASE)'!$A$3:$AU$58,X$2,FALSE()))</f>
        <v>0</v>
      </c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  <c r="DA35" s="146"/>
      <c r="DB35" s="146"/>
      <c r="DC35" s="146"/>
      <c r="DD35" s="146"/>
      <c r="DE35" s="146"/>
      <c r="DF35" s="146"/>
      <c r="DG35" s="146"/>
      <c r="DH35" s="146"/>
      <c r="DI35" s="146"/>
      <c r="DJ35" s="146"/>
      <c r="DK35" s="146"/>
      <c r="DL35" s="146"/>
      <c r="DM35" s="146"/>
      <c r="DN35" s="146"/>
      <c r="DO35" s="146"/>
      <c r="DP35" s="146"/>
      <c r="DQ35" s="146"/>
      <c r="DR35" s="146"/>
      <c r="DS35" s="146"/>
      <c r="DT35" s="146"/>
      <c r="DU35" s="146"/>
      <c r="DV35" s="146"/>
      <c r="DW35" s="146"/>
      <c r="DX35" s="146"/>
      <c r="DY35" s="146"/>
      <c r="DZ35" s="146"/>
      <c r="EA35" s="146"/>
      <c r="EB35" s="146"/>
      <c r="EC35" s="146"/>
      <c r="ED35" s="146"/>
      <c r="EE35" s="146"/>
      <c r="EF35" s="146"/>
      <c r="EG35" s="146"/>
      <c r="EH35" s="146"/>
      <c r="EI35" s="146"/>
      <c r="EJ35" s="146"/>
      <c r="EK35" s="146"/>
      <c r="EL35" s="146"/>
      <c r="EM35" s="146"/>
      <c r="EN35" s="146"/>
      <c r="EO35" s="146"/>
      <c r="EP35" s="146"/>
      <c r="EQ35" s="146"/>
      <c r="ER35" s="146"/>
      <c r="ES35" s="146"/>
      <c r="ET35" s="146"/>
      <c r="EU35" s="146"/>
      <c r="EV35" s="146"/>
      <c r="EW35" s="146"/>
      <c r="EX35" s="146"/>
      <c r="EY35" s="146"/>
      <c r="EZ35" s="146"/>
      <c r="FA35" s="146"/>
      <c r="FB35" s="146"/>
      <c r="FC35" s="146"/>
      <c r="FD35" s="146"/>
      <c r="FE35" s="146"/>
      <c r="FF35" s="146"/>
      <c r="FG35" s="146"/>
      <c r="FH35" s="146"/>
      <c r="FI35" s="146"/>
      <c r="FJ35" s="146"/>
      <c r="FK35" s="146"/>
      <c r="FL35" s="146"/>
      <c r="FM35" s="146"/>
      <c r="FN35" s="146"/>
      <c r="FO35" s="146"/>
      <c r="FP35" s="146"/>
      <c r="FQ35" s="146"/>
      <c r="FR35" s="146"/>
      <c r="FS35" s="146"/>
      <c r="FT35" s="146"/>
      <c r="FU35" s="146"/>
      <c r="FV35" s="146"/>
      <c r="FW35" s="146"/>
      <c r="FX35" s="146"/>
      <c r="FY35" s="146"/>
      <c r="FZ35" s="146"/>
      <c r="GA35" s="146"/>
      <c r="GB35" s="146"/>
      <c r="GC35" s="146"/>
      <c r="GD35" s="146"/>
      <c r="GE35" s="146"/>
      <c r="GF35" s="146"/>
      <c r="GG35" s="146"/>
      <c r="GH35" s="146"/>
      <c r="GI35" s="146"/>
      <c r="GJ35" s="146"/>
      <c r="GK35" s="146"/>
      <c r="GL35" s="146"/>
      <c r="GM35" s="146"/>
      <c r="GN35" s="146"/>
      <c r="GO35" s="146"/>
      <c r="GP35" s="146"/>
      <c r="GQ35" s="146"/>
      <c r="GR35" s="146"/>
      <c r="GS35" s="146"/>
      <c r="GT35" s="146"/>
      <c r="GU35" s="146"/>
      <c r="GV35" s="146"/>
      <c r="GW35" s="146"/>
      <c r="GX35" s="146"/>
      <c r="GY35" s="146"/>
      <c r="GZ35" s="146"/>
      <c r="HA35" s="146"/>
      <c r="HB35" s="146"/>
      <c r="HC35" s="146"/>
      <c r="HD35" s="146"/>
      <c r="HE35" s="146"/>
      <c r="HF35" s="146"/>
      <c r="HG35" s="146"/>
      <c r="HH35" s="146"/>
      <c r="HI35" s="146"/>
      <c r="HJ35" s="146"/>
      <c r="HK35" s="146"/>
      <c r="HL35" s="146"/>
      <c r="HM35" s="146"/>
      <c r="HN35" s="146"/>
      <c r="HO35" s="146"/>
      <c r="HP35" s="146"/>
      <c r="HQ35" s="146"/>
      <c r="HR35" s="146"/>
      <c r="HS35" s="146"/>
      <c r="HT35" s="146"/>
      <c r="HU35" s="146"/>
      <c r="HV35" s="146"/>
      <c r="HW35" s="146"/>
      <c r="HX35" s="146"/>
      <c r="HY35" s="146"/>
      <c r="HZ35" s="146"/>
      <c r="IA35" s="146"/>
      <c r="IB35" s="146"/>
      <c r="IC35" s="146"/>
      <c r="ID35" s="146"/>
      <c r="IE35" s="146"/>
      <c r="IF35" s="146"/>
      <c r="IG35" s="146"/>
      <c r="IH35" s="146"/>
      <c r="II35" s="146"/>
      <c r="IJ35" s="146"/>
      <c r="IK35" s="146"/>
      <c r="IL35" s="146"/>
      <c r="IM35" s="146"/>
      <c r="IN35" s="146"/>
      <c r="IO35" s="146"/>
      <c r="IP35" s="146"/>
      <c r="IQ35" s="146"/>
      <c r="IR35" s="146"/>
      <c r="IS35" s="146"/>
      <c r="IT35" s="146"/>
      <c r="IU35" s="146"/>
      <c r="IV35" s="146"/>
      <c r="IW35" s="146"/>
    </row>
    <row r="36" customFormat="false" ht="12.75" hidden="false" customHeight="false" outlineLevel="0" collapsed="false">
      <c r="A36" s="143" t="s">
        <v>70</v>
      </c>
      <c r="B36" s="143" t="s">
        <v>151</v>
      </c>
      <c r="C36" s="144" t="n">
        <f aca="false">IF($A$1="YES",VLOOKUP(VLOOKUP($A36,CONVERTNAMES,2,FALSE()),RAWDATALONDON,C$3,FALSE()),VLOOKUP($A36,'RAW DATA (DATABASE)'!$A$3:$AU$58,C$2,FALSE()))</f>
        <v>0</v>
      </c>
      <c r="D36" s="145" t="str">
        <f aca="false">IF($A$1="YES",RIGHT($A36,LEN($A36)-FIND("=",$A36,1)),VLOOKUP($A36,'RAW DATA (DATABASE)'!$A$3:$AU$58,D$2,FALSE()))</f>
        <v>No</v>
      </c>
      <c r="E36" s="144" t="n">
        <f aca="false">IF($A$1="YES",VLOOKUP(VLOOKUP($A36,CONVERTNAMES,2,FALSE()),RAWDATALONDON,E$3,FALSE()),VLOOKUP($A36,'RAW DATA (DATABASE)'!$A$3:$AU$58,E$2,FALSE()))</f>
        <v>1893</v>
      </c>
      <c r="F36" s="144" t="n">
        <f aca="false">IF($A$1="YES",VLOOKUP(VLOOKUP($A36,CONVERTNAMES,2,FALSE()),RAWDATALONDON,F$3,FALSE()),VLOOKUP($A36,'RAW DATA (DATABASE)'!$A$3:$AU$58,F$2,FALSE()))</f>
        <v>25734888</v>
      </c>
      <c r="G36" s="144" t="n">
        <f aca="false">IF($A$1="YES",VLOOKUP(VLOOKUP($A36,CONVERTNAMES,2,FALSE()),RAWDATALONDON,G$3,FALSE()),VLOOKUP($A36,'RAW DATA (DATABASE)'!$A$3:$AU$58,G$2,FALSE()))</f>
        <v>-19038690.4296875</v>
      </c>
      <c r="H36" s="144" t="n">
        <f aca="false">IF($A$1="YES",VLOOKUP(VLOOKUP($A36,CONVERTNAMES,2,FALSE()),RAWDATALONDON,H$3,FALSE()),VLOOKUP($A36,'RAW DATA (DATABASE)'!$A$3:$AU$58,H$2,FALSE()))</f>
        <v>384987073.034843</v>
      </c>
      <c r="I36" s="144" t="n">
        <f aca="false">IF($A$1="YES",VLOOKUP(VLOOKUP($A36,CONVERTNAMES,2,FALSE()),RAWDATALONDON,I$3,FALSE()),VLOOKUP($A36,'RAW DATA (DATABASE)'!$A$3:$AU$58,I$2,FALSE()))</f>
        <v>0</v>
      </c>
      <c r="J36" s="144" t="n">
        <f aca="false">IF($A$1="YES",VLOOKUP(VLOOKUP($A36,CONVERTNAMES,2,FALSE()),RAWDATALONDON,J$3,FALSE()),VLOOKUP($A36,'RAW DATA (DATABASE)'!$A$3:$AU$58,J$2,FALSE()))</f>
        <v>724</v>
      </c>
      <c r="K36" s="144" t="n">
        <f aca="false">IF($A$1="YES",VLOOKUP(VLOOKUP($A36,CONVERTNAMES,2,FALSE()),RAWDATALONDON,K$3,FALSE()),VLOOKUP($A36,'RAW DATA (DATABASE)'!$A$3:$AU$58,K$2,FALSE()))</f>
        <v>9815815.01000977</v>
      </c>
      <c r="L36" s="144" t="n">
        <f aca="false">IF($A$1="YES",VLOOKUP(VLOOKUP($A36,CONVERTNAMES,2,FALSE()),RAWDATALONDON,L$3,FALSE()),VLOOKUP($A36,'RAW DATA (DATABASE)'!$A$3:$AU$58,L$2,FALSE()))</f>
        <v>-7873163.73714121</v>
      </c>
      <c r="M36" s="144" t="n">
        <f aca="false">IF($A$1="YES",VLOOKUP(VLOOKUP($A36,CONVERTNAMES,2,FALSE()),RAWDATALONDON,M$3,FALSE()),VLOOKUP($A36,'RAW DATA (DATABASE)'!$A$3:$AU$58,M$2,FALSE()))</f>
        <v>159674691.926294</v>
      </c>
      <c r="N36" s="144" t="n">
        <f aca="false">IF($A$1="YES",VLOOKUP(VLOOKUP($A36,CONVERTNAMES,2,FALSE()),RAWDATALONDON,N$3,FALSE()),VLOOKUP($A36,'RAW DATA (DATABASE)'!$A$3:$AU$58,N$2,FALSE()))</f>
        <v>0</v>
      </c>
      <c r="O36" s="144" t="n">
        <f aca="false">IF($A$1="YES",VLOOKUP(VLOOKUP($A36,CONVERTNAMES,2,FALSE()),RAWDATALONDON,O$3,FALSE()),VLOOKUP($A36,'RAW DATA (DATABASE)'!$A$3:$AU$58,O$2,FALSE()))</f>
        <v>27</v>
      </c>
      <c r="P36" s="144" t="n">
        <f aca="false">IF($A$1="YES",VLOOKUP(VLOOKUP($A36,CONVERTNAMES,2,FALSE()),RAWDATALONDON,P$3,FALSE()),VLOOKUP($A36,'RAW DATA (DATABASE)'!$A$3:$AU$58,P$2,FALSE()))</f>
        <v>292800</v>
      </c>
      <c r="Q36" s="144" t="n">
        <f aca="false">IF($A$1="YES",VLOOKUP(VLOOKUP($A36,CONVERTNAMES,2,FALSE()),RAWDATALONDON,Q$3,FALSE()),VLOOKUP($A36,'RAW DATA (DATABASE)'!$A$3:$AU$58,Q$2,FALSE()))</f>
        <v>-659463</v>
      </c>
      <c r="R36" s="144" t="n">
        <f aca="false">IF($A$1="YES",VLOOKUP(VLOOKUP($A36,CONVERTNAMES,2,FALSE()),RAWDATALONDON,R$3,FALSE()),VLOOKUP($A36,'RAW DATA (DATABASE)'!$A$3:$AU$58,R$2,FALSE()))</f>
        <v>6706886</v>
      </c>
      <c r="S36" s="144" t="n">
        <f aca="false">IF($A$1="YES",VLOOKUP(VLOOKUP($A36,CONVERTNAMES,2,FALSE()),RAWDATALONDON,S$3,FALSE()),VLOOKUP($A36,'RAW DATA (DATABASE)'!$A$3:$AU$58,S$2,FALSE()))</f>
        <v>0</v>
      </c>
      <c r="T36" s="144" t="n">
        <f aca="false">IF($A$1="YES",VLOOKUP(VLOOKUP($A36,CONVERTNAMES,2,FALSE()),RAWDATALONDON,T$3,FALSE()),VLOOKUP($A36,'RAW DATA (DATABASE)'!$A$3:$AU$58,T$2,FALSE()))</f>
        <v>1893</v>
      </c>
      <c r="U36" s="144" t="n">
        <f aca="false">IF($A$1="YES",VLOOKUP(VLOOKUP($A36,CONVERTNAMES,2,FALSE()),RAWDATALONDON,U$3,FALSE()),VLOOKUP($A36,'RAW DATA (DATABASE)'!$A$3:$AU$58,U$2,FALSE()))</f>
        <v>25734888</v>
      </c>
      <c r="V36" s="144" t="n">
        <f aca="false">IF($A$1="YES",VLOOKUP(VLOOKUP($A36,CONVERTNAMES,2,FALSE()),RAWDATALONDON,V$3,FALSE()),VLOOKUP($A36,'RAW DATA (DATABASE)'!$A$3:$AU$58,V$2,FALSE()))</f>
        <v>-19038690.4296875</v>
      </c>
      <c r="W36" s="144" t="n">
        <f aca="false">IF($A$1="YES",VLOOKUP(VLOOKUP($A36,CONVERTNAMES,2,FALSE()),RAWDATALONDON,W$3,FALSE()),VLOOKUP($A36,'RAW DATA (DATABASE)'!$A$3:$AU$58,W$2,FALSE()))</f>
        <v>384987073.034843</v>
      </c>
      <c r="X36" s="144" t="n">
        <f aca="false">IF($A$1="YES",VLOOKUP(VLOOKUP($A36,CONVERTNAMES,2,FALSE()),RAWDATALONDON,X$3,FALSE()),VLOOKUP($A36,'RAW DATA (DATABASE)'!$A$3:$AU$58,X$2,FALSE()))</f>
        <v>0</v>
      </c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  <c r="DO36" s="146"/>
      <c r="DP36" s="146"/>
      <c r="DQ36" s="146"/>
      <c r="DR36" s="146"/>
      <c r="DS36" s="146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146"/>
      <c r="EG36" s="146"/>
      <c r="EH36" s="146"/>
      <c r="EI36" s="146"/>
      <c r="EJ36" s="146"/>
      <c r="EK36" s="146"/>
      <c r="EL36" s="146"/>
      <c r="EM36" s="146"/>
      <c r="EN36" s="146"/>
      <c r="EO36" s="146"/>
      <c r="EP36" s="146"/>
      <c r="EQ36" s="146"/>
      <c r="ER36" s="146"/>
      <c r="ES36" s="146"/>
      <c r="ET36" s="146"/>
      <c r="EU36" s="146"/>
      <c r="EV36" s="146"/>
      <c r="EW36" s="146"/>
      <c r="EX36" s="146"/>
      <c r="EY36" s="146"/>
      <c r="EZ36" s="146"/>
      <c r="FA36" s="146"/>
      <c r="FB36" s="146"/>
      <c r="FC36" s="146"/>
      <c r="FD36" s="146"/>
      <c r="FE36" s="146"/>
      <c r="FF36" s="146"/>
      <c r="FG36" s="146"/>
      <c r="FH36" s="146"/>
      <c r="FI36" s="146"/>
      <c r="FJ36" s="146"/>
      <c r="FK36" s="146"/>
      <c r="FL36" s="146"/>
      <c r="FM36" s="146"/>
      <c r="FN36" s="146"/>
      <c r="FO36" s="146"/>
      <c r="FP36" s="146"/>
      <c r="FQ36" s="146"/>
      <c r="FR36" s="146"/>
      <c r="FS36" s="146"/>
      <c r="FT36" s="146"/>
      <c r="FU36" s="146"/>
      <c r="FV36" s="146"/>
      <c r="FW36" s="146"/>
      <c r="FX36" s="146"/>
      <c r="FY36" s="146"/>
      <c r="FZ36" s="146"/>
      <c r="GA36" s="146"/>
      <c r="GB36" s="146"/>
      <c r="GC36" s="146"/>
      <c r="GD36" s="146"/>
      <c r="GE36" s="146"/>
      <c r="GF36" s="146"/>
      <c r="GG36" s="146"/>
      <c r="GH36" s="146"/>
      <c r="GI36" s="146"/>
      <c r="GJ36" s="146"/>
      <c r="GK36" s="146"/>
      <c r="GL36" s="146"/>
      <c r="GM36" s="146"/>
      <c r="GN36" s="146"/>
      <c r="GO36" s="146"/>
      <c r="GP36" s="146"/>
      <c r="GQ36" s="146"/>
      <c r="GR36" s="146"/>
      <c r="GS36" s="146"/>
      <c r="GT36" s="146"/>
      <c r="GU36" s="146"/>
      <c r="GV36" s="146"/>
      <c r="GW36" s="146"/>
      <c r="GX36" s="146"/>
      <c r="GY36" s="146"/>
      <c r="GZ36" s="146"/>
      <c r="HA36" s="146"/>
      <c r="HB36" s="146"/>
      <c r="HC36" s="146"/>
      <c r="HD36" s="146"/>
      <c r="HE36" s="146"/>
      <c r="HF36" s="146"/>
      <c r="HG36" s="146"/>
      <c r="HH36" s="146"/>
      <c r="HI36" s="146"/>
      <c r="HJ36" s="146"/>
      <c r="HK36" s="146"/>
      <c r="HL36" s="146"/>
      <c r="HM36" s="146"/>
      <c r="HN36" s="146"/>
      <c r="HO36" s="146"/>
      <c r="HP36" s="146"/>
      <c r="HQ36" s="146"/>
      <c r="HR36" s="146"/>
      <c r="HS36" s="146"/>
      <c r="HT36" s="146"/>
      <c r="HU36" s="146"/>
      <c r="HV36" s="146"/>
      <c r="HW36" s="146"/>
      <c r="HX36" s="146"/>
      <c r="HY36" s="146"/>
      <c r="HZ36" s="146"/>
      <c r="IA36" s="146"/>
      <c r="IB36" s="146"/>
      <c r="IC36" s="146"/>
      <c r="ID36" s="146"/>
      <c r="IE36" s="146"/>
      <c r="IF36" s="146"/>
      <c r="IG36" s="146"/>
      <c r="IH36" s="146"/>
      <c r="II36" s="146"/>
      <c r="IJ36" s="146"/>
      <c r="IK36" s="146"/>
      <c r="IL36" s="146"/>
      <c r="IM36" s="146"/>
      <c r="IN36" s="146"/>
      <c r="IO36" s="146"/>
      <c r="IP36" s="146"/>
      <c r="IQ36" s="146"/>
      <c r="IR36" s="146"/>
      <c r="IS36" s="146"/>
      <c r="IT36" s="146"/>
      <c r="IU36" s="146"/>
      <c r="IV36" s="146"/>
      <c r="IW36" s="146"/>
    </row>
    <row r="37" customFormat="false" ht="12.75" hidden="false" customHeight="false" outlineLevel="0" collapsed="false">
      <c r="A37" s="143" t="s">
        <v>73</v>
      </c>
      <c r="B37" s="143" t="s">
        <v>151</v>
      </c>
      <c r="C37" s="144" t="n">
        <f aca="false">IF($A$1="YES",VLOOKUP(VLOOKUP($A37,CONVERTNAMES,2,FALSE()),RAWDATALONDON,C$3,FALSE()),VLOOKUP($A37,'RAW DATA (DATABASE)'!$A$3:$AU$58,C$2,FALSE()))</f>
        <v>0</v>
      </c>
      <c r="D37" s="145" t="str">
        <f aca="false">IF($A$1="YES",RIGHT($A37,LEN($A37)-FIND("=",$A37,1)),VLOOKUP($A37,'RAW DATA (DATABASE)'!$A$3:$AU$58,D$2,FALSE()))</f>
        <v>No</v>
      </c>
      <c r="E37" s="144" t="n">
        <f aca="false">IF($A$1="YES",VLOOKUP(VLOOKUP($A37,CONVERTNAMES,2,FALSE()),RAWDATALONDON,E$3,FALSE()),VLOOKUP($A37,'RAW DATA (DATABASE)'!$A$3:$AU$58,E$2,FALSE()))</f>
        <v>152</v>
      </c>
      <c r="F37" s="144" t="n">
        <f aca="false">IF($A$1="YES",VLOOKUP(VLOOKUP($A37,CONVERTNAMES,2,FALSE()),RAWDATALONDON,F$3,FALSE()),VLOOKUP($A37,'RAW DATA (DATABASE)'!$A$3:$AU$58,F$2,FALSE()))</f>
        <v>68009</v>
      </c>
      <c r="G37" s="144" t="n">
        <f aca="false">IF($A$1="YES",VLOOKUP(VLOOKUP($A37,CONVERTNAMES,2,FALSE()),RAWDATALONDON,G$3,FALSE()),VLOOKUP($A37,'RAW DATA (DATABASE)'!$A$3:$AU$58,G$2,FALSE()))</f>
        <v>-896710.031518977</v>
      </c>
      <c r="H37" s="144" t="n">
        <f aca="false">IF($A$1="YES",VLOOKUP(VLOOKUP($A37,CONVERTNAMES,2,FALSE()),RAWDATALONDON,H$3,FALSE()),VLOOKUP($A37,'RAW DATA (DATABASE)'!$A$3:$AU$58,H$2,FALSE()))</f>
        <v>16378257.002399</v>
      </c>
      <c r="I37" s="144" t="n">
        <f aca="false">IF($A$1="YES",VLOOKUP(VLOOKUP($A37,CONVERTNAMES,2,FALSE()),RAWDATALONDON,I$3,FALSE()),VLOOKUP($A37,'RAW DATA (DATABASE)'!$A$3:$AU$58,I$2,FALSE()))</f>
        <v>0</v>
      </c>
      <c r="J37" s="144" t="n">
        <f aca="false">IF($A$1="YES",VLOOKUP(VLOOKUP($A37,CONVERTNAMES,2,FALSE()),RAWDATALONDON,J$3,FALSE()),VLOOKUP($A37,'RAW DATA (DATABASE)'!$A$3:$AU$58,J$2,FALSE()))</f>
        <v>60</v>
      </c>
      <c r="K37" s="144" t="n">
        <f aca="false">IF($A$1="YES",VLOOKUP(VLOOKUP($A37,CONVERTNAMES,2,FALSE()),RAWDATALONDON,K$3,FALSE()),VLOOKUP($A37,'RAW DATA (DATABASE)'!$A$3:$AU$58,K$2,FALSE()))</f>
        <v>85</v>
      </c>
      <c r="L37" s="144" t="n">
        <f aca="false">IF($A$1="YES",VLOOKUP(VLOOKUP($A37,CONVERTNAMES,2,FALSE()),RAWDATALONDON,L$3,FALSE()),VLOOKUP($A37,'RAW DATA (DATABASE)'!$A$3:$AU$58,L$2,FALSE()))</f>
        <v>-97977.5583400726</v>
      </c>
      <c r="M37" s="144" t="n">
        <f aca="false">IF($A$1="YES",VLOOKUP(VLOOKUP($A37,CONVERTNAMES,2,FALSE()),RAWDATALONDON,M$3,FALSE()),VLOOKUP($A37,'RAW DATA (DATABASE)'!$A$3:$AU$58,M$2,FALSE()))</f>
        <v>1441259.20586179</v>
      </c>
      <c r="N37" s="144" t="n">
        <f aca="false">IF($A$1="YES",VLOOKUP(VLOOKUP($A37,CONVERTNAMES,2,FALSE()),RAWDATALONDON,N$3,FALSE()),VLOOKUP($A37,'RAW DATA (DATABASE)'!$A$3:$AU$58,N$2,FALSE()))</f>
        <v>0</v>
      </c>
      <c r="O37" s="144" t="n">
        <f aca="false">IF($A$1="YES",VLOOKUP(VLOOKUP($A37,CONVERTNAMES,2,FALSE()),RAWDATALONDON,O$3,FALSE()),VLOOKUP($A37,'RAW DATA (DATABASE)'!$A$3:$AU$58,O$2,FALSE()))</f>
        <v>0</v>
      </c>
      <c r="P37" s="144" t="n">
        <f aca="false">IF($A$1="YES",VLOOKUP(VLOOKUP($A37,CONVERTNAMES,2,FALSE()),RAWDATALONDON,P$3,FALSE()),VLOOKUP($A37,'RAW DATA (DATABASE)'!$A$3:$AU$58,P$2,FALSE()))</f>
        <v>0</v>
      </c>
      <c r="Q37" s="144" t="n">
        <f aca="false">IF($A$1="YES",VLOOKUP(VLOOKUP($A37,CONVERTNAMES,2,FALSE()),RAWDATALONDON,Q$3,FALSE()),VLOOKUP($A37,'RAW DATA (DATABASE)'!$A$3:$AU$58,Q$2,FALSE()))</f>
        <v>0</v>
      </c>
      <c r="R37" s="144" t="n">
        <f aca="false">IF($A$1="YES",VLOOKUP(VLOOKUP($A37,CONVERTNAMES,2,FALSE()),RAWDATALONDON,R$3,FALSE()),VLOOKUP($A37,'RAW DATA (DATABASE)'!$A$3:$AU$58,R$2,FALSE()))</f>
        <v>0</v>
      </c>
      <c r="S37" s="144" t="n">
        <f aca="false">IF($A$1="YES",VLOOKUP(VLOOKUP($A37,CONVERTNAMES,2,FALSE()),RAWDATALONDON,S$3,FALSE()),VLOOKUP($A37,'RAW DATA (DATABASE)'!$A$3:$AU$58,S$2,FALSE()))</f>
        <v>0</v>
      </c>
      <c r="T37" s="144" t="n">
        <f aca="false">IF($A$1="YES",VLOOKUP(VLOOKUP($A37,CONVERTNAMES,2,FALSE()),RAWDATALONDON,T$3,FALSE()),VLOOKUP($A37,'RAW DATA (DATABASE)'!$A$3:$AU$58,T$2,FALSE()))</f>
        <v>152</v>
      </c>
      <c r="U37" s="144" t="n">
        <f aca="false">IF($A$1="YES",VLOOKUP(VLOOKUP($A37,CONVERTNAMES,2,FALSE()),RAWDATALONDON,U$3,FALSE()),VLOOKUP($A37,'RAW DATA (DATABASE)'!$A$3:$AU$58,U$2,FALSE()))</f>
        <v>68009</v>
      </c>
      <c r="V37" s="144" t="n">
        <f aca="false">IF($A$1="YES",VLOOKUP(VLOOKUP($A37,CONVERTNAMES,2,FALSE()),RAWDATALONDON,V$3,FALSE()),VLOOKUP($A37,'RAW DATA (DATABASE)'!$A$3:$AU$58,V$2,FALSE()))</f>
        <v>-896710.031518977</v>
      </c>
      <c r="W37" s="144" t="n">
        <f aca="false">IF($A$1="YES",VLOOKUP(VLOOKUP($A37,CONVERTNAMES,2,FALSE()),RAWDATALONDON,W$3,FALSE()),VLOOKUP($A37,'RAW DATA (DATABASE)'!$A$3:$AU$58,W$2,FALSE()))</f>
        <v>16378257.002399</v>
      </c>
      <c r="X37" s="144" t="n">
        <f aca="false">IF($A$1="YES",VLOOKUP(VLOOKUP($A37,CONVERTNAMES,2,FALSE()),RAWDATALONDON,X$3,FALSE()),VLOOKUP($A37,'RAW DATA (DATABASE)'!$A$3:$AU$58,X$2,FALSE()))</f>
        <v>0</v>
      </c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6"/>
      <c r="DA37" s="146"/>
      <c r="DB37" s="146"/>
      <c r="DC37" s="146"/>
      <c r="DD37" s="146"/>
      <c r="DE37" s="146"/>
      <c r="DF37" s="146"/>
      <c r="DG37" s="146"/>
      <c r="DH37" s="146"/>
      <c r="DI37" s="146"/>
      <c r="DJ37" s="146"/>
      <c r="DK37" s="146"/>
      <c r="DL37" s="146"/>
      <c r="DM37" s="146"/>
      <c r="DN37" s="146"/>
      <c r="DO37" s="146"/>
      <c r="DP37" s="146"/>
      <c r="DQ37" s="146"/>
      <c r="DR37" s="146"/>
      <c r="DS37" s="146"/>
      <c r="DT37" s="146"/>
      <c r="DU37" s="146"/>
      <c r="DV37" s="146"/>
      <c r="DW37" s="146"/>
      <c r="DX37" s="146"/>
      <c r="DY37" s="146"/>
      <c r="DZ37" s="146"/>
      <c r="EA37" s="146"/>
      <c r="EB37" s="146"/>
      <c r="EC37" s="146"/>
      <c r="ED37" s="146"/>
      <c r="EE37" s="146"/>
      <c r="EF37" s="146"/>
      <c r="EG37" s="146"/>
      <c r="EH37" s="146"/>
      <c r="EI37" s="146"/>
      <c r="EJ37" s="146"/>
      <c r="EK37" s="146"/>
      <c r="EL37" s="146"/>
      <c r="EM37" s="146"/>
      <c r="EN37" s="146"/>
      <c r="EO37" s="146"/>
      <c r="EP37" s="146"/>
      <c r="EQ37" s="146"/>
      <c r="ER37" s="146"/>
      <c r="ES37" s="146"/>
      <c r="ET37" s="146"/>
      <c r="EU37" s="146"/>
      <c r="EV37" s="146"/>
      <c r="EW37" s="146"/>
      <c r="EX37" s="146"/>
      <c r="EY37" s="146"/>
      <c r="EZ37" s="146"/>
      <c r="FA37" s="146"/>
      <c r="FB37" s="146"/>
      <c r="FC37" s="146"/>
      <c r="FD37" s="146"/>
      <c r="FE37" s="146"/>
      <c r="FF37" s="146"/>
      <c r="FG37" s="146"/>
      <c r="FH37" s="146"/>
      <c r="FI37" s="146"/>
      <c r="FJ37" s="146"/>
      <c r="FK37" s="146"/>
      <c r="FL37" s="146"/>
      <c r="FM37" s="146"/>
      <c r="FN37" s="146"/>
      <c r="FO37" s="146"/>
      <c r="FP37" s="146"/>
      <c r="FQ37" s="146"/>
      <c r="FR37" s="146"/>
      <c r="FS37" s="146"/>
      <c r="FT37" s="146"/>
      <c r="FU37" s="146"/>
      <c r="FV37" s="146"/>
      <c r="FW37" s="146"/>
      <c r="FX37" s="146"/>
      <c r="FY37" s="146"/>
      <c r="FZ37" s="146"/>
      <c r="GA37" s="146"/>
      <c r="GB37" s="146"/>
      <c r="GC37" s="146"/>
      <c r="GD37" s="146"/>
      <c r="GE37" s="146"/>
      <c r="GF37" s="146"/>
      <c r="GG37" s="146"/>
      <c r="GH37" s="146"/>
      <c r="GI37" s="146"/>
      <c r="GJ37" s="146"/>
      <c r="GK37" s="146"/>
      <c r="GL37" s="146"/>
      <c r="GM37" s="146"/>
      <c r="GN37" s="146"/>
      <c r="GO37" s="146"/>
      <c r="GP37" s="146"/>
      <c r="GQ37" s="146"/>
      <c r="GR37" s="146"/>
      <c r="GS37" s="146"/>
      <c r="GT37" s="146"/>
      <c r="GU37" s="146"/>
      <c r="GV37" s="146"/>
      <c r="GW37" s="146"/>
      <c r="GX37" s="146"/>
      <c r="GY37" s="146"/>
      <c r="GZ37" s="146"/>
      <c r="HA37" s="146"/>
      <c r="HB37" s="146"/>
      <c r="HC37" s="146"/>
      <c r="HD37" s="146"/>
      <c r="HE37" s="146"/>
      <c r="HF37" s="146"/>
      <c r="HG37" s="146"/>
      <c r="HH37" s="146"/>
      <c r="HI37" s="146"/>
      <c r="HJ37" s="146"/>
      <c r="HK37" s="146"/>
      <c r="HL37" s="146"/>
      <c r="HM37" s="146"/>
      <c r="HN37" s="146"/>
      <c r="HO37" s="146"/>
      <c r="HP37" s="146"/>
      <c r="HQ37" s="146"/>
      <c r="HR37" s="146"/>
      <c r="HS37" s="146"/>
      <c r="HT37" s="146"/>
      <c r="HU37" s="146"/>
      <c r="HV37" s="146"/>
      <c r="HW37" s="146"/>
      <c r="HX37" s="146"/>
      <c r="HY37" s="146"/>
      <c r="HZ37" s="146"/>
      <c r="IA37" s="146"/>
      <c r="IB37" s="146"/>
      <c r="IC37" s="146"/>
      <c r="ID37" s="146"/>
      <c r="IE37" s="146"/>
      <c r="IF37" s="146"/>
      <c r="IG37" s="146"/>
      <c r="IH37" s="146"/>
      <c r="II37" s="146"/>
      <c r="IJ37" s="146"/>
      <c r="IK37" s="146"/>
      <c r="IL37" s="146"/>
      <c r="IM37" s="146"/>
      <c r="IN37" s="146"/>
      <c r="IO37" s="146"/>
      <c r="IP37" s="146"/>
      <c r="IQ37" s="146"/>
      <c r="IR37" s="146"/>
      <c r="IS37" s="146"/>
      <c r="IT37" s="146"/>
      <c r="IU37" s="146"/>
      <c r="IV37" s="146"/>
      <c r="IW37" s="146"/>
    </row>
    <row r="38" customFormat="false" ht="12.75" hidden="false" customHeight="false" outlineLevel="0" collapsed="false">
      <c r="A38" s="142" t="s">
        <v>112</v>
      </c>
      <c r="B38" s="142" t="s">
        <v>159</v>
      </c>
      <c r="C38" s="141" t="str">
        <f aca="false">IF(ISNA(VLOOKUP($A38,'RAW DATA (DATABASE)'!$A$3:$AU$58,C$2,FALSE())),0,VLOOKUP($A38,'RAW DATA (DATABASE)'!$A$3:$AU$58,C$2,FALSE()))</f>
        <v>PAPER &amp; PULP-PHYSICAL</v>
      </c>
      <c r="D38" s="141" t="str">
        <f aca="false">IF(ISNA(VLOOKUP($A38,'RAW DATA (DATABASE)'!$A$3:$AU$58,D$2,FALSE())),0,VLOOKUP($A38,'RAW DATA (DATABASE)'!$A$3:$AU$58,D$2,FALSE()))</f>
        <v>No</v>
      </c>
      <c r="E38" s="141" t="n">
        <f aca="false">IF(ISNA(VLOOKUP($A38,'RAW DATA (DATABASE)'!$A$3:$AU$58,E$2,FALSE())),0,VLOOKUP($A38,'RAW DATA (DATABASE)'!$A$3:$AU$58,E$2,FALSE()))</f>
        <v>99</v>
      </c>
      <c r="F38" s="141" t="n">
        <f aca="false">IF(ISNA(VLOOKUP($A38,'RAW DATA (DATABASE)'!$A$3:$AU$58,F$2,FALSE())),0,VLOOKUP($A38,'RAW DATA (DATABASE)'!$A$3:$AU$58,F$2,FALSE()))</f>
        <v>20516</v>
      </c>
      <c r="G38" s="141" t="n">
        <f aca="false">IF(ISNA(VLOOKUP($A38,'RAW DATA (DATABASE)'!$A$3:$AU$58,G$2,FALSE())),0,VLOOKUP($A38,'RAW DATA (DATABASE)'!$A$3:$AU$58,G$2,FALSE()))</f>
        <v>11233</v>
      </c>
      <c r="H38" s="141" t="n">
        <f aca="false">IF(ISNA(VLOOKUP($A38,'RAW DATA (DATABASE)'!$A$3:$AU$58,H$2,FALSE())),0,VLOOKUP($A38,'RAW DATA (DATABASE)'!$A$3:$AU$58,H$2,FALSE()))</f>
        <v>5195858</v>
      </c>
      <c r="I38" s="141" t="n">
        <f aca="false">IF(ISNA(VLOOKUP($A38,'RAW DATA (DATABASE)'!$A$3:$AU$58,I$2,FALSE())),0,VLOOKUP($A38,'RAW DATA (DATABASE)'!$A$3:$AU$58,I$2,FALSE()))</f>
        <v>4953375</v>
      </c>
      <c r="J38" s="141" t="n">
        <f aca="false">IF(ISNA(VLOOKUP($A38,'RAW DATA (DATABASE)'!$A$3:$AU$58,J$2,FALSE())),0,VLOOKUP($A38,'RAW DATA (DATABASE)'!$A$3:$AU$58,J$2,FALSE()))</f>
        <v>31</v>
      </c>
      <c r="K38" s="141" t="n">
        <f aca="false">IF(ISNA(VLOOKUP($A38,'RAW DATA (DATABASE)'!$A$3:$AU$58,K$2,FALSE())),0,VLOOKUP($A38,'RAW DATA (DATABASE)'!$A$3:$AU$58,K$2,FALSE()))</f>
        <v>3880</v>
      </c>
      <c r="L38" s="141" t="n">
        <f aca="false">IF(ISNA(VLOOKUP($A38,'RAW DATA (DATABASE)'!$A$3:$AU$58,L$2,FALSE())),0,VLOOKUP($A38,'RAW DATA (DATABASE)'!$A$3:$AU$58,L$2,FALSE()))</f>
        <v>3930</v>
      </c>
      <c r="M38" s="141" t="n">
        <f aca="false">IF(ISNA(VLOOKUP($A38,'RAW DATA (DATABASE)'!$A$3:$AU$58,M$2,FALSE())),0,VLOOKUP($A38,'RAW DATA (DATABASE)'!$A$3:$AU$58,M$2,FALSE()))</f>
        <v>2179820</v>
      </c>
      <c r="N38" s="141" t="n">
        <f aca="false">IF(ISNA(VLOOKUP($A38,'RAW DATA (DATABASE)'!$A$3:$AU$58,N$2,FALSE())),0,VLOOKUP($A38,'RAW DATA (DATABASE)'!$A$3:$AU$58,N$2,FALSE()))</f>
        <v>2182570</v>
      </c>
      <c r="O38" s="141" t="n">
        <f aca="false">IF(ISNA(VLOOKUP($A38,'RAW DATA (DATABASE)'!$A$3:$AU$58,O$2,FALSE())),0,VLOOKUP($A38,'RAW DATA (DATABASE)'!$A$3:$AU$58,O$2,FALSE()))</f>
        <v>0</v>
      </c>
      <c r="P38" s="141" t="n">
        <f aca="false">IF(ISNA(VLOOKUP($A38,'RAW DATA (DATABASE)'!$A$3:$AU$58,P$2,FALSE())),0,VLOOKUP($A38,'RAW DATA (DATABASE)'!$A$3:$AU$58,P$2,FALSE()))</f>
        <v>0</v>
      </c>
      <c r="Q38" s="141" t="n">
        <f aca="false">IF(ISNA(VLOOKUP($A38,'RAW DATA (DATABASE)'!$A$3:$AU$58,Q$2,FALSE())),0,VLOOKUP($A38,'RAW DATA (DATABASE)'!$A$3:$AU$58,Q$2,FALSE()))</f>
        <v>0</v>
      </c>
      <c r="R38" s="141" t="n">
        <f aca="false">IF(ISNA(VLOOKUP($A38,'RAW DATA (DATABASE)'!$A$3:$AU$58,R$2,FALSE())),0,VLOOKUP($A38,'RAW DATA (DATABASE)'!$A$3:$AU$58,R$2,FALSE()))</f>
        <v>0</v>
      </c>
      <c r="S38" s="141" t="n">
        <f aca="false">IF(ISNA(VLOOKUP($A38,'RAW DATA (DATABASE)'!$A$3:$AU$58,S$2,FALSE())),0,VLOOKUP($A38,'RAW DATA (DATABASE)'!$A$3:$AU$58,S$2,FALSE()))</f>
        <v>0</v>
      </c>
      <c r="T38" s="141" t="n">
        <f aca="false">IF(ISNA(VLOOKUP($A38,'RAW DATA (DATABASE)'!$A$3:$AU$58,T$2,FALSE())),0,VLOOKUP($A38,'RAW DATA (DATABASE)'!$A$3:$AU$58,T$2,FALSE()))</f>
        <v>81</v>
      </c>
      <c r="U38" s="141" t="n">
        <f aca="false">IF(ISNA(VLOOKUP($A38,'RAW DATA (DATABASE)'!$A$3:$AU$58,U$2,FALSE())),0,VLOOKUP($A38,'RAW DATA (DATABASE)'!$A$3:$AU$58,U$2,FALSE()))</f>
        <v>10480</v>
      </c>
      <c r="V38" s="141" t="n">
        <f aca="false">IF(ISNA(VLOOKUP($A38,'RAW DATA (DATABASE)'!$A$3:$AU$58,V$2,FALSE())),0,VLOOKUP($A38,'RAW DATA (DATABASE)'!$A$3:$AU$58,V$2,FALSE()))</f>
        <v>10857</v>
      </c>
      <c r="W38" s="141" t="n">
        <f aca="false">IF(ISNA(VLOOKUP($A38,'RAW DATA (DATABASE)'!$A$3:$AU$58,W$2,FALSE())),0,VLOOKUP($A38,'RAW DATA (DATABASE)'!$A$3:$AU$58,W$2,FALSE()))</f>
        <v>4773350.00006</v>
      </c>
      <c r="X38" s="141" t="n">
        <f aca="false">IF(ISNA(VLOOKUP($A38,'RAW DATA (DATABASE)'!$A$3:$AU$58,X$2,FALSE())),0,VLOOKUP($A38,'RAW DATA (DATABASE)'!$A$3:$AU$58,X$2,FALSE()))</f>
        <v>4917819.00006</v>
      </c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</row>
    <row r="39" customFormat="false" ht="12.75" hidden="false" customHeight="false" outlineLevel="0" collapsed="false">
      <c r="A39" s="142" t="s">
        <v>114</v>
      </c>
      <c r="B39" s="142" t="s">
        <v>159</v>
      </c>
      <c r="C39" s="141" t="str">
        <f aca="false">IF(ISNA(VLOOKUP($A39,'RAW DATA (DATABASE)'!$A$3:$AU$58,C$2,FALSE())),0,VLOOKUP($A39,'RAW DATA (DATABASE)'!$A$3:$AU$58,C$2,FALSE()))</f>
        <v>PAPER &amp; PULP-PRICE</v>
      </c>
      <c r="D39" s="141" t="str">
        <f aca="false">IF(ISNA(VLOOKUP($A39,'RAW DATA (DATABASE)'!$A$3:$AU$58,D$2,FALSE())),0,VLOOKUP($A39,'RAW DATA (DATABASE)'!$A$3:$AU$58,D$2,FALSE()))</f>
        <v>Yes</v>
      </c>
      <c r="E39" s="141" t="n">
        <f aca="false">IF(ISNA(VLOOKUP($A39,'RAW DATA (DATABASE)'!$A$3:$AU$58,E$2,FALSE())),0,VLOOKUP($A39,'RAW DATA (DATABASE)'!$A$3:$AU$58,E$2,FALSE()))</f>
        <v>4</v>
      </c>
      <c r="F39" s="141" t="n">
        <f aca="false">IF(ISNA(VLOOKUP($A39,'RAW DATA (DATABASE)'!$A$3:$AU$58,F$2,FALSE())),0,VLOOKUP($A39,'RAW DATA (DATABASE)'!$A$3:$AU$58,F$2,FALSE()))</f>
        <v>750</v>
      </c>
      <c r="G39" s="141" t="n">
        <f aca="false">IF(ISNA(VLOOKUP($A39,'RAW DATA (DATABASE)'!$A$3:$AU$58,G$2,FALSE())),0,VLOOKUP($A39,'RAW DATA (DATABASE)'!$A$3:$AU$58,G$2,FALSE()))</f>
        <v>1800</v>
      </c>
      <c r="H39" s="141" t="n">
        <f aca="false">IF(ISNA(VLOOKUP($A39,'RAW DATA (DATABASE)'!$A$3:$AU$58,H$2,FALSE())),0,VLOOKUP($A39,'RAW DATA (DATABASE)'!$A$3:$AU$58,H$2,FALSE()))</f>
        <v>393750</v>
      </c>
      <c r="I39" s="141" t="n">
        <f aca="false">IF(ISNA(VLOOKUP($A39,'RAW DATA (DATABASE)'!$A$3:$AU$58,I$2,FALSE())),0,VLOOKUP($A39,'RAW DATA (DATABASE)'!$A$3:$AU$58,I$2,FALSE()))</f>
        <v>1107000</v>
      </c>
      <c r="J39" s="141" t="n">
        <f aca="false">IF(ISNA(VLOOKUP($A39,'RAW DATA (DATABASE)'!$A$3:$AU$58,J$2,FALSE())),0,VLOOKUP($A39,'RAW DATA (DATABASE)'!$A$3:$AU$58,J$2,FALSE()))</f>
        <v>0</v>
      </c>
      <c r="K39" s="141" t="n">
        <f aca="false">IF(ISNA(VLOOKUP($A39,'RAW DATA (DATABASE)'!$A$3:$AU$58,K$2,FALSE())),0,VLOOKUP($A39,'RAW DATA (DATABASE)'!$A$3:$AU$58,K$2,FALSE()))</f>
        <v>0</v>
      </c>
      <c r="L39" s="141" t="n">
        <f aca="false">IF(ISNA(VLOOKUP($A39,'RAW DATA (DATABASE)'!$A$3:$AU$58,L$2,FALSE())),0,VLOOKUP($A39,'RAW DATA (DATABASE)'!$A$3:$AU$58,L$2,FALSE()))</f>
        <v>0</v>
      </c>
      <c r="M39" s="141" t="n">
        <f aca="false">IF(ISNA(VLOOKUP($A39,'RAW DATA (DATABASE)'!$A$3:$AU$58,M$2,FALSE())),0,VLOOKUP($A39,'RAW DATA (DATABASE)'!$A$3:$AU$58,M$2,FALSE()))</f>
        <v>0</v>
      </c>
      <c r="N39" s="141" t="n">
        <f aca="false">IF(ISNA(VLOOKUP($A39,'RAW DATA (DATABASE)'!$A$3:$AU$58,N$2,FALSE())),0,VLOOKUP($A39,'RAW DATA (DATABASE)'!$A$3:$AU$58,N$2,FALSE()))</f>
        <v>0</v>
      </c>
      <c r="O39" s="141" t="n">
        <f aca="false">IF(ISNA(VLOOKUP($A39,'RAW DATA (DATABASE)'!$A$3:$AU$58,O$2,FALSE())),0,VLOOKUP($A39,'RAW DATA (DATABASE)'!$A$3:$AU$58,O$2,FALSE()))</f>
        <v>0</v>
      </c>
      <c r="P39" s="141" t="n">
        <f aca="false">IF(ISNA(VLOOKUP($A39,'RAW DATA (DATABASE)'!$A$3:$AU$58,P$2,FALSE())),0,VLOOKUP($A39,'RAW DATA (DATABASE)'!$A$3:$AU$58,P$2,FALSE()))</f>
        <v>0</v>
      </c>
      <c r="Q39" s="141" t="n">
        <f aca="false">IF(ISNA(VLOOKUP($A39,'RAW DATA (DATABASE)'!$A$3:$AU$58,Q$2,FALSE())),0,VLOOKUP($A39,'RAW DATA (DATABASE)'!$A$3:$AU$58,Q$2,FALSE()))</f>
        <v>0</v>
      </c>
      <c r="R39" s="141" t="n">
        <f aca="false">IF(ISNA(VLOOKUP($A39,'RAW DATA (DATABASE)'!$A$3:$AU$58,R$2,FALSE())),0,VLOOKUP($A39,'RAW DATA (DATABASE)'!$A$3:$AU$58,R$2,FALSE()))</f>
        <v>0</v>
      </c>
      <c r="S39" s="141" t="n">
        <f aca="false">IF(ISNA(VLOOKUP($A39,'RAW DATA (DATABASE)'!$A$3:$AU$58,S$2,FALSE())),0,VLOOKUP($A39,'RAW DATA (DATABASE)'!$A$3:$AU$58,S$2,FALSE()))</f>
        <v>0</v>
      </c>
      <c r="T39" s="141" t="n">
        <f aca="false">IF(ISNA(VLOOKUP($A39,'RAW DATA (DATABASE)'!$A$3:$AU$58,T$2,FALSE())),0,VLOOKUP($A39,'RAW DATA (DATABASE)'!$A$3:$AU$58,T$2,FALSE()))</f>
        <v>1</v>
      </c>
      <c r="U39" s="141" t="n">
        <f aca="false">IF(ISNA(VLOOKUP($A39,'RAW DATA (DATABASE)'!$A$3:$AU$58,U$2,FALSE())),0,VLOOKUP($A39,'RAW DATA (DATABASE)'!$A$3:$AU$58,U$2,FALSE()))</f>
        <v>750</v>
      </c>
      <c r="V39" s="141" t="n">
        <f aca="false">IF(ISNA(VLOOKUP($A39,'RAW DATA (DATABASE)'!$A$3:$AU$58,V$2,FALSE())),0,VLOOKUP($A39,'RAW DATA (DATABASE)'!$A$3:$AU$58,V$2,FALSE()))</f>
        <v>0</v>
      </c>
      <c r="W39" s="141" t="n">
        <f aca="false">IF(ISNA(VLOOKUP($A39,'RAW DATA (DATABASE)'!$A$3:$AU$58,W$2,FALSE())),0,VLOOKUP($A39,'RAW DATA (DATABASE)'!$A$3:$AU$58,W$2,FALSE()))</f>
        <v>393750</v>
      </c>
      <c r="X39" s="141" t="n">
        <f aca="false">IF(ISNA(VLOOKUP($A39,'RAW DATA (DATABASE)'!$A$3:$AU$58,X$2,FALSE())),0,VLOOKUP($A39,'RAW DATA (DATABASE)'!$A$3:$AU$58,X$2,FALSE()))</f>
        <v>0</v>
      </c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</row>
    <row r="40" customFormat="false" ht="12.75" hidden="false" customHeight="false" outlineLevel="0" collapsed="false">
      <c r="A40" s="142" t="s">
        <v>115</v>
      </c>
      <c r="B40" s="142" t="s">
        <v>159</v>
      </c>
      <c r="C40" s="141" t="str">
        <f aca="false">IF(ISNA(VLOOKUP($A40,'RAW DATA (DATABASE)'!$A$3:$AU$58,C$2,FALSE())),0,VLOOKUP($A40,'RAW DATA (DATABASE)'!$A$3:$AU$58,C$2,FALSE()))</f>
        <v>PAPER &amp; PULP-PRICE</v>
      </c>
      <c r="D40" s="141" t="str">
        <f aca="false">IF(ISNA(VLOOKUP($A40,'RAW DATA (DATABASE)'!$A$3:$AU$58,D$2,FALSE())),0,VLOOKUP($A40,'RAW DATA (DATABASE)'!$A$3:$AU$58,D$2,FALSE()))</f>
        <v>No</v>
      </c>
      <c r="E40" s="141" t="n">
        <f aca="false">IF(ISNA(VLOOKUP($A40,'RAW DATA (DATABASE)'!$A$3:$AU$58,E$2,FALSE())),0,VLOOKUP($A40,'RAW DATA (DATABASE)'!$A$3:$AU$58,E$2,FALSE()))</f>
        <v>111</v>
      </c>
      <c r="F40" s="141" t="n">
        <f aca="false">IF(ISNA(VLOOKUP($A40,'RAW DATA (DATABASE)'!$A$3:$AU$58,F$2,FALSE())),0,VLOOKUP($A40,'RAW DATA (DATABASE)'!$A$3:$AU$58,F$2,FALSE()))</f>
        <v>589920</v>
      </c>
      <c r="G40" s="141" t="n">
        <f aca="false">IF(ISNA(VLOOKUP($A40,'RAW DATA (DATABASE)'!$A$3:$AU$58,G$2,FALSE())),0,VLOOKUP($A40,'RAW DATA (DATABASE)'!$A$3:$AU$58,G$2,FALSE()))</f>
        <v>326564.04</v>
      </c>
      <c r="H40" s="141" t="n">
        <f aca="false">IF(ISNA(VLOOKUP($A40,'RAW DATA (DATABASE)'!$A$3:$AU$58,H$2,FALSE())),0,VLOOKUP($A40,'RAW DATA (DATABASE)'!$A$3:$AU$58,H$2,FALSE()))</f>
        <v>102852504</v>
      </c>
      <c r="I40" s="141" t="n">
        <f aca="false">IF(ISNA(VLOOKUP($A40,'RAW DATA (DATABASE)'!$A$3:$AU$58,I$2,FALSE())),0,VLOOKUP($A40,'RAW DATA (DATABASE)'!$A$3:$AU$58,I$2,FALSE()))</f>
        <v>144498566.76</v>
      </c>
      <c r="J40" s="141" t="n">
        <f aca="false">IF(ISNA(VLOOKUP($A40,'RAW DATA (DATABASE)'!$A$3:$AU$58,J$2,FALSE())),0,VLOOKUP($A40,'RAW DATA (DATABASE)'!$A$3:$AU$58,J$2,FALSE()))</f>
        <v>91</v>
      </c>
      <c r="K40" s="141" t="n">
        <f aca="false">IF(ISNA(VLOOKUP($A40,'RAW DATA (DATABASE)'!$A$3:$AU$58,K$2,FALSE())),0,VLOOKUP($A40,'RAW DATA (DATABASE)'!$A$3:$AU$58,K$2,FALSE()))</f>
        <v>349920</v>
      </c>
      <c r="L40" s="141" t="n">
        <f aca="false">IF(ISNA(VLOOKUP($A40,'RAW DATA (DATABASE)'!$A$3:$AU$58,L$2,FALSE())),0,VLOOKUP($A40,'RAW DATA (DATABASE)'!$A$3:$AU$58,L$2,FALSE()))</f>
        <v>67464</v>
      </c>
      <c r="M40" s="141" t="n">
        <f aca="false">IF(ISNA(VLOOKUP($A40,'RAW DATA (DATABASE)'!$A$3:$AU$58,M$2,FALSE())),0,VLOOKUP($A40,'RAW DATA (DATABASE)'!$A$3:$AU$58,M$2,FALSE()))</f>
        <v>39432504</v>
      </c>
      <c r="N40" s="141" t="n">
        <f aca="false">IF(ISNA(VLOOKUP($A40,'RAW DATA (DATABASE)'!$A$3:$AU$58,N$2,FALSE())),0,VLOOKUP($A40,'RAW DATA (DATABASE)'!$A$3:$AU$58,N$2,FALSE()))</f>
        <v>19795920</v>
      </c>
      <c r="O40" s="141" t="n">
        <f aca="false">IF(ISNA(VLOOKUP($A40,'RAW DATA (DATABASE)'!$A$3:$AU$58,O$2,FALSE())),0,VLOOKUP($A40,'RAW DATA (DATABASE)'!$A$3:$AU$58,O$2,FALSE()))</f>
        <v>6</v>
      </c>
      <c r="P40" s="141" t="n">
        <f aca="false">IF(ISNA(VLOOKUP($A40,'RAW DATA (DATABASE)'!$A$3:$AU$58,P$2,FALSE())),0,VLOOKUP($A40,'RAW DATA (DATABASE)'!$A$3:$AU$58,P$2,FALSE()))</f>
        <v>1176</v>
      </c>
      <c r="Q40" s="141" t="n">
        <f aca="false">IF(ISNA(VLOOKUP($A40,'RAW DATA (DATABASE)'!$A$3:$AU$58,Q$2,FALSE())),0,VLOOKUP($A40,'RAW DATA (DATABASE)'!$A$3:$AU$58,Q$2,FALSE()))</f>
        <v>1896</v>
      </c>
      <c r="R40" s="141" t="n">
        <f aca="false">IF(ISNA(VLOOKUP($A40,'RAW DATA (DATABASE)'!$A$3:$AU$58,R$2,FALSE())),0,VLOOKUP($A40,'RAW DATA (DATABASE)'!$A$3:$AU$58,R$2,FALSE()))</f>
        <v>918456</v>
      </c>
      <c r="S40" s="141" t="n">
        <f aca="false">IF(ISNA(VLOOKUP($A40,'RAW DATA (DATABASE)'!$A$3:$AU$58,S$2,FALSE())),0,VLOOKUP($A40,'RAW DATA (DATABASE)'!$A$3:$AU$58,S$2,FALSE()))</f>
        <v>1435656</v>
      </c>
      <c r="T40" s="141" t="n">
        <f aca="false">IF(ISNA(VLOOKUP($A40,'RAW DATA (DATABASE)'!$A$3:$AU$58,T$2,FALSE())),0,VLOOKUP($A40,'RAW DATA (DATABASE)'!$A$3:$AU$58,T$2,FALSE()))</f>
        <v>107</v>
      </c>
      <c r="U40" s="141" t="n">
        <f aca="false">IF(ISNA(VLOOKUP($A40,'RAW DATA (DATABASE)'!$A$3:$AU$58,U$2,FALSE())),0,VLOOKUP($A40,'RAW DATA (DATABASE)'!$A$3:$AU$58,U$2,FALSE()))</f>
        <v>481920</v>
      </c>
      <c r="V40" s="141" t="n">
        <f aca="false">IF(ISNA(VLOOKUP($A40,'RAW DATA (DATABASE)'!$A$3:$AU$58,V$2,FALSE())),0,VLOOKUP($A40,'RAW DATA (DATABASE)'!$A$3:$AU$58,V$2,FALSE()))</f>
        <v>321564</v>
      </c>
      <c r="W40" s="141" t="n">
        <f aca="false">IF(ISNA(VLOOKUP($A40,'RAW DATA (DATABASE)'!$A$3:$AU$58,W$2,FALSE())),0,VLOOKUP($A40,'RAW DATA (DATABASE)'!$A$3:$AU$58,W$2,FALSE()))</f>
        <v>96192504</v>
      </c>
      <c r="X40" s="141" t="n">
        <f aca="false">IF(ISNA(VLOOKUP($A40,'RAW DATA (DATABASE)'!$A$3:$AU$58,X$2,FALSE())),0,VLOOKUP($A40,'RAW DATA (DATABASE)'!$A$3:$AU$58,X$2,FALSE()))</f>
        <v>144264404.311925</v>
      </c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</row>
    <row r="41" customFormat="false" ht="12.75" hidden="false" customHeight="false" outlineLevel="0" collapsed="false">
      <c r="A41" s="142" t="s">
        <v>89</v>
      </c>
      <c r="B41" s="142" t="s">
        <v>156</v>
      </c>
      <c r="C41" s="141" t="str">
        <f aca="false">IF(ISNA(VLOOKUP($A41,'RAW DATA (DATABASE)'!$A$3:$AU$58,C$2,FALSE())),0,VLOOKUP($A41,'RAW DATA (DATABASE)'!$A$3:$AU$58,C$2,FALSE()))</f>
        <v>PETROCHEMICALS-PHYSICAL</v>
      </c>
      <c r="D41" s="141" t="str">
        <f aca="false">IF(ISNA(VLOOKUP($A41,'RAW DATA (DATABASE)'!$A$3:$AU$58,D$2,FALSE())),0,VLOOKUP($A41,'RAW DATA (DATABASE)'!$A$3:$AU$58,D$2,FALSE()))</f>
        <v>Yes</v>
      </c>
      <c r="E41" s="141" t="n">
        <f aca="false">IF(ISNA(VLOOKUP($A41,'RAW DATA (DATABASE)'!$A$3:$AU$58,E$2,FALSE())),0,VLOOKUP($A41,'RAW DATA (DATABASE)'!$A$3:$AU$58,E$2,FALSE()))</f>
        <v>40</v>
      </c>
      <c r="F41" s="141" t="n">
        <f aca="false">IF(ISNA(VLOOKUP($A41,'RAW DATA (DATABASE)'!$A$3:$AU$58,F$2,FALSE())),0,VLOOKUP($A41,'RAW DATA (DATABASE)'!$A$3:$AU$58,F$2,FALSE()))</f>
        <v>194000</v>
      </c>
      <c r="G41" s="141" t="n">
        <f aca="false">IF(ISNA(VLOOKUP($A41,'RAW DATA (DATABASE)'!$A$3:$AU$58,G$2,FALSE())),0,VLOOKUP($A41,'RAW DATA (DATABASE)'!$A$3:$AU$58,G$2,FALSE()))</f>
        <v>262083</v>
      </c>
      <c r="H41" s="141" t="n">
        <f aca="false">IF(ISNA(VLOOKUP($A41,'RAW DATA (DATABASE)'!$A$3:$AU$58,H$2,FALSE())),0,VLOOKUP($A41,'RAW DATA (DATABASE)'!$A$3:$AU$58,H$2,FALSE()))</f>
        <v>33235105.09</v>
      </c>
      <c r="I41" s="141" t="n">
        <f aca="false">IF(ISNA(VLOOKUP($A41,'RAW DATA (DATABASE)'!$A$3:$AU$58,I$2,FALSE())),0,VLOOKUP($A41,'RAW DATA (DATABASE)'!$A$3:$AU$58,I$2,FALSE()))</f>
        <v>57298355.6</v>
      </c>
      <c r="J41" s="141" t="n">
        <f aca="false">IF(ISNA(VLOOKUP($A41,'RAW DATA (DATABASE)'!$A$3:$AU$58,J$2,FALSE())),0,VLOOKUP($A41,'RAW DATA (DATABASE)'!$A$3:$AU$58,J$2,FALSE()))</f>
        <v>25</v>
      </c>
      <c r="K41" s="141" t="n">
        <f aca="false">IF(ISNA(VLOOKUP($A41,'RAW DATA (DATABASE)'!$A$3:$AU$58,K$2,FALSE())),0,VLOOKUP($A41,'RAW DATA (DATABASE)'!$A$3:$AU$58,K$2,FALSE()))</f>
        <v>55000</v>
      </c>
      <c r="L41" s="141" t="n">
        <f aca="false">IF(ISNA(VLOOKUP($A41,'RAW DATA (DATABASE)'!$A$3:$AU$58,L$2,FALSE())),0,VLOOKUP($A41,'RAW DATA (DATABASE)'!$A$3:$AU$58,L$2,FALSE()))</f>
        <v>142054</v>
      </c>
      <c r="M41" s="141" t="n">
        <f aca="false">IF(ISNA(VLOOKUP($A41,'RAW DATA (DATABASE)'!$A$3:$AU$58,M$2,FALSE())),0,VLOOKUP($A41,'RAW DATA (DATABASE)'!$A$3:$AU$58,M$2,FALSE()))</f>
        <v>11931201.73</v>
      </c>
      <c r="N41" s="141" t="n">
        <f aca="false">IF(ISNA(VLOOKUP($A41,'RAW DATA (DATABASE)'!$A$3:$AU$58,N$2,FALSE())),0,VLOOKUP($A41,'RAW DATA (DATABASE)'!$A$3:$AU$58,N$2,FALSE()))</f>
        <v>36314049.28</v>
      </c>
      <c r="O41" s="141" t="n">
        <f aca="false">IF(ISNA(VLOOKUP($A41,'RAW DATA (DATABASE)'!$A$3:$AU$58,O$2,FALSE())),0,VLOOKUP($A41,'RAW DATA (DATABASE)'!$A$3:$AU$58,O$2,FALSE()))</f>
        <v>0</v>
      </c>
      <c r="P41" s="141" t="n">
        <f aca="false">IF(ISNA(VLOOKUP($A41,'RAW DATA (DATABASE)'!$A$3:$AU$58,P$2,FALSE())),0,VLOOKUP($A41,'RAW DATA (DATABASE)'!$A$3:$AU$58,P$2,FALSE()))</f>
        <v>0</v>
      </c>
      <c r="Q41" s="141" t="n">
        <f aca="false">IF(ISNA(VLOOKUP($A41,'RAW DATA (DATABASE)'!$A$3:$AU$58,Q$2,FALSE())),0,VLOOKUP($A41,'RAW DATA (DATABASE)'!$A$3:$AU$58,Q$2,FALSE()))</f>
        <v>0</v>
      </c>
      <c r="R41" s="141" t="n">
        <f aca="false">IF(ISNA(VLOOKUP($A41,'RAW DATA (DATABASE)'!$A$3:$AU$58,R$2,FALSE())),0,VLOOKUP($A41,'RAW DATA (DATABASE)'!$A$3:$AU$58,R$2,FALSE()))</f>
        <v>0</v>
      </c>
      <c r="S41" s="141" t="n">
        <f aca="false">IF(ISNA(VLOOKUP($A41,'RAW DATA (DATABASE)'!$A$3:$AU$58,S$2,FALSE())),0,VLOOKUP($A41,'RAW DATA (DATABASE)'!$A$3:$AU$58,S$2,FALSE()))</f>
        <v>0</v>
      </c>
      <c r="T41" s="141" t="n">
        <f aca="false">IF(ISNA(VLOOKUP($A41,'RAW DATA (DATABASE)'!$A$3:$AU$58,T$2,FALSE())),0,VLOOKUP($A41,'RAW DATA (DATABASE)'!$A$3:$AU$58,T$2,FALSE()))</f>
        <v>40</v>
      </c>
      <c r="U41" s="141" t="n">
        <f aca="false">IF(ISNA(VLOOKUP($A41,'RAW DATA (DATABASE)'!$A$3:$AU$58,U$2,FALSE())),0,VLOOKUP($A41,'RAW DATA (DATABASE)'!$A$3:$AU$58,U$2,FALSE()))</f>
        <v>194000</v>
      </c>
      <c r="V41" s="141" t="n">
        <f aca="false">IF(ISNA(VLOOKUP($A41,'RAW DATA (DATABASE)'!$A$3:$AU$58,V$2,FALSE())),0,VLOOKUP($A41,'RAW DATA (DATABASE)'!$A$3:$AU$58,V$2,FALSE()))</f>
        <v>262083</v>
      </c>
      <c r="W41" s="141" t="n">
        <f aca="false">IF(ISNA(VLOOKUP($A41,'RAW DATA (DATABASE)'!$A$3:$AU$58,W$2,FALSE())),0,VLOOKUP($A41,'RAW DATA (DATABASE)'!$A$3:$AU$58,W$2,FALSE()))</f>
        <v>33235105.0862</v>
      </c>
      <c r="X41" s="141" t="n">
        <f aca="false">IF(ISNA(VLOOKUP($A41,'RAW DATA (DATABASE)'!$A$3:$AU$58,X$2,FALSE())),0,VLOOKUP($A41,'RAW DATA (DATABASE)'!$A$3:$AU$58,X$2,FALSE()))</f>
        <v>57298355.5973</v>
      </c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</row>
    <row r="42" customFormat="false" ht="12.75" hidden="false" customHeight="false" outlineLevel="0" collapsed="false">
      <c r="A42" s="142" t="s">
        <v>90</v>
      </c>
      <c r="B42" s="142" t="s">
        <v>156</v>
      </c>
      <c r="C42" s="141" t="str">
        <f aca="false">IF(ISNA(VLOOKUP($A42,'RAW DATA (DATABASE)'!$A$3:$AU$58,C$2,FALSE())),0,VLOOKUP($A42,'RAW DATA (DATABASE)'!$A$3:$AU$58,C$2,FALSE()))</f>
        <v>PETROCHEMICALS-PHYSICAL</v>
      </c>
      <c r="D42" s="141" t="str">
        <f aca="false">IF(ISNA(VLOOKUP($A42,'RAW DATA (DATABASE)'!$A$3:$AU$58,D$2,FALSE())),0,VLOOKUP($A42,'RAW DATA (DATABASE)'!$A$3:$AU$58,D$2,FALSE()))</f>
        <v>No</v>
      </c>
      <c r="E42" s="141" t="n">
        <f aca="false">IF(ISNA(VLOOKUP($A42,'RAW DATA (DATABASE)'!$A$3:$AU$58,E$2,FALSE())),0,VLOOKUP($A42,'RAW DATA (DATABASE)'!$A$3:$AU$58,E$2,FALSE()))</f>
        <v>161</v>
      </c>
      <c r="F42" s="141" t="n">
        <f aca="false">IF(ISNA(VLOOKUP($A42,'RAW DATA (DATABASE)'!$A$3:$AU$58,F$2,FALSE())),0,VLOOKUP($A42,'RAW DATA (DATABASE)'!$A$3:$AU$58,F$2,FALSE()))</f>
        <v>964542.1</v>
      </c>
      <c r="G42" s="141" t="n">
        <f aca="false">IF(ISNA(VLOOKUP($A42,'RAW DATA (DATABASE)'!$A$3:$AU$58,G$2,FALSE())),0,VLOOKUP($A42,'RAW DATA (DATABASE)'!$A$3:$AU$58,G$2,FALSE()))</f>
        <v>826426.74</v>
      </c>
      <c r="H42" s="141" t="n">
        <f aca="false">IF(ISNA(VLOOKUP($A42,'RAW DATA (DATABASE)'!$A$3:$AU$58,H$2,FALSE())),0,VLOOKUP($A42,'RAW DATA (DATABASE)'!$A$3:$AU$58,H$2,FALSE()))</f>
        <v>297845212.63</v>
      </c>
      <c r="I42" s="141" t="n">
        <f aca="false">IF(ISNA(VLOOKUP($A42,'RAW DATA (DATABASE)'!$A$3:$AU$58,I$2,FALSE())),0,VLOOKUP($A42,'RAW DATA (DATABASE)'!$A$3:$AU$58,I$2,FALSE()))</f>
        <v>305261257.28</v>
      </c>
      <c r="J42" s="141" t="n">
        <f aca="false">IF(ISNA(VLOOKUP($A42,'RAW DATA (DATABASE)'!$A$3:$AU$58,J$2,FALSE())),0,VLOOKUP($A42,'RAW DATA (DATABASE)'!$A$3:$AU$58,J$2,FALSE()))</f>
        <v>90</v>
      </c>
      <c r="K42" s="141" t="n">
        <f aca="false">IF(ISNA(VLOOKUP($A42,'RAW DATA (DATABASE)'!$A$3:$AU$58,K$2,FALSE())),0,VLOOKUP($A42,'RAW DATA (DATABASE)'!$A$3:$AU$58,K$2,FALSE()))</f>
        <v>533200.02</v>
      </c>
      <c r="L42" s="141" t="n">
        <f aca="false">IF(ISNA(VLOOKUP($A42,'RAW DATA (DATABASE)'!$A$3:$AU$58,L$2,FALSE())),0,VLOOKUP($A42,'RAW DATA (DATABASE)'!$A$3:$AU$58,L$2,FALSE()))</f>
        <v>429782.58</v>
      </c>
      <c r="M42" s="141" t="n">
        <f aca="false">IF(ISNA(VLOOKUP($A42,'RAW DATA (DATABASE)'!$A$3:$AU$58,M$2,FALSE())),0,VLOOKUP($A42,'RAW DATA (DATABASE)'!$A$3:$AU$58,M$2,FALSE()))</f>
        <v>147588973.78</v>
      </c>
      <c r="N42" s="141" t="n">
        <f aca="false">IF(ISNA(VLOOKUP($A42,'RAW DATA (DATABASE)'!$A$3:$AU$58,N$2,FALSE())),0,VLOOKUP($A42,'RAW DATA (DATABASE)'!$A$3:$AU$58,N$2,FALSE()))</f>
        <v>157976372.92</v>
      </c>
      <c r="O42" s="141" t="n">
        <f aca="false">IF(ISNA(VLOOKUP($A42,'RAW DATA (DATABASE)'!$A$3:$AU$58,O$2,FALSE())),0,VLOOKUP($A42,'RAW DATA (DATABASE)'!$A$3:$AU$58,O$2,FALSE()))</f>
        <v>3</v>
      </c>
      <c r="P42" s="141" t="n">
        <f aca="false">IF(ISNA(VLOOKUP($A42,'RAW DATA (DATABASE)'!$A$3:$AU$58,P$2,FALSE())),0,VLOOKUP($A42,'RAW DATA (DATABASE)'!$A$3:$AU$58,P$2,FALSE()))</f>
        <v>800</v>
      </c>
      <c r="Q42" s="141" t="n">
        <f aca="false">IF(ISNA(VLOOKUP($A42,'RAW DATA (DATABASE)'!$A$3:$AU$58,Q$2,FALSE())),0,VLOOKUP($A42,'RAW DATA (DATABASE)'!$A$3:$AU$58,Q$2,FALSE()))</f>
        <v>16000</v>
      </c>
      <c r="R42" s="141" t="n">
        <f aca="false">IF(ISNA(VLOOKUP($A42,'RAW DATA (DATABASE)'!$A$3:$AU$58,R$2,FALSE())),0,VLOOKUP($A42,'RAW DATA (DATABASE)'!$A$3:$AU$58,R$2,FALSE()))</f>
        <v>713865.09</v>
      </c>
      <c r="S42" s="141" t="n">
        <f aca="false">IF(ISNA(VLOOKUP($A42,'RAW DATA (DATABASE)'!$A$3:$AU$58,S$2,FALSE())),0,VLOOKUP($A42,'RAW DATA (DATABASE)'!$A$3:$AU$58,S$2,FALSE()))</f>
        <v>10256000</v>
      </c>
      <c r="T42" s="141" t="n">
        <f aca="false">IF(ISNA(VLOOKUP($A42,'RAW DATA (DATABASE)'!$A$3:$AU$58,T$2,FALSE())),0,VLOOKUP($A42,'RAW DATA (DATABASE)'!$A$3:$AU$58,T$2,FALSE()))</f>
        <v>161</v>
      </c>
      <c r="U42" s="141" t="n">
        <f aca="false">IF(ISNA(VLOOKUP($A42,'RAW DATA (DATABASE)'!$A$3:$AU$58,U$2,FALSE())),0,VLOOKUP($A42,'RAW DATA (DATABASE)'!$A$3:$AU$58,U$2,FALSE()))</f>
        <v>964542.104</v>
      </c>
      <c r="V42" s="141" t="n">
        <f aca="false">IF(ISNA(VLOOKUP($A42,'RAW DATA (DATABASE)'!$A$3:$AU$58,V$2,FALSE())),0,VLOOKUP($A42,'RAW DATA (DATABASE)'!$A$3:$AU$58,V$2,FALSE()))</f>
        <v>826426.744</v>
      </c>
      <c r="W42" s="141" t="n">
        <f aca="false">IF(ISNA(VLOOKUP($A42,'RAW DATA (DATABASE)'!$A$3:$AU$58,W$2,FALSE())),0,VLOOKUP($A42,'RAW DATA (DATABASE)'!$A$3:$AU$58,W$2,FALSE()))</f>
        <v>297845212.627648</v>
      </c>
      <c r="X42" s="141" t="n">
        <f aca="false">IF(ISNA(VLOOKUP($A42,'RAW DATA (DATABASE)'!$A$3:$AU$58,X$2,FALSE())),0,VLOOKUP($A42,'RAW DATA (DATABASE)'!$A$3:$AU$58,X$2,FALSE()))</f>
        <v>305261257.27604</v>
      </c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</row>
    <row r="43" customFormat="false" ht="12.75" hidden="false" customHeight="false" outlineLevel="0" collapsed="false">
      <c r="A43" s="142" t="s">
        <v>93</v>
      </c>
      <c r="B43" s="142" t="s">
        <v>156</v>
      </c>
      <c r="C43" s="141" t="str">
        <f aca="false">IF(ISNA(VLOOKUP($A43,'RAW DATA (DATABASE)'!$A$3:$AU$58,C$2,FALSE())),0,VLOOKUP($A43,'RAW DATA (DATABASE)'!$A$3:$AU$58,C$2,FALSE()))</f>
        <v>PETROCHEMICALS-PRICE</v>
      </c>
      <c r="D43" s="141" t="str">
        <f aca="false">IF(ISNA(VLOOKUP($A43,'RAW DATA (DATABASE)'!$A$3:$AU$58,D$2,FALSE())),0,VLOOKUP($A43,'RAW DATA (DATABASE)'!$A$3:$AU$58,D$2,FALSE()))</f>
        <v>No</v>
      </c>
      <c r="E43" s="141" t="n">
        <f aca="false">IF(ISNA(VLOOKUP($A43,'RAW DATA (DATABASE)'!$A$3:$AU$58,E$2,FALSE())),0,VLOOKUP($A43,'RAW DATA (DATABASE)'!$A$3:$AU$58,E$2,FALSE()))</f>
        <v>28</v>
      </c>
      <c r="F43" s="141" t="n">
        <f aca="false">IF(ISNA(VLOOKUP($A43,'RAW DATA (DATABASE)'!$A$3:$AU$58,F$2,FALSE())),0,VLOOKUP($A43,'RAW DATA (DATABASE)'!$A$3:$AU$58,F$2,FALSE()))</f>
        <v>792000</v>
      </c>
      <c r="G43" s="141" t="n">
        <f aca="false">IF(ISNA(VLOOKUP($A43,'RAW DATA (DATABASE)'!$A$3:$AU$58,G$2,FALSE())),0,VLOOKUP($A43,'RAW DATA (DATABASE)'!$A$3:$AU$58,G$2,FALSE()))</f>
        <v>1104000</v>
      </c>
      <c r="H43" s="141" t="n">
        <f aca="false">IF(ISNA(VLOOKUP($A43,'RAW DATA (DATABASE)'!$A$3:$AU$58,H$2,FALSE())),0,VLOOKUP($A43,'RAW DATA (DATABASE)'!$A$3:$AU$58,H$2,FALSE()))</f>
        <v>184202000</v>
      </c>
      <c r="I43" s="141" t="n">
        <f aca="false">IF(ISNA(VLOOKUP($A43,'RAW DATA (DATABASE)'!$A$3:$AU$58,I$2,FALSE())),0,VLOOKUP($A43,'RAW DATA (DATABASE)'!$A$3:$AU$58,I$2,FALSE()))</f>
        <v>245596000</v>
      </c>
      <c r="J43" s="141" t="n">
        <f aca="false">IF(ISNA(VLOOKUP($A43,'RAW DATA (DATABASE)'!$A$3:$AU$58,J$2,FALSE())),0,VLOOKUP($A43,'RAW DATA (DATABASE)'!$A$3:$AU$58,J$2,FALSE()))</f>
        <v>15</v>
      </c>
      <c r="K43" s="141" t="n">
        <f aca="false">IF(ISNA(VLOOKUP($A43,'RAW DATA (DATABASE)'!$A$3:$AU$58,K$2,FALSE())),0,VLOOKUP($A43,'RAW DATA (DATABASE)'!$A$3:$AU$58,K$2,FALSE()))</f>
        <v>592000</v>
      </c>
      <c r="L43" s="141" t="n">
        <f aca="false">IF(ISNA(VLOOKUP($A43,'RAW DATA (DATABASE)'!$A$3:$AU$58,L$2,FALSE())),0,VLOOKUP($A43,'RAW DATA (DATABASE)'!$A$3:$AU$58,L$2,FALSE()))</f>
        <v>424000</v>
      </c>
      <c r="M43" s="141" t="n">
        <f aca="false">IF(ISNA(VLOOKUP($A43,'RAW DATA (DATABASE)'!$A$3:$AU$58,M$2,FALSE())),0,VLOOKUP($A43,'RAW DATA (DATABASE)'!$A$3:$AU$58,M$2,FALSE()))</f>
        <v>139112000</v>
      </c>
      <c r="N43" s="141" t="n">
        <f aca="false">IF(ISNA(VLOOKUP($A43,'RAW DATA (DATABASE)'!$A$3:$AU$58,N$2,FALSE())),0,VLOOKUP($A43,'RAW DATA (DATABASE)'!$A$3:$AU$58,N$2,FALSE()))</f>
        <v>100616000</v>
      </c>
      <c r="O43" s="141" t="n">
        <f aca="false">IF(ISNA(VLOOKUP($A43,'RAW DATA (DATABASE)'!$A$3:$AU$58,O$2,FALSE())),0,VLOOKUP($A43,'RAW DATA (DATABASE)'!$A$3:$AU$58,O$2,FALSE()))</f>
        <v>1</v>
      </c>
      <c r="P43" s="141" t="n">
        <f aca="false">IF(ISNA(VLOOKUP($A43,'RAW DATA (DATABASE)'!$A$3:$AU$58,P$2,FALSE())),0,VLOOKUP($A43,'RAW DATA (DATABASE)'!$A$3:$AU$58,P$2,FALSE()))</f>
        <v>40000</v>
      </c>
      <c r="Q43" s="141" t="n">
        <f aca="false">IF(ISNA(VLOOKUP($A43,'RAW DATA (DATABASE)'!$A$3:$AU$58,Q$2,FALSE())),0,VLOOKUP($A43,'RAW DATA (DATABASE)'!$A$3:$AU$58,Q$2,FALSE()))</f>
        <v>0</v>
      </c>
      <c r="R43" s="141" t="n">
        <f aca="false">IF(ISNA(VLOOKUP($A43,'RAW DATA (DATABASE)'!$A$3:$AU$58,R$2,FALSE())),0,VLOOKUP($A43,'RAW DATA (DATABASE)'!$A$3:$AU$58,R$2,FALSE()))</f>
        <v>10930000</v>
      </c>
      <c r="S43" s="141" t="n">
        <f aca="false">IF(ISNA(VLOOKUP($A43,'RAW DATA (DATABASE)'!$A$3:$AU$58,S$2,FALSE())),0,VLOOKUP($A43,'RAW DATA (DATABASE)'!$A$3:$AU$58,S$2,FALSE()))</f>
        <v>0</v>
      </c>
      <c r="T43" s="141" t="n">
        <f aca="false">IF(ISNA(VLOOKUP($A43,'RAW DATA (DATABASE)'!$A$3:$AU$58,T$2,FALSE())),0,VLOOKUP($A43,'RAW DATA (DATABASE)'!$A$3:$AU$58,T$2,FALSE()))</f>
        <v>28</v>
      </c>
      <c r="U43" s="141" t="n">
        <f aca="false">IF(ISNA(VLOOKUP($A43,'RAW DATA (DATABASE)'!$A$3:$AU$58,U$2,FALSE())),0,VLOOKUP($A43,'RAW DATA (DATABASE)'!$A$3:$AU$58,U$2,FALSE()))</f>
        <v>792000</v>
      </c>
      <c r="V43" s="141" t="n">
        <f aca="false">IF(ISNA(VLOOKUP($A43,'RAW DATA (DATABASE)'!$A$3:$AU$58,V$2,FALSE())),0,VLOOKUP($A43,'RAW DATA (DATABASE)'!$A$3:$AU$58,V$2,FALSE()))</f>
        <v>1104000</v>
      </c>
      <c r="W43" s="141" t="n">
        <f aca="false">IF(ISNA(VLOOKUP($A43,'RAW DATA (DATABASE)'!$A$3:$AU$58,W$2,FALSE())),0,VLOOKUP($A43,'RAW DATA (DATABASE)'!$A$3:$AU$58,W$2,FALSE()))</f>
        <v>184202000</v>
      </c>
      <c r="X43" s="141" t="n">
        <f aca="false">IF(ISNA(VLOOKUP($A43,'RAW DATA (DATABASE)'!$A$3:$AU$58,X$2,FALSE())),0,VLOOKUP($A43,'RAW DATA (DATABASE)'!$A$3:$AU$58,X$2,FALSE()))</f>
        <v>245596000</v>
      </c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</row>
    <row r="44" customFormat="false" ht="12.75" hidden="false" customHeight="false" outlineLevel="0" collapsed="false">
      <c r="A44" s="142" t="s">
        <v>121</v>
      </c>
      <c r="B44" s="142" t="s">
        <v>155</v>
      </c>
      <c r="C44" s="141" t="str">
        <f aca="false">IF(ISNA(VLOOKUP($A44,'RAW DATA (DATABASE)'!$A$3:$AU$58,C$2,FALSE())),0,VLOOKUP($A44,'RAW DATA (DATABASE)'!$A$3:$AU$58,C$2,FALSE()))</f>
        <v>PLASTICS-PRICE</v>
      </c>
      <c r="D44" s="141" t="str">
        <f aca="false">IF(ISNA(VLOOKUP($A44,'RAW DATA (DATABASE)'!$A$3:$AU$58,D$2,FALSE())),0,VLOOKUP($A44,'RAW DATA (DATABASE)'!$A$3:$AU$58,D$2,FALSE()))</f>
        <v>Yes</v>
      </c>
      <c r="E44" s="141" t="n">
        <f aca="false">IF(ISNA(VLOOKUP($A44,'RAW DATA (DATABASE)'!$A$3:$AU$58,E$2,FALSE())),0,VLOOKUP($A44,'RAW DATA (DATABASE)'!$A$3:$AU$58,E$2,FALSE()))</f>
        <v>1</v>
      </c>
      <c r="F44" s="141" t="n">
        <f aca="false">IF(ISNA(VLOOKUP($A44,'RAW DATA (DATABASE)'!$A$3:$AU$58,F$2,FALSE())),0,VLOOKUP($A44,'RAW DATA (DATABASE)'!$A$3:$AU$58,F$2,FALSE()))</f>
        <v>0</v>
      </c>
      <c r="G44" s="141" t="n">
        <f aca="false">IF(ISNA(VLOOKUP($A44,'RAW DATA (DATABASE)'!$A$3:$AU$58,G$2,FALSE())),0,VLOOKUP($A44,'RAW DATA (DATABASE)'!$A$3:$AU$58,G$2,FALSE()))</f>
        <v>1500000</v>
      </c>
      <c r="H44" s="141" t="n">
        <f aca="false">IF(ISNA(VLOOKUP($A44,'RAW DATA (DATABASE)'!$A$3:$AU$58,H$2,FALSE())),0,VLOOKUP($A44,'RAW DATA (DATABASE)'!$A$3:$AU$58,H$2,FALSE()))</f>
        <v>0</v>
      </c>
      <c r="I44" s="141" t="n">
        <f aca="false">IF(ISNA(VLOOKUP($A44,'RAW DATA (DATABASE)'!$A$3:$AU$58,I$2,FALSE())),0,VLOOKUP($A44,'RAW DATA (DATABASE)'!$A$3:$AU$58,I$2,FALSE()))</f>
        <v>427500</v>
      </c>
      <c r="J44" s="141" t="n">
        <f aca="false">IF(ISNA(VLOOKUP($A44,'RAW DATA (DATABASE)'!$A$3:$AU$58,J$2,FALSE())),0,VLOOKUP($A44,'RAW DATA (DATABASE)'!$A$3:$AU$58,J$2,FALSE()))</f>
        <v>1</v>
      </c>
      <c r="K44" s="141" t="n">
        <f aca="false">IF(ISNA(VLOOKUP($A44,'RAW DATA (DATABASE)'!$A$3:$AU$58,K$2,FALSE())),0,VLOOKUP($A44,'RAW DATA (DATABASE)'!$A$3:$AU$58,K$2,FALSE()))</f>
        <v>0</v>
      </c>
      <c r="L44" s="141" t="n">
        <f aca="false">IF(ISNA(VLOOKUP($A44,'RAW DATA (DATABASE)'!$A$3:$AU$58,L$2,FALSE())),0,VLOOKUP($A44,'RAW DATA (DATABASE)'!$A$3:$AU$58,L$2,FALSE()))</f>
        <v>1500000</v>
      </c>
      <c r="M44" s="141" t="n">
        <f aca="false">IF(ISNA(VLOOKUP($A44,'RAW DATA (DATABASE)'!$A$3:$AU$58,M$2,FALSE())),0,VLOOKUP($A44,'RAW DATA (DATABASE)'!$A$3:$AU$58,M$2,FALSE()))</f>
        <v>0</v>
      </c>
      <c r="N44" s="141" t="n">
        <f aca="false">IF(ISNA(VLOOKUP($A44,'RAW DATA (DATABASE)'!$A$3:$AU$58,N$2,FALSE())),0,VLOOKUP($A44,'RAW DATA (DATABASE)'!$A$3:$AU$58,N$2,FALSE()))</f>
        <v>427500</v>
      </c>
      <c r="O44" s="141" t="n">
        <f aca="false">IF(ISNA(VLOOKUP($A44,'RAW DATA (DATABASE)'!$A$3:$AU$58,O$2,FALSE())),0,VLOOKUP($A44,'RAW DATA (DATABASE)'!$A$3:$AU$58,O$2,FALSE()))</f>
        <v>0</v>
      </c>
      <c r="P44" s="141" t="n">
        <f aca="false">IF(ISNA(VLOOKUP($A44,'RAW DATA (DATABASE)'!$A$3:$AU$58,P$2,FALSE())),0,VLOOKUP($A44,'RAW DATA (DATABASE)'!$A$3:$AU$58,P$2,FALSE()))</f>
        <v>0</v>
      </c>
      <c r="Q44" s="141" t="n">
        <f aca="false">IF(ISNA(VLOOKUP($A44,'RAW DATA (DATABASE)'!$A$3:$AU$58,Q$2,FALSE())),0,VLOOKUP($A44,'RAW DATA (DATABASE)'!$A$3:$AU$58,Q$2,FALSE()))</f>
        <v>0</v>
      </c>
      <c r="R44" s="141" t="n">
        <f aca="false">IF(ISNA(VLOOKUP($A44,'RAW DATA (DATABASE)'!$A$3:$AU$58,R$2,FALSE())),0,VLOOKUP($A44,'RAW DATA (DATABASE)'!$A$3:$AU$58,R$2,FALSE()))</f>
        <v>0</v>
      </c>
      <c r="S44" s="141" t="n">
        <f aca="false">IF(ISNA(VLOOKUP($A44,'RAW DATA (DATABASE)'!$A$3:$AU$58,S$2,FALSE())),0,VLOOKUP($A44,'RAW DATA (DATABASE)'!$A$3:$AU$58,S$2,FALSE()))</f>
        <v>0</v>
      </c>
      <c r="T44" s="141" t="n">
        <f aca="false">IF(ISNA(VLOOKUP($A44,'RAW DATA (DATABASE)'!$A$3:$AU$58,T$2,FALSE())),0,VLOOKUP($A44,'RAW DATA (DATABASE)'!$A$3:$AU$58,T$2,FALSE()))</f>
        <v>1</v>
      </c>
      <c r="U44" s="141" t="n">
        <f aca="false">IF(ISNA(VLOOKUP($A44,'RAW DATA (DATABASE)'!$A$3:$AU$58,U$2,FALSE())),0,VLOOKUP($A44,'RAW DATA (DATABASE)'!$A$3:$AU$58,U$2,FALSE()))</f>
        <v>0</v>
      </c>
      <c r="V44" s="141" t="n">
        <f aca="false">IF(ISNA(VLOOKUP($A44,'RAW DATA (DATABASE)'!$A$3:$AU$58,V$2,FALSE())),0,VLOOKUP($A44,'RAW DATA (DATABASE)'!$A$3:$AU$58,V$2,FALSE()))</f>
        <v>1500000</v>
      </c>
      <c r="W44" s="141" t="n">
        <f aca="false">IF(ISNA(VLOOKUP($A44,'RAW DATA (DATABASE)'!$A$3:$AU$58,W$2,FALSE())),0,VLOOKUP($A44,'RAW DATA (DATABASE)'!$A$3:$AU$58,W$2,FALSE()))</f>
        <v>0</v>
      </c>
      <c r="X44" s="141" t="n">
        <f aca="false">IF(ISNA(VLOOKUP($A44,'RAW DATA (DATABASE)'!$A$3:$AU$58,X$2,FALSE())),0,VLOOKUP($A44,'RAW DATA (DATABASE)'!$A$3:$AU$58,X$2,FALSE()))</f>
        <v>427500</v>
      </c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</row>
    <row r="45" customFormat="false" ht="12.75" hidden="false" customHeight="false" outlineLevel="0" collapsed="false">
      <c r="A45" s="142" t="s">
        <v>122</v>
      </c>
      <c r="B45" s="142" t="s">
        <v>155</v>
      </c>
      <c r="C45" s="141" t="str">
        <f aca="false">IF(ISNA(VLOOKUP($A45,'RAW DATA (DATABASE)'!$A$3:$AU$58,C$2,FALSE())),0,VLOOKUP($A45,'RAW DATA (DATABASE)'!$A$3:$AU$58,C$2,FALSE()))</f>
        <v>PLASTICS-PRICE</v>
      </c>
      <c r="D45" s="141" t="str">
        <f aca="false">IF(ISNA(VLOOKUP($A45,'RAW DATA (DATABASE)'!$A$3:$AU$58,D$2,FALSE())),0,VLOOKUP($A45,'RAW DATA (DATABASE)'!$A$3:$AU$58,D$2,FALSE()))</f>
        <v>No</v>
      </c>
      <c r="E45" s="141" t="n">
        <f aca="false">IF(ISNA(VLOOKUP($A45,'RAW DATA (DATABASE)'!$A$3:$AU$58,E$2,FALSE())),0,VLOOKUP($A45,'RAW DATA (DATABASE)'!$A$3:$AU$58,E$2,FALSE()))</f>
        <v>40</v>
      </c>
      <c r="F45" s="141" t="n">
        <f aca="false">IF(ISNA(VLOOKUP($A45,'RAW DATA (DATABASE)'!$A$3:$AU$58,F$2,FALSE())),0,VLOOKUP($A45,'RAW DATA (DATABASE)'!$A$3:$AU$58,F$2,FALSE()))</f>
        <v>1943600</v>
      </c>
      <c r="G45" s="141" t="n">
        <f aca="false">IF(ISNA(VLOOKUP($A45,'RAW DATA (DATABASE)'!$A$3:$AU$58,G$2,FALSE())),0,VLOOKUP($A45,'RAW DATA (DATABASE)'!$A$3:$AU$58,G$2,FALSE()))</f>
        <v>25895000</v>
      </c>
      <c r="H45" s="141" t="n">
        <f aca="false">IF(ISNA(VLOOKUP($A45,'RAW DATA (DATABASE)'!$A$3:$AU$58,H$2,FALSE())),0,VLOOKUP($A45,'RAW DATA (DATABASE)'!$A$3:$AU$58,H$2,FALSE()))</f>
        <v>28038923.54</v>
      </c>
      <c r="I45" s="141" t="n">
        <f aca="false">IF(ISNA(VLOOKUP($A45,'RAW DATA (DATABASE)'!$A$3:$AU$58,I$2,FALSE())),0,VLOOKUP($A45,'RAW DATA (DATABASE)'!$A$3:$AU$58,I$2,FALSE()))</f>
        <v>38172699.64</v>
      </c>
      <c r="J45" s="141" t="n">
        <f aca="false">IF(ISNA(VLOOKUP($A45,'RAW DATA (DATABASE)'!$A$3:$AU$58,J$2,FALSE())),0,VLOOKUP($A45,'RAW DATA (DATABASE)'!$A$3:$AU$58,J$2,FALSE()))</f>
        <v>2</v>
      </c>
      <c r="K45" s="141" t="n">
        <f aca="false">IF(ISNA(VLOOKUP($A45,'RAW DATA (DATABASE)'!$A$3:$AU$58,K$2,FALSE())),0,VLOOKUP($A45,'RAW DATA (DATABASE)'!$A$3:$AU$58,K$2,FALSE()))</f>
        <v>0</v>
      </c>
      <c r="L45" s="141" t="n">
        <f aca="false">IF(ISNA(VLOOKUP($A45,'RAW DATA (DATABASE)'!$A$3:$AU$58,L$2,FALSE())),0,VLOOKUP($A45,'RAW DATA (DATABASE)'!$A$3:$AU$58,L$2,FALSE()))</f>
        <v>24300000</v>
      </c>
      <c r="M45" s="141" t="n">
        <f aca="false">IF(ISNA(VLOOKUP($A45,'RAW DATA (DATABASE)'!$A$3:$AU$58,M$2,FALSE())),0,VLOOKUP($A45,'RAW DATA (DATABASE)'!$A$3:$AU$58,M$2,FALSE()))</f>
        <v>0</v>
      </c>
      <c r="N45" s="141" t="n">
        <f aca="false">IF(ISNA(VLOOKUP($A45,'RAW DATA (DATABASE)'!$A$3:$AU$58,N$2,FALSE())),0,VLOOKUP($A45,'RAW DATA (DATABASE)'!$A$3:$AU$58,N$2,FALSE()))</f>
        <v>13536000</v>
      </c>
      <c r="O45" s="141" t="n">
        <f aca="false">IF(ISNA(VLOOKUP($A45,'RAW DATA (DATABASE)'!$A$3:$AU$58,O$2,FALSE())),0,VLOOKUP($A45,'RAW DATA (DATABASE)'!$A$3:$AU$58,O$2,FALSE()))</f>
        <v>0</v>
      </c>
      <c r="P45" s="141" t="n">
        <f aca="false">IF(ISNA(VLOOKUP($A45,'RAW DATA (DATABASE)'!$A$3:$AU$58,P$2,FALSE())),0,VLOOKUP($A45,'RAW DATA (DATABASE)'!$A$3:$AU$58,P$2,FALSE()))</f>
        <v>0</v>
      </c>
      <c r="Q45" s="141" t="n">
        <f aca="false">IF(ISNA(VLOOKUP($A45,'RAW DATA (DATABASE)'!$A$3:$AU$58,Q$2,FALSE())),0,VLOOKUP($A45,'RAW DATA (DATABASE)'!$A$3:$AU$58,Q$2,FALSE()))</f>
        <v>0</v>
      </c>
      <c r="R45" s="141" t="n">
        <f aca="false">IF(ISNA(VLOOKUP($A45,'RAW DATA (DATABASE)'!$A$3:$AU$58,R$2,FALSE())),0,VLOOKUP($A45,'RAW DATA (DATABASE)'!$A$3:$AU$58,R$2,FALSE()))</f>
        <v>0</v>
      </c>
      <c r="S45" s="141" t="n">
        <f aca="false">IF(ISNA(VLOOKUP($A45,'RAW DATA (DATABASE)'!$A$3:$AU$58,S$2,FALSE())),0,VLOOKUP($A45,'RAW DATA (DATABASE)'!$A$3:$AU$58,S$2,FALSE()))</f>
        <v>0</v>
      </c>
      <c r="T45" s="141" t="n">
        <f aca="false">IF(ISNA(VLOOKUP($A45,'RAW DATA (DATABASE)'!$A$3:$AU$58,T$2,FALSE())),0,VLOOKUP($A45,'RAW DATA (DATABASE)'!$A$3:$AU$58,T$2,FALSE()))</f>
        <v>2</v>
      </c>
      <c r="U45" s="141" t="n">
        <f aca="false">IF(ISNA(VLOOKUP($A45,'RAW DATA (DATABASE)'!$A$3:$AU$58,U$2,FALSE())),0,VLOOKUP($A45,'RAW DATA (DATABASE)'!$A$3:$AU$58,U$2,FALSE()))</f>
        <v>0</v>
      </c>
      <c r="V45" s="141" t="n">
        <f aca="false">IF(ISNA(VLOOKUP($A45,'RAW DATA (DATABASE)'!$A$3:$AU$58,V$2,FALSE())),0,VLOOKUP($A45,'RAW DATA (DATABASE)'!$A$3:$AU$58,V$2,FALSE()))</f>
        <v>24300000</v>
      </c>
      <c r="W45" s="141" t="n">
        <f aca="false">IF(ISNA(VLOOKUP($A45,'RAW DATA (DATABASE)'!$A$3:$AU$58,W$2,FALSE())),0,VLOOKUP($A45,'RAW DATA (DATABASE)'!$A$3:$AU$58,W$2,FALSE()))</f>
        <v>0</v>
      </c>
      <c r="X45" s="141" t="n">
        <f aca="false">IF(ISNA(VLOOKUP($A45,'RAW DATA (DATABASE)'!$A$3:$AU$58,X$2,FALSE())),0,VLOOKUP($A45,'RAW DATA (DATABASE)'!$A$3:$AU$58,X$2,FALSE()))</f>
        <v>13536000</v>
      </c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</row>
    <row r="46" customFormat="false" ht="12.75" hidden="false" customHeight="false" outlineLevel="0" collapsed="false">
      <c r="A46" s="142" t="s">
        <v>60</v>
      </c>
      <c r="B46" s="142" t="s">
        <v>148</v>
      </c>
      <c r="C46" s="141" t="str">
        <f aca="false">IF(ISNA(VLOOKUP($A46,'RAW DATA (DATABASE)'!$A$3:$AU$58,C$2,FALSE())),0,VLOOKUP($A46,'RAW DATA (DATABASE)'!$A$3:$AU$58,C$2,FALSE()))</f>
        <v>POWER-PHYSICAL</v>
      </c>
      <c r="D46" s="141" t="str">
        <f aca="false">IF(ISNA(VLOOKUP($A46,'RAW DATA (DATABASE)'!$A$3:$AU$58,D$2,FALSE())),0,VLOOKUP($A46,'RAW DATA (DATABASE)'!$A$3:$AU$58,D$2,FALSE()))</f>
        <v>Yes</v>
      </c>
      <c r="E46" s="141" t="n">
        <f aca="false">IF(ISNA(VLOOKUP($A46,'RAW DATA (DATABASE)'!$A$3:$AU$58,E$2,FALSE())),0,VLOOKUP($A46,'RAW DATA (DATABASE)'!$A$3:$AU$58,E$2,FALSE()))</f>
        <v>3063</v>
      </c>
      <c r="F46" s="141" t="n">
        <f aca="false">IF(ISNA(VLOOKUP($A46,'RAW DATA (DATABASE)'!$A$3:$AU$58,F$2,FALSE())),0,VLOOKUP($A46,'RAW DATA (DATABASE)'!$A$3:$AU$58,F$2,FALSE()))</f>
        <v>11265740</v>
      </c>
      <c r="G46" s="141" t="n">
        <f aca="false">IF(ISNA(VLOOKUP($A46,'RAW DATA (DATABASE)'!$A$3:$AU$58,G$2,FALSE())),0,VLOOKUP($A46,'RAW DATA (DATABASE)'!$A$3:$AU$58,G$2,FALSE()))</f>
        <v>13753544</v>
      </c>
      <c r="H46" s="141" t="n">
        <f aca="false">IF(ISNA(VLOOKUP($A46,'RAW DATA (DATABASE)'!$A$3:$AU$58,H$2,FALSE())),0,VLOOKUP($A46,'RAW DATA (DATABASE)'!$A$3:$AU$58,H$2,FALSE()))</f>
        <v>899153656</v>
      </c>
      <c r="I46" s="141" t="n">
        <f aca="false">IF(ISNA(VLOOKUP($A46,'RAW DATA (DATABASE)'!$A$3:$AU$58,I$2,FALSE())),0,VLOOKUP($A46,'RAW DATA (DATABASE)'!$A$3:$AU$58,I$2,FALSE()))</f>
        <v>0</v>
      </c>
      <c r="J46" s="141" t="n">
        <f aca="false">IF(ISNA(VLOOKUP($A46,'RAW DATA (DATABASE)'!$A$3:$AU$58,J$2,FALSE())),0,VLOOKUP($A46,'RAW DATA (DATABASE)'!$A$3:$AU$58,J$2,FALSE()))</f>
        <v>1744</v>
      </c>
      <c r="K46" s="141" t="n">
        <f aca="false">IF(ISNA(VLOOKUP($A46,'RAW DATA (DATABASE)'!$A$3:$AU$58,K$2,FALSE())),0,VLOOKUP($A46,'RAW DATA (DATABASE)'!$A$3:$AU$58,K$2,FALSE()))</f>
        <v>6828840</v>
      </c>
      <c r="L46" s="141" t="n">
        <f aca="false">IF(ISNA(VLOOKUP($A46,'RAW DATA (DATABASE)'!$A$3:$AU$58,L$2,FALSE())),0,VLOOKUP($A46,'RAW DATA (DATABASE)'!$A$3:$AU$58,L$2,FALSE()))</f>
        <v>8905744</v>
      </c>
      <c r="M46" s="141" t="n">
        <f aca="false">IF(ISNA(VLOOKUP($A46,'RAW DATA (DATABASE)'!$A$3:$AU$58,M$2,FALSE())),0,VLOOKUP($A46,'RAW DATA (DATABASE)'!$A$3:$AU$58,M$2,FALSE()))</f>
        <v>601441904</v>
      </c>
      <c r="N46" s="141" t="n">
        <f aca="false">IF(ISNA(VLOOKUP($A46,'RAW DATA (DATABASE)'!$A$3:$AU$58,N$2,FALSE())),0,VLOOKUP($A46,'RAW DATA (DATABASE)'!$A$3:$AU$58,N$2,FALSE()))</f>
        <v>0</v>
      </c>
      <c r="O46" s="141" t="n">
        <f aca="false">IF(ISNA(VLOOKUP($A46,'RAW DATA (DATABASE)'!$A$3:$AU$58,O$2,FALSE())),0,VLOOKUP($A46,'RAW DATA (DATABASE)'!$A$3:$AU$58,O$2,FALSE()))</f>
        <v>96</v>
      </c>
      <c r="P46" s="141" t="n">
        <f aca="false">IF(ISNA(VLOOKUP($A46,'RAW DATA (DATABASE)'!$A$3:$AU$58,P$2,FALSE())),0,VLOOKUP($A46,'RAW DATA (DATABASE)'!$A$3:$AU$58,P$2,FALSE()))</f>
        <v>180000</v>
      </c>
      <c r="Q46" s="141" t="n">
        <f aca="false">IF(ISNA(VLOOKUP($A46,'RAW DATA (DATABASE)'!$A$3:$AU$58,Q$2,FALSE())),0,VLOOKUP($A46,'RAW DATA (DATABASE)'!$A$3:$AU$58,Q$2,FALSE()))</f>
        <v>528320</v>
      </c>
      <c r="R46" s="141" t="n">
        <f aca="false">IF(ISNA(VLOOKUP($A46,'RAW DATA (DATABASE)'!$A$3:$AU$58,R$2,FALSE())),0,VLOOKUP($A46,'RAW DATA (DATABASE)'!$A$3:$AU$58,R$2,FALSE()))</f>
        <v>28073960</v>
      </c>
      <c r="S46" s="141" t="n">
        <f aca="false">IF(ISNA(VLOOKUP($A46,'RAW DATA (DATABASE)'!$A$3:$AU$58,S$2,FALSE())),0,VLOOKUP($A46,'RAW DATA (DATABASE)'!$A$3:$AU$58,S$2,FALSE()))</f>
        <v>0</v>
      </c>
      <c r="T46" s="141" t="n">
        <f aca="false">IF(ISNA(VLOOKUP($A46,'RAW DATA (DATABASE)'!$A$3:$AU$58,T$2,FALSE())),0,VLOOKUP($A46,'RAW DATA (DATABASE)'!$A$3:$AU$58,T$2,FALSE()))</f>
        <v>2921</v>
      </c>
      <c r="U46" s="141" t="n">
        <f aca="false">IF(ISNA(VLOOKUP($A46,'RAW DATA (DATABASE)'!$A$3:$AU$58,U$2,FALSE())),0,VLOOKUP($A46,'RAW DATA (DATABASE)'!$A$3:$AU$58,U$2,FALSE()))</f>
        <v>10533340</v>
      </c>
      <c r="V46" s="141" t="n">
        <f aca="false">IF(ISNA(VLOOKUP($A46,'RAW DATA (DATABASE)'!$A$3:$AU$58,V$2,FALSE())),0,VLOOKUP($A46,'RAW DATA (DATABASE)'!$A$3:$AU$58,V$2,FALSE()))</f>
        <v>12856344</v>
      </c>
      <c r="W46" s="141" t="n">
        <f aca="false">IF(ISNA(VLOOKUP($A46,'RAW DATA (DATABASE)'!$A$3:$AU$58,W$2,FALSE())),0,VLOOKUP($A46,'RAW DATA (DATABASE)'!$A$3:$AU$58,W$2,FALSE()))</f>
        <v>851261780</v>
      </c>
      <c r="X46" s="141" t="n">
        <f aca="false">IF(ISNA(VLOOKUP($A46,'RAW DATA (DATABASE)'!$A$3:$AU$58,X$2,FALSE())),0,VLOOKUP($A46,'RAW DATA (DATABASE)'!$A$3:$AU$58,X$2,FALSE()))</f>
        <v>0</v>
      </c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</row>
    <row r="47" customFormat="false" ht="12.75" hidden="false" customHeight="false" outlineLevel="0" collapsed="false">
      <c r="A47" s="142" t="s">
        <v>61</v>
      </c>
      <c r="B47" s="142" t="s">
        <v>148</v>
      </c>
      <c r="C47" s="141" t="str">
        <f aca="false">IF(ISNA(VLOOKUP($A47,'RAW DATA (DATABASE)'!$A$3:$AU$58,C$2,FALSE())),0,VLOOKUP($A47,'RAW DATA (DATABASE)'!$A$3:$AU$58,C$2,FALSE()))</f>
        <v>POWER-PHYSICAL</v>
      </c>
      <c r="D47" s="141" t="str">
        <f aca="false">IF(ISNA(VLOOKUP($A47,'RAW DATA (DATABASE)'!$A$3:$AU$58,D$2,FALSE())),0,VLOOKUP($A47,'RAW DATA (DATABASE)'!$A$3:$AU$58,D$2,FALSE()))</f>
        <v>No</v>
      </c>
      <c r="E47" s="141" t="n">
        <f aca="false">IF(ISNA(VLOOKUP($A47,'RAW DATA (DATABASE)'!$A$3:$AU$58,E$2,FALSE())),0,VLOOKUP($A47,'RAW DATA (DATABASE)'!$A$3:$AU$58,E$2,FALSE()))</f>
        <v>20390</v>
      </c>
      <c r="F47" s="141" t="n">
        <f aca="false">IF(ISNA(VLOOKUP($A47,'RAW DATA (DATABASE)'!$A$3:$AU$58,F$2,FALSE())),0,VLOOKUP($A47,'RAW DATA (DATABASE)'!$A$3:$AU$58,F$2,FALSE()))</f>
        <v>131112668.74</v>
      </c>
      <c r="G47" s="141" t="n">
        <f aca="false">IF(ISNA(VLOOKUP($A47,'RAW DATA (DATABASE)'!$A$3:$AU$58,G$2,FALSE())),0,VLOOKUP($A47,'RAW DATA (DATABASE)'!$A$3:$AU$58,G$2,FALSE()))</f>
        <v>114876858.38</v>
      </c>
      <c r="H47" s="141" t="n">
        <f aca="false">IF(ISNA(VLOOKUP($A47,'RAW DATA (DATABASE)'!$A$3:$AU$58,H$2,FALSE())),0,VLOOKUP($A47,'RAW DATA (DATABASE)'!$A$3:$AU$58,H$2,FALSE()))</f>
        <v>8049609568.15</v>
      </c>
      <c r="I47" s="141" t="n">
        <f aca="false">IF(ISNA(VLOOKUP($A47,'RAW DATA (DATABASE)'!$A$3:$AU$58,I$2,FALSE())),0,VLOOKUP($A47,'RAW DATA (DATABASE)'!$A$3:$AU$58,I$2,FALSE()))</f>
        <v>0</v>
      </c>
      <c r="J47" s="141" t="n">
        <f aca="false">IF(ISNA(VLOOKUP($A47,'RAW DATA (DATABASE)'!$A$3:$AU$58,J$2,FALSE())),0,VLOOKUP($A47,'RAW DATA (DATABASE)'!$A$3:$AU$58,J$2,FALSE()))</f>
        <v>8456</v>
      </c>
      <c r="K47" s="141" t="n">
        <f aca="false">IF(ISNA(VLOOKUP($A47,'RAW DATA (DATABASE)'!$A$3:$AU$58,K$2,FALSE())),0,VLOOKUP($A47,'RAW DATA (DATABASE)'!$A$3:$AU$58,K$2,FALSE()))</f>
        <v>53370316.24</v>
      </c>
      <c r="L47" s="141" t="n">
        <f aca="false">IF(ISNA(VLOOKUP($A47,'RAW DATA (DATABASE)'!$A$3:$AU$58,L$2,FALSE())),0,VLOOKUP($A47,'RAW DATA (DATABASE)'!$A$3:$AU$58,L$2,FALSE()))</f>
        <v>43155494.72</v>
      </c>
      <c r="M47" s="141" t="n">
        <f aca="false">IF(ISNA(VLOOKUP($A47,'RAW DATA (DATABASE)'!$A$3:$AU$58,M$2,FALSE())),0,VLOOKUP($A47,'RAW DATA (DATABASE)'!$A$3:$AU$58,M$2,FALSE()))</f>
        <v>3672582637.26</v>
      </c>
      <c r="N47" s="141" t="n">
        <f aca="false">IF(ISNA(VLOOKUP($A47,'RAW DATA (DATABASE)'!$A$3:$AU$58,N$2,FALSE())),0,VLOOKUP($A47,'RAW DATA (DATABASE)'!$A$3:$AU$58,N$2,FALSE()))</f>
        <v>0</v>
      </c>
      <c r="O47" s="141" t="n">
        <f aca="false">IF(ISNA(VLOOKUP($A47,'RAW DATA (DATABASE)'!$A$3:$AU$58,O$2,FALSE())),0,VLOOKUP($A47,'RAW DATA (DATABASE)'!$A$3:$AU$58,O$2,FALSE()))</f>
        <v>418</v>
      </c>
      <c r="P47" s="141" t="n">
        <f aca="false">IF(ISNA(VLOOKUP($A47,'RAW DATA (DATABASE)'!$A$3:$AU$58,P$2,FALSE())),0,VLOOKUP($A47,'RAW DATA (DATABASE)'!$A$3:$AU$58,P$2,FALSE()))</f>
        <v>3341470.27</v>
      </c>
      <c r="Q47" s="141" t="n">
        <f aca="false">IF(ISNA(VLOOKUP($A47,'RAW DATA (DATABASE)'!$A$3:$AU$58,Q$2,FALSE())),0,VLOOKUP($A47,'RAW DATA (DATABASE)'!$A$3:$AU$58,Q$2,FALSE()))</f>
        <v>2365771.27</v>
      </c>
      <c r="R47" s="141" t="n">
        <f aca="false">IF(ISNA(VLOOKUP($A47,'RAW DATA (DATABASE)'!$A$3:$AU$58,R$2,FALSE())),0,VLOOKUP($A47,'RAW DATA (DATABASE)'!$A$3:$AU$58,R$2,FALSE()))</f>
        <v>199800812.4</v>
      </c>
      <c r="S47" s="141" t="n">
        <f aca="false">IF(ISNA(VLOOKUP($A47,'RAW DATA (DATABASE)'!$A$3:$AU$58,S$2,FALSE())),0,VLOOKUP($A47,'RAW DATA (DATABASE)'!$A$3:$AU$58,S$2,FALSE()))</f>
        <v>0</v>
      </c>
      <c r="T47" s="141" t="n">
        <f aca="false">IF(ISNA(VLOOKUP($A47,'RAW DATA (DATABASE)'!$A$3:$AU$58,T$2,FALSE())),0,VLOOKUP($A47,'RAW DATA (DATABASE)'!$A$3:$AU$58,T$2,FALSE()))</f>
        <v>16938</v>
      </c>
      <c r="U47" s="141" t="n">
        <f aca="false">IF(ISNA(VLOOKUP($A47,'RAW DATA (DATABASE)'!$A$3:$AU$58,U$2,FALSE())),0,VLOOKUP($A47,'RAW DATA (DATABASE)'!$A$3:$AU$58,U$2,FALSE()))</f>
        <v>93498104.21</v>
      </c>
      <c r="V47" s="141" t="n">
        <f aca="false">IF(ISNA(VLOOKUP($A47,'RAW DATA (DATABASE)'!$A$3:$AU$58,V$2,FALSE())),0,VLOOKUP($A47,'RAW DATA (DATABASE)'!$A$3:$AU$58,V$2,FALSE()))</f>
        <v>83119062.96</v>
      </c>
      <c r="W47" s="141" t="n">
        <f aca="false">IF(ISNA(VLOOKUP($A47,'RAW DATA (DATABASE)'!$A$3:$AU$58,W$2,FALSE())),0,VLOOKUP($A47,'RAW DATA (DATABASE)'!$A$3:$AU$58,W$2,FALSE()))</f>
        <v>6141171073.638</v>
      </c>
      <c r="X47" s="141" t="n">
        <f aca="false">IF(ISNA(VLOOKUP($A47,'RAW DATA (DATABASE)'!$A$3:$AU$58,X$2,FALSE())),0,VLOOKUP($A47,'RAW DATA (DATABASE)'!$A$3:$AU$58,X$2,FALSE()))</f>
        <v>0</v>
      </c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</row>
    <row r="48" customFormat="false" ht="12.75" hidden="false" customHeight="false" outlineLevel="0" collapsed="false">
      <c r="A48" s="143" t="s">
        <v>53</v>
      </c>
      <c r="B48" s="143" t="s">
        <v>147</v>
      </c>
      <c r="C48" s="144" t="n">
        <f aca="false">IF($A$1="YES",VLOOKUP(VLOOKUP($A48,CONVERTNAMES,2,FALSE()),RAWDATALONDON,C$3,FALSE()),VLOOKUP($A48,'RAW DATA (DATABASE)'!$A$3:$AU$58,C$2,FALSE()))</f>
        <v>0</v>
      </c>
      <c r="D48" s="145" t="str">
        <f aca="false">IF($A$1="YES",RIGHT($A48,LEN($A48)-FIND("=",$A48,1)),VLOOKUP($A48,'RAW DATA (DATABASE)'!$A$3:$AU$58,D$2,FALSE()))</f>
        <v>Yes</v>
      </c>
      <c r="E48" s="144" t="n">
        <f aca="false">IF($A$1="YES",VLOOKUP(VLOOKUP($A48,CONVERTNAMES,2,FALSE()),RAWDATALONDON,E$3,FALSE()),VLOOKUP($A48,'RAW DATA (DATABASE)'!$A$3:$AU$58,E$2,FALSE()))</f>
        <v>106</v>
      </c>
      <c r="F48" s="144" t="n">
        <f aca="false">IF($A$1="YES",VLOOKUP(VLOOKUP($A48,CONVERTNAMES,2,FALSE()),RAWDATALONDON,F$3,FALSE()),VLOOKUP($A48,'RAW DATA (DATABASE)'!$A$3:$AU$58,F$2,FALSE()))</f>
        <v>20757500</v>
      </c>
      <c r="G48" s="144" t="n">
        <f aca="false">IF($A$1="YES",VLOOKUP(VLOOKUP($A48,CONVERTNAMES,2,FALSE()),RAWDATALONDON,G$3,FALSE()),VLOOKUP($A48,'RAW DATA (DATABASE)'!$A$3:$AU$58,G$2,FALSE()))</f>
        <v>-5252500</v>
      </c>
      <c r="H48" s="144" t="n">
        <f aca="false">IF($A$1="YES",VLOOKUP(VLOOKUP($A48,CONVERTNAMES,2,FALSE()),RAWDATALONDON,H$3,FALSE()),VLOOKUP($A48,'RAW DATA (DATABASE)'!$A$3:$AU$58,H$2,FALSE()))</f>
        <v>46123830.5838275</v>
      </c>
      <c r="I48" s="144" t="n">
        <f aca="false">IF($A$1="YES",VLOOKUP(VLOOKUP($A48,CONVERTNAMES,2,FALSE()),RAWDATALONDON,I$3,FALSE()),VLOOKUP($A48,'RAW DATA (DATABASE)'!$A$3:$AU$58,I$2,FALSE()))</f>
        <v>0</v>
      </c>
      <c r="J48" s="144" t="n">
        <f aca="false">IF($A$1="YES",VLOOKUP(VLOOKUP($A48,CONVERTNAMES,2,FALSE()),RAWDATALONDON,J$3,FALSE()),VLOOKUP($A48,'RAW DATA (DATABASE)'!$A$3:$AU$58,J$2,FALSE()))</f>
        <v>56</v>
      </c>
      <c r="K48" s="144" t="n">
        <f aca="false">IF($A$1="YES",VLOOKUP(VLOOKUP($A48,CONVERTNAMES,2,FALSE()),RAWDATALONDON,K$3,FALSE()),VLOOKUP($A48,'RAW DATA (DATABASE)'!$A$3:$AU$58,K$2,FALSE()))</f>
        <v>9825000</v>
      </c>
      <c r="L48" s="144" t="n">
        <f aca="false">IF($A$1="YES",VLOOKUP(VLOOKUP($A48,CONVERTNAMES,2,FALSE()),RAWDATALONDON,L$3,FALSE()),VLOOKUP($A48,'RAW DATA (DATABASE)'!$A$3:$AU$58,L$2,FALSE()))</f>
        <v>-4340000</v>
      </c>
      <c r="M48" s="144" t="n">
        <f aca="false">IF($A$1="YES",VLOOKUP(VLOOKUP($A48,CONVERTNAMES,2,FALSE()),RAWDATALONDON,M$3,FALSE()),VLOOKUP($A48,'RAW DATA (DATABASE)'!$A$3:$AU$58,M$2,FALSE()))</f>
        <v>26923569.54875</v>
      </c>
      <c r="N48" s="144" t="n">
        <f aca="false">IF($A$1="YES",VLOOKUP(VLOOKUP($A48,CONVERTNAMES,2,FALSE()),RAWDATALONDON,N$3,FALSE()),VLOOKUP($A48,'RAW DATA (DATABASE)'!$A$3:$AU$58,N$2,FALSE()))</f>
        <v>0</v>
      </c>
      <c r="O48" s="144" t="n">
        <f aca="false">IF($A$1="YES",VLOOKUP(VLOOKUP($A48,CONVERTNAMES,2,FALSE()),RAWDATALONDON,O$3,FALSE()),VLOOKUP($A48,'RAW DATA (DATABASE)'!$A$3:$AU$58,O$2,FALSE()))</f>
        <v>6</v>
      </c>
      <c r="P48" s="144" t="n">
        <f aca="false">IF($A$1="YES",VLOOKUP(VLOOKUP($A48,CONVERTNAMES,2,FALSE()),RAWDATALONDON,P$3,FALSE()),VLOOKUP($A48,'RAW DATA (DATABASE)'!$A$3:$AU$58,P$2,FALSE()))</f>
        <v>677500</v>
      </c>
      <c r="Q48" s="144" t="n">
        <f aca="false">IF($A$1="YES",VLOOKUP(VLOOKUP($A48,CONVERTNAMES,2,FALSE()),RAWDATALONDON,Q$3,FALSE()),VLOOKUP($A48,'RAW DATA (DATABASE)'!$A$3:$AU$58,Q$2,FALSE()))</f>
        <v>-1145000</v>
      </c>
      <c r="R48" s="144" t="n">
        <f aca="false">IF($A$1="YES",VLOOKUP(VLOOKUP($A48,CONVERTNAMES,2,FALSE()),RAWDATALONDON,R$3,FALSE()),VLOOKUP($A48,'RAW DATA (DATABASE)'!$A$3:$AU$58,R$2,FALSE()))</f>
        <v>3547149.31116</v>
      </c>
      <c r="S48" s="144" t="n">
        <f aca="false">IF($A$1="YES",VLOOKUP(VLOOKUP($A48,CONVERTNAMES,2,FALSE()),RAWDATALONDON,S$3,FALSE()),VLOOKUP($A48,'RAW DATA (DATABASE)'!$A$3:$AU$58,S$2,FALSE()))</f>
        <v>0</v>
      </c>
      <c r="T48" s="144" t="n">
        <f aca="false">IF($A$1="YES",VLOOKUP(VLOOKUP($A48,CONVERTNAMES,2,FALSE()),RAWDATALONDON,T$3,FALSE()),VLOOKUP($A48,'RAW DATA (DATABASE)'!$A$3:$AU$58,T$2,FALSE()))</f>
        <v>106</v>
      </c>
      <c r="U48" s="144" t="n">
        <f aca="false">IF($A$1="YES",VLOOKUP(VLOOKUP($A48,CONVERTNAMES,2,FALSE()),RAWDATALONDON,U$3,FALSE()),VLOOKUP($A48,'RAW DATA (DATABASE)'!$A$3:$AU$58,U$2,FALSE()))</f>
        <v>20757500</v>
      </c>
      <c r="V48" s="144" t="n">
        <f aca="false">IF($A$1="YES",VLOOKUP(VLOOKUP($A48,CONVERTNAMES,2,FALSE()),RAWDATALONDON,V$3,FALSE()),VLOOKUP($A48,'RAW DATA (DATABASE)'!$A$3:$AU$58,V$2,FALSE()))</f>
        <v>-5252500</v>
      </c>
      <c r="W48" s="144" t="n">
        <f aca="false">IF($A$1="YES",VLOOKUP(VLOOKUP($A48,CONVERTNAMES,2,FALSE()),RAWDATALONDON,W$3,FALSE()),VLOOKUP($A48,'RAW DATA (DATABASE)'!$A$3:$AU$58,W$2,FALSE()))</f>
        <v>46123830.5838275</v>
      </c>
      <c r="X48" s="144" t="n">
        <f aca="false">IF($A$1="YES",VLOOKUP(VLOOKUP($A48,CONVERTNAMES,2,FALSE()),RAWDATALONDON,X$3,FALSE()),VLOOKUP($A48,'RAW DATA (DATABASE)'!$A$3:$AU$58,X$2,FALSE()))</f>
        <v>0</v>
      </c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  <c r="CP48" s="146"/>
      <c r="CQ48" s="146"/>
      <c r="CR48" s="146"/>
      <c r="CS48" s="146"/>
      <c r="CT48" s="146"/>
      <c r="CU48" s="146"/>
      <c r="CV48" s="146"/>
      <c r="CW48" s="146"/>
      <c r="CX48" s="146"/>
      <c r="CY48" s="146"/>
      <c r="CZ48" s="146"/>
      <c r="DA48" s="146"/>
      <c r="DB48" s="146"/>
      <c r="DC48" s="146"/>
      <c r="DD48" s="146"/>
      <c r="DE48" s="146"/>
      <c r="DF48" s="146"/>
      <c r="DG48" s="146"/>
      <c r="DH48" s="146"/>
      <c r="DI48" s="146"/>
      <c r="DJ48" s="146"/>
      <c r="DK48" s="146"/>
      <c r="DL48" s="146"/>
      <c r="DM48" s="146"/>
      <c r="DN48" s="146"/>
      <c r="DO48" s="146"/>
      <c r="DP48" s="146"/>
      <c r="DQ48" s="146"/>
      <c r="DR48" s="146"/>
      <c r="DS48" s="146"/>
      <c r="DT48" s="146"/>
      <c r="DU48" s="146"/>
      <c r="DV48" s="146"/>
      <c r="DW48" s="146"/>
      <c r="DX48" s="146"/>
      <c r="DY48" s="146"/>
      <c r="DZ48" s="146"/>
      <c r="EA48" s="146"/>
      <c r="EB48" s="146"/>
      <c r="EC48" s="146"/>
      <c r="ED48" s="146"/>
      <c r="EE48" s="146"/>
      <c r="EF48" s="146"/>
      <c r="EG48" s="146"/>
      <c r="EH48" s="146"/>
      <c r="EI48" s="146"/>
      <c r="EJ48" s="146"/>
      <c r="EK48" s="146"/>
      <c r="EL48" s="146"/>
      <c r="EM48" s="146"/>
      <c r="EN48" s="146"/>
      <c r="EO48" s="146"/>
      <c r="EP48" s="146"/>
      <c r="EQ48" s="146"/>
      <c r="ER48" s="146"/>
      <c r="ES48" s="146"/>
      <c r="ET48" s="146"/>
      <c r="EU48" s="146"/>
      <c r="EV48" s="146"/>
      <c r="EW48" s="146"/>
      <c r="EX48" s="146"/>
      <c r="EY48" s="146"/>
      <c r="EZ48" s="146"/>
      <c r="FA48" s="146"/>
      <c r="FB48" s="146"/>
      <c r="FC48" s="146"/>
      <c r="FD48" s="146"/>
      <c r="FE48" s="146"/>
      <c r="FF48" s="146"/>
      <c r="FG48" s="146"/>
      <c r="FH48" s="146"/>
      <c r="FI48" s="146"/>
      <c r="FJ48" s="146"/>
      <c r="FK48" s="146"/>
      <c r="FL48" s="146"/>
      <c r="FM48" s="146"/>
      <c r="FN48" s="146"/>
      <c r="FO48" s="146"/>
      <c r="FP48" s="146"/>
      <c r="FQ48" s="146"/>
      <c r="FR48" s="146"/>
      <c r="FS48" s="146"/>
      <c r="FT48" s="146"/>
      <c r="FU48" s="146"/>
      <c r="FV48" s="146"/>
      <c r="FW48" s="146"/>
      <c r="FX48" s="146"/>
      <c r="FY48" s="146"/>
      <c r="FZ48" s="146"/>
      <c r="GA48" s="146"/>
      <c r="GB48" s="146"/>
      <c r="GC48" s="146"/>
      <c r="GD48" s="146"/>
      <c r="GE48" s="146"/>
      <c r="GF48" s="146"/>
      <c r="GG48" s="146"/>
      <c r="GH48" s="146"/>
      <c r="GI48" s="146"/>
      <c r="GJ48" s="146"/>
      <c r="GK48" s="146"/>
      <c r="GL48" s="146"/>
      <c r="GM48" s="146"/>
      <c r="GN48" s="146"/>
      <c r="GO48" s="146"/>
      <c r="GP48" s="146"/>
      <c r="GQ48" s="146"/>
      <c r="GR48" s="146"/>
      <c r="GS48" s="146"/>
      <c r="GT48" s="146"/>
      <c r="GU48" s="146"/>
      <c r="GV48" s="146"/>
      <c r="GW48" s="146"/>
      <c r="GX48" s="146"/>
      <c r="GY48" s="146"/>
      <c r="GZ48" s="146"/>
      <c r="HA48" s="146"/>
      <c r="HB48" s="146"/>
      <c r="HC48" s="146"/>
      <c r="HD48" s="146"/>
      <c r="HE48" s="146"/>
      <c r="HF48" s="146"/>
      <c r="HG48" s="146"/>
      <c r="HH48" s="146"/>
      <c r="HI48" s="146"/>
      <c r="HJ48" s="146"/>
      <c r="HK48" s="146"/>
      <c r="HL48" s="146"/>
      <c r="HM48" s="146"/>
      <c r="HN48" s="146"/>
      <c r="HO48" s="146"/>
      <c r="HP48" s="146"/>
      <c r="HQ48" s="146"/>
      <c r="HR48" s="146"/>
      <c r="HS48" s="146"/>
      <c r="HT48" s="146"/>
      <c r="HU48" s="146"/>
      <c r="HV48" s="146"/>
      <c r="HW48" s="146"/>
      <c r="HX48" s="146"/>
      <c r="HY48" s="146"/>
      <c r="HZ48" s="146"/>
      <c r="IA48" s="146"/>
      <c r="IB48" s="146"/>
      <c r="IC48" s="146"/>
      <c r="ID48" s="146"/>
      <c r="IE48" s="146"/>
      <c r="IF48" s="146"/>
      <c r="IG48" s="146"/>
      <c r="IH48" s="146"/>
      <c r="II48" s="146"/>
      <c r="IJ48" s="146"/>
      <c r="IK48" s="146"/>
      <c r="IL48" s="146"/>
      <c r="IM48" s="146"/>
      <c r="IN48" s="146"/>
      <c r="IO48" s="146"/>
      <c r="IP48" s="146"/>
      <c r="IQ48" s="146"/>
      <c r="IR48" s="146"/>
      <c r="IS48" s="146"/>
      <c r="IT48" s="146"/>
      <c r="IU48" s="146"/>
      <c r="IV48" s="146"/>
      <c r="IW48" s="146"/>
    </row>
    <row r="49" customFormat="false" ht="12.75" hidden="false" customHeight="false" outlineLevel="0" collapsed="false">
      <c r="A49" s="143" t="s">
        <v>54</v>
      </c>
      <c r="B49" s="143" t="s">
        <v>147</v>
      </c>
      <c r="C49" s="144" t="n">
        <f aca="false">IF($A$1="YES",VLOOKUP(VLOOKUP($A49,CONVERTNAMES,2,FALSE()),RAWDATALONDON,C$3,FALSE()),VLOOKUP($A49,'RAW DATA (DATABASE)'!$A$3:$AU$58,C$2,FALSE()))</f>
        <v>0</v>
      </c>
      <c r="D49" s="145" t="str">
        <f aca="false">IF($A$1="YES",RIGHT($A49,LEN($A49)-FIND("=",$A49,1)),VLOOKUP($A49,'RAW DATA (DATABASE)'!$A$3:$AU$58,D$2,FALSE()))</f>
        <v>No</v>
      </c>
      <c r="E49" s="144" t="n">
        <f aca="false">IF($A$1="YES",VLOOKUP(VLOOKUP($A49,CONVERTNAMES,2,FALSE()),RAWDATALONDON,E$3,FALSE()),VLOOKUP($A49,'RAW DATA (DATABASE)'!$A$3:$AU$58,E$2,FALSE()))</f>
        <v>77</v>
      </c>
      <c r="F49" s="144" t="n">
        <f aca="false">IF($A$1="YES",VLOOKUP(VLOOKUP($A49,CONVERTNAMES,2,FALSE()),RAWDATALONDON,F$3,FALSE()),VLOOKUP($A49,'RAW DATA (DATABASE)'!$A$3:$AU$58,F$2,FALSE()))</f>
        <v>14935007.4152813</v>
      </c>
      <c r="G49" s="144" t="n">
        <f aca="false">IF($A$1="YES",VLOOKUP(VLOOKUP($A49,CONVERTNAMES,2,FALSE()),RAWDATALONDON,G$3,FALSE()),VLOOKUP($A49,'RAW DATA (DATABASE)'!$A$3:$AU$58,G$2,FALSE()))</f>
        <v>-622500</v>
      </c>
      <c r="H49" s="144" t="n">
        <f aca="false">IF($A$1="YES",VLOOKUP(VLOOKUP($A49,CONVERTNAMES,2,FALSE()),RAWDATALONDON,H$3,FALSE()),VLOOKUP($A49,'RAW DATA (DATABASE)'!$A$3:$AU$58,H$2,FALSE()))</f>
        <v>29324910.3452646</v>
      </c>
      <c r="I49" s="144" t="n">
        <f aca="false">IF($A$1="YES",VLOOKUP(VLOOKUP($A49,CONVERTNAMES,2,FALSE()),RAWDATALONDON,I$3,FALSE()),VLOOKUP($A49,'RAW DATA (DATABASE)'!$A$3:$AU$58,I$2,FALSE()))</f>
        <v>0</v>
      </c>
      <c r="J49" s="144" t="n">
        <f aca="false">IF($A$1="YES",VLOOKUP(VLOOKUP($A49,CONVERTNAMES,2,FALSE()),RAWDATALONDON,J$3,FALSE()),VLOOKUP($A49,'RAW DATA (DATABASE)'!$A$3:$AU$58,J$2,FALSE()))</f>
        <v>42</v>
      </c>
      <c r="K49" s="144" t="n">
        <f aca="false">IF($A$1="YES",VLOOKUP(VLOOKUP($A49,CONVERTNAMES,2,FALSE()),RAWDATALONDON,K$3,FALSE()),VLOOKUP($A49,'RAW DATA (DATABASE)'!$A$3:$AU$58,K$2,FALSE()))</f>
        <v>6712053.50125</v>
      </c>
      <c r="L49" s="144" t="n">
        <f aca="false">IF($A$1="YES",VLOOKUP(VLOOKUP($A49,CONVERTNAMES,2,FALSE()),RAWDATALONDON,L$3,FALSE()),VLOOKUP($A49,'RAW DATA (DATABASE)'!$A$3:$AU$58,L$2,FALSE()))</f>
        <v>-25000</v>
      </c>
      <c r="M49" s="144" t="n">
        <f aca="false">IF($A$1="YES",VLOOKUP(VLOOKUP($A49,CONVERTNAMES,2,FALSE()),RAWDATALONDON,M$3,FALSE()),VLOOKUP($A49,'RAW DATA (DATABASE)'!$A$3:$AU$58,M$2,FALSE()))</f>
        <v>21733851.2709977</v>
      </c>
      <c r="N49" s="144" t="n">
        <f aca="false">IF($A$1="YES",VLOOKUP(VLOOKUP($A49,CONVERTNAMES,2,FALSE()),RAWDATALONDON,N$3,FALSE()),VLOOKUP($A49,'RAW DATA (DATABASE)'!$A$3:$AU$58,N$2,FALSE()))</f>
        <v>0</v>
      </c>
      <c r="O49" s="144" t="n">
        <f aca="false">IF($A$1="YES",VLOOKUP(VLOOKUP($A49,CONVERTNAMES,2,FALSE()),RAWDATALONDON,O$3,FALSE()),VLOOKUP($A49,'RAW DATA (DATABASE)'!$A$3:$AU$58,O$2,FALSE()))</f>
        <v>1</v>
      </c>
      <c r="P49" s="144" t="n">
        <f aca="false">IF($A$1="YES",VLOOKUP(VLOOKUP($A49,CONVERTNAMES,2,FALSE()),RAWDATALONDON,P$3,FALSE()),VLOOKUP($A49,'RAW DATA (DATABASE)'!$A$3:$AU$58,P$2,FALSE()))</f>
        <v>51182</v>
      </c>
      <c r="Q49" s="144" t="n">
        <f aca="false">IF($A$1="YES",VLOOKUP(VLOOKUP($A49,CONVERTNAMES,2,FALSE()),RAWDATALONDON,Q$3,FALSE()),VLOOKUP($A49,'RAW DATA (DATABASE)'!$A$3:$AU$58,Q$2,FALSE()))</f>
        <v>0</v>
      </c>
      <c r="R49" s="144" t="n">
        <f aca="false">IF($A$1="YES",VLOOKUP(VLOOKUP($A49,CONVERTNAMES,2,FALSE()),RAWDATALONDON,R$3,FALSE()),VLOOKUP($A49,'RAW DATA (DATABASE)'!$A$3:$AU$58,R$2,FALSE()))</f>
        <v>222.59321</v>
      </c>
      <c r="S49" s="144" t="n">
        <f aca="false">IF($A$1="YES",VLOOKUP(VLOOKUP($A49,CONVERTNAMES,2,FALSE()),RAWDATALONDON,S$3,FALSE()),VLOOKUP($A49,'RAW DATA (DATABASE)'!$A$3:$AU$58,S$2,FALSE()))</f>
        <v>0</v>
      </c>
      <c r="T49" s="144" t="n">
        <f aca="false">IF($A$1="YES",VLOOKUP(VLOOKUP($A49,CONVERTNAMES,2,FALSE()),RAWDATALONDON,T$3,FALSE()),VLOOKUP($A49,'RAW DATA (DATABASE)'!$A$3:$AU$58,T$2,FALSE()))</f>
        <v>77</v>
      </c>
      <c r="U49" s="144" t="n">
        <f aca="false">IF($A$1="YES",VLOOKUP(VLOOKUP($A49,CONVERTNAMES,2,FALSE()),RAWDATALONDON,U$3,FALSE()),VLOOKUP($A49,'RAW DATA (DATABASE)'!$A$3:$AU$58,U$2,FALSE()))</f>
        <v>14935007.4152813</v>
      </c>
      <c r="V49" s="144" t="n">
        <f aca="false">IF($A$1="YES",VLOOKUP(VLOOKUP($A49,CONVERTNAMES,2,FALSE()),RAWDATALONDON,V$3,FALSE()),VLOOKUP($A49,'RAW DATA (DATABASE)'!$A$3:$AU$58,V$2,FALSE()))</f>
        <v>-622500</v>
      </c>
      <c r="W49" s="144" t="n">
        <f aca="false">IF($A$1="YES",VLOOKUP(VLOOKUP($A49,CONVERTNAMES,2,FALSE()),RAWDATALONDON,W$3,FALSE()),VLOOKUP($A49,'RAW DATA (DATABASE)'!$A$3:$AU$58,W$2,FALSE()))</f>
        <v>29324910.3452646</v>
      </c>
      <c r="X49" s="144" t="n">
        <f aca="false">IF($A$1="YES",VLOOKUP(VLOOKUP($A49,CONVERTNAMES,2,FALSE()),RAWDATALONDON,X$3,FALSE()),VLOOKUP($A49,'RAW DATA (DATABASE)'!$A$3:$AU$58,X$2,FALSE()))</f>
        <v>0</v>
      </c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6"/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146"/>
      <c r="DF49" s="146"/>
      <c r="DG49" s="146"/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46"/>
      <c r="EG49" s="146"/>
      <c r="EH49" s="146"/>
      <c r="EI49" s="146"/>
      <c r="EJ49" s="146"/>
      <c r="EK49" s="146"/>
      <c r="EL49" s="146"/>
      <c r="EM49" s="146"/>
      <c r="EN49" s="146"/>
      <c r="EO49" s="146"/>
      <c r="EP49" s="146"/>
      <c r="EQ49" s="146"/>
      <c r="ER49" s="146"/>
      <c r="ES49" s="146"/>
      <c r="ET49" s="146"/>
      <c r="EU49" s="146"/>
      <c r="EV49" s="146"/>
      <c r="EW49" s="146"/>
      <c r="EX49" s="146"/>
      <c r="EY49" s="146"/>
      <c r="EZ49" s="146"/>
      <c r="FA49" s="146"/>
      <c r="FB49" s="146"/>
      <c r="FC49" s="146"/>
      <c r="FD49" s="146"/>
      <c r="FE49" s="146"/>
      <c r="FF49" s="146"/>
      <c r="FG49" s="146"/>
      <c r="FH49" s="146"/>
      <c r="FI49" s="146"/>
      <c r="FJ49" s="146"/>
      <c r="FK49" s="146"/>
      <c r="FL49" s="146"/>
      <c r="FM49" s="146"/>
      <c r="FN49" s="146"/>
      <c r="FO49" s="146"/>
      <c r="FP49" s="146"/>
      <c r="FQ49" s="146"/>
      <c r="FR49" s="146"/>
      <c r="FS49" s="146"/>
      <c r="FT49" s="146"/>
      <c r="FU49" s="146"/>
      <c r="FV49" s="146"/>
      <c r="FW49" s="146"/>
      <c r="FX49" s="146"/>
      <c r="FY49" s="146"/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T49" s="146"/>
      <c r="GU49" s="146"/>
      <c r="GV49" s="146"/>
      <c r="GW49" s="146"/>
      <c r="GX49" s="146"/>
      <c r="GY49" s="146"/>
      <c r="GZ49" s="146"/>
      <c r="HA49" s="146"/>
      <c r="HB49" s="146"/>
      <c r="HC49" s="146"/>
      <c r="HD49" s="146"/>
      <c r="HE49" s="146"/>
      <c r="HF49" s="146"/>
      <c r="HG49" s="146"/>
      <c r="HH49" s="146"/>
      <c r="HI49" s="146"/>
      <c r="HJ49" s="146"/>
      <c r="HK49" s="146"/>
      <c r="HL49" s="146"/>
      <c r="HM49" s="146"/>
      <c r="HN49" s="146"/>
      <c r="HO49" s="146"/>
      <c r="HP49" s="146"/>
      <c r="HQ49" s="146"/>
      <c r="HR49" s="146"/>
      <c r="HS49" s="146"/>
      <c r="HT49" s="146"/>
      <c r="HU49" s="146"/>
      <c r="HV49" s="146"/>
      <c r="HW49" s="146"/>
      <c r="HX49" s="146"/>
      <c r="HY49" s="146"/>
      <c r="HZ49" s="146"/>
      <c r="IA49" s="146"/>
      <c r="IB49" s="146"/>
      <c r="IC49" s="146"/>
      <c r="ID49" s="146"/>
      <c r="IE49" s="146"/>
      <c r="IF49" s="146"/>
      <c r="IG49" s="146"/>
      <c r="IH49" s="146"/>
      <c r="II49" s="146"/>
      <c r="IJ49" s="146"/>
      <c r="IK49" s="146"/>
      <c r="IL49" s="146"/>
      <c r="IM49" s="146"/>
      <c r="IN49" s="146"/>
      <c r="IO49" s="146"/>
      <c r="IP49" s="146"/>
      <c r="IQ49" s="146"/>
      <c r="IR49" s="146"/>
      <c r="IS49" s="146"/>
      <c r="IT49" s="146"/>
      <c r="IU49" s="146"/>
      <c r="IV49" s="146"/>
      <c r="IW49" s="146"/>
    </row>
    <row r="50" customFormat="false" ht="12.75" hidden="false" customHeight="false" outlineLevel="0" collapsed="false">
      <c r="A50" s="143" t="s">
        <v>56</v>
      </c>
      <c r="B50" s="143" t="s">
        <v>147</v>
      </c>
      <c r="C50" s="144" t="n">
        <f aca="false">IF($A$1="YES",VLOOKUP(VLOOKUP($A50,CONVERTNAMES,2,FALSE()),RAWDATALONDON,C$3,FALSE()),VLOOKUP($A50,'RAW DATA (DATABASE)'!$A$3:$AU$58,C$2,FALSE()))</f>
        <v>0</v>
      </c>
      <c r="D50" s="145" t="str">
        <f aca="false">IF($A$1="YES",RIGHT($A50,LEN($A50)-FIND("=",$A50,1)),VLOOKUP($A50,'RAW DATA (DATABASE)'!$A$3:$AU$58,D$2,FALSE()))</f>
        <v>Yes</v>
      </c>
      <c r="E50" s="144" t="n">
        <f aca="false">IF($A$1="YES",VLOOKUP(VLOOKUP($A50,CONVERTNAMES,2,FALSE()),RAWDATALONDON,E$3,FALSE()),VLOOKUP($A50,'RAW DATA (DATABASE)'!$A$3:$AU$58,E$2,FALSE()))</f>
        <v>1876</v>
      </c>
      <c r="F50" s="144" t="n">
        <f aca="false">IF($A$1="YES",VLOOKUP(VLOOKUP($A50,CONVERTNAMES,2,FALSE()),RAWDATALONDON,F$3,FALSE()),VLOOKUP($A50,'RAW DATA (DATABASE)'!$A$3:$AU$58,F$2,FALSE()))</f>
        <v>100305000</v>
      </c>
      <c r="G50" s="144" t="n">
        <f aca="false">IF($A$1="YES",VLOOKUP(VLOOKUP($A50,CONVERTNAMES,2,FALSE()),RAWDATALONDON,G$3,FALSE()),VLOOKUP($A50,'RAW DATA (DATABASE)'!$A$3:$AU$58,G$2,FALSE()))</f>
        <v>-144304000</v>
      </c>
      <c r="H50" s="144" t="n">
        <f aca="false">IF($A$1="YES",VLOOKUP(VLOOKUP($A50,CONVERTNAMES,2,FALSE()),RAWDATALONDON,H$3,FALSE()),VLOOKUP($A50,'RAW DATA (DATABASE)'!$A$3:$AU$58,H$2,FALSE()))</f>
        <v>485688255.555675</v>
      </c>
      <c r="I50" s="144" t="n">
        <f aca="false">IF($A$1="YES",VLOOKUP(VLOOKUP($A50,CONVERTNAMES,2,FALSE()),RAWDATALONDON,I$3,FALSE()),VLOOKUP($A50,'RAW DATA (DATABASE)'!$A$3:$AU$58,I$2,FALSE()))</f>
        <v>0</v>
      </c>
      <c r="J50" s="144" t="n">
        <f aca="false">IF($A$1="YES",VLOOKUP(VLOOKUP($A50,CONVERTNAMES,2,FALSE()),RAWDATALONDON,J$3,FALSE()),VLOOKUP($A50,'RAW DATA (DATABASE)'!$A$3:$AU$58,J$2,FALSE()))</f>
        <v>996</v>
      </c>
      <c r="K50" s="144" t="n">
        <f aca="false">IF($A$1="YES",VLOOKUP(VLOOKUP($A50,CONVERTNAMES,2,FALSE()),RAWDATALONDON,K$3,FALSE()),VLOOKUP($A50,'RAW DATA (DATABASE)'!$A$3:$AU$58,K$2,FALSE()))</f>
        <v>70512500</v>
      </c>
      <c r="L50" s="144" t="n">
        <f aca="false">IF($A$1="YES",VLOOKUP(VLOOKUP($A50,CONVERTNAMES,2,FALSE()),RAWDATALONDON,L$3,FALSE()),VLOOKUP($A50,'RAW DATA (DATABASE)'!$A$3:$AU$58,L$2,FALSE()))</f>
        <v>-94352500</v>
      </c>
      <c r="M50" s="144" t="n">
        <f aca="false">IF($A$1="YES",VLOOKUP(VLOOKUP($A50,CONVERTNAMES,2,FALSE()),RAWDATALONDON,M$3,FALSE()),VLOOKUP($A50,'RAW DATA (DATABASE)'!$A$3:$AU$58,M$2,FALSE()))</f>
        <v>332601336.606</v>
      </c>
      <c r="N50" s="144" t="n">
        <f aca="false">IF($A$1="YES",VLOOKUP(VLOOKUP($A50,CONVERTNAMES,2,FALSE()),RAWDATALONDON,N$3,FALSE()),VLOOKUP($A50,'RAW DATA (DATABASE)'!$A$3:$AU$58,N$2,FALSE()))</f>
        <v>0</v>
      </c>
      <c r="O50" s="144" t="n">
        <f aca="false">IF($A$1="YES",VLOOKUP(VLOOKUP($A50,CONVERTNAMES,2,FALSE()),RAWDATALONDON,O$3,FALSE()),VLOOKUP($A50,'RAW DATA (DATABASE)'!$A$3:$AU$58,O$2,FALSE()))</f>
        <v>112</v>
      </c>
      <c r="P50" s="144" t="n">
        <f aca="false">IF($A$1="YES",VLOOKUP(VLOOKUP($A50,CONVERTNAMES,2,FALSE()),RAWDATALONDON,P$3,FALSE()),VLOOKUP($A50,'RAW DATA (DATABASE)'!$A$3:$AU$58,P$2,FALSE()))</f>
        <v>11802500</v>
      </c>
      <c r="Q50" s="144" t="n">
        <f aca="false">IF($A$1="YES",VLOOKUP(VLOOKUP($A50,CONVERTNAMES,2,FALSE()),RAWDATALONDON,Q$3,FALSE()),VLOOKUP($A50,'RAW DATA (DATABASE)'!$A$3:$AU$58,Q$2,FALSE()))</f>
        <v>-10322500</v>
      </c>
      <c r="R50" s="144" t="n">
        <f aca="false">IF($A$1="YES",VLOOKUP(VLOOKUP($A50,CONVERTNAMES,2,FALSE()),RAWDATALONDON,R$3,FALSE()),VLOOKUP($A50,'RAW DATA (DATABASE)'!$A$3:$AU$58,R$2,FALSE()))</f>
        <v>44450546.09303</v>
      </c>
      <c r="S50" s="144" t="n">
        <f aca="false">IF($A$1="YES",VLOOKUP(VLOOKUP($A50,CONVERTNAMES,2,FALSE()),RAWDATALONDON,S$3,FALSE()),VLOOKUP($A50,'RAW DATA (DATABASE)'!$A$3:$AU$58,S$2,FALSE()))</f>
        <v>0</v>
      </c>
      <c r="T50" s="144" t="n">
        <f aca="false">IF($A$1="YES",VLOOKUP(VLOOKUP($A50,CONVERTNAMES,2,FALSE()),RAWDATALONDON,T$3,FALSE()),VLOOKUP($A50,'RAW DATA (DATABASE)'!$A$3:$AU$58,T$2,FALSE()))</f>
        <v>1876</v>
      </c>
      <c r="U50" s="144" t="n">
        <f aca="false">IF($A$1="YES",VLOOKUP(VLOOKUP($A50,CONVERTNAMES,2,FALSE()),RAWDATALONDON,U$3,FALSE()),VLOOKUP($A50,'RAW DATA (DATABASE)'!$A$3:$AU$58,U$2,FALSE()))</f>
        <v>100305000</v>
      </c>
      <c r="V50" s="144" t="n">
        <f aca="false">IF($A$1="YES",VLOOKUP(VLOOKUP($A50,CONVERTNAMES,2,FALSE()),RAWDATALONDON,V$3,FALSE()),VLOOKUP($A50,'RAW DATA (DATABASE)'!$A$3:$AU$58,V$2,FALSE()))</f>
        <v>-144304000</v>
      </c>
      <c r="W50" s="144" t="n">
        <f aca="false">IF($A$1="YES",VLOOKUP(VLOOKUP($A50,CONVERTNAMES,2,FALSE()),RAWDATALONDON,W$3,FALSE()),VLOOKUP($A50,'RAW DATA (DATABASE)'!$A$3:$AU$58,W$2,FALSE()))</f>
        <v>485688255.555675</v>
      </c>
      <c r="X50" s="144" t="n">
        <f aca="false">IF($A$1="YES",VLOOKUP(VLOOKUP($A50,CONVERTNAMES,2,FALSE()),RAWDATALONDON,X$3,FALSE()),VLOOKUP($A50,'RAW DATA (DATABASE)'!$A$3:$AU$58,X$2,FALSE()))</f>
        <v>0</v>
      </c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  <c r="CP50" s="146"/>
      <c r="CQ50" s="146"/>
      <c r="CR50" s="146"/>
      <c r="CS50" s="146"/>
      <c r="CT50" s="146"/>
      <c r="CU50" s="146"/>
      <c r="CV50" s="146"/>
      <c r="CW50" s="146"/>
      <c r="CX50" s="146"/>
      <c r="CY50" s="146"/>
      <c r="CZ50" s="146"/>
      <c r="DA50" s="146"/>
      <c r="DB50" s="146"/>
      <c r="DC50" s="146"/>
      <c r="DD50" s="146"/>
      <c r="DE50" s="146"/>
      <c r="DF50" s="146"/>
      <c r="DG50" s="146"/>
      <c r="DH50" s="146"/>
      <c r="DI50" s="146"/>
      <c r="DJ50" s="146"/>
      <c r="DK50" s="146"/>
      <c r="DL50" s="146"/>
      <c r="DM50" s="146"/>
      <c r="DN50" s="146"/>
      <c r="DO50" s="146"/>
      <c r="DP50" s="146"/>
      <c r="DQ50" s="146"/>
      <c r="DR50" s="146"/>
      <c r="DS50" s="146"/>
      <c r="DT50" s="146"/>
      <c r="DU50" s="146"/>
      <c r="DV50" s="146"/>
      <c r="DW50" s="146"/>
      <c r="DX50" s="146"/>
      <c r="DY50" s="146"/>
      <c r="DZ50" s="146"/>
      <c r="EA50" s="146"/>
      <c r="EB50" s="146"/>
      <c r="EC50" s="146"/>
      <c r="ED50" s="146"/>
      <c r="EE50" s="146"/>
      <c r="EF50" s="146"/>
      <c r="EG50" s="146"/>
      <c r="EH50" s="146"/>
      <c r="EI50" s="146"/>
      <c r="EJ50" s="146"/>
      <c r="EK50" s="146"/>
      <c r="EL50" s="146"/>
      <c r="EM50" s="146"/>
      <c r="EN50" s="146"/>
      <c r="EO50" s="146"/>
      <c r="EP50" s="146"/>
      <c r="EQ50" s="146"/>
      <c r="ER50" s="146"/>
      <c r="ES50" s="146"/>
      <c r="ET50" s="146"/>
      <c r="EU50" s="146"/>
      <c r="EV50" s="146"/>
      <c r="EW50" s="146"/>
      <c r="EX50" s="146"/>
      <c r="EY50" s="146"/>
      <c r="EZ50" s="146"/>
      <c r="FA50" s="146"/>
      <c r="FB50" s="146"/>
      <c r="FC50" s="146"/>
      <c r="FD50" s="146"/>
      <c r="FE50" s="146"/>
      <c r="FF50" s="146"/>
      <c r="FG50" s="146"/>
      <c r="FH50" s="146"/>
      <c r="FI50" s="146"/>
      <c r="FJ50" s="146"/>
      <c r="FK50" s="146"/>
      <c r="FL50" s="146"/>
      <c r="FM50" s="146"/>
      <c r="FN50" s="146"/>
      <c r="FO50" s="146"/>
      <c r="FP50" s="146"/>
      <c r="FQ50" s="146"/>
      <c r="FR50" s="146"/>
      <c r="FS50" s="146"/>
      <c r="FT50" s="146"/>
      <c r="FU50" s="146"/>
      <c r="FV50" s="146"/>
      <c r="FW50" s="146"/>
      <c r="FX50" s="146"/>
      <c r="FY50" s="146"/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T50" s="146"/>
      <c r="GU50" s="146"/>
      <c r="GV50" s="146"/>
      <c r="GW50" s="146"/>
      <c r="GX50" s="146"/>
      <c r="GY50" s="146"/>
      <c r="GZ50" s="146"/>
      <c r="HA50" s="146"/>
      <c r="HB50" s="146"/>
      <c r="HC50" s="146"/>
      <c r="HD50" s="146"/>
      <c r="HE50" s="146"/>
      <c r="HF50" s="146"/>
      <c r="HG50" s="146"/>
      <c r="HH50" s="146"/>
      <c r="HI50" s="146"/>
      <c r="HJ50" s="146"/>
      <c r="HK50" s="146"/>
      <c r="HL50" s="146"/>
      <c r="HM50" s="146"/>
      <c r="HN50" s="146"/>
      <c r="HO50" s="146"/>
      <c r="HP50" s="146"/>
      <c r="HQ50" s="146"/>
      <c r="HR50" s="146"/>
      <c r="HS50" s="146"/>
      <c r="HT50" s="146"/>
      <c r="HU50" s="146"/>
      <c r="HV50" s="146"/>
      <c r="HW50" s="146"/>
      <c r="HX50" s="146"/>
      <c r="HY50" s="146"/>
      <c r="HZ50" s="146"/>
      <c r="IA50" s="146"/>
      <c r="IB50" s="146"/>
      <c r="IC50" s="146"/>
      <c r="ID50" s="146"/>
      <c r="IE50" s="146"/>
      <c r="IF50" s="146"/>
      <c r="IG50" s="146"/>
      <c r="IH50" s="146"/>
      <c r="II50" s="146"/>
      <c r="IJ50" s="146"/>
      <c r="IK50" s="146"/>
      <c r="IL50" s="146"/>
      <c r="IM50" s="146"/>
      <c r="IN50" s="146"/>
      <c r="IO50" s="146"/>
      <c r="IP50" s="146"/>
      <c r="IQ50" s="146"/>
      <c r="IR50" s="146"/>
      <c r="IS50" s="146"/>
      <c r="IT50" s="146"/>
      <c r="IU50" s="146"/>
      <c r="IV50" s="146"/>
      <c r="IW50" s="146"/>
    </row>
    <row r="51" customFormat="false" ht="12.75" hidden="false" customHeight="false" outlineLevel="0" collapsed="false">
      <c r="A51" s="143" t="s">
        <v>57</v>
      </c>
      <c r="B51" s="143" t="s">
        <v>147</v>
      </c>
      <c r="C51" s="144" t="n">
        <f aca="false">IF($A$1="YES",VLOOKUP(VLOOKUP($A51,CONVERTNAMES,2,FALSE()),RAWDATALONDON,C$3,FALSE()),VLOOKUP($A51,'RAW DATA (DATABASE)'!$A$3:$AU$58,C$2,FALSE()))</f>
        <v>0</v>
      </c>
      <c r="D51" s="145" t="str">
        <f aca="false">IF($A$1="YES",RIGHT($A51,LEN($A51)-FIND("=",$A51,1)),VLOOKUP($A51,'RAW DATA (DATABASE)'!$A$3:$AU$58,D$2,FALSE()))</f>
        <v>No</v>
      </c>
      <c r="E51" s="144" t="n">
        <f aca="false">IF($A$1="YES",VLOOKUP(VLOOKUP($A51,CONVERTNAMES,2,FALSE()),RAWDATALONDON,E$3,FALSE()),VLOOKUP($A51,'RAW DATA (DATABASE)'!$A$3:$AU$58,E$2,FALSE()))</f>
        <v>1479</v>
      </c>
      <c r="F51" s="144" t="n">
        <f aca="false">IF($A$1="YES",VLOOKUP(VLOOKUP($A51,CONVERTNAMES,2,FALSE()),RAWDATALONDON,F$3,FALSE()),VLOOKUP($A51,'RAW DATA (DATABASE)'!$A$3:$AU$58,F$2,FALSE()))</f>
        <v>214299839.061</v>
      </c>
      <c r="G51" s="144" t="n">
        <f aca="false">IF($A$1="YES",VLOOKUP(VLOOKUP($A51,CONVERTNAMES,2,FALSE()),RAWDATALONDON,G$3,FALSE()),VLOOKUP($A51,'RAW DATA (DATABASE)'!$A$3:$AU$58,G$2,FALSE()))</f>
        <v>-410686249.723</v>
      </c>
      <c r="H51" s="144" t="n">
        <f aca="false">IF($A$1="YES",VLOOKUP(VLOOKUP($A51,CONVERTNAMES,2,FALSE()),RAWDATALONDON,H$3,FALSE()),VLOOKUP($A51,'RAW DATA (DATABASE)'!$A$3:$AU$58,H$2,FALSE()))</f>
        <v>937954816.494662</v>
      </c>
      <c r="I51" s="144" t="n">
        <f aca="false">IF($A$1="YES",VLOOKUP(VLOOKUP($A51,CONVERTNAMES,2,FALSE()),RAWDATALONDON,I$3,FALSE()),VLOOKUP($A51,'RAW DATA (DATABASE)'!$A$3:$AU$58,I$2,FALSE()))</f>
        <v>0</v>
      </c>
      <c r="J51" s="144" t="n">
        <f aca="false">IF($A$1="YES",VLOOKUP(VLOOKUP($A51,CONVERTNAMES,2,FALSE()),RAWDATALONDON,J$3,FALSE()),VLOOKUP($A51,'RAW DATA (DATABASE)'!$A$3:$AU$58,J$2,FALSE()))</f>
        <v>813</v>
      </c>
      <c r="K51" s="144" t="n">
        <f aca="false">IF($A$1="YES",VLOOKUP(VLOOKUP($A51,CONVERTNAMES,2,FALSE()),RAWDATALONDON,K$3,FALSE()),VLOOKUP($A51,'RAW DATA (DATABASE)'!$A$3:$AU$58,K$2,FALSE()))</f>
        <v>150611763.008695</v>
      </c>
      <c r="L51" s="144" t="n">
        <f aca="false">IF($A$1="YES",VLOOKUP(VLOOKUP($A51,CONVERTNAMES,2,FALSE()),RAWDATALONDON,L$3,FALSE()),VLOOKUP($A51,'RAW DATA (DATABASE)'!$A$3:$AU$58,L$2,FALSE()))</f>
        <v>-272404505.903071</v>
      </c>
      <c r="M51" s="144" t="n">
        <f aca="false">IF($A$1="YES",VLOOKUP(VLOOKUP($A51,CONVERTNAMES,2,FALSE()),RAWDATALONDON,M$3,FALSE()),VLOOKUP($A51,'RAW DATA (DATABASE)'!$A$3:$AU$58,M$2,FALSE()))</f>
        <v>661941183.830885</v>
      </c>
      <c r="N51" s="144" t="n">
        <f aca="false">IF($A$1="YES",VLOOKUP(VLOOKUP($A51,CONVERTNAMES,2,FALSE()),RAWDATALONDON,N$3,FALSE()),VLOOKUP($A51,'RAW DATA (DATABASE)'!$A$3:$AU$58,N$2,FALSE()))</f>
        <v>0</v>
      </c>
      <c r="O51" s="144" t="n">
        <f aca="false">IF($A$1="YES",VLOOKUP(VLOOKUP($A51,CONVERTNAMES,2,FALSE()),RAWDATALONDON,O$3,FALSE()),VLOOKUP($A51,'RAW DATA (DATABASE)'!$A$3:$AU$58,O$2,FALSE()))</f>
        <v>49</v>
      </c>
      <c r="P51" s="144" t="n">
        <f aca="false">IF($A$1="YES",VLOOKUP(VLOOKUP($A51,CONVERTNAMES,2,FALSE()),RAWDATALONDON,P$3,FALSE()),VLOOKUP($A51,'RAW DATA (DATABASE)'!$A$3:$AU$58,P$2,FALSE()))</f>
        <v>10705185</v>
      </c>
      <c r="Q51" s="144" t="n">
        <f aca="false">IF($A$1="YES",VLOOKUP(VLOOKUP($A51,CONVERTNAMES,2,FALSE()),RAWDATALONDON,Q$3,FALSE()),VLOOKUP($A51,'RAW DATA (DATABASE)'!$A$3:$AU$58,Q$2,FALSE()))</f>
        <v>-2330820</v>
      </c>
      <c r="R51" s="144" t="n">
        <f aca="false">IF($A$1="YES",VLOOKUP(VLOOKUP($A51,CONVERTNAMES,2,FALSE()),RAWDATALONDON,R$3,FALSE()),VLOOKUP($A51,'RAW DATA (DATABASE)'!$A$3:$AU$58,R$2,FALSE()))</f>
        <v>23029852.21796</v>
      </c>
      <c r="S51" s="144" t="n">
        <f aca="false">IF($A$1="YES",VLOOKUP(VLOOKUP($A51,CONVERTNAMES,2,FALSE()),RAWDATALONDON,S$3,FALSE()),VLOOKUP($A51,'RAW DATA (DATABASE)'!$A$3:$AU$58,S$2,FALSE()))</f>
        <v>0</v>
      </c>
      <c r="T51" s="144" t="n">
        <f aca="false">IF($A$1="YES",VLOOKUP(VLOOKUP($A51,CONVERTNAMES,2,FALSE()),RAWDATALONDON,T$3,FALSE()),VLOOKUP($A51,'RAW DATA (DATABASE)'!$A$3:$AU$58,T$2,FALSE()))</f>
        <v>1479</v>
      </c>
      <c r="U51" s="144" t="n">
        <f aca="false">IF($A$1="YES",VLOOKUP(VLOOKUP($A51,CONVERTNAMES,2,FALSE()),RAWDATALONDON,U$3,FALSE()),VLOOKUP($A51,'RAW DATA (DATABASE)'!$A$3:$AU$58,U$2,FALSE()))</f>
        <v>214299839.061</v>
      </c>
      <c r="V51" s="144" t="n">
        <f aca="false">IF($A$1="YES",VLOOKUP(VLOOKUP($A51,CONVERTNAMES,2,FALSE()),RAWDATALONDON,V$3,FALSE()),VLOOKUP($A51,'RAW DATA (DATABASE)'!$A$3:$AU$58,V$2,FALSE()))</f>
        <v>-410686249.723</v>
      </c>
      <c r="W51" s="144" t="n">
        <f aca="false">IF($A$1="YES",VLOOKUP(VLOOKUP($A51,CONVERTNAMES,2,FALSE()),RAWDATALONDON,W$3,FALSE()),VLOOKUP($A51,'RAW DATA (DATABASE)'!$A$3:$AU$58,W$2,FALSE()))</f>
        <v>937954816.494662</v>
      </c>
      <c r="X51" s="144" t="n">
        <f aca="false">IF($A$1="YES",VLOOKUP(VLOOKUP($A51,CONVERTNAMES,2,FALSE()),RAWDATALONDON,X$3,FALSE()),VLOOKUP($A51,'RAW DATA (DATABASE)'!$A$3:$AU$58,X$2,FALSE()))</f>
        <v>0</v>
      </c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  <c r="CH51" s="146"/>
      <c r="CI51" s="146"/>
      <c r="CJ51" s="146"/>
      <c r="CK51" s="146"/>
      <c r="CL51" s="146"/>
      <c r="CM51" s="146"/>
      <c r="CN51" s="146"/>
      <c r="CO51" s="146"/>
      <c r="CP51" s="146"/>
      <c r="CQ51" s="146"/>
      <c r="CR51" s="146"/>
      <c r="CS51" s="146"/>
      <c r="CT51" s="146"/>
      <c r="CU51" s="146"/>
      <c r="CV51" s="146"/>
      <c r="CW51" s="146"/>
      <c r="CX51" s="146"/>
      <c r="CY51" s="146"/>
      <c r="CZ51" s="146"/>
      <c r="DA51" s="146"/>
      <c r="DB51" s="146"/>
      <c r="DC51" s="146"/>
      <c r="DD51" s="146"/>
      <c r="DE51" s="146"/>
      <c r="DF51" s="146"/>
      <c r="DG51" s="146"/>
      <c r="DH51" s="146"/>
      <c r="DI51" s="146"/>
      <c r="DJ51" s="146"/>
      <c r="DK51" s="146"/>
      <c r="DL51" s="146"/>
      <c r="DM51" s="146"/>
      <c r="DN51" s="146"/>
      <c r="DO51" s="146"/>
      <c r="DP51" s="146"/>
      <c r="DQ51" s="146"/>
      <c r="DR51" s="146"/>
      <c r="DS51" s="146"/>
      <c r="DT51" s="146"/>
      <c r="DU51" s="146"/>
      <c r="DV51" s="146"/>
      <c r="DW51" s="146"/>
      <c r="DX51" s="146"/>
      <c r="DY51" s="146"/>
      <c r="DZ51" s="146"/>
      <c r="EA51" s="146"/>
      <c r="EB51" s="146"/>
      <c r="EC51" s="146"/>
      <c r="ED51" s="146"/>
      <c r="EE51" s="146"/>
      <c r="EF51" s="146"/>
      <c r="EG51" s="146"/>
      <c r="EH51" s="146"/>
      <c r="EI51" s="146"/>
      <c r="EJ51" s="146"/>
      <c r="EK51" s="146"/>
      <c r="EL51" s="146"/>
      <c r="EM51" s="146"/>
      <c r="EN51" s="146"/>
      <c r="EO51" s="146"/>
      <c r="EP51" s="146"/>
      <c r="EQ51" s="146"/>
      <c r="ER51" s="146"/>
      <c r="ES51" s="146"/>
      <c r="ET51" s="146"/>
      <c r="EU51" s="146"/>
      <c r="EV51" s="146"/>
      <c r="EW51" s="146"/>
      <c r="EX51" s="146"/>
      <c r="EY51" s="146"/>
      <c r="EZ51" s="146"/>
      <c r="FA51" s="146"/>
      <c r="FB51" s="146"/>
      <c r="FC51" s="146"/>
      <c r="FD51" s="146"/>
      <c r="FE51" s="146"/>
      <c r="FF51" s="146"/>
      <c r="FG51" s="146"/>
      <c r="FH51" s="146"/>
      <c r="FI51" s="146"/>
      <c r="FJ51" s="146"/>
      <c r="FK51" s="146"/>
      <c r="FL51" s="146"/>
      <c r="FM51" s="146"/>
      <c r="FN51" s="146"/>
      <c r="FO51" s="146"/>
      <c r="FP51" s="146"/>
      <c r="FQ51" s="146"/>
      <c r="FR51" s="146"/>
      <c r="FS51" s="146"/>
      <c r="FT51" s="146"/>
      <c r="FU51" s="146"/>
      <c r="FV51" s="146"/>
      <c r="FW51" s="146"/>
      <c r="FX51" s="146"/>
      <c r="FY51" s="146"/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T51" s="146"/>
      <c r="GU51" s="146"/>
      <c r="GV51" s="146"/>
      <c r="GW51" s="146"/>
      <c r="GX51" s="146"/>
      <c r="GY51" s="146"/>
      <c r="GZ51" s="146"/>
      <c r="HA51" s="146"/>
      <c r="HB51" s="146"/>
      <c r="HC51" s="146"/>
      <c r="HD51" s="146"/>
      <c r="HE51" s="146"/>
      <c r="HF51" s="146"/>
      <c r="HG51" s="146"/>
      <c r="HH51" s="146"/>
      <c r="HI51" s="146"/>
      <c r="HJ51" s="146"/>
      <c r="HK51" s="146"/>
      <c r="HL51" s="146"/>
      <c r="HM51" s="146"/>
      <c r="HN51" s="146"/>
      <c r="HO51" s="146"/>
      <c r="HP51" s="146"/>
      <c r="HQ51" s="146"/>
      <c r="HR51" s="146"/>
      <c r="HS51" s="146"/>
      <c r="HT51" s="146"/>
      <c r="HU51" s="146"/>
      <c r="HV51" s="146"/>
      <c r="HW51" s="146"/>
      <c r="HX51" s="146"/>
      <c r="HY51" s="146"/>
      <c r="HZ51" s="146"/>
      <c r="IA51" s="146"/>
      <c r="IB51" s="146"/>
      <c r="IC51" s="146"/>
      <c r="ID51" s="146"/>
      <c r="IE51" s="146"/>
      <c r="IF51" s="146"/>
      <c r="IG51" s="146"/>
      <c r="IH51" s="146"/>
      <c r="II51" s="146"/>
      <c r="IJ51" s="146"/>
      <c r="IK51" s="146"/>
      <c r="IL51" s="146"/>
      <c r="IM51" s="146"/>
      <c r="IN51" s="146"/>
      <c r="IO51" s="146"/>
      <c r="IP51" s="146"/>
      <c r="IQ51" s="146"/>
      <c r="IR51" s="146"/>
      <c r="IS51" s="146"/>
      <c r="IT51" s="146"/>
      <c r="IU51" s="146"/>
      <c r="IV51" s="146"/>
      <c r="IW51" s="146"/>
    </row>
    <row r="52" customFormat="false" ht="12.75" hidden="false" customHeight="false" outlineLevel="0" collapsed="false">
      <c r="A52" s="143" t="s">
        <v>75</v>
      </c>
      <c r="B52" s="143" t="s">
        <v>152</v>
      </c>
      <c r="C52" s="144" t="n">
        <f aca="false">IF($A$1="YES",VLOOKUP(VLOOKUP($A52,CONVERTNAMES,2,FALSE()),RAWDATALONDON,C$3,FALSE()),VLOOKUP($A52,'RAW DATA (DATABASE)'!$A$3:$AU$58,C$2,FALSE()))</f>
        <v>0</v>
      </c>
      <c r="D52" s="145" t="str">
        <f aca="false">IF($A$1="YES",RIGHT($A52,LEN($A52)-FIND("=",$A52,1)),VLOOKUP($A52,'RAW DATA (DATABASE)'!$A$3:$AU$58,D$2,FALSE()))</f>
        <v>Yes</v>
      </c>
      <c r="E52" s="144" t="n">
        <f aca="false">IF($A$1="YES",VLOOKUP(VLOOKUP($A52,CONVERTNAMES,2,FALSE()),RAWDATALONDON,E$3,FALSE()),VLOOKUP($A52,'RAW DATA (DATABASE)'!$A$3:$AU$58,E$2,FALSE()))</f>
        <v>181</v>
      </c>
      <c r="F52" s="144" t="n">
        <f aca="false">IF($A$1="YES",VLOOKUP(VLOOKUP($A52,CONVERTNAMES,2,FALSE()),RAWDATALONDON,F$3,FALSE()),VLOOKUP($A52,'RAW DATA (DATABASE)'!$A$3:$AU$58,F$2,FALSE()))</f>
        <v>6200830</v>
      </c>
      <c r="G52" s="144" t="n">
        <f aca="false">IF($A$1="YES",VLOOKUP(VLOOKUP($A52,CONVERTNAMES,2,FALSE()),RAWDATALONDON,G$3,FALSE()),VLOOKUP($A52,'RAW DATA (DATABASE)'!$A$3:$AU$58,G$2,FALSE()))</f>
        <v>-2324720</v>
      </c>
      <c r="H52" s="144" t="n">
        <f aca="false">IF($A$1="YES",VLOOKUP(VLOOKUP($A52,CONVERTNAMES,2,FALSE()),RAWDATALONDON,H$3,FALSE()),VLOOKUP($A52,'RAW DATA (DATABASE)'!$A$3:$AU$58,H$2,FALSE()))</f>
        <v>314023133.508613</v>
      </c>
      <c r="I52" s="144" t="n">
        <f aca="false">IF($A$1="YES",VLOOKUP(VLOOKUP($A52,CONVERTNAMES,2,FALSE()),RAWDATALONDON,I$3,FALSE()),VLOOKUP($A52,'RAW DATA (DATABASE)'!$A$3:$AU$58,I$2,FALSE()))</f>
        <v>0</v>
      </c>
      <c r="J52" s="144" t="n">
        <f aca="false">IF($A$1="YES",VLOOKUP(VLOOKUP($A52,CONVERTNAMES,2,FALSE()),RAWDATALONDON,J$3,FALSE()),VLOOKUP($A52,'RAW DATA (DATABASE)'!$A$3:$AU$58,J$2,FALSE()))</f>
        <v>103</v>
      </c>
      <c r="K52" s="144" t="n">
        <f aca="false">IF($A$1="YES",VLOOKUP(VLOOKUP($A52,CONVERTNAMES,2,FALSE()),RAWDATALONDON,K$3,FALSE()),VLOOKUP($A52,'RAW DATA (DATABASE)'!$A$3:$AU$58,K$2,FALSE()))</f>
        <v>4372070</v>
      </c>
      <c r="L52" s="144" t="n">
        <f aca="false">IF($A$1="YES",VLOOKUP(VLOOKUP($A52,CONVERTNAMES,2,FALSE()),RAWDATALONDON,L$3,FALSE()),VLOOKUP($A52,'RAW DATA (DATABASE)'!$A$3:$AU$58,L$2,FALSE()))</f>
        <v>-1195620</v>
      </c>
      <c r="M52" s="144" t="n">
        <f aca="false">IF($A$1="YES",VLOOKUP(VLOOKUP($A52,CONVERTNAMES,2,FALSE()),RAWDATALONDON,M$3,FALSE()),VLOOKUP($A52,'RAW DATA (DATABASE)'!$A$3:$AU$58,M$2,FALSE()))</f>
        <v>204202098.982819</v>
      </c>
      <c r="N52" s="144" t="n">
        <f aca="false">IF($A$1="YES",VLOOKUP(VLOOKUP($A52,CONVERTNAMES,2,FALSE()),RAWDATALONDON,N$3,FALSE()),VLOOKUP($A52,'RAW DATA (DATABASE)'!$A$3:$AU$58,N$2,FALSE()))</f>
        <v>0</v>
      </c>
      <c r="O52" s="144" t="n">
        <f aca="false">IF($A$1="YES",VLOOKUP(VLOOKUP($A52,CONVERTNAMES,2,FALSE()),RAWDATALONDON,O$3,FALSE()),VLOOKUP($A52,'RAW DATA (DATABASE)'!$A$3:$AU$58,O$2,FALSE()))</f>
        <v>3</v>
      </c>
      <c r="P52" s="144" t="n">
        <f aca="false">IF($A$1="YES",VLOOKUP(VLOOKUP($A52,CONVERTNAMES,2,FALSE()),RAWDATALONDON,P$3,FALSE()),VLOOKUP($A52,'RAW DATA (DATABASE)'!$A$3:$AU$58,P$2,FALSE()))</f>
        <v>50340</v>
      </c>
      <c r="Q52" s="144" t="n">
        <f aca="false">IF($A$1="YES",VLOOKUP(VLOOKUP($A52,CONVERTNAMES,2,FALSE()),RAWDATALONDON,Q$3,FALSE()),VLOOKUP($A52,'RAW DATA (DATABASE)'!$A$3:$AU$58,Q$2,FALSE()))</f>
        <v>0</v>
      </c>
      <c r="R52" s="144" t="n">
        <f aca="false">IF($A$1="YES",VLOOKUP(VLOOKUP($A52,CONVERTNAMES,2,FALSE()),RAWDATALONDON,R$3,FALSE()),VLOOKUP($A52,'RAW DATA (DATABASE)'!$A$3:$AU$58,R$2,FALSE()))</f>
        <v>1584064.56159</v>
      </c>
      <c r="S52" s="144" t="n">
        <f aca="false">IF($A$1="YES",VLOOKUP(VLOOKUP($A52,CONVERTNAMES,2,FALSE()),RAWDATALONDON,S$3,FALSE()),VLOOKUP($A52,'RAW DATA (DATABASE)'!$A$3:$AU$58,S$2,FALSE()))</f>
        <v>0</v>
      </c>
      <c r="T52" s="144" t="n">
        <f aca="false">IF($A$1="YES",VLOOKUP(VLOOKUP($A52,CONVERTNAMES,2,FALSE()),RAWDATALONDON,T$3,FALSE()),VLOOKUP($A52,'RAW DATA (DATABASE)'!$A$3:$AU$58,T$2,FALSE()))</f>
        <v>181</v>
      </c>
      <c r="U52" s="144" t="n">
        <f aca="false">IF($A$1="YES",VLOOKUP(VLOOKUP($A52,CONVERTNAMES,2,FALSE()),RAWDATALONDON,U$3,FALSE()),VLOOKUP($A52,'RAW DATA (DATABASE)'!$A$3:$AU$58,U$2,FALSE()))</f>
        <v>6200830</v>
      </c>
      <c r="V52" s="144" t="n">
        <f aca="false">IF($A$1="YES",VLOOKUP(VLOOKUP($A52,CONVERTNAMES,2,FALSE()),RAWDATALONDON,V$3,FALSE()),VLOOKUP($A52,'RAW DATA (DATABASE)'!$A$3:$AU$58,V$2,FALSE()))</f>
        <v>-2324720</v>
      </c>
      <c r="W52" s="144" t="n">
        <f aca="false">IF($A$1="YES",VLOOKUP(VLOOKUP($A52,CONVERTNAMES,2,FALSE()),RAWDATALONDON,W$3,FALSE()),VLOOKUP($A52,'RAW DATA (DATABASE)'!$A$3:$AU$58,W$2,FALSE()))</f>
        <v>314023133.508613</v>
      </c>
      <c r="X52" s="144" t="n">
        <f aca="false">IF($A$1="YES",VLOOKUP(VLOOKUP($A52,CONVERTNAMES,2,FALSE()),RAWDATALONDON,X$3,FALSE()),VLOOKUP($A52,'RAW DATA (DATABASE)'!$A$3:$AU$58,X$2,FALSE()))</f>
        <v>0</v>
      </c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6"/>
      <c r="CS52" s="146"/>
      <c r="CT52" s="146"/>
      <c r="CU52" s="146"/>
      <c r="CV52" s="146"/>
      <c r="CW52" s="146"/>
      <c r="CX52" s="146"/>
      <c r="CY52" s="146"/>
      <c r="CZ52" s="146"/>
      <c r="DA52" s="146"/>
      <c r="DB52" s="146"/>
      <c r="DC52" s="146"/>
      <c r="DD52" s="146"/>
      <c r="DE52" s="146"/>
      <c r="DF52" s="146"/>
      <c r="DG52" s="146"/>
      <c r="DH52" s="146"/>
      <c r="DI52" s="146"/>
      <c r="DJ52" s="146"/>
      <c r="DK52" s="146"/>
      <c r="DL52" s="146"/>
      <c r="DM52" s="146"/>
      <c r="DN52" s="146"/>
      <c r="DO52" s="146"/>
      <c r="DP52" s="146"/>
      <c r="DQ52" s="146"/>
      <c r="DR52" s="146"/>
      <c r="DS52" s="146"/>
      <c r="DT52" s="146"/>
      <c r="DU52" s="146"/>
      <c r="DV52" s="146"/>
      <c r="DW52" s="146"/>
      <c r="DX52" s="146"/>
      <c r="DY52" s="146"/>
      <c r="DZ52" s="146"/>
      <c r="EA52" s="146"/>
      <c r="EB52" s="146"/>
      <c r="EC52" s="146"/>
      <c r="ED52" s="146"/>
      <c r="EE52" s="146"/>
      <c r="EF52" s="146"/>
      <c r="EG52" s="146"/>
      <c r="EH52" s="146"/>
      <c r="EI52" s="146"/>
      <c r="EJ52" s="146"/>
      <c r="EK52" s="146"/>
      <c r="EL52" s="146"/>
      <c r="EM52" s="146"/>
      <c r="EN52" s="146"/>
      <c r="EO52" s="146"/>
      <c r="EP52" s="146"/>
      <c r="EQ52" s="146"/>
      <c r="ER52" s="146"/>
      <c r="ES52" s="146"/>
      <c r="ET52" s="146"/>
      <c r="EU52" s="146"/>
      <c r="EV52" s="146"/>
      <c r="EW52" s="146"/>
      <c r="EX52" s="146"/>
      <c r="EY52" s="146"/>
      <c r="EZ52" s="146"/>
      <c r="FA52" s="146"/>
      <c r="FB52" s="146"/>
      <c r="FC52" s="146"/>
      <c r="FD52" s="146"/>
      <c r="FE52" s="146"/>
      <c r="FF52" s="146"/>
      <c r="FG52" s="146"/>
      <c r="FH52" s="146"/>
      <c r="FI52" s="146"/>
      <c r="FJ52" s="146"/>
      <c r="FK52" s="146"/>
      <c r="FL52" s="146"/>
      <c r="FM52" s="146"/>
      <c r="FN52" s="146"/>
      <c r="FO52" s="146"/>
      <c r="FP52" s="146"/>
      <c r="FQ52" s="146"/>
      <c r="FR52" s="146"/>
      <c r="FS52" s="146"/>
      <c r="FT52" s="146"/>
      <c r="FU52" s="146"/>
      <c r="FV52" s="146"/>
      <c r="FW52" s="146"/>
      <c r="FX52" s="146"/>
      <c r="FY52" s="146"/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T52" s="146"/>
      <c r="GU52" s="146"/>
      <c r="GV52" s="146"/>
      <c r="GW52" s="146"/>
      <c r="GX52" s="146"/>
      <c r="GY52" s="146"/>
      <c r="GZ52" s="146"/>
      <c r="HA52" s="146"/>
      <c r="HB52" s="146"/>
      <c r="HC52" s="146"/>
      <c r="HD52" s="146"/>
      <c r="HE52" s="146"/>
      <c r="HF52" s="146"/>
      <c r="HG52" s="146"/>
      <c r="HH52" s="146"/>
      <c r="HI52" s="146"/>
      <c r="HJ52" s="146"/>
      <c r="HK52" s="146"/>
      <c r="HL52" s="146"/>
      <c r="HM52" s="146"/>
      <c r="HN52" s="146"/>
      <c r="HO52" s="146"/>
      <c r="HP52" s="146"/>
      <c r="HQ52" s="146"/>
      <c r="HR52" s="146"/>
      <c r="HS52" s="146"/>
      <c r="HT52" s="146"/>
      <c r="HU52" s="146"/>
      <c r="HV52" s="146"/>
      <c r="HW52" s="146"/>
      <c r="HX52" s="146"/>
      <c r="HY52" s="146"/>
      <c r="HZ52" s="146"/>
      <c r="IA52" s="146"/>
      <c r="IB52" s="146"/>
      <c r="IC52" s="146"/>
      <c r="ID52" s="146"/>
      <c r="IE52" s="146"/>
      <c r="IF52" s="146"/>
      <c r="IG52" s="146"/>
      <c r="IH52" s="146"/>
      <c r="II52" s="146"/>
      <c r="IJ52" s="146"/>
      <c r="IK52" s="146"/>
      <c r="IL52" s="146"/>
      <c r="IM52" s="146"/>
      <c r="IN52" s="146"/>
      <c r="IO52" s="146"/>
      <c r="IP52" s="146"/>
      <c r="IQ52" s="146"/>
      <c r="IR52" s="146"/>
      <c r="IS52" s="146"/>
      <c r="IT52" s="146"/>
      <c r="IU52" s="146"/>
      <c r="IV52" s="146"/>
      <c r="IW52" s="146"/>
    </row>
    <row r="53" customFormat="false" ht="12.75" hidden="false" customHeight="false" outlineLevel="0" collapsed="false">
      <c r="A53" s="143" t="s">
        <v>76</v>
      </c>
      <c r="B53" s="143" t="s">
        <v>152</v>
      </c>
      <c r="C53" s="144" t="n">
        <f aca="false">IF($A$1="YES",VLOOKUP(VLOOKUP($A53,CONVERTNAMES,2,FALSE()),RAWDATALONDON,C$3,FALSE()),VLOOKUP($A53,'RAW DATA (DATABASE)'!$A$3:$AU$58,C$2,FALSE()))</f>
        <v>0</v>
      </c>
      <c r="D53" s="145" t="str">
        <f aca="false">IF($A$1="YES",RIGHT($A53,LEN($A53)-FIND("=",$A53,1)),VLOOKUP($A53,'RAW DATA (DATABASE)'!$A$3:$AU$58,D$2,FALSE()))</f>
        <v>No</v>
      </c>
      <c r="E53" s="144" t="n">
        <f aca="false">IF($A$1="YES",VLOOKUP(VLOOKUP($A53,CONVERTNAMES,2,FALSE()),RAWDATALONDON,E$3,FALSE()),VLOOKUP($A53,'RAW DATA (DATABASE)'!$A$3:$AU$58,E$2,FALSE()))</f>
        <v>627</v>
      </c>
      <c r="F53" s="144" t="n">
        <f aca="false">IF($A$1="YES",VLOOKUP(VLOOKUP($A53,CONVERTNAMES,2,FALSE()),RAWDATALONDON,F$3,FALSE()),VLOOKUP($A53,'RAW DATA (DATABASE)'!$A$3:$AU$58,F$2,FALSE()))</f>
        <v>16311523.9378204</v>
      </c>
      <c r="G53" s="144" t="n">
        <f aca="false">IF($A$1="YES",VLOOKUP(VLOOKUP($A53,CONVERTNAMES,2,FALSE()),RAWDATALONDON,G$3,FALSE()),VLOOKUP($A53,'RAW DATA (DATABASE)'!$A$3:$AU$58,G$2,FALSE()))</f>
        <v>-23405287.8732313</v>
      </c>
      <c r="H53" s="144" t="n">
        <f aca="false">IF($A$1="YES",VLOOKUP(VLOOKUP($A53,CONVERTNAMES,2,FALSE()),RAWDATALONDON,H$3,FALSE()),VLOOKUP($A53,'RAW DATA (DATABASE)'!$A$3:$AU$58,H$2,FALSE()))</f>
        <v>1240134760.01614</v>
      </c>
      <c r="I53" s="144" t="n">
        <f aca="false">IF($A$1="YES",VLOOKUP(VLOOKUP($A53,CONVERTNAMES,2,FALSE()),RAWDATALONDON,I$3,FALSE()),VLOOKUP($A53,'RAW DATA (DATABASE)'!$A$3:$AU$58,I$2,FALSE()))</f>
        <v>0</v>
      </c>
      <c r="J53" s="144" t="n">
        <f aca="false">IF($A$1="YES",VLOOKUP(VLOOKUP($A53,CONVERTNAMES,2,FALSE()),RAWDATALONDON,J$3,FALSE()),VLOOKUP($A53,'RAW DATA (DATABASE)'!$A$3:$AU$58,J$2,FALSE()))</f>
        <v>298</v>
      </c>
      <c r="K53" s="144" t="n">
        <f aca="false">IF($A$1="YES",VLOOKUP(VLOOKUP($A53,CONVERTNAMES,2,FALSE()),RAWDATALONDON,K$3,FALSE()),VLOOKUP($A53,'RAW DATA (DATABASE)'!$A$3:$AU$58,K$2,FALSE()))</f>
        <v>8955389.99902344</v>
      </c>
      <c r="L53" s="144" t="n">
        <f aca="false">IF($A$1="YES",VLOOKUP(VLOOKUP($A53,CONVERTNAMES,2,FALSE()),RAWDATALONDON,L$3,FALSE()),VLOOKUP($A53,'RAW DATA (DATABASE)'!$A$3:$AU$58,L$2,FALSE()))</f>
        <v>-13147614.3051643</v>
      </c>
      <c r="M53" s="144" t="n">
        <f aca="false">IF($A$1="YES",VLOOKUP(VLOOKUP($A53,CONVERTNAMES,2,FALSE()),RAWDATALONDON,M$3,FALSE()),VLOOKUP($A53,'RAW DATA (DATABASE)'!$A$3:$AU$58,M$2,FALSE()))</f>
        <v>671677306.830706</v>
      </c>
      <c r="N53" s="144" t="n">
        <f aca="false">IF($A$1="YES",VLOOKUP(VLOOKUP($A53,CONVERTNAMES,2,FALSE()),RAWDATALONDON,N$3,FALSE()),VLOOKUP($A53,'RAW DATA (DATABASE)'!$A$3:$AU$58,N$2,FALSE()))</f>
        <v>0</v>
      </c>
      <c r="O53" s="144" t="n">
        <f aca="false">IF($A$1="YES",VLOOKUP(VLOOKUP($A53,CONVERTNAMES,2,FALSE()),RAWDATALONDON,O$3,FALSE()),VLOOKUP($A53,'RAW DATA (DATABASE)'!$A$3:$AU$58,O$2,FALSE()))</f>
        <v>11</v>
      </c>
      <c r="P53" s="144" t="n">
        <f aca="false">IF($A$1="YES",VLOOKUP(VLOOKUP($A53,CONVERTNAMES,2,FALSE()),RAWDATALONDON,P$3,FALSE()),VLOOKUP($A53,'RAW DATA (DATABASE)'!$A$3:$AU$58,P$2,FALSE()))</f>
        <v>268960</v>
      </c>
      <c r="Q53" s="144" t="n">
        <f aca="false">IF($A$1="YES",VLOOKUP(VLOOKUP($A53,CONVERTNAMES,2,FALSE()),RAWDATALONDON,Q$3,FALSE()),VLOOKUP($A53,'RAW DATA (DATABASE)'!$A$3:$AU$58,Q$2,FALSE()))</f>
        <v>-105260</v>
      </c>
      <c r="R53" s="144" t="n">
        <f aca="false">IF($A$1="YES",VLOOKUP(VLOOKUP($A53,CONVERTNAMES,2,FALSE()),RAWDATALONDON,R$3,FALSE()),VLOOKUP($A53,'RAW DATA (DATABASE)'!$A$3:$AU$58,R$2,FALSE()))</f>
        <v>13863201.2022</v>
      </c>
      <c r="S53" s="144" t="n">
        <f aca="false">IF($A$1="YES",VLOOKUP(VLOOKUP($A53,CONVERTNAMES,2,FALSE()),RAWDATALONDON,S$3,FALSE()),VLOOKUP($A53,'RAW DATA (DATABASE)'!$A$3:$AU$58,S$2,FALSE()))</f>
        <v>0</v>
      </c>
      <c r="T53" s="144" t="n">
        <f aca="false">IF($A$1="YES",VLOOKUP(VLOOKUP($A53,CONVERTNAMES,2,FALSE()),RAWDATALONDON,T$3,FALSE()),VLOOKUP($A53,'RAW DATA (DATABASE)'!$A$3:$AU$58,T$2,FALSE()))</f>
        <v>627</v>
      </c>
      <c r="U53" s="144" t="n">
        <f aca="false">IF($A$1="YES",VLOOKUP(VLOOKUP($A53,CONVERTNAMES,2,FALSE()),RAWDATALONDON,U$3,FALSE()),VLOOKUP($A53,'RAW DATA (DATABASE)'!$A$3:$AU$58,U$2,FALSE()))</f>
        <v>16311523.9378204</v>
      </c>
      <c r="V53" s="144" t="n">
        <f aca="false">IF($A$1="YES",VLOOKUP(VLOOKUP($A53,CONVERTNAMES,2,FALSE()),RAWDATALONDON,V$3,FALSE()),VLOOKUP($A53,'RAW DATA (DATABASE)'!$A$3:$AU$58,V$2,FALSE()))</f>
        <v>-23405287.8732313</v>
      </c>
      <c r="W53" s="144" t="n">
        <f aca="false">IF($A$1="YES",VLOOKUP(VLOOKUP($A53,CONVERTNAMES,2,FALSE()),RAWDATALONDON,W$3,FALSE()),VLOOKUP($A53,'RAW DATA (DATABASE)'!$A$3:$AU$58,W$2,FALSE()))</f>
        <v>1240134760.01614</v>
      </c>
      <c r="X53" s="144" t="n">
        <f aca="false">IF($A$1="YES",VLOOKUP(VLOOKUP($A53,CONVERTNAMES,2,FALSE()),RAWDATALONDON,X$3,FALSE()),VLOOKUP($A53,'RAW DATA (DATABASE)'!$A$3:$AU$58,X$2,FALSE()))</f>
        <v>0</v>
      </c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  <c r="CH53" s="146"/>
      <c r="CI53" s="146"/>
      <c r="CJ53" s="146"/>
      <c r="CK53" s="146"/>
      <c r="CL53" s="146"/>
      <c r="CM53" s="146"/>
      <c r="CN53" s="146"/>
      <c r="CO53" s="146"/>
      <c r="CP53" s="146"/>
      <c r="CQ53" s="146"/>
      <c r="CR53" s="146"/>
      <c r="CS53" s="146"/>
      <c r="CT53" s="146"/>
      <c r="CU53" s="146"/>
      <c r="CV53" s="146"/>
      <c r="CW53" s="146"/>
      <c r="CX53" s="146"/>
      <c r="CY53" s="146"/>
      <c r="CZ53" s="146"/>
      <c r="DA53" s="146"/>
      <c r="DB53" s="146"/>
      <c r="DC53" s="146"/>
      <c r="DD53" s="146"/>
      <c r="DE53" s="146"/>
      <c r="DF53" s="146"/>
      <c r="DG53" s="146"/>
      <c r="DH53" s="146"/>
      <c r="DI53" s="146"/>
      <c r="DJ53" s="146"/>
      <c r="DK53" s="146"/>
      <c r="DL53" s="146"/>
      <c r="DM53" s="146"/>
      <c r="DN53" s="146"/>
      <c r="DO53" s="146"/>
      <c r="DP53" s="146"/>
      <c r="DQ53" s="146"/>
      <c r="DR53" s="146"/>
      <c r="DS53" s="146"/>
      <c r="DT53" s="146"/>
      <c r="DU53" s="146"/>
      <c r="DV53" s="146"/>
      <c r="DW53" s="146"/>
      <c r="DX53" s="146"/>
      <c r="DY53" s="146"/>
      <c r="DZ53" s="146"/>
      <c r="EA53" s="146"/>
      <c r="EB53" s="146"/>
      <c r="EC53" s="146"/>
      <c r="ED53" s="146"/>
      <c r="EE53" s="146"/>
      <c r="EF53" s="146"/>
      <c r="EG53" s="146"/>
      <c r="EH53" s="146"/>
      <c r="EI53" s="146"/>
      <c r="EJ53" s="146"/>
      <c r="EK53" s="146"/>
      <c r="EL53" s="146"/>
      <c r="EM53" s="146"/>
      <c r="EN53" s="146"/>
      <c r="EO53" s="146"/>
      <c r="EP53" s="146"/>
      <c r="EQ53" s="146"/>
      <c r="ER53" s="146"/>
      <c r="ES53" s="146"/>
      <c r="ET53" s="146"/>
      <c r="EU53" s="146"/>
      <c r="EV53" s="146"/>
      <c r="EW53" s="146"/>
      <c r="EX53" s="146"/>
      <c r="EY53" s="146"/>
      <c r="EZ53" s="146"/>
      <c r="FA53" s="146"/>
      <c r="FB53" s="146"/>
      <c r="FC53" s="146"/>
      <c r="FD53" s="146"/>
      <c r="FE53" s="146"/>
      <c r="FF53" s="146"/>
      <c r="FG53" s="146"/>
      <c r="FH53" s="146"/>
      <c r="FI53" s="146"/>
      <c r="FJ53" s="146"/>
      <c r="FK53" s="146"/>
      <c r="FL53" s="146"/>
      <c r="FM53" s="146"/>
      <c r="FN53" s="146"/>
      <c r="FO53" s="146"/>
      <c r="FP53" s="146"/>
      <c r="FQ53" s="146"/>
      <c r="FR53" s="146"/>
      <c r="FS53" s="146"/>
      <c r="FT53" s="146"/>
      <c r="FU53" s="146"/>
      <c r="FV53" s="146"/>
      <c r="FW53" s="146"/>
      <c r="FX53" s="146"/>
      <c r="FY53" s="146"/>
      <c r="FZ53" s="146"/>
      <c r="GA53" s="146"/>
      <c r="GB53" s="146"/>
      <c r="GC53" s="146"/>
      <c r="GD53" s="146"/>
      <c r="GE53" s="146"/>
      <c r="GF53" s="146"/>
      <c r="GG53" s="146"/>
      <c r="GH53" s="146"/>
      <c r="GI53" s="146"/>
      <c r="GJ53" s="146"/>
      <c r="GK53" s="146"/>
      <c r="GL53" s="146"/>
      <c r="GM53" s="146"/>
      <c r="GN53" s="146"/>
      <c r="GO53" s="146"/>
      <c r="GP53" s="146"/>
      <c r="GQ53" s="146"/>
      <c r="GR53" s="146"/>
      <c r="GS53" s="146"/>
      <c r="GT53" s="146"/>
      <c r="GU53" s="146"/>
      <c r="GV53" s="146"/>
      <c r="GW53" s="146"/>
      <c r="GX53" s="146"/>
      <c r="GY53" s="146"/>
      <c r="GZ53" s="146"/>
      <c r="HA53" s="146"/>
      <c r="HB53" s="146"/>
      <c r="HC53" s="146"/>
      <c r="HD53" s="146"/>
      <c r="HE53" s="146"/>
      <c r="HF53" s="146"/>
      <c r="HG53" s="146"/>
      <c r="HH53" s="146"/>
      <c r="HI53" s="146"/>
      <c r="HJ53" s="146"/>
      <c r="HK53" s="146"/>
      <c r="HL53" s="146"/>
      <c r="HM53" s="146"/>
      <c r="HN53" s="146"/>
      <c r="HO53" s="146"/>
      <c r="HP53" s="146"/>
      <c r="HQ53" s="146"/>
      <c r="HR53" s="146"/>
      <c r="HS53" s="146"/>
      <c r="HT53" s="146"/>
      <c r="HU53" s="146"/>
      <c r="HV53" s="146"/>
      <c r="HW53" s="146"/>
      <c r="HX53" s="146"/>
      <c r="HY53" s="146"/>
      <c r="HZ53" s="146"/>
      <c r="IA53" s="146"/>
      <c r="IB53" s="146"/>
      <c r="IC53" s="146"/>
      <c r="ID53" s="146"/>
      <c r="IE53" s="146"/>
      <c r="IF53" s="146"/>
      <c r="IG53" s="146"/>
      <c r="IH53" s="146"/>
      <c r="II53" s="146"/>
      <c r="IJ53" s="146"/>
      <c r="IK53" s="146"/>
      <c r="IL53" s="146"/>
      <c r="IM53" s="146"/>
      <c r="IN53" s="146"/>
      <c r="IO53" s="146"/>
      <c r="IP53" s="146"/>
      <c r="IQ53" s="146"/>
      <c r="IR53" s="146"/>
      <c r="IS53" s="146"/>
      <c r="IT53" s="146"/>
      <c r="IU53" s="146"/>
      <c r="IV53" s="146"/>
      <c r="IW53" s="146"/>
    </row>
    <row r="54" customFormat="false" ht="12.75" hidden="false" customHeight="false" outlineLevel="0" collapsed="false">
      <c r="A54" s="142" t="s">
        <v>125</v>
      </c>
      <c r="B54" s="142" t="s">
        <v>124</v>
      </c>
      <c r="C54" s="141" t="str">
        <f aca="false">IF(ISNA(VLOOKUP($A54,'RAW DATA (DATABASE)'!$A$3:$AU$58,C$2,FALSE())),0,VLOOKUP($A54,'RAW DATA (DATABASE)'!$A$3:$AU$58,C$2,FALSE()))</f>
        <v>WEATHER-FINANCIAL</v>
      </c>
      <c r="D54" s="141" t="str">
        <f aca="false">IF(ISNA(VLOOKUP($A54,'RAW DATA (DATABASE)'!$A$3:$AU$58,D$2,FALSE())),0,VLOOKUP($A54,'RAW DATA (DATABASE)'!$A$3:$AU$58,D$2,FALSE()))</f>
        <v>Yes</v>
      </c>
      <c r="E54" s="141" t="n">
        <f aca="false">IF(ISNA(VLOOKUP($A54,'RAW DATA (DATABASE)'!$A$3:$AU$58,E$2,FALSE())),0,VLOOKUP($A54,'RAW DATA (DATABASE)'!$A$3:$AU$58,E$2,FALSE()))</f>
        <v>95</v>
      </c>
      <c r="F54" s="141" t="n">
        <f aca="false">IF(ISNA(VLOOKUP($A54,'RAW DATA (DATABASE)'!$A$3:$AU$58,F$2,FALSE())),0,VLOOKUP($A54,'RAW DATA (DATABASE)'!$A$3:$AU$58,F$2,FALSE()))</f>
        <v>46</v>
      </c>
      <c r="G54" s="141" t="n">
        <f aca="false">IF(ISNA(VLOOKUP($A54,'RAW DATA (DATABASE)'!$A$3:$AU$58,G$2,FALSE())),0,VLOOKUP($A54,'RAW DATA (DATABASE)'!$A$3:$AU$58,G$2,FALSE()))</f>
        <v>235</v>
      </c>
      <c r="H54" s="141" t="n">
        <f aca="false">IF(ISNA(VLOOKUP($A54,'RAW DATA (DATABASE)'!$A$3:$AU$58,H$2,FALSE())),0,VLOOKUP($A54,'RAW DATA (DATABASE)'!$A$3:$AU$58,H$2,FALSE()))</f>
        <v>0</v>
      </c>
      <c r="I54" s="141" t="n">
        <f aca="false">IF(ISNA(VLOOKUP($A54,'RAW DATA (DATABASE)'!$A$3:$AU$58,I$2,FALSE())),0,VLOOKUP($A54,'RAW DATA (DATABASE)'!$A$3:$AU$58,I$2,FALSE()))</f>
        <v>0</v>
      </c>
      <c r="J54" s="141" t="n">
        <f aca="false">IF(ISNA(VLOOKUP($A54,'RAW DATA (DATABASE)'!$A$3:$AU$58,J$2,FALSE())),0,VLOOKUP($A54,'RAW DATA (DATABASE)'!$A$3:$AU$58,J$2,FALSE()))</f>
        <v>60</v>
      </c>
      <c r="K54" s="141" t="n">
        <f aca="false">IF(ISNA(VLOOKUP($A54,'RAW DATA (DATABASE)'!$A$3:$AU$58,K$2,FALSE())),0,VLOOKUP($A54,'RAW DATA (DATABASE)'!$A$3:$AU$58,K$2,FALSE()))</f>
        <v>29</v>
      </c>
      <c r="L54" s="141" t="n">
        <f aca="false">IF(ISNA(VLOOKUP($A54,'RAW DATA (DATABASE)'!$A$3:$AU$58,L$2,FALSE())),0,VLOOKUP($A54,'RAW DATA (DATABASE)'!$A$3:$AU$58,L$2,FALSE()))</f>
        <v>217</v>
      </c>
      <c r="M54" s="141" t="n">
        <f aca="false">IF(ISNA(VLOOKUP($A54,'RAW DATA (DATABASE)'!$A$3:$AU$58,M$2,FALSE())),0,VLOOKUP($A54,'RAW DATA (DATABASE)'!$A$3:$AU$58,M$2,FALSE()))</f>
        <v>0</v>
      </c>
      <c r="N54" s="141" t="n">
        <f aca="false">IF(ISNA(VLOOKUP($A54,'RAW DATA (DATABASE)'!$A$3:$AU$58,N$2,FALSE())),0,VLOOKUP($A54,'RAW DATA (DATABASE)'!$A$3:$AU$58,N$2,FALSE()))</f>
        <v>0</v>
      </c>
      <c r="O54" s="141" t="n">
        <f aca="false">IF(ISNA(VLOOKUP($A54,'RAW DATA (DATABASE)'!$A$3:$AU$58,O$2,FALSE())),0,VLOOKUP($A54,'RAW DATA (DATABASE)'!$A$3:$AU$58,O$2,FALSE()))</f>
        <v>1</v>
      </c>
      <c r="P54" s="141" t="n">
        <f aca="false">IF(ISNA(VLOOKUP($A54,'RAW DATA (DATABASE)'!$A$3:$AU$58,P$2,FALSE())),0,VLOOKUP($A54,'RAW DATA (DATABASE)'!$A$3:$AU$58,P$2,FALSE()))</f>
        <v>0</v>
      </c>
      <c r="Q54" s="141" t="n">
        <f aca="false">IF(ISNA(VLOOKUP($A54,'RAW DATA (DATABASE)'!$A$3:$AU$58,Q$2,FALSE())),0,VLOOKUP($A54,'RAW DATA (DATABASE)'!$A$3:$AU$58,Q$2,FALSE()))</f>
        <v>187</v>
      </c>
      <c r="R54" s="141" t="n">
        <f aca="false">IF(ISNA(VLOOKUP($A54,'RAW DATA (DATABASE)'!$A$3:$AU$58,R$2,FALSE())),0,VLOOKUP($A54,'RAW DATA (DATABASE)'!$A$3:$AU$58,R$2,FALSE()))</f>
        <v>0</v>
      </c>
      <c r="S54" s="141" t="n">
        <f aca="false">IF(ISNA(VLOOKUP($A54,'RAW DATA (DATABASE)'!$A$3:$AU$58,S$2,FALSE())),0,VLOOKUP($A54,'RAW DATA (DATABASE)'!$A$3:$AU$58,S$2,FALSE()))</f>
        <v>0</v>
      </c>
      <c r="T54" s="141" t="n">
        <f aca="false">IF(ISNA(VLOOKUP($A54,'RAW DATA (DATABASE)'!$A$3:$AU$58,T$2,FALSE())),0,VLOOKUP($A54,'RAW DATA (DATABASE)'!$A$3:$AU$58,T$2,FALSE()))</f>
        <v>95</v>
      </c>
      <c r="U54" s="141" t="n">
        <f aca="false">IF(ISNA(VLOOKUP($A54,'RAW DATA (DATABASE)'!$A$3:$AU$58,U$2,FALSE())),0,VLOOKUP($A54,'RAW DATA (DATABASE)'!$A$3:$AU$58,U$2,FALSE()))</f>
        <v>46</v>
      </c>
      <c r="V54" s="141" t="n">
        <f aca="false">IF(ISNA(VLOOKUP($A54,'RAW DATA (DATABASE)'!$A$3:$AU$58,V$2,FALSE())),0,VLOOKUP($A54,'RAW DATA (DATABASE)'!$A$3:$AU$58,V$2,FALSE()))</f>
        <v>235</v>
      </c>
      <c r="W54" s="141" t="n">
        <f aca="false">IF(ISNA(VLOOKUP($A54,'RAW DATA (DATABASE)'!$A$3:$AU$58,W$2,FALSE())),0,VLOOKUP($A54,'RAW DATA (DATABASE)'!$A$3:$AU$58,W$2,FALSE()))</f>
        <v>0</v>
      </c>
      <c r="X54" s="141" t="n">
        <f aca="false">IF(ISNA(VLOOKUP($A54,'RAW DATA (DATABASE)'!$A$3:$AU$58,X$2,FALSE())),0,VLOOKUP($A54,'RAW DATA (DATABASE)'!$A$3:$AU$58,X$2,FALSE()))</f>
        <v>0</v>
      </c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</row>
    <row r="55" customFormat="false" ht="12.75" hidden="false" customHeight="false" outlineLevel="0" collapsed="false">
      <c r="A55" s="142" t="s">
        <v>126</v>
      </c>
      <c r="B55" s="142" t="s">
        <v>124</v>
      </c>
      <c r="C55" s="141" t="str">
        <f aca="false">IF(ISNA(VLOOKUP($A55,'RAW DATA (DATABASE)'!$A$3:$AU$58,C$2,FALSE())),0,VLOOKUP($A55,'RAW DATA (DATABASE)'!$A$3:$AU$58,C$2,FALSE()))</f>
        <v>WEATHER-FINANCIAL</v>
      </c>
      <c r="D55" s="141" t="str">
        <f aca="false">IF(ISNA(VLOOKUP($A55,'RAW DATA (DATABASE)'!$A$3:$AU$58,D$2,FALSE())),0,VLOOKUP($A55,'RAW DATA (DATABASE)'!$A$3:$AU$58,D$2,FALSE()))</f>
        <v>No</v>
      </c>
      <c r="E55" s="141" t="n">
        <f aca="false">IF(ISNA(VLOOKUP($A55,'RAW DATA (DATABASE)'!$A$3:$AU$58,E$2,FALSE())),0,VLOOKUP($A55,'RAW DATA (DATABASE)'!$A$3:$AU$58,E$2,FALSE()))</f>
        <v>65</v>
      </c>
      <c r="F55" s="141" t="n">
        <f aca="false">IF(ISNA(VLOOKUP($A55,'RAW DATA (DATABASE)'!$A$3:$AU$58,F$2,FALSE())),0,VLOOKUP($A55,'RAW DATA (DATABASE)'!$A$3:$AU$58,F$2,FALSE()))</f>
        <v>219</v>
      </c>
      <c r="G55" s="141" t="n">
        <f aca="false">IF(ISNA(VLOOKUP($A55,'RAW DATA (DATABASE)'!$A$3:$AU$58,G$2,FALSE())),0,VLOOKUP($A55,'RAW DATA (DATABASE)'!$A$3:$AU$58,G$2,FALSE()))</f>
        <v>209</v>
      </c>
      <c r="H55" s="141" t="n">
        <f aca="false">IF(ISNA(VLOOKUP($A55,'RAW DATA (DATABASE)'!$A$3:$AU$58,H$2,FALSE())),0,VLOOKUP($A55,'RAW DATA (DATABASE)'!$A$3:$AU$58,H$2,FALSE()))</f>
        <v>0</v>
      </c>
      <c r="I55" s="141" t="n">
        <f aca="false">IF(ISNA(VLOOKUP($A55,'RAW DATA (DATABASE)'!$A$3:$AU$58,I$2,FALSE())),0,VLOOKUP($A55,'RAW DATA (DATABASE)'!$A$3:$AU$58,I$2,FALSE()))</f>
        <v>0</v>
      </c>
      <c r="J55" s="141" t="n">
        <f aca="false">IF(ISNA(VLOOKUP($A55,'RAW DATA (DATABASE)'!$A$3:$AU$58,J$2,FALSE())),0,VLOOKUP($A55,'RAW DATA (DATABASE)'!$A$3:$AU$58,J$2,FALSE()))</f>
        <v>43</v>
      </c>
      <c r="K55" s="141" t="n">
        <f aca="false">IF(ISNA(VLOOKUP($A55,'RAW DATA (DATABASE)'!$A$3:$AU$58,K$2,FALSE())),0,VLOOKUP($A55,'RAW DATA (DATABASE)'!$A$3:$AU$58,K$2,FALSE()))</f>
        <v>205</v>
      </c>
      <c r="L55" s="141" t="n">
        <f aca="false">IF(ISNA(VLOOKUP($A55,'RAW DATA (DATABASE)'!$A$3:$AU$58,L$2,FALSE())),0,VLOOKUP($A55,'RAW DATA (DATABASE)'!$A$3:$AU$58,L$2,FALSE()))</f>
        <v>201</v>
      </c>
      <c r="M55" s="141" t="n">
        <f aca="false">IF(ISNA(VLOOKUP($A55,'RAW DATA (DATABASE)'!$A$3:$AU$58,M$2,FALSE())),0,VLOOKUP($A55,'RAW DATA (DATABASE)'!$A$3:$AU$58,M$2,FALSE()))</f>
        <v>0</v>
      </c>
      <c r="N55" s="141" t="n">
        <f aca="false">IF(ISNA(VLOOKUP($A55,'RAW DATA (DATABASE)'!$A$3:$AU$58,N$2,FALSE())),0,VLOOKUP($A55,'RAW DATA (DATABASE)'!$A$3:$AU$58,N$2,FALSE()))</f>
        <v>0</v>
      </c>
      <c r="O55" s="141" t="n">
        <f aca="false">IF(ISNA(VLOOKUP($A55,'RAW DATA (DATABASE)'!$A$3:$AU$58,O$2,FALSE())),0,VLOOKUP($A55,'RAW DATA (DATABASE)'!$A$3:$AU$58,O$2,FALSE()))</f>
        <v>2</v>
      </c>
      <c r="P55" s="141" t="n">
        <f aca="false">IF(ISNA(VLOOKUP($A55,'RAW DATA (DATABASE)'!$A$3:$AU$58,P$2,FALSE())),0,VLOOKUP($A55,'RAW DATA (DATABASE)'!$A$3:$AU$58,P$2,FALSE()))</f>
        <v>183</v>
      </c>
      <c r="Q55" s="141" t="n">
        <f aca="false">IF(ISNA(VLOOKUP($A55,'RAW DATA (DATABASE)'!$A$3:$AU$58,Q$2,FALSE())),0,VLOOKUP($A55,'RAW DATA (DATABASE)'!$A$3:$AU$58,Q$2,FALSE()))</f>
        <v>182</v>
      </c>
      <c r="R55" s="141" t="n">
        <f aca="false">IF(ISNA(VLOOKUP($A55,'RAW DATA (DATABASE)'!$A$3:$AU$58,R$2,FALSE())),0,VLOOKUP($A55,'RAW DATA (DATABASE)'!$A$3:$AU$58,R$2,FALSE()))</f>
        <v>0</v>
      </c>
      <c r="S55" s="141" t="n">
        <f aca="false">IF(ISNA(VLOOKUP($A55,'RAW DATA (DATABASE)'!$A$3:$AU$58,S$2,FALSE())),0,VLOOKUP($A55,'RAW DATA (DATABASE)'!$A$3:$AU$58,S$2,FALSE()))</f>
        <v>0</v>
      </c>
      <c r="T55" s="141" t="n">
        <f aca="false">IF(ISNA(VLOOKUP($A55,'RAW DATA (DATABASE)'!$A$3:$AU$58,T$2,FALSE())),0,VLOOKUP($A55,'RAW DATA (DATABASE)'!$A$3:$AU$58,T$2,FALSE()))</f>
        <v>65</v>
      </c>
      <c r="U55" s="141" t="n">
        <f aca="false">IF(ISNA(VLOOKUP($A55,'RAW DATA (DATABASE)'!$A$3:$AU$58,U$2,FALSE())),0,VLOOKUP($A55,'RAW DATA (DATABASE)'!$A$3:$AU$58,U$2,FALSE()))</f>
        <v>219</v>
      </c>
      <c r="V55" s="141" t="n">
        <f aca="false">IF(ISNA(VLOOKUP($A55,'RAW DATA (DATABASE)'!$A$3:$AU$58,V$2,FALSE())),0,VLOOKUP($A55,'RAW DATA (DATABASE)'!$A$3:$AU$58,V$2,FALSE()))</f>
        <v>209</v>
      </c>
      <c r="W55" s="141" t="n">
        <f aca="false">IF(ISNA(VLOOKUP($A55,'RAW DATA (DATABASE)'!$A$3:$AU$58,W$2,FALSE())),0,VLOOKUP($A55,'RAW DATA (DATABASE)'!$A$3:$AU$58,W$2,FALSE()))</f>
        <v>0</v>
      </c>
      <c r="X55" s="141" t="n">
        <f aca="false">IF(ISNA(VLOOKUP($A55,'RAW DATA (DATABASE)'!$A$3:$AU$58,X$2,FALSE())),0,VLOOKUP($A55,'RAW DATA (DATABASE)'!$A$3:$AU$58,X$2,FALSE()))</f>
        <v>0</v>
      </c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</row>
    <row r="56" customFormat="false" ht="12.75" hidden="false" customHeight="false" outlineLevel="0" collapsed="false">
      <c r="A56" s="142"/>
      <c r="B56" s="142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</row>
    <row r="57" customFormat="false" ht="12.75" hidden="false" customHeight="false" outlineLevel="0" collapsed="false">
      <c r="A57" s="142"/>
      <c r="B57" s="142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</row>
    <row r="58" customFormat="false" ht="12.75" hidden="false" customHeight="false" outlineLevel="0" collapsed="false">
      <c r="A58" s="142"/>
      <c r="B58" s="142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</row>
    <row r="59" customFormat="false" ht="12.75" hidden="false" customHeight="false" outlineLevel="0" collapsed="false">
      <c r="A59" s="142"/>
      <c r="B59" s="142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</row>
    <row r="60" customFormat="false" ht="12.75" hidden="false" customHeight="false" outlineLevel="0" collapsed="false">
      <c r="A60" s="142"/>
      <c r="B60" s="142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</row>
    <row r="61" customFormat="false" ht="12.75" hidden="false" customHeight="false" outlineLevel="0" collapsed="false">
      <c r="A61" s="142"/>
      <c r="B61" s="142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</row>
    <row r="62" customFormat="false" ht="12.75" hidden="false" customHeight="false" outlineLevel="0" collapsed="false">
      <c r="A62" s="142"/>
      <c r="B62" s="142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</row>
    <row r="63" customFormat="false" ht="12.75" hidden="false" customHeight="false" outlineLevel="0" collapsed="false">
      <c r="A63" s="140"/>
      <c r="B63" s="140"/>
    </row>
    <row r="64" customFormat="false" ht="12.75" hidden="false" customHeight="false" outlineLevel="0" collapsed="false">
      <c r="A64" s="140"/>
      <c r="B64" s="140"/>
    </row>
    <row r="65" customFormat="false" ht="12.75" hidden="false" customHeight="false" outlineLevel="0" collapsed="false">
      <c r="A65" s="140"/>
      <c r="B65" s="140"/>
    </row>
    <row r="66" customFormat="false" ht="12.75" hidden="false" customHeight="false" outlineLevel="0" collapsed="false">
      <c r="A66" s="140"/>
      <c r="B66" s="140"/>
    </row>
    <row r="67" customFormat="false" ht="12.75" hidden="false" customHeight="false" outlineLevel="0" collapsed="false">
      <c r="A67" s="140"/>
      <c r="B67" s="140"/>
    </row>
    <row r="68" customFormat="false" ht="12.75" hidden="false" customHeight="false" outlineLevel="0" collapsed="false">
      <c r="A68" s="140"/>
      <c r="B68" s="140"/>
    </row>
    <row r="69" customFormat="false" ht="12.75" hidden="false" customHeight="false" outlineLevel="0" collapsed="false">
      <c r="A69" s="140"/>
      <c r="B69" s="140"/>
    </row>
    <row r="70" customFormat="false" ht="12.75" hidden="false" customHeight="false" outlineLevel="0" collapsed="false">
      <c r="A70" s="140"/>
      <c r="B70" s="140"/>
    </row>
    <row r="71" customFormat="false" ht="12.75" hidden="false" customHeight="false" outlineLevel="0" collapsed="false">
      <c r="A71" s="140"/>
      <c r="B71" s="140"/>
    </row>
    <row r="72" customFormat="false" ht="12.75" hidden="false" customHeight="false" outlineLevel="0" collapsed="false">
      <c r="A72" s="140"/>
      <c r="B72" s="140"/>
    </row>
    <row r="73" customFormat="false" ht="12.75" hidden="false" customHeight="false" outlineLevel="0" collapsed="false">
      <c r="A73" s="140"/>
      <c r="B73" s="140"/>
    </row>
    <row r="74" customFormat="false" ht="12.75" hidden="false" customHeight="false" outlineLevel="0" collapsed="false">
      <c r="A74" s="140"/>
      <c r="B74" s="140"/>
    </row>
    <row r="75" customFormat="false" ht="12.75" hidden="false" customHeight="false" outlineLevel="0" collapsed="false">
      <c r="A75" s="140"/>
      <c r="B75" s="140"/>
    </row>
    <row r="76" customFormat="false" ht="12.75" hidden="false" customHeight="false" outlineLevel="0" collapsed="false">
      <c r="A76" s="140"/>
      <c r="B76" s="140"/>
    </row>
    <row r="77" customFormat="false" ht="12.75" hidden="false" customHeight="false" outlineLevel="0" collapsed="false">
      <c r="A77" s="140"/>
      <c r="B77" s="140"/>
    </row>
    <row r="78" customFormat="false" ht="12.75" hidden="false" customHeight="false" outlineLevel="0" collapsed="false">
      <c r="A78" s="140"/>
      <c r="B78" s="140"/>
    </row>
    <row r="79" customFormat="false" ht="12.75" hidden="false" customHeight="false" outlineLevel="0" collapsed="false">
      <c r="A79" s="140"/>
      <c r="B79" s="140"/>
    </row>
    <row r="80" customFormat="false" ht="12.75" hidden="false" customHeight="false" outlineLevel="0" collapsed="false">
      <c r="A80" s="140"/>
      <c r="B80" s="140"/>
    </row>
    <row r="81" customFormat="false" ht="12.75" hidden="false" customHeight="false" outlineLevel="0" collapsed="false">
      <c r="A81" s="140"/>
      <c r="B81" s="140"/>
    </row>
    <row r="82" customFormat="false" ht="12.75" hidden="false" customHeight="false" outlineLevel="0" collapsed="false">
      <c r="A82" s="140"/>
      <c r="B82" s="140"/>
    </row>
    <row r="83" customFormat="false" ht="12.75" hidden="false" customHeight="false" outlineLevel="0" collapsed="false">
      <c r="A83" s="140"/>
      <c r="B83" s="140"/>
    </row>
    <row r="84" customFormat="false" ht="12.75" hidden="false" customHeight="false" outlineLevel="0" collapsed="false">
      <c r="A84" s="140"/>
      <c r="B84" s="140"/>
    </row>
    <row r="85" customFormat="false" ht="12.75" hidden="false" customHeight="false" outlineLevel="0" collapsed="false">
      <c r="A85" s="140"/>
      <c r="B85" s="140"/>
    </row>
    <row r="86" customFormat="false" ht="12.75" hidden="false" customHeight="false" outlineLevel="0" collapsed="false">
      <c r="A86" s="140"/>
      <c r="B86" s="140"/>
    </row>
    <row r="87" customFormat="false" ht="12.75" hidden="false" customHeight="false" outlineLevel="0" collapsed="false">
      <c r="A87" s="142"/>
      <c r="B87" s="140"/>
    </row>
    <row r="88" customFormat="false" ht="12.75" hidden="false" customHeight="false" outlineLevel="0" collapsed="false">
      <c r="A88" s="142"/>
      <c r="B88" s="140"/>
    </row>
    <row r="89" customFormat="false" ht="12.75" hidden="false" customHeight="false" outlineLevel="0" collapsed="false">
      <c r="A89" s="142"/>
      <c r="B89" s="140"/>
    </row>
    <row r="90" customFormat="false" ht="12.75" hidden="false" customHeight="false" outlineLevel="0" collapsed="false">
      <c r="A90" s="142"/>
      <c r="B90" s="140"/>
    </row>
    <row r="91" customFormat="false" ht="12.75" hidden="false" customHeight="false" outlineLevel="0" collapsed="false">
      <c r="A91" s="142"/>
      <c r="B91" s="140"/>
    </row>
    <row r="92" customFormat="false" ht="12.75" hidden="false" customHeight="false" outlineLevel="0" collapsed="false">
      <c r="A92" s="142"/>
      <c r="B92" s="140"/>
    </row>
    <row r="93" customFormat="false" ht="12.75" hidden="false" customHeight="false" outlineLevel="0" collapsed="false">
      <c r="A93" s="142"/>
      <c r="B93" s="142"/>
    </row>
    <row r="94" customFormat="false" ht="12.75" hidden="false" customHeight="false" outlineLevel="0" collapsed="false">
      <c r="A94" s="142"/>
      <c r="B94" s="142"/>
    </row>
    <row r="95" customFormat="false" ht="12.75" hidden="false" customHeight="false" outlineLevel="0" collapsed="false">
      <c r="A95" s="142"/>
      <c r="B95" s="142"/>
    </row>
    <row r="96" customFormat="false" ht="12.75" hidden="false" customHeight="false" outlineLevel="0" collapsed="false">
      <c r="A96" s="142"/>
      <c r="B96" s="142"/>
    </row>
    <row r="97" customFormat="false" ht="12.75" hidden="false" customHeight="false" outlineLevel="0" collapsed="false">
      <c r="A97" s="142"/>
      <c r="B97" s="142"/>
    </row>
    <row r="98" customFormat="false" ht="12.75" hidden="false" customHeight="false" outlineLevel="0" collapsed="false">
      <c r="A98" s="142"/>
      <c r="B98" s="142"/>
    </row>
    <row r="99" customFormat="false" ht="12.75" hidden="false" customHeight="false" outlineLevel="0" collapsed="false">
      <c r="A99" s="142"/>
      <c r="B99" s="142"/>
    </row>
    <row r="100" customFormat="false" ht="12.75" hidden="false" customHeight="false" outlineLevel="0" collapsed="false">
      <c r="A100" s="142"/>
      <c r="B100" s="142"/>
    </row>
    <row r="101" customFormat="false" ht="12.75" hidden="false" customHeight="false" outlineLevel="0" collapsed="false">
      <c r="A101" s="142"/>
      <c r="B101" s="142"/>
    </row>
    <row r="102" customFormat="false" ht="12.75" hidden="false" customHeight="false" outlineLevel="0" collapsed="false">
      <c r="A102" s="142"/>
      <c r="B102" s="142"/>
    </row>
    <row r="103" customFormat="false" ht="12.75" hidden="false" customHeight="false" outlineLevel="0" collapsed="false">
      <c r="A103" s="142"/>
      <c r="B103" s="142"/>
    </row>
    <row r="104" customFormat="false" ht="12.75" hidden="false" customHeight="false" outlineLevel="0" collapsed="false">
      <c r="A104" s="142"/>
      <c r="B104" s="142"/>
    </row>
    <row r="105" customFormat="false" ht="12.75" hidden="false" customHeight="false" outlineLevel="0" collapsed="false">
      <c r="A105" s="142"/>
      <c r="B105" s="142"/>
    </row>
    <row r="106" customFormat="false" ht="12.75" hidden="false" customHeight="false" outlineLevel="0" collapsed="false">
      <c r="A106" s="142"/>
      <c r="B106" s="142"/>
    </row>
    <row r="107" customFormat="false" ht="12.75" hidden="false" customHeight="false" outlineLevel="0" collapsed="false">
      <c r="A107" s="142"/>
      <c r="B107" s="142"/>
    </row>
    <row r="108" customFormat="false" ht="12.75" hidden="false" customHeight="false" outlineLevel="0" collapsed="false">
      <c r="A108" s="142"/>
      <c r="B108" s="142"/>
    </row>
    <row r="109" customFormat="false" ht="12.75" hidden="false" customHeight="false" outlineLevel="0" collapsed="false">
      <c r="A109" s="142"/>
      <c r="B109" s="142"/>
    </row>
    <row r="110" customFormat="false" ht="12.75" hidden="false" customHeight="false" outlineLevel="0" collapsed="false">
      <c r="A110" s="142"/>
      <c r="B110" s="142"/>
    </row>
    <row r="111" customFormat="false" ht="12.75" hidden="false" customHeight="false" outlineLevel="0" collapsed="false">
      <c r="A111" s="142"/>
      <c r="B111" s="142"/>
    </row>
    <row r="112" customFormat="false" ht="12.75" hidden="false" customHeight="false" outlineLevel="0" collapsed="false">
      <c r="A112" s="142"/>
      <c r="B112" s="142"/>
    </row>
    <row r="113" customFormat="false" ht="12.75" hidden="false" customHeight="false" outlineLevel="0" collapsed="false">
      <c r="A113" s="142"/>
      <c r="B113" s="142"/>
    </row>
    <row r="114" customFormat="false" ht="12.75" hidden="false" customHeight="false" outlineLevel="0" collapsed="false">
      <c r="A114" s="142"/>
      <c r="B114" s="142"/>
    </row>
    <row r="115" customFormat="false" ht="12.75" hidden="false" customHeight="false" outlineLevel="0" collapsed="false">
      <c r="A115" s="142"/>
      <c r="B115" s="142"/>
    </row>
    <row r="116" customFormat="false" ht="12.75" hidden="false" customHeight="false" outlineLevel="0" collapsed="false">
      <c r="A116" s="142"/>
      <c r="B116" s="142"/>
    </row>
    <row r="117" customFormat="false" ht="12.75" hidden="false" customHeight="false" outlineLevel="0" collapsed="false">
      <c r="A117" s="142"/>
      <c r="B117" s="142"/>
    </row>
    <row r="118" customFormat="false" ht="12.75" hidden="false" customHeight="false" outlineLevel="0" collapsed="false">
      <c r="A118" s="142"/>
      <c r="B118" s="142"/>
    </row>
    <row r="119" customFormat="false" ht="12.75" hidden="false" customHeight="false" outlineLevel="0" collapsed="false">
      <c r="A119" s="142"/>
      <c r="B119" s="142"/>
    </row>
    <row r="120" customFormat="false" ht="12.75" hidden="false" customHeight="false" outlineLevel="0" collapsed="false">
      <c r="A120" s="142"/>
      <c r="B120" s="142"/>
    </row>
    <row r="121" customFormat="false" ht="12.75" hidden="false" customHeight="false" outlineLevel="0" collapsed="false">
      <c r="A121" s="142"/>
      <c r="B121" s="142"/>
    </row>
    <row r="122" customFormat="false" ht="12.75" hidden="false" customHeight="false" outlineLevel="0" collapsed="false">
      <c r="A122" s="142"/>
      <c r="B122" s="142"/>
    </row>
    <row r="123" customFormat="false" ht="12.75" hidden="false" customHeight="false" outlineLevel="0" collapsed="false">
      <c r="A123" s="142"/>
      <c r="B123" s="142"/>
    </row>
    <row r="124" customFormat="false" ht="12.75" hidden="false" customHeight="false" outlineLevel="0" collapsed="false">
      <c r="A124" s="142"/>
      <c r="B124" s="142"/>
    </row>
    <row r="125" customFormat="false" ht="12.75" hidden="false" customHeight="false" outlineLevel="0" collapsed="false">
      <c r="A125" s="142"/>
      <c r="B125" s="142"/>
    </row>
    <row r="126" customFormat="false" ht="12.75" hidden="false" customHeight="false" outlineLevel="0" collapsed="false">
      <c r="A126" s="142"/>
      <c r="B126" s="142"/>
    </row>
    <row r="127" customFormat="false" ht="12.75" hidden="false" customHeight="false" outlineLevel="0" collapsed="false">
      <c r="A127" s="142"/>
      <c r="B127" s="142"/>
    </row>
    <row r="128" customFormat="false" ht="12.75" hidden="false" customHeight="false" outlineLevel="0" collapsed="false">
      <c r="A128" s="142"/>
      <c r="B128" s="142"/>
    </row>
    <row r="129" customFormat="false" ht="12.75" hidden="false" customHeight="false" outlineLevel="0" collapsed="false">
      <c r="A129" s="142"/>
      <c r="B129" s="142"/>
    </row>
    <row r="130" customFormat="false" ht="12.75" hidden="false" customHeight="false" outlineLevel="0" collapsed="false">
      <c r="A130" s="142"/>
      <c r="B130" s="142"/>
    </row>
    <row r="131" customFormat="false" ht="12.75" hidden="false" customHeight="false" outlineLevel="0" collapsed="false">
      <c r="A131" s="142"/>
      <c r="B131" s="142"/>
    </row>
    <row r="132" customFormat="false" ht="12.75" hidden="false" customHeight="false" outlineLevel="0" collapsed="false">
      <c r="A132" s="142"/>
      <c r="B132" s="142"/>
    </row>
    <row r="133" customFormat="false" ht="12.75" hidden="false" customHeight="false" outlineLevel="0" collapsed="false">
      <c r="A133" s="142"/>
      <c r="B133" s="142"/>
    </row>
    <row r="134" customFormat="false" ht="12.75" hidden="false" customHeight="false" outlineLevel="0" collapsed="false">
      <c r="A134" s="142"/>
      <c r="B134" s="142"/>
    </row>
    <row r="135" customFormat="false" ht="12.75" hidden="false" customHeight="false" outlineLevel="0" collapsed="false">
      <c r="A135" s="142"/>
      <c r="B135" s="142"/>
    </row>
    <row r="136" customFormat="false" ht="12.75" hidden="false" customHeight="false" outlineLevel="0" collapsed="false">
      <c r="A136" s="142"/>
      <c r="B136" s="142"/>
    </row>
    <row r="137" customFormat="false" ht="12.75" hidden="false" customHeight="false" outlineLevel="0" collapsed="false">
      <c r="A137" s="142"/>
      <c r="B137" s="142"/>
    </row>
    <row r="138" customFormat="false" ht="12.75" hidden="false" customHeight="false" outlineLevel="0" collapsed="false">
      <c r="A138" s="142"/>
      <c r="B138" s="142"/>
    </row>
    <row r="139" customFormat="false" ht="12.75" hidden="false" customHeight="false" outlineLevel="0" collapsed="false">
      <c r="A139" s="142"/>
      <c r="B139" s="142"/>
    </row>
    <row r="140" customFormat="false" ht="12.75" hidden="false" customHeight="false" outlineLevel="0" collapsed="false">
      <c r="A140" s="142"/>
      <c r="B140" s="142"/>
    </row>
    <row r="141" customFormat="false" ht="12.75" hidden="false" customHeight="false" outlineLevel="0" collapsed="false">
      <c r="A141" s="142"/>
      <c r="B141" s="142"/>
    </row>
    <row r="142" customFormat="false" ht="12.75" hidden="false" customHeight="false" outlineLevel="0" collapsed="false">
      <c r="A142" s="142"/>
      <c r="B142" s="142"/>
    </row>
    <row r="143" customFormat="false" ht="12.75" hidden="false" customHeight="false" outlineLevel="0" collapsed="false">
      <c r="A143" s="142"/>
      <c r="B143" s="142"/>
    </row>
    <row r="144" customFormat="false" ht="12.75" hidden="false" customHeight="false" outlineLevel="0" collapsed="false">
      <c r="A144" s="142"/>
      <c r="B144" s="142"/>
    </row>
    <row r="145" customFormat="false" ht="12.75" hidden="false" customHeight="false" outlineLevel="0" collapsed="false">
      <c r="A145" s="142"/>
      <c r="B145" s="142"/>
    </row>
    <row r="146" customFormat="false" ht="12.75" hidden="false" customHeight="false" outlineLevel="0" collapsed="false">
      <c r="A146" s="142"/>
      <c r="B146" s="142"/>
    </row>
    <row r="147" customFormat="false" ht="12.75" hidden="false" customHeight="false" outlineLevel="0" collapsed="false">
      <c r="A147" s="142"/>
      <c r="B147" s="142"/>
    </row>
    <row r="148" customFormat="false" ht="12.75" hidden="false" customHeight="false" outlineLevel="0" collapsed="false">
      <c r="A148" s="142"/>
      <c r="B148" s="142"/>
    </row>
    <row r="149" customFormat="false" ht="12.75" hidden="false" customHeight="false" outlineLevel="0" collapsed="false">
      <c r="A149" s="142"/>
      <c r="B149" s="142"/>
    </row>
    <row r="150" customFormat="false" ht="12.75" hidden="false" customHeight="false" outlineLevel="0" collapsed="false">
      <c r="A150" s="142"/>
      <c r="B150" s="142"/>
    </row>
    <row r="151" customFormat="false" ht="12.75" hidden="false" customHeight="false" outlineLevel="0" collapsed="false">
      <c r="A151" s="142"/>
      <c r="B151" s="142"/>
    </row>
    <row r="152" customFormat="false" ht="12.75" hidden="false" customHeight="false" outlineLevel="0" collapsed="false">
      <c r="A152" s="142"/>
      <c r="B152" s="142"/>
    </row>
    <row r="153" customFormat="false" ht="12.75" hidden="false" customHeight="false" outlineLevel="0" collapsed="false">
      <c r="A153" s="142"/>
      <c r="B153" s="142"/>
    </row>
    <row r="154" customFormat="false" ht="12.75" hidden="false" customHeight="false" outlineLevel="0" collapsed="false">
      <c r="A154" s="142"/>
      <c r="B154" s="142"/>
    </row>
    <row r="155" customFormat="false" ht="12.75" hidden="false" customHeight="false" outlineLevel="0" collapsed="false">
      <c r="A155" s="142"/>
      <c r="B155" s="142"/>
    </row>
    <row r="156" customFormat="false" ht="12.75" hidden="false" customHeight="false" outlineLevel="0" collapsed="false">
      <c r="A156" s="142"/>
      <c r="B156" s="142"/>
    </row>
    <row r="157" customFormat="false" ht="12.75" hidden="false" customHeight="false" outlineLevel="0" collapsed="false">
      <c r="A157" s="142"/>
      <c r="B157" s="142"/>
    </row>
    <row r="158" customFormat="false" ht="12.75" hidden="false" customHeight="false" outlineLevel="0" collapsed="false">
      <c r="A158" s="142"/>
      <c r="B158" s="142"/>
    </row>
    <row r="159" customFormat="false" ht="12.75" hidden="false" customHeight="false" outlineLevel="0" collapsed="false">
      <c r="A159" s="142"/>
      <c r="B159" s="142"/>
    </row>
    <row r="160" customFormat="false" ht="12.75" hidden="false" customHeight="false" outlineLevel="0" collapsed="false">
      <c r="A160" s="142"/>
      <c r="B160" s="142"/>
    </row>
    <row r="161" customFormat="false" ht="12.75" hidden="false" customHeight="false" outlineLevel="0" collapsed="false">
      <c r="A161" s="142"/>
      <c r="B161" s="142"/>
    </row>
    <row r="162" customFormat="false" ht="12.75" hidden="false" customHeight="false" outlineLevel="0" collapsed="false">
      <c r="A162" s="142"/>
      <c r="B162" s="142"/>
    </row>
    <row r="163" customFormat="false" ht="12.75" hidden="false" customHeight="false" outlineLevel="0" collapsed="false">
      <c r="A163" s="142"/>
      <c r="B163" s="142"/>
    </row>
    <row r="164" customFormat="false" ht="12.75" hidden="false" customHeight="false" outlineLevel="0" collapsed="false">
      <c r="A164" s="142"/>
      <c r="B164" s="142"/>
    </row>
    <row r="165" customFormat="false" ht="12.75" hidden="false" customHeight="false" outlineLevel="0" collapsed="false">
      <c r="A165" s="142"/>
      <c r="B165" s="142"/>
    </row>
    <row r="166" customFormat="false" ht="12.75" hidden="false" customHeight="false" outlineLevel="0" collapsed="false">
      <c r="A166" s="142"/>
      <c r="B166" s="142"/>
    </row>
    <row r="167" customFormat="false" ht="12.75" hidden="false" customHeight="false" outlineLevel="0" collapsed="false">
      <c r="A167" s="142"/>
      <c r="B167" s="142"/>
    </row>
    <row r="168" customFormat="false" ht="12.75" hidden="false" customHeight="false" outlineLevel="0" collapsed="false">
      <c r="A168" s="142"/>
      <c r="B168" s="142"/>
    </row>
    <row r="169" customFormat="false" ht="12.75" hidden="false" customHeight="false" outlineLevel="0" collapsed="false">
      <c r="A169" s="142"/>
      <c r="B169" s="142"/>
    </row>
    <row r="170" customFormat="false" ht="12.75" hidden="false" customHeight="false" outlineLevel="0" collapsed="false">
      <c r="A170" s="142"/>
      <c r="B170" s="142"/>
    </row>
    <row r="171" customFormat="false" ht="12.75" hidden="false" customHeight="false" outlineLevel="0" collapsed="false">
      <c r="A171" s="142"/>
      <c r="B171" s="142"/>
    </row>
    <row r="172" customFormat="false" ht="12.75" hidden="false" customHeight="false" outlineLevel="0" collapsed="false">
      <c r="A172" s="142"/>
      <c r="B172" s="142"/>
    </row>
    <row r="173" customFormat="false" ht="12.75" hidden="false" customHeight="false" outlineLevel="0" collapsed="false">
      <c r="A173" s="142"/>
      <c r="B173" s="142"/>
    </row>
    <row r="174" customFormat="false" ht="12.75" hidden="false" customHeight="false" outlineLevel="0" collapsed="false">
      <c r="A174" s="142"/>
      <c r="B174" s="142"/>
    </row>
    <row r="175" customFormat="false" ht="12.75" hidden="false" customHeight="false" outlineLevel="0" collapsed="false">
      <c r="A175" s="142"/>
      <c r="B175" s="142"/>
    </row>
    <row r="176" customFormat="false" ht="12.75" hidden="false" customHeight="false" outlineLevel="0" collapsed="false">
      <c r="A176" s="142"/>
      <c r="B176" s="142"/>
    </row>
    <row r="177" customFormat="false" ht="12.75" hidden="false" customHeight="false" outlineLevel="0" collapsed="false">
      <c r="A177" s="142"/>
      <c r="B177" s="142"/>
    </row>
    <row r="178" customFormat="false" ht="12.75" hidden="false" customHeight="false" outlineLevel="0" collapsed="false">
      <c r="A178" s="142"/>
      <c r="B178" s="142"/>
    </row>
    <row r="179" customFormat="false" ht="12.75" hidden="false" customHeight="false" outlineLevel="0" collapsed="false">
      <c r="A179" s="142"/>
      <c r="B179" s="142"/>
    </row>
    <row r="180" customFormat="false" ht="12.75" hidden="false" customHeight="false" outlineLevel="0" collapsed="false">
      <c r="A180" s="142"/>
      <c r="B180" s="142"/>
    </row>
    <row r="181" customFormat="false" ht="12.75" hidden="false" customHeight="false" outlineLevel="0" collapsed="false">
      <c r="A181" s="142"/>
      <c r="B181" s="142"/>
    </row>
    <row r="182" customFormat="false" ht="12.75" hidden="false" customHeight="false" outlineLevel="0" collapsed="false">
      <c r="A182" s="142"/>
      <c r="B182" s="142"/>
    </row>
    <row r="183" customFormat="false" ht="12.75" hidden="false" customHeight="false" outlineLevel="0" collapsed="false">
      <c r="A183" s="142"/>
      <c r="B183" s="142"/>
    </row>
    <row r="184" customFormat="false" ht="12.75" hidden="false" customHeight="false" outlineLevel="0" collapsed="false">
      <c r="A184" s="142"/>
      <c r="B184" s="142"/>
    </row>
    <row r="185" customFormat="false" ht="12.75" hidden="false" customHeight="false" outlineLevel="0" collapsed="false">
      <c r="A185" s="142"/>
      <c r="B185" s="142"/>
    </row>
    <row r="186" customFormat="false" ht="12.75" hidden="false" customHeight="false" outlineLevel="0" collapsed="false">
      <c r="A186" s="142"/>
      <c r="B186" s="142"/>
    </row>
    <row r="187" customFormat="false" ht="12.75" hidden="false" customHeight="false" outlineLevel="0" collapsed="false">
      <c r="A187" s="142"/>
      <c r="B187" s="142"/>
    </row>
    <row r="188" customFormat="false" ht="12.75" hidden="false" customHeight="false" outlineLevel="0" collapsed="false">
      <c r="A188" s="142"/>
      <c r="B188" s="142"/>
    </row>
    <row r="189" customFormat="false" ht="12.75" hidden="false" customHeight="false" outlineLevel="0" collapsed="false">
      <c r="A189" s="142"/>
      <c r="B189" s="142"/>
    </row>
    <row r="190" customFormat="false" ht="12.75" hidden="false" customHeight="false" outlineLevel="0" collapsed="false">
      <c r="A190" s="142"/>
      <c r="B190" s="142"/>
    </row>
    <row r="191" customFormat="false" ht="12.75" hidden="false" customHeight="false" outlineLevel="0" collapsed="false">
      <c r="A191" s="142"/>
      <c r="B191" s="142"/>
    </row>
    <row r="192" customFormat="false" ht="12.75" hidden="false" customHeight="false" outlineLevel="0" collapsed="false">
      <c r="A192" s="142"/>
      <c r="B192" s="142"/>
    </row>
    <row r="193" customFormat="false" ht="12.75" hidden="false" customHeight="false" outlineLevel="0" collapsed="false">
      <c r="A193" s="142"/>
      <c r="B193" s="142"/>
    </row>
    <row r="194" customFormat="false" ht="12.75" hidden="false" customHeight="false" outlineLevel="0" collapsed="false">
      <c r="A194" s="142"/>
      <c r="B194" s="142"/>
    </row>
    <row r="195" customFormat="false" ht="12.75" hidden="false" customHeight="false" outlineLevel="0" collapsed="false">
      <c r="A195" s="142"/>
      <c r="B195" s="142"/>
    </row>
    <row r="196" customFormat="false" ht="12.75" hidden="false" customHeight="false" outlineLevel="0" collapsed="false">
      <c r="A196" s="142"/>
      <c r="B196" s="142"/>
    </row>
    <row r="197" customFormat="false" ht="12.75" hidden="false" customHeight="false" outlineLevel="0" collapsed="false">
      <c r="A197" s="142"/>
      <c r="B197" s="142"/>
    </row>
    <row r="198" customFormat="false" ht="12.75" hidden="false" customHeight="false" outlineLevel="0" collapsed="false">
      <c r="A198" s="142"/>
      <c r="B198" s="142"/>
    </row>
    <row r="199" customFormat="false" ht="12.75" hidden="false" customHeight="false" outlineLevel="0" collapsed="false">
      <c r="A199" s="142"/>
      <c r="B199" s="142"/>
    </row>
    <row r="200" customFormat="false" ht="12.75" hidden="false" customHeight="false" outlineLevel="0" collapsed="false">
      <c r="A200" s="142"/>
      <c r="B200" s="142"/>
    </row>
    <row r="201" customFormat="false" ht="12.75" hidden="false" customHeight="false" outlineLevel="0" collapsed="false">
      <c r="A201" s="142"/>
      <c r="B201" s="142"/>
    </row>
    <row r="202" customFormat="false" ht="12.75" hidden="false" customHeight="false" outlineLevel="0" collapsed="false">
      <c r="A202" s="142"/>
      <c r="B202" s="142"/>
    </row>
    <row r="203" customFormat="false" ht="12.75" hidden="false" customHeight="false" outlineLevel="0" collapsed="false">
      <c r="A203" s="142"/>
      <c r="B203" s="142"/>
    </row>
    <row r="204" customFormat="false" ht="12.75" hidden="false" customHeight="false" outlineLevel="0" collapsed="false">
      <c r="A204" s="142"/>
      <c r="B204" s="142"/>
    </row>
    <row r="205" customFormat="false" ht="12.75" hidden="false" customHeight="false" outlineLevel="0" collapsed="false">
      <c r="A205" s="142"/>
      <c r="B205" s="142"/>
    </row>
    <row r="206" customFormat="false" ht="12.75" hidden="false" customHeight="false" outlineLevel="0" collapsed="false">
      <c r="A206" s="142"/>
      <c r="B206" s="142"/>
    </row>
    <row r="207" customFormat="false" ht="12.75" hidden="false" customHeight="false" outlineLevel="0" collapsed="false">
      <c r="A207" s="142"/>
      <c r="B207" s="142"/>
    </row>
    <row r="208" customFormat="false" ht="12.75" hidden="false" customHeight="false" outlineLevel="0" collapsed="false">
      <c r="A208" s="142"/>
      <c r="B208" s="142"/>
    </row>
    <row r="209" customFormat="false" ht="12.75" hidden="false" customHeight="false" outlineLevel="0" collapsed="false">
      <c r="A209" s="142"/>
      <c r="B209" s="142"/>
    </row>
    <row r="210" customFormat="false" ht="12.75" hidden="false" customHeight="false" outlineLevel="0" collapsed="false">
      <c r="A210" s="142"/>
      <c r="B210" s="142"/>
    </row>
    <row r="211" customFormat="false" ht="12.75" hidden="false" customHeight="false" outlineLevel="0" collapsed="false">
      <c r="A211" s="142"/>
      <c r="B211" s="142"/>
    </row>
    <row r="212" customFormat="false" ht="12.75" hidden="false" customHeight="false" outlineLevel="0" collapsed="false">
      <c r="A212" s="142"/>
      <c r="B212" s="142"/>
    </row>
    <row r="213" customFormat="false" ht="12.75" hidden="false" customHeight="false" outlineLevel="0" collapsed="false">
      <c r="A213" s="142"/>
      <c r="B213" s="142"/>
    </row>
    <row r="214" customFormat="false" ht="12.75" hidden="false" customHeight="false" outlineLevel="0" collapsed="false">
      <c r="A214" s="142"/>
      <c r="B214" s="142"/>
    </row>
    <row r="215" customFormat="false" ht="12.75" hidden="false" customHeight="false" outlineLevel="0" collapsed="false">
      <c r="A215" s="142"/>
      <c r="B215" s="142"/>
    </row>
    <row r="216" customFormat="false" ht="12.75" hidden="false" customHeight="false" outlineLevel="0" collapsed="false">
      <c r="A216" s="142"/>
      <c r="B216" s="142"/>
    </row>
    <row r="217" customFormat="false" ht="12.75" hidden="false" customHeight="false" outlineLevel="0" collapsed="false">
      <c r="A217" s="142"/>
      <c r="B217" s="142"/>
    </row>
    <row r="218" customFormat="false" ht="12.75" hidden="false" customHeight="false" outlineLevel="0" collapsed="false">
      <c r="A218" s="142"/>
      <c r="B218" s="142"/>
    </row>
    <row r="219" customFormat="false" ht="12.75" hidden="false" customHeight="false" outlineLevel="0" collapsed="false">
      <c r="A219" s="142"/>
      <c r="B219" s="142"/>
    </row>
    <row r="220" customFormat="false" ht="12.75" hidden="false" customHeight="false" outlineLevel="0" collapsed="false">
      <c r="A220" s="142"/>
      <c r="B220" s="142"/>
    </row>
    <row r="221" customFormat="false" ht="12.75" hidden="false" customHeight="false" outlineLevel="0" collapsed="false">
      <c r="A221" s="142"/>
      <c r="B221" s="142"/>
    </row>
    <row r="222" customFormat="false" ht="12.75" hidden="false" customHeight="false" outlineLevel="0" collapsed="false">
      <c r="A222" s="142"/>
      <c r="B222" s="142"/>
    </row>
    <row r="223" customFormat="false" ht="12.75" hidden="false" customHeight="false" outlineLevel="0" collapsed="false">
      <c r="A223" s="142"/>
      <c r="B223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" activeCellId="0" sqref="D2:AE2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7" width="5.56"/>
    <col collapsed="false" customWidth="true" hidden="false" outlineLevel="0" max="2" min="2" style="147" width="7.7"/>
    <col collapsed="false" customWidth="true" hidden="false" outlineLevel="0" max="3" min="3" style="147" width="2.84"/>
    <col collapsed="false" customWidth="true" hidden="false" outlineLevel="0" max="4" min="4" style="148" width="25.99"/>
    <col collapsed="false" customWidth="false" hidden="false" outlineLevel="0" max="9" min="5" style="148" width="9.14"/>
    <col collapsed="false" customWidth="true" hidden="false" outlineLevel="0" max="12" min="10" style="148" width="9.28"/>
    <col collapsed="false" customWidth="true" hidden="false" outlineLevel="0" max="14" min="13" style="148" width="10.13"/>
    <col collapsed="false" customWidth="true" hidden="false" outlineLevel="0" max="15" min="15" style="148" width="9.28"/>
    <col collapsed="false" customWidth="false" hidden="false" outlineLevel="0" max="16" min="16" style="148" width="9.14"/>
    <col collapsed="false" customWidth="true" hidden="false" outlineLevel="0" max="17" min="17" style="148" width="11.13"/>
    <col collapsed="false" customWidth="true" hidden="false" outlineLevel="0" max="18" min="18" style="148" width="10.13"/>
    <col collapsed="false" customWidth="true" hidden="false" outlineLevel="0" max="20" min="19" style="148" width="11.13"/>
    <col collapsed="false" customWidth="true" hidden="false" outlineLevel="0" max="21" min="21" style="148" width="9.28"/>
    <col collapsed="false" customWidth="false" hidden="false" outlineLevel="0" max="22" min="22" style="148" width="9.14"/>
    <col collapsed="false" customWidth="true" hidden="false" outlineLevel="0" max="23" min="23" style="148" width="11.13"/>
    <col collapsed="false" customWidth="true" hidden="false" outlineLevel="0" max="24" min="24" style="148" width="10.13"/>
    <col collapsed="false" customWidth="true" hidden="false" outlineLevel="0" max="26" min="25" style="148" width="11.13"/>
    <col collapsed="false" customWidth="true" hidden="false" outlineLevel="0" max="27" min="27" style="148" width="9.28"/>
    <col collapsed="false" customWidth="false" hidden="false" outlineLevel="0" max="28" min="28" style="148" width="9.14"/>
    <col collapsed="false" customWidth="true" hidden="false" outlineLevel="0" max="29" min="29" style="148" width="11.13"/>
    <col collapsed="false" customWidth="true" hidden="false" outlineLevel="0" max="30" min="30" style="148" width="10.13"/>
    <col collapsed="false" customWidth="true" hidden="false" outlineLevel="0" max="32" min="31" style="148" width="11.13"/>
    <col collapsed="false" customWidth="true" hidden="false" outlineLevel="0" max="33" min="33" style="148" width="9.28"/>
    <col collapsed="false" customWidth="false" hidden="false" outlineLevel="0" max="257" min="34" style="148" width="9.14"/>
  </cols>
  <sheetData>
    <row r="1" customFormat="false" ht="12.75" hidden="false" customHeight="false" outlineLevel="0" collapsed="false">
      <c r="A1" s="149" t="n">
        <v>1</v>
      </c>
      <c r="B1" s="147" t="n">
        <f aca="false">A1+1</f>
        <v>2</v>
      </c>
      <c r="C1" s="147" t="n">
        <f aca="false">B1+1</f>
        <v>3</v>
      </c>
      <c r="D1" s="147" t="n">
        <f aca="false">C1+1</f>
        <v>4</v>
      </c>
      <c r="E1" s="147" t="n">
        <f aca="false">D1+1</f>
        <v>5</v>
      </c>
      <c r="F1" s="147" t="n">
        <f aca="false">E1+1</f>
        <v>6</v>
      </c>
      <c r="G1" s="147" t="n">
        <f aca="false">F1+1</f>
        <v>7</v>
      </c>
      <c r="H1" s="147" t="n">
        <f aca="false">G1+1</f>
        <v>8</v>
      </c>
      <c r="I1" s="147" t="n">
        <f aca="false">H1+1</f>
        <v>9</v>
      </c>
      <c r="J1" s="147" t="n">
        <f aca="false">I1+1</f>
        <v>10</v>
      </c>
      <c r="K1" s="147" t="n">
        <f aca="false">J1+1</f>
        <v>11</v>
      </c>
      <c r="L1" s="147" t="n">
        <f aca="false">K1+1</f>
        <v>12</v>
      </c>
      <c r="M1" s="147" t="n">
        <f aca="false">L1+1</f>
        <v>13</v>
      </c>
      <c r="N1" s="147" t="n">
        <f aca="false">M1+1</f>
        <v>14</v>
      </c>
      <c r="O1" s="147" t="n">
        <f aca="false">N1+1</f>
        <v>15</v>
      </c>
      <c r="P1" s="147" t="n">
        <f aca="false">O1+1</f>
        <v>16</v>
      </c>
      <c r="Q1" s="147" t="n">
        <f aca="false">P1+1</f>
        <v>17</v>
      </c>
      <c r="R1" s="147" t="n">
        <f aca="false">Q1+1</f>
        <v>18</v>
      </c>
      <c r="S1" s="147" t="n">
        <f aca="false">R1+1</f>
        <v>19</v>
      </c>
      <c r="T1" s="147" t="n">
        <f aca="false">S1+1</f>
        <v>20</v>
      </c>
      <c r="U1" s="147" t="n">
        <f aca="false">T1+1</f>
        <v>21</v>
      </c>
      <c r="V1" s="147" t="n">
        <f aca="false">U1+1</f>
        <v>22</v>
      </c>
      <c r="W1" s="147" t="n">
        <f aca="false">V1+1</f>
        <v>23</v>
      </c>
      <c r="X1" s="147" t="n">
        <f aca="false">W1+1</f>
        <v>24</v>
      </c>
      <c r="Y1" s="147" t="n">
        <f aca="false">X1+1</f>
        <v>25</v>
      </c>
      <c r="Z1" s="147" t="n">
        <f aca="false">Y1+1</f>
        <v>26</v>
      </c>
      <c r="AA1" s="147" t="n">
        <f aca="false">Z1+1</f>
        <v>27</v>
      </c>
      <c r="AB1" s="147" t="n">
        <f aca="false">AA1+1</f>
        <v>28</v>
      </c>
      <c r="AC1" s="147" t="n">
        <f aca="false">AB1+1</f>
        <v>29</v>
      </c>
      <c r="AD1" s="147" t="n">
        <f aca="false">AC1+1</f>
        <v>30</v>
      </c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  <c r="FY1" s="147"/>
      <c r="FZ1" s="147"/>
      <c r="GA1" s="147"/>
      <c r="GB1" s="147"/>
      <c r="GC1" s="147"/>
      <c r="GD1" s="147"/>
      <c r="GE1" s="147"/>
      <c r="GF1" s="147"/>
      <c r="GG1" s="147"/>
      <c r="GH1" s="147"/>
      <c r="GI1" s="147"/>
      <c r="GJ1" s="147"/>
      <c r="GK1" s="147"/>
      <c r="GL1" s="147"/>
      <c r="GM1" s="147"/>
      <c r="GN1" s="147"/>
      <c r="GO1" s="147"/>
      <c r="GP1" s="147"/>
      <c r="GQ1" s="147"/>
      <c r="GR1" s="147"/>
      <c r="GS1" s="147"/>
      <c r="GT1" s="147"/>
      <c r="GU1" s="147"/>
      <c r="GV1" s="147"/>
      <c r="GW1" s="147"/>
      <c r="GX1" s="147"/>
      <c r="GY1" s="147"/>
      <c r="GZ1" s="147"/>
      <c r="HA1" s="147"/>
      <c r="HB1" s="147"/>
      <c r="HC1" s="147"/>
      <c r="HD1" s="147"/>
      <c r="HE1" s="147"/>
      <c r="HF1" s="147"/>
      <c r="HG1" s="147"/>
      <c r="HH1" s="147"/>
      <c r="HI1" s="147"/>
      <c r="HJ1" s="147"/>
      <c r="HK1" s="147"/>
      <c r="HL1" s="147"/>
      <c r="HM1" s="147"/>
      <c r="HN1" s="147"/>
      <c r="HO1" s="147"/>
      <c r="HP1" s="147"/>
      <c r="HQ1" s="147"/>
      <c r="HR1" s="147"/>
      <c r="HS1" s="147"/>
      <c r="HT1" s="147"/>
      <c r="HU1" s="147"/>
      <c r="HV1" s="147"/>
      <c r="HW1" s="147"/>
      <c r="HX1" s="147"/>
      <c r="HY1" s="147"/>
      <c r="HZ1" s="147"/>
      <c r="IA1" s="147"/>
      <c r="IB1" s="147"/>
      <c r="IC1" s="147"/>
      <c r="ID1" s="147"/>
      <c r="IE1" s="147"/>
      <c r="IF1" s="147"/>
      <c r="IG1" s="147"/>
      <c r="IH1" s="147"/>
      <c r="II1" s="147"/>
      <c r="IJ1" s="147"/>
      <c r="IK1" s="147"/>
      <c r="IL1" s="147"/>
      <c r="IM1" s="147"/>
      <c r="IN1" s="147"/>
      <c r="IO1" s="147"/>
      <c r="IP1" s="147"/>
      <c r="IQ1" s="147"/>
      <c r="IR1" s="147"/>
      <c r="IS1" s="147"/>
      <c r="IT1" s="147"/>
      <c r="IU1" s="147"/>
      <c r="IV1" s="147"/>
      <c r="IW1" s="147"/>
    </row>
    <row r="2" customFormat="false" ht="12.75" hidden="false" customHeight="false" outlineLevel="0" collapsed="false">
      <c r="A2" s="147" t="str">
        <f aca="false">IF(F2="EOL",B2&amp;"=Yes",IF(F2="NON-EOL",B2&amp;"=No",""))</f>
        <v/>
      </c>
      <c r="B2" s="147" t="n">
        <f aca="false">IF(E2="",B1,E2)</f>
        <v>2</v>
      </c>
      <c r="C2" s="147" t="s">
        <v>2</v>
      </c>
      <c r="D2" s="150"/>
    </row>
    <row r="3" customFormat="false" ht="12.75" hidden="false" customHeight="false" outlineLevel="0" collapsed="false">
      <c r="A3" s="147" t="str">
        <f aca="false">IF(F3="EOL",B3&amp;"=Yes",IF(F3="NON-EOL",B3&amp;"=No",""))</f>
        <v/>
      </c>
      <c r="B3" s="147" t="n">
        <f aca="false">IF(E3="",B2,E3)</f>
        <v>2</v>
      </c>
      <c r="C3" s="147" t="s">
        <v>2</v>
      </c>
    </row>
    <row r="4" customFormat="false" ht="12.75" hidden="false" customHeight="false" outlineLevel="0" collapsed="false">
      <c r="A4" s="147" t="str">
        <f aca="false">IF(F4="EOL",B4&amp;"=Yes",IF(F4="NON-EOL",B4&amp;"=No",""))</f>
        <v/>
      </c>
      <c r="B4" s="147" t="n">
        <f aca="false">IF(E4="",B3,E4)</f>
        <v>2</v>
      </c>
      <c r="C4" s="147" t="s">
        <v>2</v>
      </c>
    </row>
    <row r="5" customFormat="false" ht="12.75" hidden="false" customHeight="false" outlineLevel="0" collapsed="false">
      <c r="A5" s="147" t="str">
        <f aca="false">IF(F5="EOL",B5&amp;"=Yes",IF(F5="NON-EOL",B5&amp;"=No",""))</f>
        <v/>
      </c>
      <c r="B5" s="147" t="n">
        <f aca="false">IF(E5="",B4,E5)</f>
        <v>2</v>
      </c>
      <c r="C5" s="147" t="s">
        <v>2</v>
      </c>
    </row>
    <row r="6" customFormat="false" ht="12.75" hidden="false" customHeight="false" outlineLevel="0" collapsed="false">
      <c r="A6" s="147" t="str">
        <f aca="false">IF(F6="EOL",B6&amp;"=Yes",IF(F6="NON-EOL",B6&amp;"=No",""))</f>
        <v/>
      </c>
      <c r="B6" s="147" t="str">
        <f aca="false">IF(E6="",B5,E6)</f>
        <v>ENRON EUROPE LIMITED</v>
      </c>
      <c r="C6" s="147" t="s">
        <v>2</v>
      </c>
      <c r="E6" s="148" t="s">
        <v>233</v>
      </c>
    </row>
    <row r="7" customFormat="false" ht="12.75" hidden="false" customHeight="false" outlineLevel="0" collapsed="false">
      <c r="A7" s="147" t="str">
        <f aca="false">IF(F7="EOL",B7&amp;"=Yes",IF(F7="NON-EOL",B7&amp;"=No",""))</f>
        <v/>
      </c>
      <c r="B7" s="147" t="str">
        <f aca="false">IF(E7="",B6,E7)</f>
        <v>EOL DAILY SUMMARY</v>
      </c>
      <c r="C7" s="147" t="s">
        <v>2</v>
      </c>
      <c r="E7" s="148" t="s">
        <v>17</v>
      </c>
      <c r="I7" s="148" t="s">
        <v>234</v>
      </c>
    </row>
    <row r="8" customFormat="false" ht="12.75" hidden="false" customHeight="false" outlineLevel="0" collapsed="false">
      <c r="A8" s="147" t="str">
        <f aca="false">IF(F8="EOL",B8&amp;"=Yes",IF(F8="NON-EOL",B8&amp;"=No",""))</f>
        <v/>
      </c>
      <c r="B8" s="147" t="str">
        <f aca="false">IF(E8="",B7,E8)</f>
        <v>FOR EXTERNAL TRADES</v>
      </c>
      <c r="C8" s="147" t="s">
        <v>2</v>
      </c>
      <c r="E8" s="148" t="s">
        <v>18</v>
      </c>
    </row>
    <row r="9" customFormat="false" ht="12.75" hidden="false" customHeight="false" outlineLevel="0" collapsed="false">
      <c r="A9" s="147" t="str">
        <f aca="false">IF(F9="EOL",B9&amp;"=Yes",IF(F9="NON-EOL",B9&amp;"=No",""))</f>
        <v/>
      </c>
      <c r="B9" s="147" t="str">
        <f aca="false">IF(E9="",B8,E9)</f>
        <v>FOR EXTERNAL TRADES</v>
      </c>
      <c r="C9" s="147" t="s">
        <v>2</v>
      </c>
    </row>
    <row r="10" customFormat="false" ht="12.75" hidden="false" customHeight="false" outlineLevel="0" collapsed="false">
      <c r="A10" s="147" t="str">
        <f aca="false">IF(F10="EOL",B10&amp;"=Yes",IF(F10="NON-EOL",B10&amp;"=No",""))</f>
        <v/>
      </c>
      <c r="B10" s="147" t="str">
        <f aca="false">IF(E10="",B9,E10)</f>
        <v>FOR EXTERNAL TRADES</v>
      </c>
      <c r="C10" s="147" t="s">
        <v>2</v>
      </c>
    </row>
    <row r="11" customFormat="false" ht="12.75" hidden="false" customHeight="false" outlineLevel="0" collapsed="false">
      <c r="A11" s="147" t="str">
        <f aca="false">IF(F11="EOL",B11&amp;"=Yes",IF(F11="NON-EOL",B11&amp;"=No",""))</f>
        <v/>
      </c>
      <c r="B11" s="147" t="str">
        <f aca="false">IF(E11="",B10,E11)</f>
        <v>EOL TOTAL VOLUME &amp; VALUE</v>
      </c>
      <c r="C11" s="147" t="s">
        <v>2</v>
      </c>
      <c r="E11" s="148" t="s">
        <v>20</v>
      </c>
    </row>
    <row r="12" customFormat="false" ht="12.75" hidden="false" customHeight="false" outlineLevel="0" collapsed="false">
      <c r="A12" s="147" t="str">
        <f aca="false">IF(F12="EOL",B12&amp;"=Yes",IF(F12="NON-EOL",B12&amp;"=No",""))</f>
        <v/>
      </c>
      <c r="B12" s="147" t="str">
        <f aca="false">IF(E12="",B11,E12)</f>
        <v>EOL TOTAL VOLUME &amp; VALUE</v>
      </c>
      <c r="C12" s="147" t="s">
        <v>2</v>
      </c>
    </row>
    <row r="13" customFormat="false" ht="12.75" hidden="false" customHeight="false" outlineLevel="0" collapsed="false">
      <c r="A13" s="147" t="str">
        <f aca="false">IF(F13="EOL",B13&amp;"=Yes",IF(F13="NON-EOL",B13&amp;"=No",""))</f>
        <v/>
      </c>
      <c r="B13" s="147" t="str">
        <f aca="false">IF(E13="",B12,E13)</f>
        <v>EOL TOTAL VOLUME &amp; VALUE</v>
      </c>
      <c r="C13" s="147" t="s">
        <v>2</v>
      </c>
      <c r="L13" s="148" t="n">
        <v>36585</v>
      </c>
      <c r="T13" s="148" t="s">
        <v>21</v>
      </c>
      <c r="AB13" s="148" t="s">
        <v>22</v>
      </c>
    </row>
    <row r="14" customFormat="false" ht="12.75" hidden="false" customHeight="false" outlineLevel="0" collapsed="false">
      <c r="A14" s="147" t="str">
        <f aca="false">IF(F14="EOL",B14&amp;"=Yes",IF(F14="NON-EOL",B14&amp;"=No",""))</f>
        <v/>
      </c>
      <c r="B14" s="147" t="str">
        <f aca="false">IF(E14="",B13,E14)</f>
        <v>EOL TOTAL VOLUME &amp; VALUE</v>
      </c>
      <c r="C14" s="147" t="s">
        <v>2</v>
      </c>
      <c r="H14" s="148" t="s">
        <v>23</v>
      </c>
      <c r="I14" s="148" t="s">
        <v>24</v>
      </c>
      <c r="J14" s="148" t="s">
        <v>25</v>
      </c>
      <c r="M14" s="148" t="s">
        <v>235</v>
      </c>
      <c r="N14" s="148" t="s">
        <v>26</v>
      </c>
      <c r="P14" s="148" t="s">
        <v>23</v>
      </c>
      <c r="Q14" s="148" t="s">
        <v>24</v>
      </c>
      <c r="R14" s="148" t="s">
        <v>25</v>
      </c>
      <c r="U14" s="148" t="s">
        <v>235</v>
      </c>
      <c r="V14" s="148" t="s">
        <v>26</v>
      </c>
      <c r="X14" s="148" t="s">
        <v>23</v>
      </c>
      <c r="Y14" s="148" t="s">
        <v>24</v>
      </c>
      <c r="Z14" s="148" t="s">
        <v>25</v>
      </c>
      <c r="AD14" s="148" t="s">
        <v>26</v>
      </c>
    </row>
    <row r="15" customFormat="false" ht="12.75" hidden="false" customHeight="false" outlineLevel="0" collapsed="false">
      <c r="A15" s="147" t="str">
        <f aca="false">IF(F15="EOL",B15&amp;"=Yes",IF(F15="NON-EOL",B15&amp;"=No",""))</f>
        <v/>
      </c>
      <c r="B15" s="147" t="str">
        <f aca="false">IF(E15="",B14,E15)</f>
        <v>EOL TOTAL VOLUME &amp; VALUE</v>
      </c>
      <c r="C15" s="147" t="s">
        <v>2</v>
      </c>
      <c r="H15" s="148" t="s">
        <v>27</v>
      </c>
      <c r="I15" s="148" t="s">
        <v>27</v>
      </c>
      <c r="J15" s="148" t="s">
        <v>27</v>
      </c>
      <c r="L15" s="148" t="s">
        <v>28</v>
      </c>
      <c r="M15" s="148" t="s">
        <v>236</v>
      </c>
      <c r="N15" s="148" t="s">
        <v>29</v>
      </c>
      <c r="P15" s="148" t="s">
        <v>27</v>
      </c>
      <c r="Q15" s="148" t="s">
        <v>27</v>
      </c>
      <c r="R15" s="148" t="s">
        <v>27</v>
      </c>
      <c r="T15" s="148" t="s">
        <v>237</v>
      </c>
      <c r="U15" s="148" t="s">
        <v>236</v>
      </c>
      <c r="V15" s="148" t="s">
        <v>29</v>
      </c>
      <c r="X15" s="148" t="s">
        <v>27</v>
      </c>
      <c r="Y15" s="148" t="s">
        <v>27</v>
      </c>
      <c r="Z15" s="148" t="s">
        <v>27</v>
      </c>
      <c r="AB15" s="148" t="s">
        <v>28</v>
      </c>
      <c r="AD15" s="148" t="s">
        <v>29</v>
      </c>
    </row>
    <row r="16" customFormat="false" ht="12.75" hidden="false" customHeight="false" outlineLevel="0" collapsed="false">
      <c r="A16" s="147" t="str">
        <f aca="false">IF(F16="EOL",B16&amp;"=Yes",IF(F16="NON-EOL",B16&amp;"=No",""))</f>
        <v/>
      </c>
      <c r="B16" s="147" t="str">
        <f aca="false">IF(E16="",B15,E16)</f>
        <v>EOL TOTAL VOLUME &amp; VALUE</v>
      </c>
      <c r="C16" s="147" t="s">
        <v>2</v>
      </c>
      <c r="M16" s="148" t="s">
        <v>238</v>
      </c>
      <c r="U16" s="148" t="s">
        <v>238</v>
      </c>
    </row>
    <row r="17" customFormat="false" ht="12.75" hidden="false" customHeight="false" outlineLevel="0" collapsed="false">
      <c r="A17" s="147" t="str">
        <f aca="false">IF(F17="EOL",B17&amp;"=Yes",IF(F17="NON-EOL",B17&amp;"=No",""))</f>
        <v/>
      </c>
      <c r="B17" s="147" t="str">
        <f aca="false">IF(E17="",B16,E17)</f>
        <v>US GAS BASIS</v>
      </c>
      <c r="C17" s="147" t="s">
        <v>2</v>
      </c>
      <c r="E17" s="148" t="s">
        <v>239</v>
      </c>
    </row>
    <row r="18" customFormat="false" ht="12.75" hidden="false" customHeight="false" outlineLevel="0" collapsed="false">
      <c r="A18" s="147" t="str">
        <f aca="false">IF(F18="EOL",B18&amp;"=Yes",IF(F18="NON-EOL",B18&amp;"=No",""))</f>
        <v>US GAS BASIS=Yes</v>
      </c>
      <c r="B18" s="147" t="str">
        <f aca="false">IF(E18="",B17,E18)</f>
        <v>US GAS BASIS</v>
      </c>
      <c r="C18" s="147" t="s">
        <v>2</v>
      </c>
      <c r="D18" s="148" t="s">
        <v>31</v>
      </c>
      <c r="F18" s="148" t="s">
        <v>32</v>
      </c>
    </row>
    <row r="19" customFormat="false" ht="12.75" hidden="false" customHeight="false" outlineLevel="0" collapsed="false">
      <c r="A19" s="147" t="str">
        <f aca="false">IF(F19="EOL",B19&amp;"=Yes",IF(F19="NON-EOL",B19&amp;"=No",""))</f>
        <v>US GAS BASIS=No</v>
      </c>
      <c r="B19" s="147" t="str">
        <f aca="false">IF(E19="",B18,E19)</f>
        <v>US GAS BASIS</v>
      </c>
      <c r="C19" s="147" t="s">
        <v>2</v>
      </c>
      <c r="D19" s="148" t="s">
        <v>33</v>
      </c>
      <c r="F19" s="148" t="s">
        <v>34</v>
      </c>
    </row>
    <row r="20" customFormat="false" ht="12.75" hidden="false" customHeight="false" outlineLevel="0" collapsed="false">
      <c r="A20" s="147" t="str">
        <f aca="false">IF(F20="EOL",B20&amp;"=Yes",IF(F20="NON-EOL",B20&amp;"=No",""))</f>
        <v/>
      </c>
      <c r="B20" s="147" t="str">
        <f aca="false">IF(E20="",B19,E20)</f>
        <v>US GAS BASIS</v>
      </c>
      <c r="C20" s="147" t="s">
        <v>2</v>
      </c>
      <c r="F20" s="148" t="s">
        <v>35</v>
      </c>
      <c r="J20" s="148" t="n">
        <v>0</v>
      </c>
      <c r="R20" s="148" t="n">
        <v>0</v>
      </c>
    </row>
    <row r="21" customFormat="false" ht="12.75" hidden="false" customHeight="false" outlineLevel="0" collapsed="false">
      <c r="A21" s="147" t="str">
        <f aca="false">IF(F21="EOL",B21&amp;"=Yes",IF(F21="NON-EOL",B21&amp;"=No",""))</f>
        <v/>
      </c>
      <c r="B21" s="147" t="str">
        <f aca="false">IF(E21="",B20,E21)</f>
        <v>US GAS BASIS</v>
      </c>
      <c r="C21" s="147" t="s">
        <v>2</v>
      </c>
      <c r="F21" s="148" t="s">
        <v>36</v>
      </c>
    </row>
    <row r="22" customFormat="false" ht="12.75" hidden="false" customHeight="false" outlineLevel="0" collapsed="false">
      <c r="A22" s="147" t="str">
        <f aca="false">IF(F22="EOL",B22&amp;"=Yes",IF(F22="NON-EOL",B22&amp;"=No",""))</f>
        <v/>
      </c>
      <c r="B22" s="147" t="str">
        <f aca="false">IF(E22="",B21,E22)</f>
        <v>US GAS BASIS</v>
      </c>
      <c r="C22" s="147" t="s">
        <v>2</v>
      </c>
    </row>
    <row r="23" customFormat="false" ht="12.75" hidden="false" customHeight="false" outlineLevel="0" collapsed="false">
      <c r="A23" s="147" t="str">
        <f aca="false">IF(F23="EOL",B23&amp;"=Yes",IF(F23="NON-EOL",B23&amp;"=No",""))</f>
        <v/>
      </c>
      <c r="B23" s="147" t="str">
        <f aca="false">IF(E23="",B22,E23)</f>
        <v>US GAS DAILY</v>
      </c>
      <c r="C23" s="147" t="s">
        <v>2</v>
      </c>
      <c r="E23" s="148" t="s">
        <v>240</v>
      </c>
    </row>
    <row r="24" customFormat="false" ht="12.75" hidden="false" customHeight="false" outlineLevel="0" collapsed="false">
      <c r="A24" s="147" t="str">
        <f aca="false">IF(F24="EOL",B24&amp;"=Yes",IF(F24="NON-EOL",B24&amp;"=No",""))</f>
        <v>US GAS DAILY=Yes</v>
      </c>
      <c r="B24" s="147" t="str">
        <f aca="false">IF(E24="",B23,E24)</f>
        <v>US GAS DAILY</v>
      </c>
      <c r="C24" s="147" t="s">
        <v>2</v>
      </c>
      <c r="D24" s="148" t="s">
        <v>38</v>
      </c>
      <c r="F24" s="148" t="s">
        <v>32</v>
      </c>
      <c r="J24" s="148" t="n">
        <v>0</v>
      </c>
      <c r="R24" s="148" t="n">
        <v>0</v>
      </c>
    </row>
    <row r="25" customFormat="false" ht="12.75" hidden="false" customHeight="false" outlineLevel="0" collapsed="false">
      <c r="A25" s="147" t="str">
        <f aca="false">IF(F25="EOL",B25&amp;"=Yes",IF(F25="NON-EOL",B25&amp;"=No",""))</f>
        <v>US GAS DAILY=No</v>
      </c>
      <c r="B25" s="147" t="str">
        <f aca="false">IF(E25="",B24,E25)</f>
        <v>US GAS DAILY</v>
      </c>
      <c r="C25" s="147" t="s">
        <v>2</v>
      </c>
      <c r="D25" s="148" t="s">
        <v>39</v>
      </c>
      <c r="F25" s="148" t="s">
        <v>34</v>
      </c>
      <c r="J25" s="148" t="n">
        <v>0</v>
      </c>
      <c r="R25" s="148" t="n">
        <v>0</v>
      </c>
    </row>
    <row r="26" customFormat="false" ht="12.75" hidden="false" customHeight="false" outlineLevel="0" collapsed="false">
      <c r="A26" s="147" t="str">
        <f aca="false">IF(F26="EOL",B26&amp;"=Yes",IF(F26="NON-EOL",B26&amp;"=No",""))</f>
        <v/>
      </c>
      <c r="B26" s="147" t="str">
        <f aca="false">IF(E26="",B25,E26)</f>
        <v>US GAS DAILY</v>
      </c>
      <c r="C26" s="147" t="s">
        <v>2</v>
      </c>
      <c r="F26" s="148" t="s">
        <v>35</v>
      </c>
      <c r="J26" s="148" t="n">
        <v>0</v>
      </c>
      <c r="R26" s="148" t="n">
        <v>0</v>
      </c>
      <c r="AB26" s="148" t="n">
        <v>0</v>
      </c>
    </row>
    <row r="27" customFormat="false" ht="12.75" hidden="false" customHeight="false" outlineLevel="0" collapsed="false">
      <c r="A27" s="147" t="str">
        <f aca="false">IF(F27="EOL",B27&amp;"=Yes",IF(F27="NON-EOL",B27&amp;"=No",""))</f>
        <v/>
      </c>
      <c r="B27" s="147" t="str">
        <f aca="false">IF(E27="",B26,E27)</f>
        <v>US GAS DAILY</v>
      </c>
      <c r="C27" s="147" t="s">
        <v>2</v>
      </c>
      <c r="F27" s="148" t="s">
        <v>36</v>
      </c>
    </row>
    <row r="28" customFormat="false" ht="12.75" hidden="false" customHeight="false" outlineLevel="0" collapsed="false">
      <c r="A28" s="147" t="str">
        <f aca="false">IF(F28="EOL",B28&amp;"=Yes",IF(F28="NON-EOL",B28&amp;"=No",""))</f>
        <v/>
      </c>
      <c r="B28" s="147" t="str">
        <f aca="false">IF(E28="",B27,E28)</f>
        <v>US GAS DAILY</v>
      </c>
      <c r="C28" s="147" t="s">
        <v>2</v>
      </c>
    </row>
    <row r="29" customFormat="false" ht="12.75" hidden="false" customHeight="false" outlineLevel="0" collapsed="false">
      <c r="A29" s="147" t="str">
        <f aca="false">IF(F29="EOL",B29&amp;"=Yes",IF(F29="NON-EOL",B29&amp;"=No",""))</f>
        <v/>
      </c>
      <c r="B29" s="147" t="str">
        <f aca="false">IF(E29="",B28,E29)</f>
        <v>US PHYSICAL</v>
      </c>
      <c r="C29" s="147" t="s">
        <v>2</v>
      </c>
      <c r="E29" s="148" t="s">
        <v>241</v>
      </c>
    </row>
    <row r="30" customFormat="false" ht="12.75" hidden="false" customHeight="false" outlineLevel="0" collapsed="false">
      <c r="A30" s="147" t="str">
        <f aca="false">IF(F30="EOL",B30&amp;"=Yes",IF(F30="NON-EOL",B30&amp;"=No",""))</f>
        <v>US PHYSICAL=Yes</v>
      </c>
      <c r="B30" s="147" t="str">
        <f aca="false">IF(E30="",B29,E30)</f>
        <v>US PHYSICAL</v>
      </c>
      <c r="C30" s="147" t="s">
        <v>2</v>
      </c>
      <c r="D30" s="148" t="s">
        <v>41</v>
      </c>
      <c r="F30" s="148" t="s">
        <v>32</v>
      </c>
      <c r="J30" s="148" t="n">
        <v>0</v>
      </c>
      <c r="R30" s="148" t="n">
        <v>0</v>
      </c>
    </row>
    <row r="31" customFormat="false" ht="12.75" hidden="false" customHeight="false" outlineLevel="0" collapsed="false">
      <c r="A31" s="147" t="str">
        <f aca="false">IF(F31="EOL",B31&amp;"=Yes",IF(F31="NON-EOL",B31&amp;"=No",""))</f>
        <v>US PHYSICAL=No</v>
      </c>
      <c r="B31" s="147" t="str">
        <f aca="false">IF(E31="",B30,E31)</f>
        <v>US PHYSICAL</v>
      </c>
      <c r="C31" s="147" t="s">
        <v>2</v>
      </c>
      <c r="D31" s="148" t="s">
        <v>42</v>
      </c>
      <c r="F31" s="148" t="s">
        <v>34</v>
      </c>
      <c r="J31" s="148" t="n">
        <v>0</v>
      </c>
      <c r="R31" s="148" t="n">
        <v>0</v>
      </c>
    </row>
    <row r="32" customFormat="false" ht="12.75" hidden="false" customHeight="false" outlineLevel="0" collapsed="false">
      <c r="A32" s="147" t="str">
        <f aca="false">IF(F32="EOL",B32&amp;"=Yes",IF(F32="NON-EOL",B32&amp;"=No",""))</f>
        <v/>
      </c>
      <c r="B32" s="147" t="str">
        <f aca="false">IF(E32="",B31,E32)</f>
        <v>US PHYSICAL</v>
      </c>
      <c r="C32" s="147" t="s">
        <v>2</v>
      </c>
      <c r="F32" s="148" t="s">
        <v>35</v>
      </c>
      <c r="J32" s="148" t="n">
        <v>0</v>
      </c>
      <c r="R32" s="148" t="n">
        <v>0</v>
      </c>
      <c r="AB32" s="148" t="n">
        <v>0</v>
      </c>
    </row>
    <row r="33" customFormat="false" ht="12.75" hidden="false" customHeight="false" outlineLevel="0" collapsed="false">
      <c r="A33" s="147" t="str">
        <f aca="false">IF(F33="EOL",B33&amp;"=Yes",IF(F33="NON-EOL",B33&amp;"=No",""))</f>
        <v/>
      </c>
      <c r="B33" s="147" t="str">
        <f aca="false">IF(E33="",B32,E33)</f>
        <v>US PHYSICAL</v>
      </c>
      <c r="C33" s="147" t="s">
        <v>2</v>
      </c>
      <c r="F33" s="148" t="s">
        <v>36</v>
      </c>
    </row>
    <row r="34" customFormat="false" ht="12.75" hidden="false" customHeight="false" outlineLevel="0" collapsed="false">
      <c r="A34" s="147" t="str">
        <f aca="false">IF(F34="EOL",B34&amp;"=Yes",IF(F34="NON-EOL",B34&amp;"=No",""))</f>
        <v/>
      </c>
      <c r="B34" s="147" t="str">
        <f aca="false">IF(E34="",B33,E34)</f>
        <v>US PHYSICAL</v>
      </c>
      <c r="C34" s="147" t="s">
        <v>2</v>
      </c>
    </row>
    <row r="35" customFormat="false" ht="12.75" hidden="false" customHeight="false" outlineLevel="0" collapsed="false">
      <c r="A35" s="147" t="str">
        <f aca="false">IF(F35="EOL",B35&amp;"=Yes",IF(F35="NON-EOL",B35&amp;"=No",""))</f>
        <v/>
      </c>
      <c r="B35" s="147" t="str">
        <f aca="false">IF(E35="",B34,E35)</f>
        <v>US PRICE</v>
      </c>
      <c r="C35" s="147" t="s">
        <v>2</v>
      </c>
      <c r="E35" s="148" t="s">
        <v>242</v>
      </c>
    </row>
    <row r="36" customFormat="false" ht="12.75" hidden="false" customHeight="false" outlineLevel="0" collapsed="false">
      <c r="A36" s="147" t="str">
        <f aca="false">IF(F36="EOL",B36&amp;"=Yes",IF(F36="NON-EOL",B36&amp;"=No",""))</f>
        <v>US PRICE=Yes</v>
      </c>
      <c r="B36" s="147" t="str">
        <f aca="false">IF(E36="",B35,E36)</f>
        <v>US PRICE</v>
      </c>
      <c r="C36" s="147" t="s">
        <v>2</v>
      </c>
      <c r="D36" s="148" t="s">
        <v>44</v>
      </c>
      <c r="F36" s="148" t="s">
        <v>32</v>
      </c>
      <c r="J36" s="148" t="n">
        <v>0</v>
      </c>
      <c r="R36" s="148" t="n">
        <v>0</v>
      </c>
    </row>
    <row r="37" customFormat="false" ht="12.75" hidden="false" customHeight="false" outlineLevel="0" collapsed="false">
      <c r="A37" s="147" t="str">
        <f aca="false">IF(F37="EOL",B37&amp;"=Yes",IF(F37="NON-EOL",B37&amp;"=No",""))</f>
        <v>US PRICE=No</v>
      </c>
      <c r="B37" s="147" t="str">
        <f aca="false">IF(E37="",B36,E37)</f>
        <v>US PRICE</v>
      </c>
      <c r="C37" s="147" t="s">
        <v>2</v>
      </c>
      <c r="D37" s="148" t="s">
        <v>45</v>
      </c>
      <c r="F37" s="148" t="s">
        <v>34</v>
      </c>
      <c r="J37" s="148" t="n">
        <v>0</v>
      </c>
      <c r="R37" s="148" t="n">
        <v>0</v>
      </c>
    </row>
    <row r="38" customFormat="false" ht="12.75" hidden="false" customHeight="false" outlineLevel="0" collapsed="false">
      <c r="A38" s="147" t="str">
        <f aca="false">IF(F38="EOL",B38&amp;"=Yes",IF(F38="NON-EOL",B38&amp;"=No",""))</f>
        <v/>
      </c>
      <c r="B38" s="147" t="str">
        <f aca="false">IF(E38="",B37,E38)</f>
        <v>US PRICE</v>
      </c>
      <c r="C38" s="147" t="s">
        <v>2</v>
      </c>
      <c r="F38" s="148" t="s">
        <v>35</v>
      </c>
      <c r="J38" s="148" t="n">
        <v>0</v>
      </c>
      <c r="R38" s="148" t="n">
        <v>0</v>
      </c>
      <c r="AB38" s="148" t="n">
        <v>0</v>
      </c>
    </row>
    <row r="39" customFormat="false" ht="12.75" hidden="false" customHeight="false" outlineLevel="0" collapsed="false">
      <c r="A39" s="147" t="str">
        <f aca="false">IF(F39="EOL",B39&amp;"=Yes",IF(F39="NON-EOL",B39&amp;"=No",""))</f>
        <v/>
      </c>
      <c r="B39" s="147" t="str">
        <f aca="false">IF(E39="",B38,E39)</f>
        <v>US PRICE</v>
      </c>
      <c r="C39" s="147" t="s">
        <v>2</v>
      </c>
      <c r="F39" s="148" t="s">
        <v>36</v>
      </c>
    </row>
    <row r="40" customFormat="false" ht="12.75" hidden="false" customHeight="false" outlineLevel="0" collapsed="false">
      <c r="A40" s="147" t="str">
        <f aca="false">IF(F40="EOL",B40&amp;"=Yes",IF(F40="NON-EOL",B40&amp;"=No",""))</f>
        <v/>
      </c>
      <c r="B40" s="147" t="str">
        <f aca="false">IF(E40="",B39,E40)</f>
        <v>US PRICE</v>
      </c>
      <c r="C40" s="147" t="s">
        <v>2</v>
      </c>
    </row>
    <row r="41" customFormat="false" ht="12.75" hidden="false" customHeight="false" outlineLevel="0" collapsed="false">
      <c r="A41" s="147" t="str">
        <f aca="false">IF(F41="EOL",B41&amp;"=Yes",IF(F41="NON-EOL",B41&amp;"=No",""))</f>
        <v/>
      </c>
      <c r="B41" s="147" t="str">
        <f aca="false">IF(E41="",B40,E41)</f>
        <v>CONTINENTAL GAS FINANCIAL</v>
      </c>
      <c r="C41" s="147" t="s">
        <v>2</v>
      </c>
      <c r="E41" s="148" t="s">
        <v>46</v>
      </c>
    </row>
    <row r="42" customFormat="false" ht="12.75" hidden="false" customHeight="false" outlineLevel="0" collapsed="false">
      <c r="A42" s="147" t="str">
        <f aca="false">IF(F42="EOL",B42&amp;"=Yes",IF(F42="NON-EOL",B42&amp;"=No",""))</f>
        <v>CONTINENTAL GAS FINANCIAL=Yes</v>
      </c>
      <c r="B42" s="147" t="str">
        <f aca="false">IF(E42="",B41,E42)</f>
        <v>CONTINENTAL GAS FINANCIAL</v>
      </c>
      <c r="C42" s="147" t="s">
        <v>2</v>
      </c>
      <c r="F42" s="148" t="s">
        <v>32</v>
      </c>
      <c r="H42" s="148" t="n">
        <v>0</v>
      </c>
      <c r="I42" s="148" t="n">
        <v>0</v>
      </c>
      <c r="J42" s="148" t="n">
        <v>0</v>
      </c>
      <c r="L42" s="148" t="n">
        <v>0</v>
      </c>
      <c r="M42" s="148" t="n">
        <v>1.60139</v>
      </c>
      <c r="N42" s="148" t="n">
        <v>0</v>
      </c>
      <c r="P42" s="148" t="n">
        <v>0</v>
      </c>
      <c r="Q42" s="148" t="n">
        <v>0</v>
      </c>
      <c r="R42" s="148" t="n">
        <v>0</v>
      </c>
      <c r="T42" s="148" t="n">
        <v>0</v>
      </c>
      <c r="U42" s="148" t="n">
        <v>1.60139</v>
      </c>
      <c r="V42" s="148" t="n">
        <v>0</v>
      </c>
      <c r="X42" s="148" t="n">
        <v>0</v>
      </c>
      <c r="Y42" s="148" t="n">
        <v>0</v>
      </c>
      <c r="Z42" s="148" t="n">
        <v>0</v>
      </c>
      <c r="AB42" s="148" t="n">
        <v>0</v>
      </c>
      <c r="AD42" s="148" t="n">
        <v>0</v>
      </c>
    </row>
    <row r="43" customFormat="false" ht="12.75" hidden="false" customHeight="false" outlineLevel="0" collapsed="false">
      <c r="A43" s="147" t="str">
        <f aca="false">IF(F43="EOL",B43&amp;"=Yes",IF(F43="NON-EOL",B43&amp;"=No",""))</f>
        <v>CONTINENTAL GAS FINANCIAL=No</v>
      </c>
      <c r="B43" s="147" t="str">
        <f aca="false">IF(E43="",B42,E43)</f>
        <v>CONTINENTAL GAS FINANCIAL</v>
      </c>
      <c r="C43" s="147" t="s">
        <v>2</v>
      </c>
      <c r="F43" s="148" t="s">
        <v>34</v>
      </c>
      <c r="H43" s="148" t="n">
        <v>100000</v>
      </c>
      <c r="I43" s="148" t="n">
        <v>0</v>
      </c>
      <c r="J43" s="148" t="n">
        <v>100000</v>
      </c>
      <c r="L43" s="148" t="n">
        <v>43.23753</v>
      </c>
      <c r="M43" s="148" t="n">
        <v>1.60139</v>
      </c>
      <c r="N43" s="148" t="n">
        <v>1</v>
      </c>
      <c r="P43" s="148" t="n">
        <v>13399475.8</v>
      </c>
      <c r="Q43" s="148" t="n">
        <v>0</v>
      </c>
      <c r="R43" s="148" t="n">
        <v>13399475.8</v>
      </c>
      <c r="T43" s="148" t="n">
        <v>1161.63706744498</v>
      </c>
      <c r="U43" s="148" t="n">
        <v>1.60139</v>
      </c>
      <c r="V43" s="148" t="n">
        <v>35</v>
      </c>
      <c r="X43" s="148" t="n">
        <v>16235905.0976</v>
      </c>
      <c r="Y43" s="148" t="n">
        <v>0</v>
      </c>
      <c r="Z43" s="148" t="n">
        <v>16235905.0976</v>
      </c>
      <c r="AB43" s="148" t="n">
        <v>137322.309874673</v>
      </c>
      <c r="AD43" s="148" t="n">
        <v>70</v>
      </c>
    </row>
    <row r="44" customFormat="false" ht="12.75" hidden="false" customHeight="false" outlineLevel="0" collapsed="false">
      <c r="A44" s="147" t="str">
        <f aca="false">IF(F44="EOL",B44&amp;"=Yes",IF(F44="NON-EOL",B44&amp;"=No",""))</f>
        <v/>
      </c>
      <c r="B44" s="147" t="str">
        <f aca="false">IF(E44="",B43,E44)</f>
        <v>CONTINENTAL GAS FINANCIAL</v>
      </c>
      <c r="C44" s="147" t="s">
        <v>2</v>
      </c>
      <c r="F44" s="148" t="s">
        <v>35</v>
      </c>
      <c r="H44" s="148" t="n">
        <v>100000</v>
      </c>
      <c r="I44" s="148" t="n">
        <v>0</v>
      </c>
      <c r="J44" s="148" t="n">
        <v>100000</v>
      </c>
      <c r="L44" s="148" t="n">
        <v>43.23753</v>
      </c>
      <c r="N44" s="148" t="n">
        <v>1</v>
      </c>
      <c r="P44" s="148" t="n">
        <v>13399475.8</v>
      </c>
      <c r="Q44" s="148" t="n">
        <v>0</v>
      </c>
      <c r="R44" s="148" t="n">
        <v>13399475.8</v>
      </c>
      <c r="T44" s="148" t="n">
        <v>1161.63706744498</v>
      </c>
      <c r="V44" s="148" t="n">
        <v>35</v>
      </c>
      <c r="X44" s="148" t="n">
        <v>16235905.0976</v>
      </c>
      <c r="Y44" s="148" t="n">
        <v>0</v>
      </c>
      <c r="Z44" s="148" t="n">
        <v>16235905.0976</v>
      </c>
      <c r="AB44" s="148" t="n">
        <v>137322.309874673</v>
      </c>
      <c r="AD44" s="148" t="n">
        <v>70</v>
      </c>
    </row>
    <row r="45" customFormat="false" ht="12.75" hidden="false" customHeight="false" outlineLevel="0" collapsed="false">
      <c r="A45" s="147" t="str">
        <f aca="false">IF(F45="EOL",B45&amp;"=Yes",IF(F45="NON-EOL",B45&amp;"=No",""))</f>
        <v/>
      </c>
      <c r="B45" s="147" t="str">
        <f aca="false">IF(E45="",B44,E45)</f>
        <v>CONTINENTAL GAS FINANCIAL</v>
      </c>
      <c r="C45" s="147" t="s">
        <v>2</v>
      </c>
      <c r="F45" s="148" t="s">
        <v>36</v>
      </c>
      <c r="H45" s="148" t="n">
        <v>0</v>
      </c>
      <c r="J45" s="148" t="n">
        <v>0</v>
      </c>
      <c r="L45" s="148" t="n">
        <v>0</v>
      </c>
      <c r="N45" s="148" t="n">
        <v>0</v>
      </c>
      <c r="P45" s="148" t="n">
        <v>0</v>
      </c>
      <c r="R45" s="148" t="n">
        <v>0</v>
      </c>
      <c r="T45" s="148" t="n">
        <v>0</v>
      </c>
      <c r="V45" s="148" t="n">
        <v>0</v>
      </c>
      <c r="X45" s="148" t="n">
        <v>0</v>
      </c>
      <c r="Z45" s="148" t="n">
        <v>0</v>
      </c>
      <c r="AB45" s="148" t="n">
        <v>0</v>
      </c>
      <c r="AD45" s="148" t="n">
        <v>0</v>
      </c>
    </row>
    <row r="46" customFormat="false" ht="12.75" hidden="false" customHeight="false" outlineLevel="0" collapsed="false">
      <c r="A46" s="147" t="str">
        <f aca="false">IF(F46="EOL",B46&amp;"=Yes",IF(F46="NON-EOL",B46&amp;"=No",""))</f>
        <v/>
      </c>
      <c r="B46" s="147" t="str">
        <f aca="false">IF(E46="",B45,E46)</f>
        <v>CONTINENTAL GAS FINANCIAL</v>
      </c>
      <c r="C46" s="147" t="s">
        <v>2</v>
      </c>
    </row>
    <row r="47" customFormat="false" ht="12.75" hidden="false" customHeight="false" outlineLevel="0" collapsed="false">
      <c r="A47" s="147" t="str">
        <f aca="false">IF(F47="EOL",B47&amp;"=Yes",IF(F47="NON-EOL",B47&amp;"=No",""))</f>
        <v/>
      </c>
      <c r="B47" s="147" t="str">
        <f aca="false">IF(E47="",B46,E47)</f>
        <v>CONTINENTAL GAS PHYSICAL</v>
      </c>
      <c r="C47" s="147" t="s">
        <v>2</v>
      </c>
      <c r="E47" s="148" t="s">
        <v>49</v>
      </c>
    </row>
    <row r="48" customFormat="false" ht="12.75" hidden="false" customHeight="false" outlineLevel="0" collapsed="false">
      <c r="A48" s="147" t="str">
        <f aca="false">IF(F48="EOL",B48&amp;"=Yes",IF(F48="NON-EOL",B48&amp;"=No",""))</f>
        <v>CONTINENTAL GAS PHYSICAL=Yes</v>
      </c>
      <c r="B48" s="147" t="str">
        <f aca="false">IF(E48="",B47,E48)</f>
        <v>CONTINENTAL GAS PHYSICAL</v>
      </c>
      <c r="C48" s="147" t="s">
        <v>2</v>
      </c>
      <c r="F48" s="148" t="s">
        <v>32</v>
      </c>
      <c r="H48" s="148" t="n">
        <v>0</v>
      </c>
      <c r="I48" s="148" t="n">
        <v>-75000</v>
      </c>
      <c r="J48" s="148" t="n">
        <v>75000</v>
      </c>
      <c r="L48" s="148" t="n">
        <v>153433.98007</v>
      </c>
      <c r="M48" s="148" t="n">
        <v>1.60139</v>
      </c>
      <c r="N48" s="148" t="n">
        <v>1</v>
      </c>
      <c r="P48" s="148" t="n">
        <v>1815000</v>
      </c>
      <c r="Q48" s="148" t="n">
        <v>-3512500</v>
      </c>
      <c r="R48" s="148" t="n">
        <v>5327500</v>
      </c>
      <c r="T48" s="148" t="n">
        <v>10997035.3819375</v>
      </c>
      <c r="U48" s="148" t="n">
        <v>1.60139</v>
      </c>
      <c r="V48" s="148" t="n">
        <v>29</v>
      </c>
      <c r="X48" s="148" t="n">
        <v>8940000</v>
      </c>
      <c r="Y48" s="148" t="n">
        <v>-7685000</v>
      </c>
      <c r="Z48" s="148" t="n">
        <v>16625000</v>
      </c>
      <c r="AB48" s="148" t="n">
        <v>32824885.27583</v>
      </c>
      <c r="AD48" s="148" t="n">
        <v>80</v>
      </c>
    </row>
    <row r="49" customFormat="false" ht="12.75" hidden="false" customHeight="false" outlineLevel="0" collapsed="false">
      <c r="A49" s="147" t="str">
        <f aca="false">IF(F49="EOL",B49&amp;"=Yes",IF(F49="NON-EOL",B49&amp;"=No",""))</f>
        <v>CONTINENTAL GAS PHYSICAL=No</v>
      </c>
      <c r="B49" s="147" t="str">
        <f aca="false">IF(E49="",B48,E49)</f>
        <v>CONTINENTAL GAS PHYSICAL</v>
      </c>
      <c r="C49" s="147" t="s">
        <v>2</v>
      </c>
      <c r="F49" s="148" t="s">
        <v>34</v>
      </c>
      <c r="H49" s="148" t="n">
        <v>457500</v>
      </c>
      <c r="I49" s="148" t="n">
        <v>-300000</v>
      </c>
      <c r="J49" s="148" t="n">
        <v>757500</v>
      </c>
      <c r="L49" s="148" t="n">
        <v>1683571.73341</v>
      </c>
      <c r="M49" s="148" t="n">
        <v>1.60139</v>
      </c>
      <c r="N49" s="148" t="n">
        <v>4</v>
      </c>
      <c r="P49" s="148" t="n">
        <v>20620505.27</v>
      </c>
      <c r="Q49" s="148" t="n">
        <v>-16543561.23</v>
      </c>
      <c r="R49" s="148" t="n">
        <v>37164066.5</v>
      </c>
      <c r="T49" s="148" t="n">
        <v>41812309.3602474</v>
      </c>
      <c r="U49" s="148" t="n">
        <v>1.60139</v>
      </c>
      <c r="V49" s="148" t="n">
        <v>88</v>
      </c>
      <c r="X49" s="148" t="n">
        <v>30100010.187</v>
      </c>
      <c r="Y49" s="148" t="n">
        <v>-24062476.5243778</v>
      </c>
      <c r="Z49" s="148" t="n">
        <v>54162486.7113778</v>
      </c>
      <c r="AB49" s="148" t="n">
        <v>75889580.2416245</v>
      </c>
      <c r="AD49" s="148" t="n">
        <v>212</v>
      </c>
    </row>
    <row r="50" customFormat="false" ht="12.75" hidden="false" customHeight="false" outlineLevel="0" collapsed="false">
      <c r="A50" s="147" t="str">
        <f aca="false">IF(F50="EOL",B50&amp;"=Yes",IF(F50="NON-EOL",B50&amp;"=No",""))</f>
        <v/>
      </c>
      <c r="B50" s="147" t="str">
        <f aca="false">IF(E50="",B49,E50)</f>
        <v>CONTINENTAL GAS PHYSICAL</v>
      </c>
      <c r="C50" s="147" t="s">
        <v>2</v>
      </c>
      <c r="F50" s="148" t="s">
        <v>35</v>
      </c>
      <c r="H50" s="148" t="n">
        <v>457500</v>
      </c>
      <c r="I50" s="148" t="n">
        <v>-375000</v>
      </c>
      <c r="J50" s="148" t="n">
        <v>832500</v>
      </c>
      <c r="L50" s="148" t="n">
        <v>1837005.71348</v>
      </c>
      <c r="N50" s="148" t="n">
        <v>5</v>
      </c>
      <c r="P50" s="148" t="n">
        <v>22435505.27</v>
      </c>
      <c r="Q50" s="148" t="n">
        <v>-20056061.23</v>
      </c>
      <c r="R50" s="148" t="n">
        <v>42491566.5</v>
      </c>
      <c r="T50" s="148" t="n">
        <v>52809344.7421849</v>
      </c>
      <c r="V50" s="148" t="n">
        <v>117</v>
      </c>
      <c r="X50" s="148" t="n">
        <v>39040010.187</v>
      </c>
      <c r="Y50" s="148" t="n">
        <v>-31747476.5243778</v>
      </c>
      <c r="Z50" s="148" t="n">
        <v>70787486.7113778</v>
      </c>
      <c r="AB50" s="148" t="n">
        <v>108714465.517454</v>
      </c>
      <c r="AD50" s="148" t="n">
        <v>292</v>
      </c>
    </row>
    <row r="51" customFormat="false" ht="12.75" hidden="false" customHeight="false" outlineLevel="0" collapsed="false">
      <c r="A51" s="147" t="str">
        <f aca="false">IF(F51="EOL",B51&amp;"=Yes",IF(F51="NON-EOL",B51&amp;"=No",""))</f>
        <v/>
      </c>
      <c r="B51" s="147" t="str">
        <f aca="false">IF(E51="",B50,E51)</f>
        <v>CONTINENTAL GAS PHYSICAL</v>
      </c>
      <c r="C51" s="147" t="s">
        <v>2</v>
      </c>
      <c r="F51" s="148" t="s">
        <v>36</v>
      </c>
      <c r="H51" s="148" t="n">
        <v>0</v>
      </c>
      <c r="I51" s="148" t="n">
        <v>0.2</v>
      </c>
      <c r="J51" s="148" t="n">
        <v>0.0900900900900901</v>
      </c>
      <c r="L51" s="148" t="n">
        <v>0.0835239536513671</v>
      </c>
      <c r="N51" s="148" t="n">
        <v>0.2</v>
      </c>
      <c r="P51" s="148" t="n">
        <v>0.0808985569149163</v>
      </c>
      <c r="Q51" s="148" t="n">
        <v>0.175134088379526</v>
      </c>
      <c r="R51" s="148" t="n">
        <v>0.125377820561169</v>
      </c>
      <c r="T51" s="148" t="n">
        <v>0.208240330108715</v>
      </c>
      <c r="V51" s="148" t="n">
        <v>0.247863247863248</v>
      </c>
      <c r="X51" s="148" t="n">
        <v>0.228995841885742</v>
      </c>
      <c r="Y51" s="148" t="n">
        <v>0.242066483428973</v>
      </c>
      <c r="Z51" s="148" t="n">
        <v>0.234857893285366</v>
      </c>
      <c r="AB51" s="148" t="n">
        <v>0.301936684502761</v>
      </c>
      <c r="AD51" s="148" t="n">
        <v>0.273972602739726</v>
      </c>
    </row>
    <row r="52" customFormat="false" ht="12.75" hidden="false" customHeight="false" outlineLevel="0" collapsed="false">
      <c r="A52" s="147" t="str">
        <f aca="false">IF(F52="EOL",B52&amp;"=Yes",IF(F52="NON-EOL",B52&amp;"=No",""))</f>
        <v/>
      </c>
      <c r="B52" s="147" t="str">
        <f aca="false">IF(E52="",B51,E52)</f>
        <v>CONTINENTAL GAS PHYSICAL</v>
      </c>
      <c r="C52" s="147" t="s">
        <v>2</v>
      </c>
    </row>
    <row r="53" customFormat="false" ht="12.75" hidden="false" customHeight="false" outlineLevel="0" collapsed="false">
      <c r="A53" s="147" t="str">
        <f aca="false">IF(F53="EOL",B53&amp;"=Yes",IF(F53="NON-EOL",B53&amp;"=No",""))</f>
        <v/>
      </c>
      <c r="B53" s="147" t="str">
        <f aca="false">IF(E53="",B52,E53)</f>
        <v>UK GAS FINANCIAL</v>
      </c>
      <c r="C53" s="147" t="s">
        <v>2</v>
      </c>
      <c r="E53" s="148" t="s">
        <v>52</v>
      </c>
    </row>
    <row r="54" customFormat="false" ht="12.75" hidden="false" customHeight="false" outlineLevel="0" collapsed="false">
      <c r="A54" s="147" t="str">
        <f aca="false">IF(F54="EOL",B54&amp;"=Yes",IF(F54="NON-EOL",B54&amp;"=No",""))</f>
        <v>UK GAS FINANCIAL=Yes</v>
      </c>
      <c r="B54" s="147" t="str">
        <f aca="false">IF(E54="",B53,E54)</f>
        <v>UK GAS FINANCIAL</v>
      </c>
      <c r="C54" s="147" t="s">
        <v>2</v>
      </c>
      <c r="F54" s="148" t="s">
        <v>32</v>
      </c>
      <c r="H54" s="148" t="n">
        <v>677500</v>
      </c>
      <c r="I54" s="148" t="n">
        <v>-1145000</v>
      </c>
      <c r="J54" s="148" t="n">
        <v>1822500</v>
      </c>
      <c r="L54" s="148" t="n">
        <v>3547149.31116</v>
      </c>
      <c r="M54" s="148" t="n">
        <v>1.60139</v>
      </c>
      <c r="N54" s="148" t="n">
        <v>6</v>
      </c>
      <c r="P54" s="148" t="n">
        <v>9825000</v>
      </c>
      <c r="Q54" s="148" t="n">
        <v>-4340000</v>
      </c>
      <c r="R54" s="148" t="n">
        <v>14165000</v>
      </c>
      <c r="T54" s="148" t="n">
        <v>26923569.54875</v>
      </c>
      <c r="U54" s="148" t="n">
        <v>1.60139</v>
      </c>
      <c r="V54" s="148" t="n">
        <v>56</v>
      </c>
      <c r="X54" s="148" t="n">
        <v>20757500</v>
      </c>
      <c r="Y54" s="148" t="n">
        <v>-5252500</v>
      </c>
      <c r="Z54" s="148" t="n">
        <v>26010000</v>
      </c>
      <c r="AB54" s="148" t="n">
        <v>46123830.5838275</v>
      </c>
      <c r="AD54" s="148" t="n">
        <v>106</v>
      </c>
    </row>
    <row r="55" customFormat="false" ht="12.75" hidden="false" customHeight="false" outlineLevel="0" collapsed="false">
      <c r="A55" s="147" t="str">
        <f aca="false">IF(F55="EOL",B55&amp;"=Yes",IF(F55="NON-EOL",B55&amp;"=No",""))</f>
        <v>UK GAS FINANCIAL=No</v>
      </c>
      <c r="B55" s="147" t="str">
        <f aca="false">IF(E55="",B54,E55)</f>
        <v>UK GAS FINANCIAL</v>
      </c>
      <c r="C55" s="147" t="s">
        <v>2</v>
      </c>
      <c r="F55" s="148" t="s">
        <v>34</v>
      </c>
      <c r="H55" s="148" t="n">
        <v>51182</v>
      </c>
      <c r="I55" s="148" t="n">
        <v>0</v>
      </c>
      <c r="J55" s="148" t="n">
        <v>51182</v>
      </c>
      <c r="L55" s="148" t="n">
        <v>222.59321</v>
      </c>
      <c r="M55" s="148" t="n">
        <v>1.60139</v>
      </c>
      <c r="N55" s="148" t="n">
        <v>1</v>
      </c>
      <c r="P55" s="148" t="n">
        <v>6712053.50125</v>
      </c>
      <c r="Q55" s="148" t="n">
        <v>-25000</v>
      </c>
      <c r="R55" s="148" t="n">
        <v>6737053.50125</v>
      </c>
      <c r="T55" s="148" t="n">
        <v>21733851.2709977</v>
      </c>
      <c r="U55" s="148" t="n">
        <v>1.60139</v>
      </c>
      <c r="V55" s="148" t="n">
        <v>42</v>
      </c>
      <c r="X55" s="148" t="n">
        <v>14935007.4152813</v>
      </c>
      <c r="Y55" s="148" t="n">
        <v>-622500</v>
      </c>
      <c r="Z55" s="148" t="n">
        <v>15557507.4152813</v>
      </c>
      <c r="AB55" s="148" t="n">
        <v>29324910.3452646</v>
      </c>
      <c r="AD55" s="148" t="n">
        <v>77</v>
      </c>
    </row>
    <row r="56" customFormat="false" ht="12.75" hidden="false" customHeight="false" outlineLevel="0" collapsed="false">
      <c r="A56" s="147" t="str">
        <f aca="false">IF(F56="EOL",B56&amp;"=Yes",IF(F56="NON-EOL",B56&amp;"=No",""))</f>
        <v/>
      </c>
      <c r="B56" s="147" t="str">
        <f aca="false">IF(E56="",B55,E56)</f>
        <v>UK GAS FINANCIAL</v>
      </c>
      <c r="C56" s="147" t="s">
        <v>2</v>
      </c>
      <c r="F56" s="148" t="s">
        <v>35</v>
      </c>
      <c r="H56" s="148" t="n">
        <v>728682</v>
      </c>
      <c r="I56" s="148" t="n">
        <v>-1145000</v>
      </c>
      <c r="J56" s="148" t="n">
        <v>1873682</v>
      </c>
      <c r="L56" s="148" t="n">
        <v>3547371.90437</v>
      </c>
      <c r="N56" s="148" t="n">
        <v>7</v>
      </c>
      <c r="P56" s="148" t="n">
        <v>16537053.50125</v>
      </c>
      <c r="Q56" s="148" t="n">
        <v>-4365000</v>
      </c>
      <c r="R56" s="148" t="n">
        <v>20902053.50125</v>
      </c>
      <c r="T56" s="148" t="n">
        <v>48657420.8197477</v>
      </c>
      <c r="V56" s="148" t="n">
        <v>98</v>
      </c>
      <c r="X56" s="148" t="n">
        <v>35692507.4152813</v>
      </c>
      <c r="Y56" s="148" t="n">
        <v>-5875000</v>
      </c>
      <c r="Z56" s="148" t="n">
        <v>41567507.4152813</v>
      </c>
      <c r="AB56" s="148" t="n">
        <v>75448740.9290921</v>
      </c>
      <c r="AD56" s="148" t="n">
        <v>183</v>
      </c>
    </row>
    <row r="57" customFormat="false" ht="12.75" hidden="false" customHeight="false" outlineLevel="0" collapsed="false">
      <c r="A57" s="147" t="str">
        <f aca="false">IF(F57="EOL",B57&amp;"=Yes",IF(F57="NON-EOL",B57&amp;"=No",""))</f>
        <v/>
      </c>
      <c r="B57" s="147" t="str">
        <f aca="false">IF(E57="",B56,E57)</f>
        <v>UK GAS FINANCIAL</v>
      </c>
      <c r="C57" s="147" t="s">
        <v>2</v>
      </c>
      <c r="F57" s="148" t="s">
        <v>36</v>
      </c>
      <c r="H57" s="148" t="n">
        <v>0.929760855901477</v>
      </c>
      <c r="I57" s="148" t="n">
        <v>1</v>
      </c>
      <c r="J57" s="148" t="n">
        <v>0.972683731817886</v>
      </c>
      <c r="L57" s="148" t="n">
        <v>0.999937251233871</v>
      </c>
      <c r="N57" s="148" t="n">
        <v>0.857142857142857</v>
      </c>
      <c r="P57" s="148" t="n">
        <v>0.594120349145472</v>
      </c>
      <c r="Q57" s="148" t="n">
        <v>0.994272623138603</v>
      </c>
      <c r="R57" s="148" t="n">
        <v>0.677684611186786</v>
      </c>
      <c r="T57" s="148" t="n">
        <v>0.55332915504274</v>
      </c>
      <c r="V57" s="148" t="n">
        <v>0.571428571428571</v>
      </c>
      <c r="X57" s="148" t="n">
        <v>0.581564633677514</v>
      </c>
      <c r="Y57" s="148" t="n">
        <v>0.894042553191489</v>
      </c>
      <c r="Z57" s="148" t="n">
        <v>0.625729123956037</v>
      </c>
      <c r="AB57" s="148" t="n">
        <v>0.611326710238616</v>
      </c>
      <c r="AD57" s="148" t="n">
        <v>0.579234972677596</v>
      </c>
    </row>
    <row r="58" customFormat="false" ht="12.75" hidden="false" customHeight="false" outlineLevel="0" collapsed="false">
      <c r="A58" s="147" t="str">
        <f aca="false">IF(F58="EOL",B58&amp;"=Yes",IF(F58="NON-EOL",B58&amp;"=No",""))</f>
        <v/>
      </c>
      <c r="B58" s="147" t="str">
        <f aca="false">IF(E58="",B57,E58)</f>
        <v>UK GAS FINANCIAL</v>
      </c>
      <c r="C58" s="147" t="s">
        <v>2</v>
      </c>
    </row>
    <row r="59" customFormat="false" ht="12.75" hidden="false" customHeight="false" outlineLevel="0" collapsed="false">
      <c r="A59" s="147" t="str">
        <f aca="false">IF(F59="EOL",B59&amp;"=Yes",IF(F59="NON-EOL",B59&amp;"=No",""))</f>
        <v/>
      </c>
      <c r="B59" s="147" t="str">
        <f aca="false">IF(E59="",B58,E59)</f>
        <v>UK GAS PHYSICAL</v>
      </c>
      <c r="C59" s="147" t="s">
        <v>2</v>
      </c>
      <c r="E59" s="148" t="s">
        <v>55</v>
      </c>
    </row>
    <row r="60" customFormat="false" ht="12.75" hidden="false" customHeight="false" outlineLevel="0" collapsed="false">
      <c r="A60" s="147" t="str">
        <f aca="false">IF(F60="EOL",B60&amp;"=Yes",IF(F60="NON-EOL",B60&amp;"=No",""))</f>
        <v>UK GAS PHYSICAL=Yes</v>
      </c>
      <c r="B60" s="147" t="str">
        <f aca="false">IF(E60="",B59,E60)</f>
        <v>UK GAS PHYSICAL</v>
      </c>
      <c r="C60" s="147" t="s">
        <v>2</v>
      </c>
      <c r="F60" s="148" t="s">
        <v>32</v>
      </c>
      <c r="H60" s="148" t="n">
        <v>11802500</v>
      </c>
      <c r="I60" s="148" t="n">
        <v>-10322500</v>
      </c>
      <c r="J60" s="148" t="n">
        <v>22125000</v>
      </c>
      <c r="L60" s="148" t="n">
        <v>44450546.09303</v>
      </c>
      <c r="M60" s="148" t="n">
        <v>1.60139</v>
      </c>
      <c r="N60" s="148" t="n">
        <v>112</v>
      </c>
      <c r="P60" s="148" t="n">
        <v>70512500</v>
      </c>
      <c r="Q60" s="148" t="n">
        <v>-94352500</v>
      </c>
      <c r="R60" s="148" t="n">
        <v>164865000</v>
      </c>
      <c r="T60" s="148" t="n">
        <v>332601336.606</v>
      </c>
      <c r="U60" s="148" t="n">
        <v>1.60139</v>
      </c>
      <c r="V60" s="148" t="n">
        <v>996</v>
      </c>
      <c r="X60" s="148" t="n">
        <v>100305000</v>
      </c>
      <c r="Y60" s="148" t="n">
        <v>-144304000</v>
      </c>
      <c r="Z60" s="148" t="n">
        <v>244609000</v>
      </c>
      <c r="AB60" s="148" t="n">
        <v>485688255.555675</v>
      </c>
      <c r="AD60" s="148" t="n">
        <v>1876</v>
      </c>
    </row>
    <row r="61" customFormat="false" ht="12.75" hidden="false" customHeight="false" outlineLevel="0" collapsed="false">
      <c r="A61" s="147" t="str">
        <f aca="false">IF(F61="EOL",B61&amp;"=Yes",IF(F61="NON-EOL",B61&amp;"=No",""))</f>
        <v>UK GAS PHYSICAL=No</v>
      </c>
      <c r="B61" s="147" t="str">
        <f aca="false">IF(E61="",B60,E61)</f>
        <v>UK GAS PHYSICAL</v>
      </c>
      <c r="C61" s="147" t="s">
        <v>2</v>
      </c>
      <c r="F61" s="148" t="s">
        <v>34</v>
      </c>
      <c r="H61" s="148" t="n">
        <v>10705185</v>
      </c>
      <c r="I61" s="148" t="n">
        <v>-2330820</v>
      </c>
      <c r="J61" s="148" t="n">
        <v>13036005</v>
      </c>
      <c r="L61" s="148" t="n">
        <v>23029852.21796</v>
      </c>
      <c r="M61" s="148" t="n">
        <v>1.60139</v>
      </c>
      <c r="N61" s="148" t="n">
        <v>49</v>
      </c>
      <c r="P61" s="148" t="n">
        <v>150611763.008695</v>
      </c>
      <c r="Q61" s="148" t="n">
        <v>-272404505.903071</v>
      </c>
      <c r="R61" s="148" t="n">
        <v>423016268.911766</v>
      </c>
      <c r="T61" s="148" t="n">
        <v>661941183.830885</v>
      </c>
      <c r="U61" s="148" t="n">
        <v>1.60139</v>
      </c>
      <c r="V61" s="148" t="n">
        <v>813</v>
      </c>
      <c r="X61" s="148" t="n">
        <v>214299839.061</v>
      </c>
      <c r="Y61" s="148" t="n">
        <v>-410686249.723</v>
      </c>
      <c r="Z61" s="148" t="n">
        <v>624986088.784</v>
      </c>
      <c r="AB61" s="148" t="n">
        <v>937954816.494662</v>
      </c>
      <c r="AD61" s="148" t="n">
        <v>1479</v>
      </c>
    </row>
    <row r="62" customFormat="false" ht="12.75" hidden="false" customHeight="false" outlineLevel="0" collapsed="false">
      <c r="A62" s="147" t="str">
        <f aca="false">IF(F62="EOL",B62&amp;"=Yes",IF(F62="NON-EOL",B62&amp;"=No",""))</f>
        <v/>
      </c>
      <c r="B62" s="147" t="str">
        <f aca="false">IF(E62="",B61,E62)</f>
        <v>UK GAS PHYSICAL</v>
      </c>
      <c r="C62" s="147" t="s">
        <v>2</v>
      </c>
      <c r="F62" s="148" t="s">
        <v>35</v>
      </c>
      <c r="H62" s="148" t="n">
        <v>22507685</v>
      </c>
      <c r="I62" s="148" t="n">
        <v>-12653320</v>
      </c>
      <c r="J62" s="148" t="n">
        <v>35161005</v>
      </c>
      <c r="L62" s="148" t="n">
        <v>67480398.31099</v>
      </c>
      <c r="N62" s="148" t="n">
        <v>161</v>
      </c>
      <c r="P62" s="148" t="n">
        <v>221124263.008695</v>
      </c>
      <c r="Q62" s="148" t="n">
        <v>-366757005.903071</v>
      </c>
      <c r="R62" s="148" t="n">
        <v>587881268.911766</v>
      </c>
      <c r="T62" s="148" t="n">
        <v>994542520.436885</v>
      </c>
      <c r="V62" s="148" t="n">
        <v>1809</v>
      </c>
      <c r="X62" s="148" t="n">
        <v>314604839.061</v>
      </c>
      <c r="Y62" s="148" t="n">
        <v>-554990249.723</v>
      </c>
      <c r="Z62" s="148" t="n">
        <v>869595088.784</v>
      </c>
      <c r="AB62" s="148" t="n">
        <v>1423643072.05034</v>
      </c>
      <c r="AD62" s="148" t="n">
        <v>3355</v>
      </c>
    </row>
    <row r="63" customFormat="false" ht="12.75" hidden="false" customHeight="false" outlineLevel="0" collapsed="false">
      <c r="A63" s="147" t="str">
        <f aca="false">IF(F63="EOL",B63&amp;"=Yes",IF(F63="NON-EOL",B63&amp;"=No",""))</f>
        <v/>
      </c>
      <c r="B63" s="147" t="str">
        <f aca="false">IF(E63="",B62,E63)</f>
        <v>UK GAS PHYSICAL</v>
      </c>
      <c r="C63" s="147" t="s">
        <v>2</v>
      </c>
      <c r="F63" s="148" t="s">
        <v>36</v>
      </c>
      <c r="H63" s="148" t="n">
        <v>0.524376451865219</v>
      </c>
      <c r="I63" s="148" t="n">
        <v>0.81579379957197</v>
      </c>
      <c r="J63" s="148" t="n">
        <v>0.629248225413352</v>
      </c>
      <c r="L63" s="148" t="n">
        <v>0.658717897428159</v>
      </c>
      <c r="N63" s="148" t="n">
        <v>0.695652173913044</v>
      </c>
      <c r="P63" s="148" t="n">
        <v>0.318881786379215</v>
      </c>
      <c r="Q63" s="148" t="n">
        <v>0.25726161595107</v>
      </c>
      <c r="R63" s="148" t="n">
        <v>0.280439280375753</v>
      </c>
      <c r="T63" s="148" t="n">
        <v>0.33442646218876</v>
      </c>
      <c r="V63" s="148" t="n">
        <v>0.550580431177446</v>
      </c>
      <c r="X63" s="148" t="n">
        <v>0.318828535185218</v>
      </c>
      <c r="Y63" s="148" t="n">
        <v>0.260011775111407</v>
      </c>
      <c r="Z63" s="148" t="n">
        <v>0.281290687073739</v>
      </c>
      <c r="AB63" s="148" t="n">
        <v>0.341158725168511</v>
      </c>
      <c r="AD63" s="148" t="n">
        <v>0.559165424739195</v>
      </c>
    </row>
    <row r="64" customFormat="false" ht="12.75" hidden="false" customHeight="false" outlineLevel="0" collapsed="false">
      <c r="A64" s="147" t="str">
        <f aca="false">IF(F64="EOL",B64&amp;"=Yes",IF(F64="NON-EOL",B64&amp;"=No",""))</f>
        <v/>
      </c>
      <c r="B64" s="147" t="str">
        <f aca="false">IF(E64="",B63,E64)</f>
        <v>UK GAS PHYSICAL</v>
      </c>
      <c r="C64" s="147" t="s">
        <v>2</v>
      </c>
    </row>
    <row r="65" customFormat="false" ht="12.75" hidden="false" customHeight="false" outlineLevel="0" collapsed="false">
      <c r="A65" s="147" t="str">
        <f aca="false">IF(F65="EOL",B65&amp;"=Yes",IF(F65="NON-EOL",B65&amp;"=No",""))</f>
        <v/>
      </c>
      <c r="B65" s="147" t="str">
        <f aca="false">IF(E65="",B64,E65)</f>
        <v>UK GAS PHYSICAL</v>
      </c>
      <c r="C65" s="147" t="s">
        <v>2</v>
      </c>
    </row>
    <row r="66" customFormat="false" ht="12.75" hidden="false" customHeight="false" outlineLevel="0" collapsed="false">
      <c r="A66" s="147" t="str">
        <f aca="false">IF(F66="EOL",B66&amp;"=Yes",IF(F66="NON-EOL",B66&amp;"=No",""))</f>
        <v/>
      </c>
      <c r="B66" s="147" t="str">
        <f aca="false">IF(E66="",B65,E66)</f>
        <v>UK GAS PHYSICAL</v>
      </c>
      <c r="C66" s="147" t="s">
        <v>2</v>
      </c>
    </row>
    <row r="67" customFormat="false" ht="12.75" hidden="false" customHeight="false" outlineLevel="0" collapsed="false">
      <c r="A67" s="147" t="str">
        <f aca="false">IF(F67="EOL",B67&amp;"=Yes",IF(F67="NON-EOL",B67&amp;"=No",""))</f>
        <v/>
      </c>
      <c r="B67" s="147" t="str">
        <f aca="false">IF(E67="",B66,E67)</f>
        <v>TOTAL GAS</v>
      </c>
      <c r="C67" s="147" t="s">
        <v>2</v>
      </c>
      <c r="E67" s="148" t="s">
        <v>58</v>
      </c>
    </row>
    <row r="68" customFormat="false" ht="12.75" hidden="false" customHeight="false" outlineLevel="0" collapsed="false">
      <c r="A68" s="147" t="str">
        <f aca="false">IF(F68="EOL",B68&amp;"=Yes",IF(F68="NON-EOL",B68&amp;"=No",""))</f>
        <v>TOTAL GAS=Yes</v>
      </c>
      <c r="B68" s="147" t="str">
        <f aca="false">IF(E68="",B67,E68)</f>
        <v>TOTAL GAS</v>
      </c>
      <c r="C68" s="147" t="s">
        <v>2</v>
      </c>
      <c r="F68" s="148" t="s">
        <v>32</v>
      </c>
      <c r="H68" s="148" t="n">
        <v>12480000</v>
      </c>
      <c r="I68" s="148" t="n">
        <v>-11542500</v>
      </c>
      <c r="J68" s="148" t="n">
        <v>24022500</v>
      </c>
      <c r="L68" s="148" t="n">
        <v>48151129.38426</v>
      </c>
      <c r="N68" s="148" t="n">
        <v>119</v>
      </c>
      <c r="P68" s="148" t="n">
        <v>82152500</v>
      </c>
      <c r="Q68" s="148" t="n">
        <v>-102205000</v>
      </c>
      <c r="R68" s="148" t="n">
        <v>184357500</v>
      </c>
      <c r="T68" s="148" t="n">
        <v>370521941.536688</v>
      </c>
      <c r="V68" s="148" t="n">
        <v>1081</v>
      </c>
      <c r="X68" s="148" t="n">
        <v>130002500</v>
      </c>
      <c r="Y68" s="148" t="n">
        <v>-157241500</v>
      </c>
      <c r="Z68" s="148" t="n">
        <v>287244000</v>
      </c>
      <c r="AB68" s="148" t="n">
        <v>564636971.415333</v>
      </c>
      <c r="AD68" s="148" t="n">
        <v>2062</v>
      </c>
    </row>
    <row r="69" customFormat="false" ht="12.75" hidden="false" customHeight="false" outlineLevel="0" collapsed="false">
      <c r="A69" s="147" t="str">
        <f aca="false">IF(F69="EOL",B69&amp;"=Yes",IF(F69="NON-EOL",B69&amp;"=No",""))</f>
        <v>TOTAL GAS=No</v>
      </c>
      <c r="B69" s="147" t="str">
        <f aca="false">IF(E69="",B68,E69)</f>
        <v>TOTAL GAS</v>
      </c>
      <c r="C69" s="147" t="s">
        <v>2</v>
      </c>
      <c r="F69" s="148" t="s">
        <v>34</v>
      </c>
      <c r="H69" s="148" t="n">
        <v>11313867</v>
      </c>
      <c r="I69" s="148" t="n">
        <v>-2630820</v>
      </c>
      <c r="J69" s="148" t="n">
        <v>13944687</v>
      </c>
      <c r="L69" s="148" t="n">
        <v>24713689.78211</v>
      </c>
      <c r="N69" s="148" t="n">
        <v>55</v>
      </c>
      <c r="P69" s="148" t="n">
        <v>191343797.579945</v>
      </c>
      <c r="Q69" s="148" t="n">
        <v>-288973067.133071</v>
      </c>
      <c r="R69" s="148" t="n">
        <v>480316864.713016</v>
      </c>
      <c r="T69" s="148" t="n">
        <v>725488506.099197</v>
      </c>
      <c r="V69" s="148" t="n">
        <v>978</v>
      </c>
      <c r="X69" s="148" t="n">
        <v>275570761.760881</v>
      </c>
      <c r="Y69" s="148" t="n">
        <v>-435371226.247378</v>
      </c>
      <c r="Z69" s="148" t="n">
        <v>710941988.008259</v>
      </c>
      <c r="AB69" s="148" t="n">
        <v>1043306629.39143</v>
      </c>
      <c r="AD69" s="148" t="n">
        <v>1838</v>
      </c>
    </row>
    <row r="70" customFormat="false" ht="12.75" hidden="false" customHeight="false" outlineLevel="0" collapsed="false">
      <c r="A70" s="147" t="str">
        <f aca="false">IF(F70="EOL",B70&amp;"=Yes",IF(F70="NON-EOL",B70&amp;"=No",""))</f>
        <v/>
      </c>
      <c r="B70" s="147" t="str">
        <f aca="false">IF(E70="",B69,E70)</f>
        <v>TOTAL GAS</v>
      </c>
      <c r="C70" s="147" t="s">
        <v>2</v>
      </c>
      <c r="F70" s="148" t="s">
        <v>35</v>
      </c>
      <c r="H70" s="148" t="n">
        <v>23793867</v>
      </c>
      <c r="I70" s="148" t="n">
        <v>-14173320</v>
      </c>
      <c r="J70" s="148" t="n">
        <v>37967187</v>
      </c>
      <c r="L70" s="148" t="n">
        <v>72864819.16637</v>
      </c>
      <c r="N70" s="148" t="n">
        <v>174</v>
      </c>
      <c r="P70" s="148" t="n">
        <v>273496297.579945</v>
      </c>
      <c r="Q70" s="148" t="n">
        <v>-391178067.133071</v>
      </c>
      <c r="R70" s="148" t="n">
        <v>664674364.713016</v>
      </c>
      <c r="T70" s="148" t="n">
        <v>1096010447.63588</v>
      </c>
      <c r="V70" s="148" t="n">
        <v>2059</v>
      </c>
      <c r="X70" s="148" t="n">
        <v>405573261.760881</v>
      </c>
      <c r="Y70" s="148" t="n">
        <v>-592612726.247378</v>
      </c>
      <c r="Z70" s="148" t="n">
        <v>998185988.008259</v>
      </c>
      <c r="AB70" s="148" t="n">
        <v>1607943600.80676</v>
      </c>
      <c r="AD70" s="148" t="n">
        <v>3900</v>
      </c>
    </row>
    <row r="71" customFormat="false" ht="12.75" hidden="false" customHeight="false" outlineLevel="0" collapsed="false">
      <c r="A71" s="147" t="str">
        <f aca="false">IF(F71="EOL",B71&amp;"=Yes",IF(F71="NON-EOL",B71&amp;"=No",""))</f>
        <v/>
      </c>
      <c r="B71" s="147" t="str">
        <f aca="false">IF(E71="",B70,E71)</f>
        <v>TOTAL GAS</v>
      </c>
      <c r="C71" s="147" t="s">
        <v>2</v>
      </c>
      <c r="F71" s="148" t="s">
        <v>36</v>
      </c>
      <c r="H71" s="148" t="n">
        <v>0.52450490708383</v>
      </c>
      <c r="I71" s="148" t="n">
        <v>0.814382233661556</v>
      </c>
      <c r="J71" s="148" t="n">
        <v>0.632717404110028</v>
      </c>
      <c r="L71" s="148" t="n">
        <v>0.660828228700026</v>
      </c>
      <c r="N71" s="148" t="n">
        <v>0.683908045977012</v>
      </c>
      <c r="P71" s="148" t="n">
        <v>0.300378837764654</v>
      </c>
      <c r="Q71" s="148" t="n">
        <v>0.261274873484233</v>
      </c>
      <c r="R71" s="148" t="n">
        <v>0.277365142673434</v>
      </c>
      <c r="T71" s="148" t="n">
        <v>0.338064242303447</v>
      </c>
      <c r="V71" s="148" t="n">
        <v>0.525012141816416</v>
      </c>
      <c r="X71" s="148" t="n">
        <v>0.320540115084429</v>
      </c>
      <c r="Y71" s="148" t="n">
        <v>0.265336016314914</v>
      </c>
      <c r="Z71" s="148" t="n">
        <v>0.28776601099476</v>
      </c>
      <c r="AB71" s="148" t="n">
        <v>0.351154711603091</v>
      </c>
      <c r="AD71" s="148" t="n">
        <v>0.528717948717949</v>
      </c>
    </row>
    <row r="72" customFormat="false" ht="12.75" hidden="false" customHeight="false" outlineLevel="0" collapsed="false">
      <c r="A72" s="147" t="str">
        <f aca="false">IF(F72="EOL",B72&amp;"=Yes",IF(F72="NON-EOL",B72&amp;"=No",""))</f>
        <v/>
      </c>
      <c r="B72" s="147" t="str">
        <f aca="false">IF(E72="",B71,E72)</f>
        <v>TOTAL GAS</v>
      </c>
      <c r="C72" s="147" t="s">
        <v>2</v>
      </c>
    </row>
    <row r="73" customFormat="false" ht="12.75" hidden="false" customHeight="false" outlineLevel="0" collapsed="false">
      <c r="A73" s="147" t="str">
        <f aca="false">IF(F73="EOL",B73&amp;"=Yes",IF(F73="NON-EOL",B73&amp;"=No",""))</f>
        <v/>
      </c>
      <c r="B73" s="147" t="str">
        <f aca="false">IF(E73="",B72,E73)</f>
        <v>TOTAL GAS</v>
      </c>
      <c r="C73" s="147" t="s">
        <v>2</v>
      </c>
    </row>
    <row r="74" customFormat="false" ht="12.75" hidden="false" customHeight="false" outlineLevel="0" collapsed="false">
      <c r="A74" s="147" t="str">
        <f aca="false">IF(F74="EOL",B74&amp;"=Yes",IF(F74="NON-EOL",B74&amp;"=No",""))</f>
        <v/>
      </c>
      <c r="B74" s="147" t="str">
        <f aca="false">IF(E74="",B73,E74)</f>
        <v>TOTAL GAS</v>
      </c>
      <c r="C74" s="147" t="s">
        <v>2</v>
      </c>
    </row>
    <row r="75" customFormat="false" ht="12.75" hidden="false" customHeight="false" outlineLevel="0" collapsed="false">
      <c r="A75" s="147" t="str">
        <f aca="false">IF(F75="EOL",B75&amp;"=Yes",IF(F75="NON-EOL",B75&amp;"=No",""))</f>
        <v/>
      </c>
      <c r="B75" s="147" t="str">
        <f aca="false">IF(E75="",B74,E75)</f>
        <v>US POWER PHYSICAL</v>
      </c>
      <c r="C75" s="147" t="s">
        <v>2</v>
      </c>
      <c r="E75" s="148" t="s">
        <v>59</v>
      </c>
    </row>
    <row r="76" customFormat="false" ht="12.75" hidden="false" customHeight="false" outlineLevel="0" collapsed="false">
      <c r="A76" s="147" t="str">
        <f aca="false">IF(F76="EOL",B76&amp;"=Yes",IF(F76="NON-EOL",B76&amp;"=No",""))</f>
        <v>US POWER PHYSICAL=Yes</v>
      </c>
      <c r="B76" s="147" t="str">
        <f aca="false">IF(E76="",B75,E76)</f>
        <v>US POWER PHYSICAL</v>
      </c>
      <c r="C76" s="147" t="s">
        <v>2</v>
      </c>
      <c r="F76" s="148" t="s">
        <v>32</v>
      </c>
      <c r="J76" s="148" t="n">
        <v>0</v>
      </c>
      <c r="R76" s="148" t="n">
        <v>0</v>
      </c>
      <c r="Z76" s="148" t="n">
        <v>0</v>
      </c>
    </row>
    <row r="77" customFormat="false" ht="12.75" hidden="false" customHeight="false" outlineLevel="0" collapsed="false">
      <c r="A77" s="147" t="str">
        <f aca="false">IF(F77="EOL",B77&amp;"=Yes",IF(F77="NON-EOL",B77&amp;"=No",""))</f>
        <v>US POWER PHYSICAL=No</v>
      </c>
      <c r="B77" s="147" t="str">
        <f aca="false">IF(E77="",B76,E77)</f>
        <v>US POWER PHYSICAL</v>
      </c>
      <c r="C77" s="147" t="s">
        <v>2</v>
      </c>
      <c r="F77" s="148" t="s">
        <v>34</v>
      </c>
      <c r="J77" s="148" t="n">
        <v>0</v>
      </c>
      <c r="R77" s="148" t="n">
        <v>0</v>
      </c>
      <c r="Z77" s="148" t="n">
        <v>0</v>
      </c>
    </row>
    <row r="78" customFormat="false" ht="12.75" hidden="false" customHeight="false" outlineLevel="0" collapsed="false">
      <c r="A78" s="147" t="str">
        <f aca="false">IF(F78="EOL",B78&amp;"=Yes",IF(F78="NON-EOL",B78&amp;"=No",""))</f>
        <v/>
      </c>
      <c r="B78" s="147" t="str">
        <f aca="false">IF(E78="",B77,E78)</f>
        <v>US POWER PHYSICAL</v>
      </c>
      <c r="C78" s="147" t="s">
        <v>2</v>
      </c>
      <c r="F78" s="148" t="s">
        <v>35</v>
      </c>
      <c r="J78" s="148" t="n">
        <v>0</v>
      </c>
      <c r="R78" s="148" t="n">
        <v>0</v>
      </c>
      <c r="Z78" s="148" t="n">
        <v>0</v>
      </c>
      <c r="AB78" s="148" t="n">
        <v>0</v>
      </c>
    </row>
    <row r="79" customFormat="false" ht="12.75" hidden="false" customHeight="false" outlineLevel="0" collapsed="false">
      <c r="A79" s="147" t="str">
        <f aca="false">IF(F79="EOL",B79&amp;"=Yes",IF(F79="NON-EOL",B79&amp;"=No",""))</f>
        <v/>
      </c>
      <c r="B79" s="147" t="str">
        <f aca="false">IF(E79="",B78,E79)</f>
        <v>US POWER PHYSICAL</v>
      </c>
      <c r="C79" s="147" t="s">
        <v>2</v>
      </c>
      <c r="F79" s="148" t="s">
        <v>36</v>
      </c>
    </row>
    <row r="80" customFormat="false" ht="12.75" hidden="false" customHeight="false" outlineLevel="0" collapsed="false">
      <c r="A80" s="147" t="str">
        <f aca="false">IF(F80="EOL",B80&amp;"=Yes",IF(F80="NON-EOL",B80&amp;"=No",""))</f>
        <v/>
      </c>
      <c r="B80" s="147" t="str">
        <f aca="false">IF(E80="",B79,E80)</f>
        <v>US POWER PHYSICAL</v>
      </c>
      <c r="C80" s="147" t="s">
        <v>2</v>
      </c>
    </row>
    <row r="81" customFormat="false" ht="12.75" hidden="false" customHeight="false" outlineLevel="0" collapsed="false">
      <c r="A81" s="147" t="str">
        <f aca="false">IF(F81="EOL",B81&amp;"=Yes",IF(F81="NON-EOL",B81&amp;"=No",""))</f>
        <v/>
      </c>
      <c r="B81" s="147" t="str">
        <f aca="false">IF(E81="",B80,E81)</f>
        <v> CONTINENTAL POWER FINANCIAL</v>
      </c>
      <c r="C81" s="147" t="s">
        <v>2</v>
      </c>
      <c r="E81" s="148" t="s">
        <v>62</v>
      </c>
    </row>
    <row r="82" customFormat="false" ht="12.75" hidden="false" customHeight="false" outlineLevel="0" collapsed="false">
      <c r="A82" s="147" t="str">
        <f aca="false">IF(F82="EOL",B82&amp;"=Yes",IF(F82="NON-EOL",B82&amp;"=No",""))</f>
        <v> CONTINENTAL POWER FINANCIAL=Yes</v>
      </c>
      <c r="B82" s="147" t="str">
        <f aca="false">IF(E82="",B81,E82)</f>
        <v> CONTINENTAL POWER FINANCIAL</v>
      </c>
      <c r="C82" s="147" t="s">
        <v>2</v>
      </c>
      <c r="F82" s="148" t="s">
        <v>32</v>
      </c>
      <c r="H82" s="148" t="n">
        <v>0</v>
      </c>
      <c r="I82" s="148" t="n">
        <v>-5900</v>
      </c>
      <c r="J82" s="148" t="n">
        <v>5900</v>
      </c>
      <c r="L82" s="148" t="n">
        <v>114646</v>
      </c>
      <c r="M82" s="148" t="s">
        <v>243</v>
      </c>
      <c r="N82" s="148" t="n">
        <v>3</v>
      </c>
      <c r="P82" s="148" t="n">
        <v>16550</v>
      </c>
      <c r="Q82" s="148" t="n">
        <v>-47660</v>
      </c>
      <c r="R82" s="148" t="n">
        <v>64210</v>
      </c>
      <c r="T82" s="148" t="n">
        <v>1400711.0605</v>
      </c>
      <c r="U82" s="148" t="s">
        <v>243</v>
      </c>
      <c r="V82" s="148" t="n">
        <v>26</v>
      </c>
      <c r="X82" s="148" t="n">
        <v>23090</v>
      </c>
      <c r="Y82" s="148" t="n">
        <v>-63460</v>
      </c>
      <c r="Z82" s="148" t="n">
        <v>86550</v>
      </c>
      <c r="AB82" s="148" t="n">
        <v>1969958.742</v>
      </c>
      <c r="AD82" s="148" t="n">
        <v>36</v>
      </c>
    </row>
    <row r="83" customFormat="false" ht="12.75" hidden="false" customHeight="false" outlineLevel="0" collapsed="false">
      <c r="A83" s="147" t="str">
        <f aca="false">IF(F83="EOL",B83&amp;"=Yes",IF(F83="NON-EOL",B83&amp;"=No",""))</f>
        <v> CONTINENTAL POWER FINANCIAL=No</v>
      </c>
      <c r="B83" s="147" t="str">
        <f aca="false">IF(E83="",B82,E83)</f>
        <v> CONTINENTAL POWER FINANCIAL</v>
      </c>
      <c r="C83" s="147" t="s">
        <v>2</v>
      </c>
      <c r="F83" s="148" t="s">
        <v>34</v>
      </c>
      <c r="H83" s="148" t="n">
        <v>6900</v>
      </c>
      <c r="I83" s="148" t="n">
        <v>0</v>
      </c>
      <c r="J83" s="148" t="n">
        <v>6900</v>
      </c>
      <c r="L83" s="148" t="n">
        <v>169000</v>
      </c>
      <c r="M83" s="148" t="s">
        <v>243</v>
      </c>
      <c r="N83" s="148" t="n">
        <v>2</v>
      </c>
      <c r="P83" s="148" t="n">
        <v>45560</v>
      </c>
      <c r="Q83" s="148" t="n">
        <v>-153160</v>
      </c>
      <c r="R83" s="148" t="n">
        <v>198720</v>
      </c>
      <c r="T83" s="148" t="n">
        <v>4431123.6049</v>
      </c>
      <c r="U83" s="148" t="s">
        <v>243</v>
      </c>
      <c r="V83" s="148" t="n">
        <v>41</v>
      </c>
      <c r="X83" s="148" t="n">
        <v>490226</v>
      </c>
      <c r="Y83" s="148" t="n">
        <v>-599796</v>
      </c>
      <c r="Z83" s="148" t="n">
        <v>1090022</v>
      </c>
      <c r="AB83" s="148" t="n">
        <v>28805762.3039</v>
      </c>
      <c r="AD83" s="148" t="n">
        <v>81</v>
      </c>
    </row>
    <row r="84" customFormat="false" ht="12.75" hidden="false" customHeight="false" outlineLevel="0" collapsed="false">
      <c r="A84" s="147" t="str">
        <f aca="false">IF(F84="EOL",B84&amp;"=Yes",IF(F84="NON-EOL",B84&amp;"=No",""))</f>
        <v/>
      </c>
      <c r="B84" s="147" t="str">
        <f aca="false">IF(E84="",B83,E84)</f>
        <v> CONTINENTAL POWER FINANCIAL</v>
      </c>
      <c r="C84" s="147" t="s">
        <v>2</v>
      </c>
      <c r="F84" s="148" t="s">
        <v>35</v>
      </c>
      <c r="H84" s="148" t="n">
        <v>6900</v>
      </c>
      <c r="I84" s="148" t="n">
        <v>-5900</v>
      </c>
      <c r="J84" s="148" t="n">
        <v>12800</v>
      </c>
      <c r="L84" s="148" t="n">
        <v>283646</v>
      </c>
      <c r="N84" s="148" t="n">
        <v>5</v>
      </c>
      <c r="P84" s="148" t="n">
        <v>62110</v>
      </c>
      <c r="Q84" s="148" t="n">
        <v>-200820</v>
      </c>
      <c r="R84" s="148" t="n">
        <v>262930</v>
      </c>
      <c r="T84" s="148" t="n">
        <v>5831834.6654</v>
      </c>
      <c r="V84" s="148" t="n">
        <v>67</v>
      </c>
      <c r="X84" s="148" t="n">
        <v>513316</v>
      </c>
      <c r="Y84" s="148" t="n">
        <v>-663256</v>
      </c>
      <c r="Z84" s="148" t="n">
        <v>1176572</v>
      </c>
      <c r="AB84" s="148" t="n">
        <v>30775721.0459</v>
      </c>
      <c r="AD84" s="148" t="n">
        <v>117</v>
      </c>
    </row>
    <row r="85" customFormat="false" ht="12.75" hidden="false" customHeight="false" outlineLevel="0" collapsed="false">
      <c r="A85" s="147" t="str">
        <f aca="false">IF(F85="EOL",B85&amp;"=Yes",IF(F85="NON-EOL",B85&amp;"=No",""))</f>
        <v/>
      </c>
      <c r="B85" s="147" t="str">
        <f aca="false">IF(E85="",B84,E85)</f>
        <v> CONTINENTAL POWER FINANCIAL</v>
      </c>
      <c r="C85" s="147" t="s">
        <v>2</v>
      </c>
      <c r="F85" s="148" t="s">
        <v>36</v>
      </c>
      <c r="H85" s="148" t="n">
        <v>0</v>
      </c>
      <c r="I85" s="148" t="n">
        <v>1</v>
      </c>
      <c r="J85" s="148" t="n">
        <v>0.4609375</v>
      </c>
      <c r="L85" s="148" t="n">
        <v>0.404186909034501</v>
      </c>
      <c r="N85" s="148" t="n">
        <v>0.6</v>
      </c>
      <c r="P85" s="148" t="n">
        <v>0.266462727419095</v>
      </c>
      <c r="Q85" s="148" t="n">
        <v>0.237326959466189</v>
      </c>
      <c r="R85" s="148" t="n">
        <v>0.244209485414369</v>
      </c>
      <c r="T85" s="148" t="n">
        <v>0.240183602736606</v>
      </c>
      <c r="V85" s="148" t="n">
        <v>0.388059701492537</v>
      </c>
      <c r="X85" s="148" t="n">
        <v>0.0449820383545418</v>
      </c>
      <c r="Y85" s="148" t="n">
        <v>0.0956794963030866</v>
      </c>
      <c r="Z85" s="148" t="n">
        <v>0.0735611590280918</v>
      </c>
      <c r="AB85" s="148" t="n">
        <v>0.0640101571970299</v>
      </c>
      <c r="AD85" s="148" t="n">
        <v>0.307692307692308</v>
      </c>
    </row>
    <row r="86" customFormat="false" ht="12.75" hidden="false" customHeight="false" outlineLevel="0" collapsed="false">
      <c r="A86" s="147" t="str">
        <f aca="false">IF(F86="EOL",B86&amp;"=Yes",IF(F86="NON-EOL",B86&amp;"=No",""))</f>
        <v/>
      </c>
      <c r="B86" s="147" t="str">
        <f aca="false">IF(E86="",B85,E86)</f>
        <v> CONTINENTAL POWER FINANCIAL</v>
      </c>
      <c r="C86" s="147" t="s">
        <v>2</v>
      </c>
    </row>
    <row r="87" customFormat="false" ht="12.75" hidden="false" customHeight="false" outlineLevel="0" collapsed="false">
      <c r="A87" s="147" t="str">
        <f aca="false">IF(F87="EOL",B87&amp;"=Yes",IF(F87="NON-EOL",B87&amp;"=No",""))</f>
        <v/>
      </c>
      <c r="B87" s="147" t="str">
        <f aca="false">IF(E87="",B86,E87)</f>
        <v>CONTINENTAL POWER PHYSICAL</v>
      </c>
      <c r="C87" s="147" t="s">
        <v>2</v>
      </c>
      <c r="E87" s="148" t="s">
        <v>244</v>
      </c>
    </row>
    <row r="88" customFormat="false" ht="12.75" hidden="false" customHeight="false" outlineLevel="0" collapsed="false">
      <c r="A88" s="147" t="str">
        <f aca="false">IF(F88="EOL",B88&amp;"=Yes",IF(F88="NON-EOL",B88&amp;"=No",""))</f>
        <v>CONTINENTAL POWER PHYSICAL=Yes</v>
      </c>
      <c r="B88" s="147" t="str">
        <f aca="false">IF(E88="",B87,E88)</f>
        <v>CONTINENTAL POWER PHYSICAL</v>
      </c>
      <c r="C88" s="147" t="s">
        <v>2</v>
      </c>
      <c r="F88" s="148" t="s">
        <v>32</v>
      </c>
      <c r="H88" s="148" t="n">
        <v>45420</v>
      </c>
      <c r="I88" s="148" t="n">
        <v>-51180</v>
      </c>
      <c r="J88" s="148" t="n">
        <v>96600</v>
      </c>
      <c r="L88" s="148" t="n">
        <v>1604971</v>
      </c>
      <c r="M88" s="148" t="s">
        <v>243</v>
      </c>
      <c r="N88" s="148" t="n">
        <v>25</v>
      </c>
      <c r="P88" s="148" t="n">
        <v>772643</v>
      </c>
      <c r="Q88" s="148" t="n">
        <v>-780180</v>
      </c>
      <c r="R88" s="148" t="n">
        <v>1552823</v>
      </c>
      <c r="T88" s="148" t="n">
        <v>27859144.083805</v>
      </c>
      <c r="U88" s="148" t="s">
        <v>243</v>
      </c>
      <c r="V88" s="148" t="n">
        <v>186</v>
      </c>
      <c r="X88" s="148" t="n">
        <v>818783</v>
      </c>
      <c r="Y88" s="148" t="n">
        <v>-817620</v>
      </c>
      <c r="Z88" s="148" t="n">
        <v>1636403</v>
      </c>
      <c r="AB88" s="148" t="n">
        <v>30342246.39655</v>
      </c>
      <c r="AD88" s="148" t="n">
        <v>209</v>
      </c>
    </row>
    <row r="89" customFormat="false" ht="12.75" hidden="false" customHeight="false" outlineLevel="0" collapsed="false">
      <c r="A89" s="147" t="str">
        <f aca="false">IF(F89="EOL",B89&amp;"=Yes",IF(F89="NON-EOL",B89&amp;"=No",""))</f>
        <v>CONTINENTAL POWER PHYSICAL=No</v>
      </c>
      <c r="B89" s="147" t="str">
        <f aca="false">IF(E89="",B88,E89)</f>
        <v>CONTINENTAL POWER PHYSICAL</v>
      </c>
      <c r="C89" s="147" t="s">
        <v>2</v>
      </c>
      <c r="F89" s="148" t="s">
        <v>34</v>
      </c>
      <c r="H89" s="148" t="n">
        <v>27254</v>
      </c>
      <c r="I89" s="148" t="n">
        <v>-24476</v>
      </c>
      <c r="J89" s="148" t="n">
        <v>51730</v>
      </c>
      <c r="L89" s="148" t="n">
        <v>625605</v>
      </c>
      <c r="M89" s="148" t="s">
        <v>243</v>
      </c>
      <c r="N89" s="148" t="n">
        <v>66</v>
      </c>
      <c r="P89" s="148" t="n">
        <v>15476416.2</v>
      </c>
      <c r="Q89" s="148" t="n">
        <v>-1087687.9</v>
      </c>
      <c r="R89" s="148" t="n">
        <v>16564104.1</v>
      </c>
      <c r="T89" s="148" t="n">
        <v>272634465.010629</v>
      </c>
      <c r="U89" s="148" t="s">
        <v>243</v>
      </c>
      <c r="V89" s="148" t="n">
        <v>1453</v>
      </c>
      <c r="X89" s="148" t="n">
        <v>18060794.8</v>
      </c>
      <c r="Y89" s="148" t="n">
        <v>-2955146.6</v>
      </c>
      <c r="Z89" s="148" t="n">
        <v>21015941.4</v>
      </c>
      <c r="AB89" s="148" t="n">
        <v>365714412.85883</v>
      </c>
      <c r="AD89" s="148" t="n">
        <v>2766</v>
      </c>
    </row>
    <row r="90" customFormat="false" ht="12.75" hidden="false" customHeight="false" outlineLevel="0" collapsed="false">
      <c r="A90" s="147" t="str">
        <f aca="false">IF(F90="EOL",B90&amp;"=Yes",IF(F90="NON-EOL",B90&amp;"=No",""))</f>
        <v/>
      </c>
      <c r="B90" s="147" t="str">
        <f aca="false">IF(E90="",B89,E90)</f>
        <v>CONTINENTAL POWER PHYSICAL</v>
      </c>
      <c r="C90" s="147" t="s">
        <v>2</v>
      </c>
      <c r="F90" s="148" t="s">
        <v>35</v>
      </c>
      <c r="H90" s="148" t="n">
        <v>72674</v>
      </c>
      <c r="I90" s="148" t="n">
        <v>-75656</v>
      </c>
      <c r="J90" s="148" t="n">
        <v>148330</v>
      </c>
      <c r="L90" s="148" t="n">
        <v>2230576</v>
      </c>
      <c r="N90" s="148" t="n">
        <v>91</v>
      </c>
      <c r="P90" s="148" t="n">
        <v>16249059.2</v>
      </c>
      <c r="Q90" s="148" t="n">
        <v>-1867867.9</v>
      </c>
      <c r="R90" s="148" t="n">
        <v>18116927.1</v>
      </c>
      <c r="T90" s="148" t="n">
        <v>300493609.094434</v>
      </c>
      <c r="V90" s="148" t="n">
        <v>1639</v>
      </c>
      <c r="X90" s="148" t="n">
        <v>18879577.8</v>
      </c>
      <c r="Y90" s="148" t="n">
        <v>-3772766.6</v>
      </c>
      <c r="Z90" s="148" t="n">
        <v>22652344.4</v>
      </c>
      <c r="AB90" s="148" t="n">
        <v>396056659.25538</v>
      </c>
      <c r="AD90" s="148" t="n">
        <v>2975</v>
      </c>
    </row>
    <row r="91" customFormat="false" ht="12.75" hidden="false" customHeight="false" outlineLevel="0" collapsed="false">
      <c r="A91" s="147" t="str">
        <f aca="false">IF(F91="EOL",B91&amp;"=Yes",IF(F91="NON-EOL",B91&amp;"=No",""))</f>
        <v/>
      </c>
      <c r="B91" s="147" t="str">
        <f aca="false">IF(E91="",B90,E91)</f>
        <v>CONTINENTAL POWER PHYSICAL</v>
      </c>
      <c r="C91" s="147" t="s">
        <v>2</v>
      </c>
      <c r="F91" s="148" t="s">
        <v>36</v>
      </c>
      <c r="H91" s="148" t="n">
        <v>0.624982799900927</v>
      </c>
      <c r="I91" s="148" t="n">
        <v>0.676483028444538</v>
      </c>
      <c r="J91" s="148" t="n">
        <v>0.651250589900897</v>
      </c>
      <c r="L91" s="148" t="n">
        <v>0.71953208498612</v>
      </c>
      <c r="N91" s="148" t="n">
        <v>0.274725274725275</v>
      </c>
      <c r="P91" s="148" t="n">
        <v>0.0475500144648375</v>
      </c>
      <c r="Q91" s="148" t="n">
        <v>0.417684783811532</v>
      </c>
      <c r="R91" s="148" t="n">
        <v>0.0857111689763326</v>
      </c>
      <c r="T91" s="148" t="n">
        <v>0.0927112698594862</v>
      </c>
      <c r="V91" s="148" t="n">
        <v>0.113483831604637</v>
      </c>
      <c r="X91" s="148" t="n">
        <v>0.0433687134677344</v>
      </c>
      <c r="Y91" s="148" t="n">
        <v>0.216716295145319</v>
      </c>
      <c r="Z91" s="148" t="n">
        <v>0.0722398958405383</v>
      </c>
      <c r="AB91" s="148" t="n">
        <v>0.0766108729331708</v>
      </c>
      <c r="AD91" s="148" t="n">
        <v>0.0702521008403361</v>
      </c>
    </row>
    <row r="92" customFormat="false" ht="12.75" hidden="false" customHeight="false" outlineLevel="0" collapsed="false">
      <c r="A92" s="147" t="str">
        <f aca="false">IF(F92="EOL",B92&amp;"=Yes",IF(F92="NON-EOL",B92&amp;"=No",""))</f>
        <v/>
      </c>
      <c r="B92" s="147" t="str">
        <f aca="false">IF(E92="",B91,E92)</f>
        <v>CONTINENTAL POWER PHYSICAL</v>
      </c>
      <c r="C92" s="147" t="s">
        <v>2</v>
      </c>
    </row>
    <row r="93" customFormat="false" ht="12.75" hidden="false" customHeight="false" outlineLevel="0" collapsed="false">
      <c r="A93" s="147" t="str">
        <f aca="false">IF(F93="EOL",B93&amp;"=Yes",IF(F93="NON-EOL",B93&amp;"=No",""))</f>
        <v/>
      </c>
      <c r="B93" s="147" t="str">
        <f aca="false">IF(E93="",B92,E93)</f>
        <v>NORDIC POWER FINANCIAL</v>
      </c>
      <c r="C93" s="147" t="s">
        <v>2</v>
      </c>
      <c r="E93" s="148" t="s">
        <v>68</v>
      </c>
    </row>
    <row r="94" customFormat="false" ht="12.75" hidden="false" customHeight="false" outlineLevel="0" collapsed="false">
      <c r="A94" s="147" t="str">
        <f aca="false">IF(F94="EOL",B94&amp;"=Yes",IF(F94="NON-EOL",B94&amp;"=No",""))</f>
        <v>NORDIC POWER FINANCIAL=Yes</v>
      </c>
      <c r="B94" s="147" t="str">
        <f aca="false">IF(E94="",B93,E94)</f>
        <v>NORDIC POWER FINANCIAL</v>
      </c>
      <c r="C94" s="147" t="s">
        <v>2</v>
      </c>
      <c r="F94" s="148" t="s">
        <v>32</v>
      </c>
      <c r="H94" s="148" t="n">
        <v>11045</v>
      </c>
      <c r="I94" s="148" t="n">
        <v>0</v>
      </c>
      <c r="J94" s="148" t="n">
        <v>11045</v>
      </c>
      <c r="L94" s="148" t="n">
        <v>170765</v>
      </c>
      <c r="M94" s="148" t="s">
        <v>243</v>
      </c>
      <c r="N94" s="148" t="n">
        <v>1</v>
      </c>
      <c r="P94" s="148" t="n">
        <v>556177</v>
      </c>
      <c r="Q94" s="148" t="n">
        <v>-622193</v>
      </c>
      <c r="R94" s="148" t="n">
        <v>1178370</v>
      </c>
      <c r="T94" s="148" t="n">
        <v>16528157.9389771</v>
      </c>
      <c r="U94" s="148" t="s">
        <v>243</v>
      </c>
      <c r="V94" s="148" t="n">
        <v>66</v>
      </c>
      <c r="X94" s="148" t="n">
        <v>915502</v>
      </c>
      <c r="Y94" s="148" t="n">
        <v>-849478</v>
      </c>
      <c r="Z94" s="148" t="n">
        <v>1764980</v>
      </c>
      <c r="AB94" s="148" t="n">
        <v>24755097.43375</v>
      </c>
      <c r="AD94" s="148" t="n">
        <v>98</v>
      </c>
    </row>
    <row r="95" customFormat="false" ht="12.75" hidden="false" customHeight="false" outlineLevel="0" collapsed="false">
      <c r="A95" s="147" t="str">
        <f aca="false">IF(F95="EOL",B95&amp;"=Yes",IF(F95="NON-EOL",B95&amp;"=No",""))</f>
        <v>NORDIC POWER FINANCIAL=No</v>
      </c>
      <c r="B95" s="147" t="str">
        <f aca="false">IF(E95="",B94,E95)</f>
        <v>NORDIC POWER FINANCIAL</v>
      </c>
      <c r="C95" s="147" t="s">
        <v>2</v>
      </c>
      <c r="F95" s="148" t="s">
        <v>34</v>
      </c>
      <c r="H95" s="148" t="n">
        <v>292800</v>
      </c>
      <c r="I95" s="148" t="n">
        <v>-659463</v>
      </c>
      <c r="J95" s="148" t="n">
        <v>952263</v>
      </c>
      <c r="L95" s="148" t="n">
        <v>6706886</v>
      </c>
      <c r="M95" s="148" t="s">
        <v>243</v>
      </c>
      <c r="N95" s="148" t="n">
        <v>27</v>
      </c>
      <c r="P95" s="148" t="n">
        <v>9815815.01000977</v>
      </c>
      <c r="Q95" s="148" t="n">
        <v>-7873163.73714121</v>
      </c>
      <c r="R95" s="148" t="n">
        <v>17688978.747151</v>
      </c>
      <c r="T95" s="148" t="n">
        <v>159674691.926294</v>
      </c>
      <c r="U95" s="148" t="s">
        <v>243</v>
      </c>
      <c r="V95" s="148" t="n">
        <v>724</v>
      </c>
      <c r="X95" s="148" t="n">
        <v>25734888</v>
      </c>
      <c r="Y95" s="148" t="n">
        <v>-19038690.4296875</v>
      </c>
      <c r="Z95" s="148" t="n">
        <v>44773578.4296875</v>
      </c>
      <c r="AB95" s="148" t="n">
        <v>384987073.034843</v>
      </c>
      <c r="AD95" s="148" t="n">
        <v>1893</v>
      </c>
    </row>
    <row r="96" customFormat="false" ht="12.75" hidden="false" customHeight="false" outlineLevel="0" collapsed="false">
      <c r="A96" s="147" t="str">
        <f aca="false">IF(F96="EOL",B96&amp;"=Yes",IF(F96="NON-EOL",B96&amp;"=No",""))</f>
        <v/>
      </c>
      <c r="B96" s="147" t="str">
        <f aca="false">IF(E96="",B95,E96)</f>
        <v>NORDIC POWER FINANCIAL</v>
      </c>
      <c r="C96" s="147" t="s">
        <v>2</v>
      </c>
      <c r="F96" s="148" t="s">
        <v>35</v>
      </c>
      <c r="H96" s="148" t="n">
        <v>303845</v>
      </c>
      <c r="I96" s="148" t="n">
        <v>-659463</v>
      </c>
      <c r="J96" s="148" t="n">
        <v>963308</v>
      </c>
      <c r="L96" s="148" t="n">
        <v>6877651</v>
      </c>
      <c r="N96" s="148" t="n">
        <v>28</v>
      </c>
      <c r="P96" s="148" t="n">
        <v>10371992.0100098</v>
      </c>
      <c r="Q96" s="148" t="n">
        <v>-8495356.73714121</v>
      </c>
      <c r="R96" s="148" t="n">
        <v>18867348.747151</v>
      </c>
      <c r="T96" s="148" t="n">
        <v>176202849.865272</v>
      </c>
      <c r="V96" s="148" t="n">
        <v>790</v>
      </c>
      <c r="X96" s="148" t="n">
        <v>26650390</v>
      </c>
      <c r="Y96" s="148" t="n">
        <v>-19888168.4296875</v>
      </c>
      <c r="Z96" s="148" t="n">
        <v>46538558.4296875</v>
      </c>
      <c r="AB96" s="148" t="n">
        <v>409742170.468593</v>
      </c>
      <c r="AD96" s="148" t="n">
        <v>1991</v>
      </c>
    </row>
    <row r="97" customFormat="false" ht="12.75" hidden="false" customHeight="false" outlineLevel="0" collapsed="false">
      <c r="A97" s="147" t="str">
        <f aca="false">IF(F97="EOL",B97&amp;"=Yes",IF(F97="NON-EOL",B97&amp;"=No",""))</f>
        <v/>
      </c>
      <c r="B97" s="147" t="str">
        <f aca="false">IF(E97="",B96,E97)</f>
        <v>NORDIC POWER FINANCIAL</v>
      </c>
      <c r="C97" s="147" t="s">
        <v>2</v>
      </c>
      <c r="F97" s="148" t="s">
        <v>36</v>
      </c>
      <c r="H97" s="148" t="n">
        <v>0.0363507709522948</v>
      </c>
      <c r="I97" s="148" t="n">
        <v>0</v>
      </c>
      <c r="J97" s="148" t="n">
        <v>0.0114656994439992</v>
      </c>
      <c r="L97" s="148" t="n">
        <v>0.0248289714031724</v>
      </c>
      <c r="N97" s="148" t="n">
        <v>0.0357142857142857</v>
      </c>
      <c r="P97" s="148" t="n">
        <v>0.0536229684194942</v>
      </c>
      <c r="Q97" s="148" t="n">
        <v>0.0732391845629988</v>
      </c>
      <c r="R97" s="148" t="n">
        <v>0.0624555159175683</v>
      </c>
      <c r="T97" s="148" t="n">
        <v>0.0938018763692805</v>
      </c>
      <c r="V97" s="148" t="n">
        <v>0.0835443037974684</v>
      </c>
      <c r="X97" s="148" t="n">
        <v>0.034352292780706</v>
      </c>
      <c r="Y97" s="148" t="n">
        <v>0.0427127315923153</v>
      </c>
      <c r="Z97" s="148" t="n">
        <v>0.0379251111240717</v>
      </c>
      <c r="AB97" s="148" t="n">
        <v>0.0604162793530365</v>
      </c>
      <c r="AD97" s="148" t="n">
        <v>0.0492214967353089</v>
      </c>
    </row>
    <row r="98" customFormat="false" ht="12.75" hidden="false" customHeight="false" outlineLevel="0" collapsed="false">
      <c r="A98" s="147" t="str">
        <f aca="false">IF(F98="EOL",B98&amp;"=Yes",IF(F98="NON-EOL",B98&amp;"=No",""))</f>
        <v/>
      </c>
      <c r="B98" s="147" t="str">
        <f aca="false">IF(E98="",B97,E98)</f>
        <v>NORDIC POWER FINANCIAL</v>
      </c>
      <c r="C98" s="147" t="s">
        <v>2</v>
      </c>
    </row>
    <row r="99" customFormat="false" ht="12.75" hidden="false" customHeight="false" outlineLevel="0" collapsed="false">
      <c r="A99" s="147" t="str">
        <f aca="false">IF(F99="EOL",B99&amp;"=Yes",IF(F99="NON-EOL",B99&amp;"=No",""))</f>
        <v/>
      </c>
      <c r="B99" s="147" t="str">
        <f aca="false">IF(E99="",B98,E99)</f>
        <v>NORDIC POWER FINANCIAL</v>
      </c>
      <c r="C99" s="147" t="s">
        <v>2</v>
      </c>
    </row>
    <row r="100" customFormat="false" ht="12.75" hidden="false" customHeight="false" outlineLevel="0" collapsed="false">
      <c r="A100" s="147" t="str">
        <f aca="false">IF(F100="EOL",B100&amp;"=Yes",IF(F100="NON-EOL",B100&amp;"=No",""))</f>
        <v/>
      </c>
      <c r="B100" s="147" t="str">
        <f aca="false">IF(E100="",B99,E100)</f>
        <v>NORDIC POWER PHYSICAL</v>
      </c>
      <c r="C100" s="147" t="s">
        <v>2</v>
      </c>
      <c r="E100" s="148" t="s">
        <v>71</v>
      </c>
    </row>
    <row r="101" customFormat="false" ht="12.75" hidden="false" customHeight="false" outlineLevel="0" collapsed="false">
      <c r="A101" s="147" t="str">
        <f aca="false">IF(F101="EOL",B101&amp;"=Yes",IF(F101="NON-EOL",B101&amp;"=No",""))</f>
        <v>NORDIC POWER PHYSICAL=Yes</v>
      </c>
      <c r="B101" s="147" t="str">
        <f aca="false">IF(E101="",B100,E101)</f>
        <v>NORDIC POWER PHYSICAL</v>
      </c>
      <c r="C101" s="147" t="s">
        <v>2</v>
      </c>
      <c r="F101" s="148" t="s">
        <v>32</v>
      </c>
      <c r="H101" s="148" t="n">
        <v>0</v>
      </c>
      <c r="I101" s="148" t="n">
        <v>0</v>
      </c>
      <c r="J101" s="148" t="n">
        <v>0</v>
      </c>
      <c r="L101" s="148" t="n">
        <v>0</v>
      </c>
      <c r="M101" s="148" t="s">
        <v>243</v>
      </c>
      <c r="N101" s="148" t="n">
        <v>0</v>
      </c>
      <c r="P101" s="148" t="n">
        <v>0</v>
      </c>
      <c r="Q101" s="148" t="n">
        <v>0</v>
      </c>
      <c r="R101" s="148" t="n">
        <v>0</v>
      </c>
      <c r="T101" s="148" t="n">
        <v>0</v>
      </c>
      <c r="U101" s="148" t="s">
        <v>243</v>
      </c>
      <c r="V101" s="148" t="n">
        <v>0</v>
      </c>
      <c r="X101" s="148" t="n">
        <v>0</v>
      </c>
      <c r="Y101" s="148" t="n">
        <v>0</v>
      </c>
      <c r="Z101" s="148" t="n">
        <v>0</v>
      </c>
      <c r="AB101" s="148" t="n">
        <v>0</v>
      </c>
      <c r="AD101" s="148" t="n">
        <v>0</v>
      </c>
    </row>
    <row r="102" customFormat="false" ht="12.75" hidden="false" customHeight="false" outlineLevel="0" collapsed="false">
      <c r="A102" s="147" t="str">
        <f aca="false">IF(F102="EOL",B102&amp;"=Yes",IF(F102="NON-EOL",B102&amp;"=No",""))</f>
        <v>NORDIC POWER PHYSICAL=No</v>
      </c>
      <c r="B102" s="147" t="str">
        <f aca="false">IF(E102="",B101,E102)</f>
        <v>NORDIC POWER PHYSICAL</v>
      </c>
      <c r="C102" s="147" t="s">
        <v>2</v>
      </c>
      <c r="F102" s="148" t="s">
        <v>34</v>
      </c>
      <c r="H102" s="148" t="n">
        <v>0</v>
      </c>
      <c r="I102" s="148" t="n">
        <v>0</v>
      </c>
      <c r="J102" s="148" t="n">
        <v>0</v>
      </c>
      <c r="L102" s="148" t="n">
        <v>0</v>
      </c>
      <c r="M102" s="148" t="s">
        <v>243</v>
      </c>
      <c r="N102" s="148" t="n">
        <v>0</v>
      </c>
      <c r="P102" s="148" t="n">
        <v>85</v>
      </c>
      <c r="Q102" s="148" t="n">
        <v>-97977.5583400726</v>
      </c>
      <c r="R102" s="148" t="n">
        <v>98062.5583400726</v>
      </c>
      <c r="T102" s="148" t="n">
        <v>1441259.20586179</v>
      </c>
      <c r="U102" s="148" t="s">
        <v>243</v>
      </c>
      <c r="V102" s="148" t="n">
        <v>60</v>
      </c>
      <c r="X102" s="148" t="n">
        <v>68009</v>
      </c>
      <c r="Y102" s="148" t="n">
        <v>-896710.031518977</v>
      </c>
      <c r="Z102" s="148" t="n">
        <v>964719.031518977</v>
      </c>
      <c r="AB102" s="148" t="n">
        <v>16378257.002399</v>
      </c>
      <c r="AD102" s="148" t="n">
        <v>152</v>
      </c>
    </row>
    <row r="103" customFormat="false" ht="12.75" hidden="false" customHeight="false" outlineLevel="0" collapsed="false">
      <c r="A103" s="147" t="str">
        <f aca="false">IF(F103="EOL",B103&amp;"=Yes",IF(F103="NON-EOL",B103&amp;"=No",""))</f>
        <v/>
      </c>
      <c r="B103" s="147" t="str">
        <f aca="false">IF(E103="",B102,E103)</f>
        <v>NORDIC POWER PHYSICAL</v>
      </c>
      <c r="C103" s="147" t="s">
        <v>2</v>
      </c>
      <c r="F103" s="148" t="s">
        <v>35</v>
      </c>
      <c r="H103" s="148" t="n">
        <v>0</v>
      </c>
      <c r="I103" s="148" t="n">
        <v>0</v>
      </c>
      <c r="J103" s="148" t="n">
        <v>0</v>
      </c>
      <c r="L103" s="148" t="n">
        <v>0</v>
      </c>
      <c r="N103" s="148" t="n">
        <v>0</v>
      </c>
      <c r="P103" s="148" t="n">
        <v>85</v>
      </c>
      <c r="Q103" s="148" t="n">
        <v>-97977.5583400726</v>
      </c>
      <c r="R103" s="148" t="n">
        <v>98062.5583400726</v>
      </c>
      <c r="T103" s="148" t="n">
        <v>1441259.20586179</v>
      </c>
      <c r="V103" s="148" t="n">
        <v>60</v>
      </c>
      <c r="X103" s="148" t="n">
        <v>68009</v>
      </c>
      <c r="Y103" s="148" t="n">
        <v>-896710.031518977</v>
      </c>
      <c r="Z103" s="148" t="n">
        <v>964719.031518977</v>
      </c>
      <c r="AB103" s="148" t="n">
        <v>16378257.002399</v>
      </c>
      <c r="AD103" s="148" t="n">
        <v>152</v>
      </c>
    </row>
    <row r="104" customFormat="false" ht="12.75" hidden="false" customHeight="false" outlineLevel="0" collapsed="false">
      <c r="A104" s="147" t="str">
        <f aca="false">IF(F104="EOL",B104&amp;"=Yes",IF(F104="NON-EOL",B104&amp;"=No",""))</f>
        <v/>
      </c>
      <c r="B104" s="147" t="str">
        <f aca="false">IF(E104="",B103,E104)</f>
        <v>NORDIC POWER PHYSICAL</v>
      </c>
      <c r="C104" s="147" t="s">
        <v>2</v>
      </c>
      <c r="F104" s="148" t="s">
        <v>36</v>
      </c>
      <c r="P104" s="148" t="n">
        <v>0</v>
      </c>
      <c r="Q104" s="148" t="n">
        <v>0</v>
      </c>
      <c r="R104" s="148" t="n">
        <v>0</v>
      </c>
      <c r="T104" s="148" t="n">
        <v>0</v>
      </c>
      <c r="V104" s="148" t="n">
        <v>0</v>
      </c>
      <c r="X104" s="148" t="n">
        <v>0</v>
      </c>
      <c r="Y104" s="148" t="n">
        <v>0</v>
      </c>
      <c r="Z104" s="148" t="n">
        <v>0</v>
      </c>
      <c r="AB104" s="148" t="n">
        <v>0</v>
      </c>
      <c r="AD104" s="148" t="n">
        <v>0</v>
      </c>
    </row>
    <row r="105" customFormat="false" ht="12.75" hidden="false" customHeight="false" outlineLevel="0" collapsed="false">
      <c r="A105" s="147" t="str">
        <f aca="false">IF(F105="EOL",B105&amp;"=Yes",IF(F105="NON-EOL",B105&amp;"=No",""))</f>
        <v/>
      </c>
      <c r="B105" s="147" t="str">
        <f aca="false">IF(E105="",B104,E105)</f>
        <v>NORDIC POWER PHYSICAL</v>
      </c>
      <c r="C105" s="147" t="s">
        <v>2</v>
      </c>
    </row>
    <row r="106" customFormat="false" ht="12.75" hidden="false" customHeight="false" outlineLevel="0" collapsed="false">
      <c r="A106" s="147" t="str">
        <f aca="false">IF(F106="EOL",B106&amp;"=Yes",IF(F106="NON-EOL",B106&amp;"=No",""))</f>
        <v/>
      </c>
      <c r="B106" s="147" t="str">
        <f aca="false">IF(E106="",B105,E106)</f>
        <v>UK POWER FINANCIAL</v>
      </c>
      <c r="C106" s="147" t="s">
        <v>2</v>
      </c>
      <c r="E106" s="148" t="s">
        <v>74</v>
      </c>
    </row>
    <row r="107" customFormat="false" ht="12.75" hidden="false" customHeight="false" outlineLevel="0" collapsed="false">
      <c r="A107" s="147" t="str">
        <f aca="false">IF(F107="EOL",B107&amp;"=Yes",IF(F107="NON-EOL",B107&amp;"=No",""))</f>
        <v>UK POWER FINANCIAL=Yes</v>
      </c>
      <c r="B107" s="147" t="str">
        <f aca="false">IF(E107="",B106,E107)</f>
        <v>UK POWER FINANCIAL</v>
      </c>
      <c r="C107" s="147" t="s">
        <v>2</v>
      </c>
      <c r="F107" s="148" t="s">
        <v>32</v>
      </c>
      <c r="H107" s="148" t="n">
        <v>50340</v>
      </c>
      <c r="I107" s="148" t="n">
        <v>0</v>
      </c>
      <c r="J107" s="148" t="n">
        <v>50340</v>
      </c>
      <c r="L107" s="148" t="n">
        <v>1584064.56159</v>
      </c>
      <c r="M107" s="148" t="n">
        <v>1.60139</v>
      </c>
      <c r="N107" s="148" t="n">
        <v>3</v>
      </c>
      <c r="P107" s="148" t="n">
        <v>4372070</v>
      </c>
      <c r="Q107" s="148" t="n">
        <v>-1195620</v>
      </c>
      <c r="R107" s="148" t="n">
        <v>5567690</v>
      </c>
      <c r="T107" s="148" t="n">
        <v>204202098.982819</v>
      </c>
      <c r="U107" s="148" t="n">
        <v>1.60139</v>
      </c>
      <c r="V107" s="148" t="n">
        <v>103</v>
      </c>
      <c r="X107" s="148" t="n">
        <v>6200830</v>
      </c>
      <c r="Y107" s="148" t="n">
        <v>-2324720</v>
      </c>
      <c r="Z107" s="148" t="n">
        <v>8525550</v>
      </c>
      <c r="AB107" s="148" t="n">
        <v>314023133.508613</v>
      </c>
      <c r="AD107" s="148" t="n">
        <v>181</v>
      </c>
    </row>
    <row r="108" customFormat="false" ht="12.75" hidden="false" customHeight="false" outlineLevel="0" collapsed="false">
      <c r="A108" s="147" t="str">
        <f aca="false">IF(F108="EOL",B108&amp;"=Yes",IF(F108="NON-EOL",B108&amp;"=No",""))</f>
        <v>UK POWER FINANCIAL=No</v>
      </c>
      <c r="B108" s="147" t="str">
        <f aca="false">IF(E108="",B107,E108)</f>
        <v>UK POWER FINANCIAL</v>
      </c>
      <c r="C108" s="147" t="s">
        <v>2</v>
      </c>
      <c r="F108" s="148" t="s">
        <v>34</v>
      </c>
      <c r="H108" s="148" t="n">
        <v>268960</v>
      </c>
      <c r="I108" s="148" t="n">
        <v>-105260</v>
      </c>
      <c r="J108" s="148" t="n">
        <v>374220</v>
      </c>
      <c r="L108" s="148" t="n">
        <v>13863201.2022</v>
      </c>
      <c r="M108" s="148" t="n">
        <v>1.60139</v>
      </c>
      <c r="N108" s="148" t="n">
        <v>11</v>
      </c>
      <c r="P108" s="148" t="n">
        <v>8955389.99902344</v>
      </c>
      <c r="Q108" s="148" t="n">
        <v>-13147614.3051643</v>
      </c>
      <c r="R108" s="148" t="n">
        <v>22103004.3041878</v>
      </c>
      <c r="T108" s="148" t="n">
        <v>671677306.830706</v>
      </c>
      <c r="U108" s="148" t="n">
        <v>1.60139</v>
      </c>
      <c r="V108" s="148" t="n">
        <v>298</v>
      </c>
      <c r="X108" s="148" t="n">
        <v>16311523.9378204</v>
      </c>
      <c r="Y108" s="148" t="n">
        <v>-23405287.8732313</v>
      </c>
      <c r="Z108" s="148" t="n">
        <v>39716811.8110517</v>
      </c>
      <c r="AB108" s="148" t="n">
        <v>1240134760.01614</v>
      </c>
      <c r="AD108" s="148" t="n">
        <v>627</v>
      </c>
    </row>
    <row r="109" customFormat="false" ht="12.75" hidden="false" customHeight="false" outlineLevel="0" collapsed="false">
      <c r="A109" s="147" t="str">
        <f aca="false">IF(F109="EOL",B109&amp;"=Yes",IF(F109="NON-EOL",B109&amp;"=No",""))</f>
        <v/>
      </c>
      <c r="B109" s="147" t="str">
        <f aca="false">IF(E109="",B108,E109)</f>
        <v>UK POWER FINANCIAL</v>
      </c>
      <c r="C109" s="147" t="s">
        <v>2</v>
      </c>
      <c r="F109" s="148" t="s">
        <v>35</v>
      </c>
      <c r="H109" s="148" t="n">
        <v>319300</v>
      </c>
      <c r="I109" s="148" t="n">
        <v>-105260</v>
      </c>
      <c r="J109" s="148" t="n">
        <v>424560</v>
      </c>
      <c r="L109" s="148" t="n">
        <v>15447265.76379</v>
      </c>
      <c r="N109" s="148" t="n">
        <v>14</v>
      </c>
      <c r="P109" s="148" t="n">
        <v>13327459.9990234</v>
      </c>
      <c r="Q109" s="148" t="n">
        <v>-14343234.3051643</v>
      </c>
      <c r="R109" s="148" t="n">
        <v>27670694.3041878</v>
      </c>
      <c r="T109" s="148" t="n">
        <v>875879405.813525</v>
      </c>
      <c r="V109" s="148" t="n">
        <v>401</v>
      </c>
      <c r="X109" s="148" t="n">
        <v>22512353.9378204</v>
      </c>
      <c r="Y109" s="148" t="n">
        <v>-25730007.8732313</v>
      </c>
      <c r="Z109" s="148" t="n">
        <v>48242361.8110517</v>
      </c>
      <c r="AB109" s="148" t="n">
        <v>1554157893.52475</v>
      </c>
      <c r="AD109" s="148" t="n">
        <v>808</v>
      </c>
    </row>
    <row r="110" customFormat="false" ht="12.75" hidden="false" customHeight="false" outlineLevel="0" collapsed="false">
      <c r="A110" s="147" t="str">
        <f aca="false">IF(F110="EOL",B110&amp;"=Yes",IF(F110="NON-EOL",B110&amp;"=No",""))</f>
        <v/>
      </c>
      <c r="B110" s="147" t="str">
        <f aca="false">IF(E110="",B109,E110)</f>
        <v>UK POWER FINANCIAL</v>
      </c>
      <c r="C110" s="147" t="s">
        <v>2</v>
      </c>
      <c r="F110" s="148" t="s">
        <v>36</v>
      </c>
      <c r="H110" s="148" t="n">
        <v>0.157657375508926</v>
      </c>
      <c r="I110" s="148" t="n">
        <v>0</v>
      </c>
      <c r="J110" s="148" t="n">
        <v>0.118569813453929</v>
      </c>
      <c r="L110" s="148" t="n">
        <v>0.102546598589843</v>
      </c>
      <c r="N110" s="148" t="n">
        <v>0.214285714285714</v>
      </c>
      <c r="P110" s="148" t="n">
        <v>0.328049755941519</v>
      </c>
      <c r="Q110" s="148" t="n">
        <v>0.0833577681687534</v>
      </c>
      <c r="R110" s="148" t="n">
        <v>0.201212515262307</v>
      </c>
      <c r="T110" s="148" t="n">
        <v>0.233139513987265</v>
      </c>
      <c r="V110" s="148" t="n">
        <v>0.256857855361596</v>
      </c>
      <c r="X110" s="148" t="n">
        <v>0.275441209618808</v>
      </c>
      <c r="Y110" s="148" t="n">
        <v>0.0903505358977589</v>
      </c>
      <c r="Z110" s="148" t="n">
        <v>0.176723312871612</v>
      </c>
      <c r="AB110" s="148" t="n">
        <v>0.202053558918924</v>
      </c>
      <c r="AD110" s="148" t="n">
        <v>0.224009900990099</v>
      </c>
    </row>
    <row r="111" customFormat="false" ht="12.75" hidden="false" customHeight="false" outlineLevel="0" collapsed="false">
      <c r="A111" s="147" t="str">
        <f aca="false">IF(F111="EOL",B111&amp;"=Yes",IF(F111="NON-EOL",B111&amp;"=No",""))</f>
        <v/>
      </c>
      <c r="B111" s="147" t="str">
        <f aca="false">IF(E111="",B110,E111)</f>
        <v>UK POWER FINANCIAL</v>
      </c>
      <c r="C111" s="147" t="s">
        <v>2</v>
      </c>
    </row>
    <row r="112" customFormat="false" ht="12.75" hidden="false" customHeight="false" outlineLevel="0" collapsed="false">
      <c r="A112" s="147" t="str">
        <f aca="false">IF(F112="EOL",B112&amp;"=Yes",IF(F112="NON-EOL",B112&amp;"=No",""))</f>
        <v/>
      </c>
      <c r="B112" s="147" t="str">
        <f aca="false">IF(E112="",B111,E112)</f>
        <v>UK POWER FINANCIAL</v>
      </c>
      <c r="C112" s="147" t="s">
        <v>2</v>
      </c>
    </row>
    <row r="113" customFormat="false" ht="12.75" hidden="false" customHeight="false" outlineLevel="0" collapsed="false">
      <c r="A113" s="147" t="str">
        <f aca="false">IF(F113="EOL",B113&amp;"=Yes",IF(F113="NON-EOL",B113&amp;"=No",""))</f>
        <v/>
      </c>
      <c r="B113" s="147" t="str">
        <f aca="false">IF(E113="",B112,E113)</f>
        <v>UK POWER FINANCIAL</v>
      </c>
      <c r="C113" s="147" t="s">
        <v>2</v>
      </c>
    </row>
    <row r="114" customFormat="false" ht="12.75" hidden="false" customHeight="false" outlineLevel="0" collapsed="false">
      <c r="A114" s="147" t="str">
        <f aca="false">IF(F114="EOL",B114&amp;"=Yes",IF(F114="NON-EOL",B114&amp;"=No",""))</f>
        <v/>
      </c>
      <c r="B114" s="147" t="str">
        <f aca="false">IF(E114="",B113,E114)</f>
        <v>UK POWER FINANCIAL</v>
      </c>
      <c r="C114" s="147" t="s">
        <v>2</v>
      </c>
    </row>
    <row r="115" customFormat="false" ht="12.75" hidden="false" customHeight="false" outlineLevel="0" collapsed="false">
      <c r="A115" s="147" t="str">
        <f aca="false">IF(F115="EOL",B115&amp;"=Yes",IF(F115="NON-EOL",B115&amp;"=No",""))</f>
        <v/>
      </c>
      <c r="B115" s="147" t="str">
        <f aca="false">IF(E115="",B114,E115)</f>
        <v>TOTAL POWER</v>
      </c>
      <c r="C115" s="147" t="s">
        <v>2</v>
      </c>
      <c r="E115" s="148" t="s">
        <v>78</v>
      </c>
    </row>
    <row r="116" customFormat="false" ht="12.75" hidden="false" customHeight="false" outlineLevel="0" collapsed="false">
      <c r="A116" s="147" t="str">
        <f aca="false">IF(F116="EOL",B116&amp;"=Yes",IF(F116="NON-EOL",B116&amp;"=No",""))</f>
        <v>TOTAL POWER=Yes</v>
      </c>
      <c r="B116" s="147" t="str">
        <f aca="false">IF(E116="",B115,E116)</f>
        <v>TOTAL POWER</v>
      </c>
      <c r="C116" s="147" t="s">
        <v>2</v>
      </c>
      <c r="F116" s="148" t="s">
        <v>32</v>
      </c>
      <c r="H116" s="148" t="n">
        <v>106805</v>
      </c>
      <c r="I116" s="148" t="n">
        <v>-57080</v>
      </c>
      <c r="J116" s="148" t="n">
        <v>163885</v>
      </c>
      <c r="L116" s="148" t="n">
        <v>3474446.56159</v>
      </c>
      <c r="N116" s="148" t="n">
        <v>32</v>
      </c>
      <c r="P116" s="148" t="n">
        <v>5717440</v>
      </c>
      <c r="Q116" s="148" t="n">
        <v>-2645653</v>
      </c>
      <c r="R116" s="148" t="n">
        <v>8363093</v>
      </c>
      <c r="T116" s="148" t="n">
        <v>249990112.066101</v>
      </c>
      <c r="V116" s="148" t="n">
        <v>381</v>
      </c>
      <c r="X116" s="148" t="n">
        <v>7958205</v>
      </c>
      <c r="Y116" s="148" t="n">
        <v>-4055278</v>
      </c>
      <c r="Z116" s="148" t="n">
        <v>12013483</v>
      </c>
      <c r="AB116" s="148" t="n">
        <v>371090436.080913</v>
      </c>
      <c r="AD116" s="148" t="n">
        <v>524</v>
      </c>
    </row>
    <row r="117" customFormat="false" ht="12.75" hidden="false" customHeight="false" outlineLevel="0" collapsed="false">
      <c r="A117" s="147" t="str">
        <f aca="false">IF(F117="EOL",B117&amp;"=Yes",IF(F117="NON-EOL",B117&amp;"=No",""))</f>
        <v>TOTAL POWER=No</v>
      </c>
      <c r="B117" s="147" t="str">
        <f aca="false">IF(E117="",B116,E117)</f>
        <v>TOTAL POWER</v>
      </c>
      <c r="C117" s="147" t="s">
        <v>2</v>
      </c>
      <c r="F117" s="148" t="s">
        <v>34</v>
      </c>
      <c r="H117" s="148" t="n">
        <v>595914</v>
      </c>
      <c r="I117" s="148" t="n">
        <v>-789199</v>
      </c>
      <c r="J117" s="148" t="n">
        <v>1385113</v>
      </c>
      <c r="L117" s="148" t="n">
        <v>21364692.2022</v>
      </c>
      <c r="N117" s="148" t="n">
        <v>106</v>
      </c>
      <c r="P117" s="148" t="n">
        <v>34293266.2090332</v>
      </c>
      <c r="Q117" s="148" t="n">
        <v>-22359603.5006456</v>
      </c>
      <c r="R117" s="148" t="n">
        <v>56652869.7096788</v>
      </c>
      <c r="T117" s="148" t="n">
        <v>1109858846.57839</v>
      </c>
      <c r="V117" s="148" t="n">
        <v>2576</v>
      </c>
      <c r="X117" s="148" t="n">
        <v>60665441.7378204</v>
      </c>
      <c r="Y117" s="148" t="n">
        <v>-46895630.9344378</v>
      </c>
      <c r="Z117" s="148" t="n">
        <v>107561072.672258</v>
      </c>
      <c r="AB117" s="148" t="n">
        <v>2036020265.21611</v>
      </c>
      <c r="AD117" s="148" t="n">
        <v>5519</v>
      </c>
    </row>
    <row r="118" customFormat="false" ht="12.75" hidden="false" customHeight="false" outlineLevel="0" collapsed="false">
      <c r="A118" s="147" t="str">
        <f aca="false">IF(F118="EOL",B118&amp;"=Yes",IF(F118="NON-EOL",B118&amp;"=No",""))</f>
        <v/>
      </c>
      <c r="B118" s="147" t="str">
        <f aca="false">IF(E118="",B117,E118)</f>
        <v>TOTAL POWER</v>
      </c>
      <c r="C118" s="147" t="s">
        <v>2</v>
      </c>
      <c r="F118" s="148" t="s">
        <v>35</v>
      </c>
      <c r="H118" s="148" t="n">
        <v>702719</v>
      </c>
      <c r="I118" s="148" t="n">
        <v>-846279</v>
      </c>
      <c r="J118" s="148" t="n">
        <v>1548998</v>
      </c>
      <c r="L118" s="148" t="n">
        <v>24839138.76379</v>
      </c>
      <c r="N118" s="148" t="n">
        <v>138</v>
      </c>
      <c r="P118" s="148" t="n">
        <v>40010706.2090332</v>
      </c>
      <c r="Q118" s="148" t="n">
        <v>-25005256.5006456</v>
      </c>
      <c r="R118" s="148" t="n">
        <v>65015962.7096788</v>
      </c>
      <c r="T118" s="148" t="n">
        <v>1359848958.64449</v>
      </c>
      <c r="V118" s="148" t="n">
        <v>2957</v>
      </c>
      <c r="X118" s="148" t="n">
        <v>68623646.7378204</v>
      </c>
      <c r="Y118" s="148" t="n">
        <v>-50950908.9344378</v>
      </c>
      <c r="Z118" s="148" t="n">
        <v>119574555.672258</v>
      </c>
      <c r="AB118" s="148" t="n">
        <v>2407110701.29702</v>
      </c>
      <c r="AD118" s="148" t="n">
        <v>6043</v>
      </c>
    </row>
    <row r="119" customFormat="false" ht="12.75" hidden="false" customHeight="false" outlineLevel="0" collapsed="false">
      <c r="A119" s="147" t="str">
        <f aca="false">IF(F119="EOL",B119&amp;"=Yes",IF(F119="NON-EOL",B119&amp;"=No",""))</f>
        <v/>
      </c>
      <c r="B119" s="147" t="str">
        <f aca="false">IF(E119="",B118,E119)</f>
        <v>TOTAL POWER</v>
      </c>
      <c r="C119" s="147" t="s">
        <v>2</v>
      </c>
      <c r="F119" s="148" t="s">
        <v>36</v>
      </c>
      <c r="H119" s="148" t="n">
        <v>0.151988205811996</v>
      </c>
      <c r="I119" s="148" t="n">
        <v>0.0674482056154058</v>
      </c>
      <c r="J119" s="148" t="n">
        <v>0.105800653067338</v>
      </c>
      <c r="L119" s="148" t="n">
        <v>0.139877899738415</v>
      </c>
      <c r="N119" s="148" t="n">
        <v>0.231884057971015</v>
      </c>
      <c r="P119" s="148" t="n">
        <v>0.142897752669739</v>
      </c>
      <c r="Q119" s="148" t="n">
        <v>0.105803873674789</v>
      </c>
      <c r="R119" s="148" t="n">
        <v>0.128631379917335</v>
      </c>
      <c r="T119" s="148" t="n">
        <v>0.183836675740292</v>
      </c>
      <c r="V119" s="148" t="n">
        <v>0.128846804193439</v>
      </c>
      <c r="X119" s="148" t="n">
        <v>0.115968844244094</v>
      </c>
      <c r="Y119" s="148" t="n">
        <v>0.0795918676390685</v>
      </c>
      <c r="Z119" s="148" t="n">
        <v>0.10046855647892</v>
      </c>
      <c r="AB119" s="148" t="n">
        <v>0.154164258370402</v>
      </c>
      <c r="AD119" s="148" t="n">
        <v>0.0867118980638756</v>
      </c>
    </row>
    <row r="120" customFormat="false" ht="12.75" hidden="false" customHeight="false" outlineLevel="0" collapsed="false">
      <c r="A120" s="147" t="str">
        <f aca="false">IF(F120="EOL",B120&amp;"=Yes",IF(F120="NON-EOL",B120&amp;"=No",""))</f>
        <v/>
      </c>
      <c r="B120" s="147" t="str">
        <f aca="false">IF(E120="",B119,E120)</f>
        <v>TOTAL POWER</v>
      </c>
      <c r="C120" s="147" t="s">
        <v>2</v>
      </c>
    </row>
    <row r="121" customFormat="false" ht="12.75" hidden="false" customHeight="false" outlineLevel="0" collapsed="false">
      <c r="A121" s="147" t="str">
        <f aca="false">IF(F121="EOL",B121&amp;"=Yes",IF(F121="NON-EOL",B121&amp;"=No",""))</f>
        <v/>
      </c>
      <c r="B121" s="147" t="str">
        <f aca="false">IF(E121="",B120,E121)</f>
        <v>TOTAL POWER</v>
      </c>
      <c r="C121" s="147" t="s">
        <v>2</v>
      </c>
    </row>
    <row r="122" customFormat="false" ht="12.75" hidden="false" customHeight="false" outlineLevel="0" collapsed="false">
      <c r="A122" s="147" t="str">
        <f aca="false">IF(F122="EOL",B122&amp;"=Yes",IF(F122="NON-EOL",B122&amp;"=No",""))</f>
        <v/>
      </c>
      <c r="B122" s="147" t="str">
        <f aca="false">IF(E122="",B121,E122)</f>
        <v>TOTAL POWER</v>
      </c>
      <c r="C122" s="147" t="s">
        <v>2</v>
      </c>
    </row>
    <row r="123" customFormat="false" ht="12.75" hidden="false" customHeight="false" outlineLevel="0" collapsed="false">
      <c r="A123" s="147" t="str">
        <f aca="false">IF(F123="EOL",B123&amp;"=Yes",IF(F123="NON-EOL",B123&amp;"=No",""))</f>
        <v/>
      </c>
      <c r="B123" s="147" t="str">
        <f aca="false">IF(E123="",B122,E123)</f>
        <v>COAL PHYSICAL</v>
      </c>
      <c r="C123" s="147" t="s">
        <v>2</v>
      </c>
      <c r="E123" s="148" t="s">
        <v>79</v>
      </c>
    </row>
    <row r="124" customFormat="false" ht="12.75" hidden="false" customHeight="false" outlineLevel="0" collapsed="false">
      <c r="A124" s="147" t="str">
        <f aca="false">IF(F124="EOL",B124&amp;"=Yes",IF(F124="NON-EOL",B124&amp;"=No",""))</f>
        <v>COAL PHYSICAL=Yes</v>
      </c>
      <c r="B124" s="147" t="str">
        <f aca="false">IF(E124="",B123,E124)</f>
        <v>COAL PHYSICAL</v>
      </c>
      <c r="C124" s="147" t="s">
        <v>2</v>
      </c>
      <c r="F124" s="148" t="s">
        <v>32</v>
      </c>
      <c r="J124" s="148" t="n">
        <v>0</v>
      </c>
      <c r="R124" s="148" t="n">
        <v>0</v>
      </c>
      <c r="Z124" s="148" t="n">
        <v>0</v>
      </c>
    </row>
    <row r="125" customFormat="false" ht="12.75" hidden="false" customHeight="false" outlineLevel="0" collapsed="false">
      <c r="A125" s="147" t="str">
        <f aca="false">IF(F125="EOL",B125&amp;"=Yes",IF(F125="NON-EOL",B125&amp;"=No",""))</f>
        <v>COAL PHYSICAL=No</v>
      </c>
      <c r="B125" s="147" t="str">
        <f aca="false">IF(E125="",B124,E125)</f>
        <v>COAL PHYSICAL</v>
      </c>
      <c r="C125" s="147" t="s">
        <v>2</v>
      </c>
      <c r="F125" s="148" t="s">
        <v>34</v>
      </c>
      <c r="J125" s="148" t="n">
        <v>0</v>
      </c>
      <c r="R125" s="148" t="n">
        <v>0</v>
      </c>
      <c r="Z125" s="148" t="n">
        <v>0</v>
      </c>
    </row>
    <row r="126" customFormat="false" ht="12.75" hidden="false" customHeight="false" outlineLevel="0" collapsed="false">
      <c r="A126" s="147" t="str">
        <f aca="false">IF(F126="EOL",B126&amp;"=Yes",IF(F126="NON-EOL",B126&amp;"=No",""))</f>
        <v/>
      </c>
      <c r="B126" s="147" t="str">
        <f aca="false">IF(E126="",B125,E126)</f>
        <v>COAL PHYSICAL</v>
      </c>
      <c r="C126" s="147" t="s">
        <v>2</v>
      </c>
      <c r="F126" s="148" t="s">
        <v>35</v>
      </c>
      <c r="J126" s="148" t="n">
        <v>0</v>
      </c>
      <c r="R126" s="148" t="n">
        <v>0</v>
      </c>
      <c r="Z126" s="148" t="n">
        <v>0</v>
      </c>
      <c r="AB126" s="148" t="n">
        <v>0</v>
      </c>
    </row>
    <row r="127" customFormat="false" ht="12.75" hidden="false" customHeight="false" outlineLevel="0" collapsed="false">
      <c r="A127" s="147" t="str">
        <f aca="false">IF(F127="EOL",B127&amp;"=Yes",IF(F127="NON-EOL",B127&amp;"=No",""))</f>
        <v/>
      </c>
      <c r="B127" s="147" t="str">
        <f aca="false">IF(E127="",B126,E127)</f>
        <v>COAL PHYSICAL</v>
      </c>
      <c r="C127" s="147" t="s">
        <v>2</v>
      </c>
      <c r="F127" s="148" t="s">
        <v>36</v>
      </c>
    </row>
    <row r="128" customFormat="false" ht="12.75" hidden="false" customHeight="false" outlineLevel="0" collapsed="false">
      <c r="A128" s="147" t="str">
        <f aca="false">IF(F128="EOL",B128&amp;"=Yes",IF(F128="NON-EOL",B128&amp;"=No",""))</f>
        <v/>
      </c>
      <c r="B128" s="147" t="str">
        <f aca="false">IF(E128="",B127,E128)</f>
        <v>COAL PHYSICAL</v>
      </c>
      <c r="C128" s="147" t="s">
        <v>2</v>
      </c>
    </row>
    <row r="129" customFormat="false" ht="12.75" hidden="false" customHeight="false" outlineLevel="0" collapsed="false">
      <c r="A129" s="147" t="str">
        <f aca="false">IF(F129="EOL",B129&amp;"=Yes",IF(F129="NON-EOL",B129&amp;"=No",""))</f>
        <v/>
      </c>
      <c r="B129" s="147" t="str">
        <f aca="false">IF(E129="",B128,E129)</f>
        <v>COAL PHYSICAL</v>
      </c>
      <c r="C129" s="147" t="s">
        <v>2</v>
      </c>
    </row>
    <row r="130" customFormat="false" ht="12.75" hidden="false" customHeight="false" outlineLevel="0" collapsed="false">
      <c r="A130" s="147" t="str">
        <f aca="false">IF(F130="EOL",B130&amp;"=Yes",IF(F130="NON-EOL",B130&amp;"=No",""))</f>
        <v/>
      </c>
      <c r="B130" s="147" t="str">
        <f aca="false">IF(E130="",B129,E130)</f>
        <v>COAL PHYSICAL</v>
      </c>
      <c r="C130" s="147" t="s">
        <v>2</v>
      </c>
    </row>
    <row r="131" customFormat="false" ht="12.75" hidden="false" customHeight="false" outlineLevel="0" collapsed="false">
      <c r="A131" s="147" t="str">
        <f aca="false">IF(F131="EOL",B131&amp;"=Yes",IF(F131="NON-EOL",B131&amp;"=No",""))</f>
        <v/>
      </c>
      <c r="B131" s="147" t="str">
        <f aca="false">IF(E131="",B130,E131)</f>
        <v>EMISSIONS</v>
      </c>
      <c r="C131" s="147" t="s">
        <v>2</v>
      </c>
      <c r="E131" s="148" t="s">
        <v>158</v>
      </c>
    </row>
    <row r="132" customFormat="false" ht="12.75" hidden="false" customHeight="false" outlineLevel="0" collapsed="false">
      <c r="A132" s="147" t="str">
        <f aca="false">IF(F132="EOL",B132&amp;"=Yes",IF(F132="NON-EOL",B132&amp;"=No",""))</f>
        <v>EMISSIONS=Yes</v>
      </c>
      <c r="B132" s="147" t="str">
        <f aca="false">IF(E132="",B131,E132)</f>
        <v>EMISSIONS</v>
      </c>
      <c r="C132" s="147" t="s">
        <v>2</v>
      </c>
      <c r="F132" s="148" t="s">
        <v>32</v>
      </c>
      <c r="J132" s="148" t="n">
        <v>0</v>
      </c>
      <c r="R132" s="148" t="n">
        <v>0</v>
      </c>
      <c r="Z132" s="148" t="n">
        <v>0</v>
      </c>
    </row>
    <row r="133" customFormat="false" ht="12.75" hidden="false" customHeight="false" outlineLevel="0" collapsed="false">
      <c r="A133" s="147" t="str">
        <f aca="false">IF(F133="EOL",B133&amp;"=Yes",IF(F133="NON-EOL",B133&amp;"=No",""))</f>
        <v>EMISSIONS=No</v>
      </c>
      <c r="B133" s="147" t="str">
        <f aca="false">IF(E133="",B132,E133)</f>
        <v>EMISSIONS</v>
      </c>
      <c r="C133" s="147" t="s">
        <v>2</v>
      </c>
      <c r="F133" s="148" t="s">
        <v>34</v>
      </c>
      <c r="J133" s="148" t="n">
        <v>0</v>
      </c>
      <c r="R133" s="148" t="n">
        <v>0</v>
      </c>
      <c r="Z133" s="148" t="n">
        <v>0</v>
      </c>
    </row>
    <row r="134" customFormat="false" ht="12.75" hidden="false" customHeight="false" outlineLevel="0" collapsed="false">
      <c r="A134" s="147" t="str">
        <f aca="false">IF(F134="EOL",B134&amp;"=Yes",IF(F134="NON-EOL",B134&amp;"=No",""))</f>
        <v/>
      </c>
      <c r="B134" s="147" t="str">
        <f aca="false">IF(E134="",B133,E134)</f>
        <v>EMISSIONS</v>
      </c>
      <c r="C134" s="147" t="s">
        <v>2</v>
      </c>
      <c r="F134" s="148" t="s">
        <v>35</v>
      </c>
      <c r="J134" s="148" t="n">
        <v>0</v>
      </c>
      <c r="R134" s="148" t="n">
        <v>0</v>
      </c>
      <c r="Z134" s="148" t="n">
        <v>0</v>
      </c>
      <c r="AB134" s="148" t="n">
        <v>0</v>
      </c>
    </row>
    <row r="135" customFormat="false" ht="12.75" hidden="false" customHeight="false" outlineLevel="0" collapsed="false">
      <c r="A135" s="147" t="str">
        <f aca="false">IF(F135="EOL",B135&amp;"=Yes",IF(F135="NON-EOL",B135&amp;"=No",""))</f>
        <v/>
      </c>
      <c r="B135" s="147" t="str">
        <f aca="false">IF(E135="",B134,E135)</f>
        <v>EMISSIONS</v>
      </c>
      <c r="C135" s="147" t="s">
        <v>2</v>
      </c>
      <c r="F135" s="148" t="s">
        <v>36</v>
      </c>
    </row>
    <row r="136" customFormat="false" ht="12.75" hidden="false" customHeight="false" outlineLevel="0" collapsed="false">
      <c r="A136" s="147" t="str">
        <f aca="false">IF(F136="EOL",B136&amp;"=Yes",IF(F136="NON-EOL",B136&amp;"=No",""))</f>
        <v/>
      </c>
      <c r="B136" s="147" t="str">
        <f aca="false">IF(E136="",B135,E136)</f>
        <v>EMISSIONS</v>
      </c>
      <c r="C136" s="147" t="s">
        <v>2</v>
      </c>
    </row>
    <row r="137" customFormat="false" ht="12.75" hidden="false" customHeight="false" outlineLevel="0" collapsed="false">
      <c r="A137" s="147" t="str">
        <f aca="false">IF(F137="EOL",B137&amp;"=Yes",IF(F137="NON-EOL",B137&amp;"=No",""))</f>
        <v/>
      </c>
      <c r="B137" s="147" t="str">
        <f aca="false">IF(E137="",B136,E137)</f>
        <v>EMISSIONS</v>
      </c>
      <c r="C137" s="147" t="s">
        <v>2</v>
      </c>
    </row>
    <row r="138" customFormat="false" ht="12.75" hidden="false" customHeight="false" outlineLevel="0" collapsed="false">
      <c r="A138" s="147" t="str">
        <f aca="false">IF(F138="EOL",B138&amp;"=Yes",IF(F138="NON-EOL",B138&amp;"=No",""))</f>
        <v/>
      </c>
      <c r="B138" s="147" t="str">
        <f aca="false">IF(E138="",B137,E138)</f>
        <v>EMISSIONS</v>
      </c>
      <c r="C138" s="147" t="s">
        <v>2</v>
      </c>
    </row>
    <row r="139" customFormat="false" ht="12.75" hidden="false" customHeight="false" outlineLevel="0" collapsed="false">
      <c r="A139" s="147" t="str">
        <f aca="false">IF(F139="EOL",B139&amp;"=Yes",IF(F139="NON-EOL",B139&amp;"=No",""))</f>
        <v/>
      </c>
      <c r="B139" s="147" t="str">
        <f aca="false">IF(E139="",B138,E139)</f>
        <v>PETROCHEMICALS PHYSICAL</v>
      </c>
      <c r="C139" s="147" t="s">
        <v>2</v>
      </c>
      <c r="E139" s="148" t="s">
        <v>88</v>
      </c>
    </row>
    <row r="140" customFormat="false" ht="12.75" hidden="false" customHeight="false" outlineLevel="0" collapsed="false">
      <c r="A140" s="147" t="str">
        <f aca="false">IF(F140="EOL",B140&amp;"=Yes",IF(F140="NON-EOL",B140&amp;"=No",""))</f>
        <v>PETROCHEMICALS PHYSICAL=Yes</v>
      </c>
      <c r="B140" s="147" t="str">
        <f aca="false">IF(E140="",B139,E140)</f>
        <v>PETROCHEMICALS PHYSICAL</v>
      </c>
      <c r="C140" s="147" t="s">
        <v>2</v>
      </c>
      <c r="F140" s="148" t="s">
        <v>32</v>
      </c>
      <c r="J140" s="148" t="n">
        <v>0</v>
      </c>
      <c r="R140" s="148" t="n">
        <v>0</v>
      </c>
      <c r="Z140" s="148" t="n">
        <v>0</v>
      </c>
    </row>
    <row r="141" customFormat="false" ht="12.75" hidden="false" customHeight="false" outlineLevel="0" collapsed="false">
      <c r="A141" s="147" t="str">
        <f aca="false">IF(F141="EOL",B141&amp;"=Yes",IF(F141="NON-EOL",B141&amp;"=No",""))</f>
        <v>PETROCHEMICALS PHYSICAL=No</v>
      </c>
      <c r="B141" s="147" t="str">
        <f aca="false">IF(E141="",B140,E141)</f>
        <v>PETROCHEMICALS PHYSICAL</v>
      </c>
      <c r="C141" s="147" t="s">
        <v>2</v>
      </c>
      <c r="F141" s="148" t="s">
        <v>34</v>
      </c>
      <c r="J141" s="148" t="n">
        <v>0</v>
      </c>
      <c r="R141" s="148" t="n">
        <v>0</v>
      </c>
      <c r="Z141" s="148" t="n">
        <v>0</v>
      </c>
    </row>
    <row r="142" customFormat="false" ht="12.75" hidden="false" customHeight="false" outlineLevel="0" collapsed="false">
      <c r="A142" s="147" t="str">
        <f aca="false">IF(F142="EOL",B142&amp;"=Yes",IF(F142="NON-EOL",B142&amp;"=No",""))</f>
        <v/>
      </c>
      <c r="B142" s="147" t="str">
        <f aca="false">IF(E142="",B141,E142)</f>
        <v>PETROCHEMICALS PHYSICAL</v>
      </c>
      <c r="C142" s="147" t="s">
        <v>2</v>
      </c>
      <c r="F142" s="148" t="s">
        <v>35</v>
      </c>
      <c r="J142" s="148" t="n">
        <v>0</v>
      </c>
      <c r="R142" s="148" t="n">
        <v>0</v>
      </c>
      <c r="Z142" s="148" t="n">
        <v>0</v>
      </c>
    </row>
    <row r="143" customFormat="false" ht="12.75" hidden="false" customHeight="false" outlineLevel="0" collapsed="false">
      <c r="A143" s="147" t="str">
        <f aca="false">IF(F143="EOL",B143&amp;"=Yes",IF(F143="NON-EOL",B143&amp;"=No",""))</f>
        <v/>
      </c>
      <c r="B143" s="147" t="str">
        <f aca="false">IF(E143="",B142,E143)</f>
        <v>PETROCHEMICALS PHYSICAL</v>
      </c>
      <c r="C143" s="147" t="s">
        <v>2</v>
      </c>
      <c r="F143" s="148" t="s">
        <v>36</v>
      </c>
    </row>
    <row r="144" customFormat="false" ht="12.75" hidden="false" customHeight="false" outlineLevel="0" collapsed="false">
      <c r="A144" s="147" t="str">
        <f aca="false">IF(F144="EOL",B144&amp;"=Yes",IF(F144="NON-EOL",B144&amp;"=No",""))</f>
        <v/>
      </c>
      <c r="B144" s="147" t="str">
        <f aca="false">IF(E144="",B143,E144)</f>
        <v>PETROCHEMICALS PHYSICAL</v>
      </c>
      <c r="C144" s="147" t="s">
        <v>2</v>
      </c>
    </row>
    <row r="145" customFormat="false" ht="12.75" hidden="false" customHeight="false" outlineLevel="0" collapsed="false">
      <c r="A145" s="147" t="str">
        <f aca="false">IF(F145="EOL",B145&amp;"=Yes",IF(F145="NON-EOL",B145&amp;"=No",""))</f>
        <v/>
      </c>
      <c r="B145" s="147" t="str">
        <f aca="false">IF(E145="",B144,E145)</f>
        <v>PETROCHEMICALS PRICE</v>
      </c>
      <c r="C145" s="147" t="s">
        <v>2</v>
      </c>
      <c r="E145" s="148" t="s">
        <v>91</v>
      </c>
    </row>
    <row r="146" customFormat="false" ht="12.75" hidden="false" customHeight="false" outlineLevel="0" collapsed="false">
      <c r="A146" s="147" t="str">
        <f aca="false">IF(F146="EOL",B146&amp;"=Yes",IF(F146="NON-EOL",B146&amp;"=No",""))</f>
        <v>PETROCHEMICALS PRICE=Yes</v>
      </c>
      <c r="B146" s="147" t="str">
        <f aca="false">IF(E146="",B145,E146)</f>
        <v>PETROCHEMICALS PRICE</v>
      </c>
      <c r="C146" s="147" t="s">
        <v>2</v>
      </c>
      <c r="F146" s="148" t="s">
        <v>32</v>
      </c>
      <c r="J146" s="148" t="n">
        <v>0</v>
      </c>
      <c r="R146" s="148" t="n">
        <v>0</v>
      </c>
      <c r="Z146" s="148" t="n">
        <v>0</v>
      </c>
    </row>
    <row r="147" customFormat="false" ht="12.75" hidden="false" customHeight="false" outlineLevel="0" collapsed="false">
      <c r="A147" s="147" t="str">
        <f aca="false">IF(F147="EOL",B147&amp;"=Yes",IF(F147="NON-EOL",B147&amp;"=No",""))</f>
        <v>PETROCHEMICALS PRICE=No</v>
      </c>
      <c r="B147" s="147" t="str">
        <f aca="false">IF(E147="",B146,E147)</f>
        <v>PETROCHEMICALS PRICE</v>
      </c>
      <c r="C147" s="147" t="s">
        <v>2</v>
      </c>
      <c r="F147" s="148" t="s">
        <v>34</v>
      </c>
      <c r="J147" s="148" t="n">
        <v>0</v>
      </c>
      <c r="R147" s="148" t="n">
        <v>0</v>
      </c>
      <c r="Z147" s="148" t="n">
        <v>0</v>
      </c>
    </row>
    <row r="148" customFormat="false" ht="12.75" hidden="false" customHeight="false" outlineLevel="0" collapsed="false">
      <c r="A148" s="147" t="str">
        <f aca="false">IF(F148="EOL",B148&amp;"=Yes",IF(F148="NON-EOL",B148&amp;"=No",""))</f>
        <v/>
      </c>
      <c r="B148" s="147" t="str">
        <f aca="false">IF(E148="",B147,E148)</f>
        <v>PETROCHEMICALS PRICE</v>
      </c>
      <c r="C148" s="147" t="s">
        <v>2</v>
      </c>
      <c r="F148" s="148" t="s">
        <v>35</v>
      </c>
      <c r="J148" s="148" t="n">
        <v>0</v>
      </c>
      <c r="R148" s="148" t="n">
        <v>0</v>
      </c>
      <c r="Z148" s="148" t="n">
        <v>0</v>
      </c>
      <c r="AB148" s="148" t="n">
        <v>0</v>
      </c>
    </row>
    <row r="149" customFormat="false" ht="12.75" hidden="false" customHeight="false" outlineLevel="0" collapsed="false">
      <c r="A149" s="147" t="str">
        <f aca="false">IF(F149="EOL",B149&amp;"=Yes",IF(F149="NON-EOL",B149&amp;"=No",""))</f>
        <v/>
      </c>
      <c r="B149" s="147" t="str">
        <f aca="false">IF(E149="",B148,E149)</f>
        <v>PETROCHEMICALS PRICE</v>
      </c>
      <c r="C149" s="147" t="s">
        <v>2</v>
      </c>
      <c r="F149" s="148" t="s">
        <v>36</v>
      </c>
    </row>
    <row r="150" customFormat="false" ht="12.75" hidden="false" customHeight="false" outlineLevel="0" collapsed="false">
      <c r="A150" s="147" t="str">
        <f aca="false">IF(F150="EOL",B150&amp;"=Yes",IF(F150="NON-EOL",B150&amp;"=No",""))</f>
        <v/>
      </c>
      <c r="B150" s="147" t="str">
        <f aca="false">IF(E150="",B149,E150)</f>
        <v>PETROCHEMICALS PRICE</v>
      </c>
      <c r="C150" s="147" t="s">
        <v>2</v>
      </c>
    </row>
    <row r="151" customFormat="false" ht="12.75" hidden="false" customHeight="false" outlineLevel="0" collapsed="false">
      <c r="A151" s="147" t="str">
        <f aca="false">IF(F151="EOL",B151&amp;"=Yes",IF(F151="NON-EOL",B151&amp;"=No",""))</f>
        <v/>
      </c>
      <c r="B151" s="147" t="str">
        <f aca="false">IF(E151="",B150,E151)</f>
        <v>LPG PHYSICAL</v>
      </c>
      <c r="C151" s="147" t="s">
        <v>2</v>
      </c>
      <c r="E151" s="148" t="s">
        <v>94</v>
      </c>
    </row>
    <row r="152" customFormat="false" ht="12.75" hidden="false" customHeight="false" outlineLevel="0" collapsed="false">
      <c r="A152" s="147" t="str">
        <f aca="false">IF(F152="EOL",B152&amp;"=Yes",IF(F152="NON-EOL",B152&amp;"=No",""))</f>
        <v>LPG PHYSICAL=Yes</v>
      </c>
      <c r="B152" s="147" t="str">
        <f aca="false">IF(E152="",B151,E152)</f>
        <v>LPG PHYSICAL</v>
      </c>
      <c r="C152" s="147" t="s">
        <v>2</v>
      </c>
      <c r="F152" s="148" t="s">
        <v>32</v>
      </c>
      <c r="J152" s="148" t="n">
        <v>0</v>
      </c>
      <c r="R152" s="148" t="n">
        <v>0</v>
      </c>
      <c r="Z152" s="148" t="n">
        <v>0</v>
      </c>
    </row>
    <row r="153" customFormat="false" ht="12.75" hidden="false" customHeight="false" outlineLevel="0" collapsed="false">
      <c r="A153" s="147" t="str">
        <f aca="false">IF(F153="EOL",B153&amp;"=Yes",IF(F153="NON-EOL",B153&amp;"=No",""))</f>
        <v>LPG PHYSICAL=No</v>
      </c>
      <c r="B153" s="147" t="str">
        <f aca="false">IF(E153="",B152,E153)</f>
        <v>LPG PHYSICAL</v>
      </c>
      <c r="C153" s="147" t="s">
        <v>2</v>
      </c>
      <c r="F153" s="148" t="s">
        <v>34</v>
      </c>
      <c r="J153" s="148" t="n">
        <v>0</v>
      </c>
      <c r="R153" s="148" t="n">
        <v>0</v>
      </c>
      <c r="Z153" s="148" t="n">
        <v>0</v>
      </c>
    </row>
    <row r="154" customFormat="false" ht="12.75" hidden="false" customHeight="false" outlineLevel="0" collapsed="false">
      <c r="A154" s="147" t="str">
        <f aca="false">IF(F154="EOL",B154&amp;"=Yes",IF(F154="NON-EOL",B154&amp;"=No",""))</f>
        <v/>
      </c>
      <c r="B154" s="147" t="str">
        <f aca="false">IF(E154="",B153,E154)</f>
        <v>LPG PHYSICAL</v>
      </c>
      <c r="C154" s="147" t="s">
        <v>2</v>
      </c>
      <c r="F154" s="148" t="s">
        <v>35</v>
      </c>
      <c r="J154" s="148" t="n">
        <v>0</v>
      </c>
      <c r="R154" s="148" t="n">
        <v>0</v>
      </c>
      <c r="Z154" s="148" t="n">
        <v>0</v>
      </c>
      <c r="AB154" s="148" t="n">
        <v>0</v>
      </c>
    </row>
    <row r="155" customFormat="false" ht="12.75" hidden="false" customHeight="false" outlineLevel="0" collapsed="false">
      <c r="A155" s="147" t="str">
        <f aca="false">IF(F155="EOL",B155&amp;"=Yes",IF(F155="NON-EOL",B155&amp;"=No",""))</f>
        <v/>
      </c>
      <c r="B155" s="147" t="str">
        <f aca="false">IF(E155="",B154,E155)</f>
        <v>LPG PHYSICAL</v>
      </c>
      <c r="C155" s="147" t="s">
        <v>2</v>
      </c>
      <c r="F155" s="148" t="s">
        <v>36</v>
      </c>
    </row>
    <row r="156" customFormat="false" ht="12.75" hidden="false" customHeight="false" outlineLevel="0" collapsed="false">
      <c r="A156" s="147" t="str">
        <f aca="false">IF(F156="EOL",B156&amp;"=Yes",IF(F156="NON-EOL",B156&amp;"=No",""))</f>
        <v/>
      </c>
      <c r="B156" s="147" t="str">
        <f aca="false">IF(E156="",B155,E156)</f>
        <v>LPG PHYSICAL</v>
      </c>
      <c r="C156" s="147" t="s">
        <v>2</v>
      </c>
    </row>
    <row r="157" customFormat="false" ht="12.75" hidden="false" customHeight="false" outlineLevel="0" collapsed="false">
      <c r="A157" s="147" t="str">
        <f aca="false">IF(F157="EOL",B157&amp;"=Yes",IF(F157="NON-EOL",B157&amp;"=No",""))</f>
        <v/>
      </c>
      <c r="B157" s="147" t="str">
        <f aca="false">IF(E157="",B156,E157)</f>
        <v>LPG PRICE</v>
      </c>
      <c r="C157" s="147" t="s">
        <v>2</v>
      </c>
      <c r="E157" s="148" t="s">
        <v>97</v>
      </c>
    </row>
    <row r="158" customFormat="false" ht="12.75" hidden="false" customHeight="false" outlineLevel="0" collapsed="false">
      <c r="A158" s="147" t="str">
        <f aca="false">IF(F158="EOL",B158&amp;"=Yes",IF(F158="NON-EOL",B158&amp;"=No",""))</f>
        <v>LPG PRICE=Yes</v>
      </c>
      <c r="B158" s="147" t="str">
        <f aca="false">IF(E158="",B157,E158)</f>
        <v>LPG PRICE</v>
      </c>
      <c r="C158" s="147" t="s">
        <v>2</v>
      </c>
      <c r="F158" s="148" t="s">
        <v>32</v>
      </c>
      <c r="J158" s="148" t="n">
        <v>0</v>
      </c>
      <c r="R158" s="148" t="n">
        <v>0</v>
      </c>
      <c r="Z158" s="148" t="n">
        <v>0</v>
      </c>
    </row>
    <row r="159" customFormat="false" ht="12.75" hidden="false" customHeight="false" outlineLevel="0" collapsed="false">
      <c r="A159" s="147" t="str">
        <f aca="false">IF(F159="EOL",B159&amp;"=Yes",IF(F159="NON-EOL",B159&amp;"=No",""))</f>
        <v>LPG PRICE=No</v>
      </c>
      <c r="B159" s="147" t="str">
        <f aca="false">IF(E159="",B158,E159)</f>
        <v>LPG PRICE</v>
      </c>
      <c r="C159" s="147" t="s">
        <v>2</v>
      </c>
      <c r="F159" s="148" t="s">
        <v>34</v>
      </c>
      <c r="J159" s="148" t="n">
        <v>0</v>
      </c>
      <c r="R159" s="148" t="n">
        <v>0</v>
      </c>
      <c r="Z159" s="148" t="n">
        <v>0</v>
      </c>
    </row>
    <row r="160" customFormat="false" ht="12.75" hidden="false" customHeight="false" outlineLevel="0" collapsed="false">
      <c r="A160" s="147" t="str">
        <f aca="false">IF(F160="EOL",B160&amp;"=Yes",IF(F160="NON-EOL",B160&amp;"=No",""))</f>
        <v/>
      </c>
      <c r="B160" s="147" t="str">
        <f aca="false">IF(E160="",B159,E160)</f>
        <v>LPG PRICE</v>
      </c>
      <c r="C160" s="147" t="s">
        <v>2</v>
      </c>
      <c r="F160" s="148" t="s">
        <v>35</v>
      </c>
      <c r="J160" s="148" t="n">
        <v>0</v>
      </c>
      <c r="R160" s="148" t="n">
        <v>0</v>
      </c>
      <c r="Z160" s="148" t="n">
        <v>0</v>
      </c>
      <c r="AB160" s="148" t="n">
        <v>0</v>
      </c>
    </row>
    <row r="161" customFormat="false" ht="12.75" hidden="false" customHeight="false" outlineLevel="0" collapsed="false">
      <c r="A161" s="147" t="str">
        <f aca="false">IF(F161="EOL",B161&amp;"=Yes",IF(F161="NON-EOL",B161&amp;"=No",""))</f>
        <v/>
      </c>
      <c r="B161" s="147" t="str">
        <f aca="false">IF(E161="",B160,E161)</f>
        <v>LPG PRICE</v>
      </c>
      <c r="C161" s="147" t="s">
        <v>2</v>
      </c>
      <c r="F161" s="148" t="s">
        <v>36</v>
      </c>
    </row>
    <row r="162" customFormat="false" ht="12.75" hidden="false" customHeight="false" outlineLevel="0" collapsed="false">
      <c r="A162" s="147" t="str">
        <f aca="false">IF(F162="EOL",B162&amp;"=Yes",IF(F162="NON-EOL",B162&amp;"=No",""))</f>
        <v/>
      </c>
      <c r="B162" s="147" t="str">
        <f aca="false">IF(E162="",B161,E162)</f>
        <v>LPG PRICE</v>
      </c>
      <c r="C162" s="147" t="s">
        <v>2</v>
      </c>
    </row>
    <row r="163" customFormat="false" ht="12.75" hidden="false" customHeight="false" outlineLevel="0" collapsed="false">
      <c r="A163" s="147" t="str">
        <f aca="false">IF(F163="EOL",B163&amp;"=Yes",IF(F163="NON-EOL",B163&amp;"=No",""))</f>
        <v/>
      </c>
      <c r="B163" s="147" t="str">
        <f aca="false">IF(E163="",B162,E163)</f>
        <v>CRUDE &amp; PRODUCTS BASIS</v>
      </c>
      <c r="C163" s="147" t="s">
        <v>2</v>
      </c>
      <c r="E163" s="148" t="s">
        <v>100</v>
      </c>
    </row>
    <row r="164" customFormat="false" ht="12.75" hidden="false" customHeight="false" outlineLevel="0" collapsed="false">
      <c r="A164" s="147" t="str">
        <f aca="false">IF(F164="EOL",B164&amp;"=Yes",IF(F164="NON-EOL",B164&amp;"=No",""))</f>
        <v>CRUDE &amp; PRODUCTS BASIS=Yes</v>
      </c>
      <c r="B164" s="147" t="str">
        <f aca="false">IF(E164="",B163,E164)</f>
        <v>CRUDE &amp; PRODUCTS BASIS</v>
      </c>
      <c r="C164" s="147" t="s">
        <v>2</v>
      </c>
      <c r="F164" s="148" t="s">
        <v>32</v>
      </c>
      <c r="J164" s="148" t="n">
        <v>0</v>
      </c>
      <c r="R164" s="148" t="n">
        <v>0</v>
      </c>
      <c r="Z164" s="148" t="n">
        <v>0</v>
      </c>
    </row>
    <row r="165" customFormat="false" ht="12.75" hidden="false" customHeight="false" outlineLevel="0" collapsed="false">
      <c r="A165" s="147" t="str">
        <f aca="false">IF(F165="EOL",B165&amp;"=Yes",IF(F165="NON-EOL",B165&amp;"=No",""))</f>
        <v>CRUDE &amp; PRODUCTS BASIS=No</v>
      </c>
      <c r="B165" s="147" t="str">
        <f aca="false">IF(E165="",B164,E165)</f>
        <v>CRUDE &amp; PRODUCTS BASIS</v>
      </c>
      <c r="C165" s="147" t="s">
        <v>2</v>
      </c>
      <c r="F165" s="148" t="s">
        <v>34</v>
      </c>
      <c r="J165" s="148" t="n">
        <v>0</v>
      </c>
      <c r="R165" s="148" t="n">
        <v>0</v>
      </c>
      <c r="Z165" s="148" t="n">
        <v>0</v>
      </c>
    </row>
    <row r="166" customFormat="false" ht="12.75" hidden="false" customHeight="false" outlineLevel="0" collapsed="false">
      <c r="A166" s="147" t="str">
        <f aca="false">IF(F166="EOL",B166&amp;"=Yes",IF(F166="NON-EOL",B166&amp;"=No",""))</f>
        <v/>
      </c>
      <c r="B166" s="147" t="str">
        <f aca="false">IF(E166="",B165,E166)</f>
        <v>CRUDE &amp; PRODUCTS BASIS</v>
      </c>
      <c r="C166" s="147" t="s">
        <v>2</v>
      </c>
      <c r="F166" s="148" t="s">
        <v>35</v>
      </c>
      <c r="J166" s="148" t="n">
        <v>0</v>
      </c>
      <c r="R166" s="148" t="n">
        <v>0</v>
      </c>
      <c r="Z166" s="148" t="n">
        <v>0</v>
      </c>
      <c r="AB166" s="148" t="n">
        <v>0</v>
      </c>
    </row>
    <row r="167" customFormat="false" ht="12.75" hidden="false" customHeight="false" outlineLevel="0" collapsed="false">
      <c r="A167" s="147" t="str">
        <f aca="false">IF(F167="EOL",B167&amp;"=Yes",IF(F167="NON-EOL",B167&amp;"=No",""))</f>
        <v/>
      </c>
      <c r="B167" s="147" t="str">
        <f aca="false">IF(E167="",B166,E167)</f>
        <v>CRUDE &amp; PRODUCTS BASIS</v>
      </c>
      <c r="C167" s="147" t="s">
        <v>2</v>
      </c>
      <c r="F167" s="148" t="s">
        <v>36</v>
      </c>
    </row>
    <row r="168" customFormat="false" ht="12.75" hidden="false" customHeight="false" outlineLevel="0" collapsed="false">
      <c r="A168" s="147" t="str">
        <f aca="false">IF(F168="EOL",B168&amp;"=Yes",IF(F168="NON-EOL",B168&amp;"=No",""))</f>
        <v/>
      </c>
      <c r="B168" s="147" t="str">
        <f aca="false">IF(E168="",B167,E168)</f>
        <v>CRUDE &amp; PRODUCTS BASIS</v>
      </c>
      <c r="C168" s="147" t="s">
        <v>2</v>
      </c>
    </row>
    <row r="169" customFormat="false" ht="12.75" hidden="false" customHeight="false" outlineLevel="0" collapsed="false">
      <c r="A169" s="147" t="str">
        <f aca="false">IF(F169="EOL",B169&amp;"=Yes",IF(F169="NON-EOL",B169&amp;"=No",""))</f>
        <v/>
      </c>
      <c r="B169" s="147" t="str">
        <f aca="false">IF(E169="",B168,E169)</f>
        <v>CRUDE &amp; PRODUCTS PHYSICAL</v>
      </c>
      <c r="C169" s="147" t="s">
        <v>2</v>
      </c>
      <c r="E169" s="148" t="s">
        <v>103</v>
      </c>
    </row>
    <row r="170" customFormat="false" ht="12.75" hidden="false" customHeight="false" outlineLevel="0" collapsed="false">
      <c r="A170" s="147" t="str">
        <f aca="false">IF(F170="EOL",B170&amp;"=Yes",IF(F170="NON-EOL",B170&amp;"=No",""))</f>
        <v>CRUDE &amp; PRODUCTS PHYSICAL=Yes</v>
      </c>
      <c r="B170" s="147" t="str">
        <f aca="false">IF(E170="",B169,E170)</f>
        <v>CRUDE &amp; PRODUCTS PHYSICAL</v>
      </c>
      <c r="C170" s="147" t="s">
        <v>2</v>
      </c>
      <c r="F170" s="148" t="s">
        <v>32</v>
      </c>
      <c r="J170" s="148" t="n">
        <v>0</v>
      </c>
      <c r="R170" s="148" t="n">
        <v>0</v>
      </c>
      <c r="Z170" s="148" t="n">
        <v>0</v>
      </c>
    </row>
    <row r="171" customFormat="false" ht="12.75" hidden="false" customHeight="false" outlineLevel="0" collapsed="false">
      <c r="A171" s="147" t="str">
        <f aca="false">IF(F171="EOL",B171&amp;"=Yes",IF(F171="NON-EOL",B171&amp;"=No",""))</f>
        <v>CRUDE &amp; PRODUCTS PHYSICAL=No</v>
      </c>
      <c r="B171" s="147" t="str">
        <f aca="false">IF(E171="",B170,E171)</f>
        <v>CRUDE &amp; PRODUCTS PHYSICAL</v>
      </c>
      <c r="C171" s="147" t="s">
        <v>2</v>
      </c>
      <c r="F171" s="148" t="s">
        <v>34</v>
      </c>
      <c r="J171" s="148" t="n">
        <v>0</v>
      </c>
      <c r="R171" s="148" t="n">
        <v>0</v>
      </c>
      <c r="Z171" s="148" t="n">
        <v>0</v>
      </c>
    </row>
    <row r="172" customFormat="false" ht="12.75" hidden="false" customHeight="false" outlineLevel="0" collapsed="false">
      <c r="A172" s="147" t="str">
        <f aca="false">IF(F172="EOL",B172&amp;"=Yes",IF(F172="NON-EOL",B172&amp;"=No",""))</f>
        <v/>
      </c>
      <c r="B172" s="147" t="str">
        <f aca="false">IF(E172="",B171,E172)</f>
        <v>CRUDE &amp; PRODUCTS PHYSICAL</v>
      </c>
      <c r="C172" s="147" t="s">
        <v>2</v>
      </c>
      <c r="F172" s="148" t="s">
        <v>35</v>
      </c>
      <c r="J172" s="148" t="n">
        <v>0</v>
      </c>
      <c r="R172" s="148" t="n">
        <v>0</v>
      </c>
      <c r="Z172" s="148" t="n">
        <v>0</v>
      </c>
      <c r="AB172" s="148" t="n">
        <v>0</v>
      </c>
    </row>
    <row r="173" customFormat="false" ht="12.75" hidden="false" customHeight="false" outlineLevel="0" collapsed="false">
      <c r="A173" s="147" t="str">
        <f aca="false">IF(F173="EOL",B173&amp;"=Yes",IF(F173="NON-EOL",B173&amp;"=No",""))</f>
        <v/>
      </c>
      <c r="B173" s="147" t="str">
        <f aca="false">IF(E173="",B172,E173)</f>
        <v>CRUDE &amp; PRODUCTS PHYSICAL</v>
      </c>
      <c r="C173" s="147" t="s">
        <v>2</v>
      </c>
      <c r="F173" s="148" t="s">
        <v>36</v>
      </c>
    </row>
    <row r="174" customFormat="false" ht="12.75" hidden="false" customHeight="false" outlineLevel="0" collapsed="false">
      <c r="A174" s="147" t="str">
        <f aca="false">IF(F174="EOL",B174&amp;"=Yes",IF(F174="NON-EOL",B174&amp;"=No",""))</f>
        <v/>
      </c>
      <c r="B174" s="147" t="str">
        <f aca="false">IF(E174="",B173,E174)</f>
        <v>CRUDE &amp; PRODUCTS PHYSICAL</v>
      </c>
      <c r="C174" s="147" t="s">
        <v>2</v>
      </c>
    </row>
    <row r="175" customFormat="false" ht="12.75" hidden="false" customHeight="false" outlineLevel="0" collapsed="false">
      <c r="A175" s="147" t="str">
        <f aca="false">IF(F175="EOL",B175&amp;"=Yes",IF(F175="NON-EOL",B175&amp;"=No",""))</f>
        <v/>
      </c>
      <c r="B175" s="147" t="str">
        <f aca="false">IF(E175="",B174,E175)</f>
        <v>CRUDE &amp; PRODUCTS PRICE</v>
      </c>
      <c r="C175" s="147" t="s">
        <v>2</v>
      </c>
      <c r="E175" s="148" t="s">
        <v>106</v>
      </c>
    </row>
    <row r="176" customFormat="false" ht="12.75" hidden="false" customHeight="false" outlineLevel="0" collapsed="false">
      <c r="A176" s="147" t="str">
        <f aca="false">IF(F176="EOL",B176&amp;"=Yes",IF(F176="NON-EOL",B176&amp;"=No",""))</f>
        <v>CRUDE &amp; PRODUCTS PRICE=Yes</v>
      </c>
      <c r="B176" s="147" t="str">
        <f aca="false">IF(E176="",B175,E176)</f>
        <v>CRUDE &amp; PRODUCTS PRICE</v>
      </c>
      <c r="C176" s="147" t="s">
        <v>2</v>
      </c>
      <c r="F176" s="148" t="s">
        <v>32</v>
      </c>
      <c r="J176" s="148" t="n">
        <v>0</v>
      </c>
      <c r="R176" s="148" t="n">
        <v>0</v>
      </c>
      <c r="Z176" s="148" t="n">
        <v>0</v>
      </c>
    </row>
    <row r="177" customFormat="false" ht="12.75" hidden="false" customHeight="false" outlineLevel="0" collapsed="false">
      <c r="A177" s="147" t="str">
        <f aca="false">IF(F177="EOL",B177&amp;"=Yes",IF(F177="NON-EOL",B177&amp;"=No",""))</f>
        <v>CRUDE &amp; PRODUCTS PRICE=No</v>
      </c>
      <c r="B177" s="147" t="str">
        <f aca="false">IF(E177="",B176,E177)</f>
        <v>CRUDE &amp; PRODUCTS PRICE</v>
      </c>
      <c r="C177" s="147" t="s">
        <v>2</v>
      </c>
      <c r="F177" s="148" t="s">
        <v>34</v>
      </c>
      <c r="J177" s="148" t="n">
        <v>0</v>
      </c>
      <c r="R177" s="148" t="n">
        <v>0</v>
      </c>
      <c r="Z177" s="148" t="n">
        <v>0</v>
      </c>
    </row>
    <row r="178" customFormat="false" ht="12.75" hidden="false" customHeight="false" outlineLevel="0" collapsed="false">
      <c r="A178" s="147" t="str">
        <f aca="false">IF(F178="EOL",B178&amp;"=Yes",IF(F178="NON-EOL",B178&amp;"=No",""))</f>
        <v/>
      </c>
      <c r="B178" s="147" t="str">
        <f aca="false">IF(E178="",B177,E178)</f>
        <v>CRUDE &amp; PRODUCTS PRICE</v>
      </c>
      <c r="C178" s="147" t="s">
        <v>2</v>
      </c>
      <c r="F178" s="148" t="s">
        <v>35</v>
      </c>
      <c r="J178" s="148" t="n">
        <v>0</v>
      </c>
      <c r="R178" s="148" t="n">
        <v>0</v>
      </c>
      <c r="Z178" s="148" t="n">
        <v>0</v>
      </c>
      <c r="AB178" s="148" t="n">
        <v>0</v>
      </c>
    </row>
    <row r="179" customFormat="false" ht="12.75" hidden="false" customHeight="false" outlineLevel="0" collapsed="false">
      <c r="A179" s="147" t="str">
        <f aca="false">IF(F179="EOL",B179&amp;"=Yes",IF(F179="NON-EOL",B179&amp;"=No",""))</f>
        <v/>
      </c>
      <c r="B179" s="147" t="str">
        <f aca="false">IF(E179="",B178,E179)</f>
        <v>CRUDE &amp; PRODUCTS PRICE</v>
      </c>
      <c r="C179" s="147" t="s">
        <v>2</v>
      </c>
      <c r="F179" s="148" t="s">
        <v>36</v>
      </c>
    </row>
    <row r="180" customFormat="false" ht="12.75" hidden="false" customHeight="false" outlineLevel="0" collapsed="false">
      <c r="A180" s="147" t="str">
        <f aca="false">IF(F180="EOL",B180&amp;"=Yes",IF(F180="NON-EOL",B180&amp;"=No",""))</f>
        <v/>
      </c>
      <c r="B180" s="147" t="str">
        <f aca="false">IF(E180="",B179,E180)</f>
        <v>CRUDE &amp; PRODUCTS PRICE</v>
      </c>
      <c r="C180" s="147" t="s">
        <v>2</v>
      </c>
    </row>
    <row r="181" customFormat="false" ht="12.75" hidden="false" customHeight="false" outlineLevel="0" collapsed="false">
      <c r="A181" s="147" t="str">
        <f aca="false">IF(F181="EOL",B181&amp;"=Yes",IF(F181="NON-EOL",B181&amp;"=No",""))</f>
        <v/>
      </c>
      <c r="B181" s="147" t="str">
        <f aca="false">IF(E181="",B180,E181)</f>
        <v>LIQUIDS</v>
      </c>
      <c r="C181" s="147" t="s">
        <v>2</v>
      </c>
      <c r="E181" s="148" t="s">
        <v>109</v>
      </c>
    </row>
    <row r="182" customFormat="false" ht="12.75" hidden="false" customHeight="false" outlineLevel="0" collapsed="false">
      <c r="A182" s="147" t="str">
        <f aca="false">IF(F182="EOL",B182&amp;"=Yes",IF(F182="NON-EOL",B182&amp;"=No",""))</f>
        <v>LIQUIDS=Yes</v>
      </c>
      <c r="B182" s="147" t="str">
        <f aca="false">IF(E182="",B181,E182)</f>
        <v>LIQUIDS</v>
      </c>
      <c r="C182" s="147" t="s">
        <v>2</v>
      </c>
      <c r="F182" s="148" t="s">
        <v>32</v>
      </c>
      <c r="J182" s="148" t="n">
        <v>0</v>
      </c>
      <c r="R182" s="148" t="n">
        <v>0</v>
      </c>
      <c r="Z182" s="148" t="n">
        <v>0</v>
      </c>
      <c r="AB182" s="148" t="n">
        <v>0</v>
      </c>
    </row>
    <row r="183" customFormat="false" ht="12.75" hidden="false" customHeight="false" outlineLevel="0" collapsed="false">
      <c r="A183" s="147" t="str">
        <f aca="false">IF(F183="EOL",B183&amp;"=Yes",IF(F183="NON-EOL",B183&amp;"=No",""))</f>
        <v>LIQUIDS=No</v>
      </c>
      <c r="B183" s="147" t="str">
        <f aca="false">IF(E183="",B182,E183)</f>
        <v>LIQUIDS</v>
      </c>
      <c r="C183" s="147" t="s">
        <v>2</v>
      </c>
      <c r="F183" s="148" t="s">
        <v>34</v>
      </c>
      <c r="J183" s="148" t="n">
        <v>0</v>
      </c>
      <c r="R183" s="148" t="n">
        <v>0</v>
      </c>
      <c r="Z183" s="148" t="n">
        <v>0</v>
      </c>
      <c r="AB183" s="148" t="n">
        <v>0</v>
      </c>
    </row>
    <row r="184" customFormat="false" ht="12.75" hidden="false" customHeight="false" outlineLevel="0" collapsed="false">
      <c r="A184" s="147" t="str">
        <f aca="false">IF(F184="EOL",B184&amp;"=Yes",IF(F184="NON-EOL",B184&amp;"=No",""))</f>
        <v/>
      </c>
      <c r="B184" s="147" t="str">
        <f aca="false">IF(E184="",B183,E184)</f>
        <v>LIQUIDS</v>
      </c>
      <c r="C184" s="147" t="s">
        <v>2</v>
      </c>
      <c r="F184" s="148" t="s">
        <v>35</v>
      </c>
      <c r="J184" s="148" t="n">
        <v>0</v>
      </c>
      <c r="R184" s="148" t="n">
        <v>0</v>
      </c>
      <c r="Z184" s="148" t="n">
        <v>0</v>
      </c>
      <c r="AB184" s="148" t="n">
        <v>0</v>
      </c>
    </row>
    <row r="185" customFormat="false" ht="12.75" hidden="false" customHeight="false" outlineLevel="0" collapsed="false">
      <c r="A185" s="147" t="str">
        <f aca="false">IF(F185="EOL",B185&amp;"=Yes",IF(F185="NON-EOL",B185&amp;"=No",""))</f>
        <v/>
      </c>
      <c r="B185" s="147" t="str">
        <f aca="false">IF(E185="",B184,E185)</f>
        <v>LIQUIDS</v>
      </c>
      <c r="C185" s="147" t="s">
        <v>2</v>
      </c>
      <c r="F185" s="148" t="s">
        <v>36</v>
      </c>
    </row>
    <row r="186" customFormat="false" ht="12.75" hidden="false" customHeight="false" outlineLevel="0" collapsed="false">
      <c r="A186" s="147" t="str">
        <f aca="false">IF(F186="EOL",B186&amp;"=Yes",IF(F186="NON-EOL",B186&amp;"=No",""))</f>
        <v/>
      </c>
      <c r="B186" s="147" t="str">
        <f aca="false">IF(E186="",B185,E186)</f>
        <v>LIQUIDS</v>
      </c>
      <c r="C186" s="147" t="s">
        <v>2</v>
      </c>
    </row>
    <row r="187" customFormat="false" ht="12.75" hidden="false" customHeight="false" outlineLevel="0" collapsed="false">
      <c r="A187" s="147" t="str">
        <f aca="false">IF(F187="EOL",B187&amp;"=Yes",IF(F187="NON-EOL",B187&amp;"=No",""))</f>
        <v/>
      </c>
      <c r="B187" s="147" t="str">
        <f aca="false">IF(E187="",B186,E187)</f>
        <v>LIQUIDS</v>
      </c>
      <c r="C187" s="147" t="s">
        <v>2</v>
      </c>
    </row>
    <row r="188" customFormat="false" ht="12.75" hidden="false" customHeight="false" outlineLevel="0" collapsed="false">
      <c r="A188" s="147" t="str">
        <f aca="false">IF(F188="EOL",B188&amp;"=Yes",IF(F188="NON-EOL",B188&amp;"=No",""))</f>
        <v/>
      </c>
      <c r="B188" s="147" t="str">
        <f aca="false">IF(E188="",B187,E188)</f>
        <v>LIQUIDS</v>
      </c>
      <c r="C188" s="147" t="s">
        <v>2</v>
      </c>
    </row>
    <row r="189" customFormat="false" ht="12.75" hidden="false" customHeight="false" outlineLevel="0" collapsed="false">
      <c r="A189" s="147" t="str">
        <f aca="false">IF(F189="EOL",B189&amp;"=Yes",IF(F189="NON-EOL",B189&amp;"=No",""))</f>
        <v/>
      </c>
      <c r="B189" s="147" t="str">
        <f aca="false">IF(E189="",B188,E189)</f>
        <v>PAPER &amp; PULP PHYSICAL</v>
      </c>
      <c r="C189" s="147" t="s">
        <v>2</v>
      </c>
      <c r="E189" s="148" t="s">
        <v>110</v>
      </c>
    </row>
    <row r="190" customFormat="false" ht="12.75" hidden="false" customHeight="false" outlineLevel="0" collapsed="false">
      <c r="A190" s="147" t="str">
        <f aca="false">IF(F190="EOL",B190&amp;"=Yes",IF(F190="NON-EOL",B190&amp;"=No",""))</f>
        <v>PAPER &amp; PULP PHYSICAL=Yes</v>
      </c>
      <c r="B190" s="147" t="str">
        <f aca="false">IF(E190="",B189,E190)</f>
        <v>PAPER &amp; PULP PHYSICAL</v>
      </c>
      <c r="C190" s="147" t="s">
        <v>2</v>
      </c>
      <c r="F190" s="148" t="s">
        <v>32</v>
      </c>
      <c r="J190" s="148" t="n">
        <v>0</v>
      </c>
      <c r="R190" s="148" t="n">
        <v>0</v>
      </c>
      <c r="Z190" s="148" t="n">
        <v>0</v>
      </c>
    </row>
    <row r="191" customFormat="false" ht="12.75" hidden="false" customHeight="false" outlineLevel="0" collapsed="false">
      <c r="A191" s="147" t="str">
        <f aca="false">IF(F191="EOL",B191&amp;"=Yes",IF(F191="NON-EOL",B191&amp;"=No",""))</f>
        <v>PAPER &amp; PULP PHYSICAL=No</v>
      </c>
      <c r="B191" s="147" t="str">
        <f aca="false">IF(E191="",B190,E191)</f>
        <v>PAPER &amp; PULP PHYSICAL</v>
      </c>
      <c r="C191" s="147" t="s">
        <v>2</v>
      </c>
      <c r="F191" s="148" t="s">
        <v>34</v>
      </c>
      <c r="J191" s="148" t="n">
        <v>0</v>
      </c>
      <c r="R191" s="148" t="n">
        <v>0</v>
      </c>
      <c r="Z191" s="148" t="n">
        <v>0</v>
      </c>
    </row>
    <row r="192" customFormat="false" ht="12.75" hidden="false" customHeight="false" outlineLevel="0" collapsed="false">
      <c r="A192" s="147" t="str">
        <f aca="false">IF(F192="EOL",B192&amp;"=Yes",IF(F192="NON-EOL",B192&amp;"=No",""))</f>
        <v/>
      </c>
      <c r="B192" s="147" t="str">
        <f aca="false">IF(E192="",B191,E192)</f>
        <v>PAPER &amp; PULP PHYSICAL</v>
      </c>
      <c r="C192" s="147" t="s">
        <v>2</v>
      </c>
      <c r="F192" s="148" t="s">
        <v>35</v>
      </c>
      <c r="J192" s="148" t="n">
        <v>0</v>
      </c>
      <c r="R192" s="148" t="n">
        <v>0</v>
      </c>
      <c r="Z192" s="148" t="n">
        <v>0</v>
      </c>
      <c r="AB192" s="148" t="n">
        <v>0</v>
      </c>
    </row>
    <row r="193" customFormat="false" ht="12.75" hidden="false" customHeight="false" outlineLevel="0" collapsed="false">
      <c r="A193" s="147" t="str">
        <f aca="false">IF(F193="EOL",B193&amp;"=Yes",IF(F193="NON-EOL",B193&amp;"=No",""))</f>
        <v/>
      </c>
      <c r="B193" s="147" t="str">
        <f aca="false">IF(E193="",B192,E193)</f>
        <v>PAPER &amp; PULP PHYSICAL</v>
      </c>
      <c r="C193" s="147" t="s">
        <v>2</v>
      </c>
      <c r="F193" s="148" t="s">
        <v>36</v>
      </c>
    </row>
    <row r="194" customFormat="false" ht="12.75" hidden="false" customHeight="false" outlineLevel="0" collapsed="false">
      <c r="A194" s="147" t="str">
        <f aca="false">IF(F194="EOL",B194&amp;"=Yes",IF(F194="NON-EOL",B194&amp;"=No",""))</f>
        <v/>
      </c>
      <c r="B194" s="147" t="str">
        <f aca="false">IF(E194="",B193,E194)</f>
        <v>PAPER &amp; PULP PHYSICAL</v>
      </c>
      <c r="C194" s="147" t="s">
        <v>2</v>
      </c>
    </row>
    <row r="195" customFormat="false" ht="12.75" hidden="false" customHeight="false" outlineLevel="0" collapsed="false">
      <c r="A195" s="147" t="str">
        <f aca="false">IF(F195="EOL",B195&amp;"=Yes",IF(F195="NON-EOL",B195&amp;"=No",""))</f>
        <v/>
      </c>
      <c r="B195" s="147" t="str">
        <f aca="false">IF(E195="",B194,E195)</f>
        <v>PAPER &amp; PULP PRICE</v>
      </c>
      <c r="C195" s="147" t="s">
        <v>2</v>
      </c>
      <c r="E195" s="148" t="s">
        <v>113</v>
      </c>
    </row>
    <row r="196" customFormat="false" ht="12.75" hidden="false" customHeight="false" outlineLevel="0" collapsed="false">
      <c r="A196" s="147" t="str">
        <f aca="false">IF(F196="EOL",B196&amp;"=Yes",IF(F196="NON-EOL",B196&amp;"=No",""))</f>
        <v>PAPER &amp; PULP PRICE=Yes</v>
      </c>
      <c r="B196" s="147" t="str">
        <f aca="false">IF(E196="",B195,E196)</f>
        <v>PAPER &amp; PULP PRICE</v>
      </c>
      <c r="C196" s="147" t="s">
        <v>2</v>
      </c>
      <c r="F196" s="148" t="s">
        <v>32</v>
      </c>
      <c r="J196" s="148" t="n">
        <v>0</v>
      </c>
      <c r="R196" s="148" t="n">
        <v>0</v>
      </c>
      <c r="Z196" s="148" t="n">
        <v>0</v>
      </c>
    </row>
    <row r="197" customFormat="false" ht="12.75" hidden="false" customHeight="false" outlineLevel="0" collapsed="false">
      <c r="A197" s="147" t="str">
        <f aca="false">IF(F197="EOL",B197&amp;"=Yes",IF(F197="NON-EOL",B197&amp;"=No",""))</f>
        <v>PAPER &amp; PULP PRICE=No</v>
      </c>
      <c r="B197" s="147" t="str">
        <f aca="false">IF(E197="",B196,E197)</f>
        <v>PAPER &amp; PULP PRICE</v>
      </c>
      <c r="C197" s="147" t="s">
        <v>2</v>
      </c>
      <c r="F197" s="148" t="s">
        <v>34</v>
      </c>
      <c r="J197" s="148" t="n">
        <v>0</v>
      </c>
      <c r="R197" s="148" t="n">
        <v>0</v>
      </c>
      <c r="Z197" s="148" t="n">
        <v>0</v>
      </c>
    </row>
    <row r="198" customFormat="false" ht="12.75" hidden="false" customHeight="false" outlineLevel="0" collapsed="false">
      <c r="A198" s="147" t="str">
        <f aca="false">IF(F198="EOL",B198&amp;"=Yes",IF(F198="NON-EOL",B198&amp;"=No",""))</f>
        <v/>
      </c>
      <c r="B198" s="147" t="str">
        <f aca="false">IF(E198="",B197,E198)</f>
        <v>PAPER &amp; PULP PRICE</v>
      </c>
      <c r="C198" s="147" t="s">
        <v>2</v>
      </c>
      <c r="F198" s="148" t="s">
        <v>35</v>
      </c>
      <c r="J198" s="148" t="n">
        <v>0</v>
      </c>
      <c r="R198" s="148" t="n">
        <v>0</v>
      </c>
      <c r="Z198" s="148" t="n">
        <v>0</v>
      </c>
      <c r="AB198" s="148" t="n">
        <v>0</v>
      </c>
    </row>
    <row r="199" customFormat="false" ht="12.75" hidden="false" customHeight="false" outlineLevel="0" collapsed="false">
      <c r="A199" s="147" t="str">
        <f aca="false">IF(F199="EOL",B199&amp;"=Yes",IF(F199="NON-EOL",B199&amp;"=No",""))</f>
        <v/>
      </c>
      <c r="B199" s="147" t="str">
        <f aca="false">IF(E199="",B198,E199)</f>
        <v>PAPER &amp; PULP PRICE</v>
      </c>
      <c r="C199" s="147" t="s">
        <v>2</v>
      </c>
      <c r="F199" s="148" t="s">
        <v>36</v>
      </c>
    </row>
    <row r="200" customFormat="false" ht="12.75" hidden="false" customHeight="false" outlineLevel="0" collapsed="false">
      <c r="A200" s="147" t="str">
        <f aca="false">IF(F200="EOL",B200&amp;"=Yes",IF(F200="NON-EOL",B200&amp;"=No",""))</f>
        <v/>
      </c>
      <c r="B200" s="147" t="str">
        <f aca="false">IF(E200="",B199,E200)</f>
        <v>PAPER &amp; PULP PRICE</v>
      </c>
      <c r="C200" s="147" t="s">
        <v>2</v>
      </c>
    </row>
    <row r="201" customFormat="false" ht="12.75" hidden="false" customHeight="false" outlineLevel="0" collapsed="false">
      <c r="A201" s="147" t="str">
        <f aca="false">IF(F201="EOL",B201&amp;"=Yes",IF(F201="NON-EOL",B201&amp;"=No",""))</f>
        <v/>
      </c>
      <c r="B201" s="147" t="str">
        <f aca="false">IF(E201="",B200,E201)</f>
        <v>PAPER &amp; PULP TOTAL</v>
      </c>
      <c r="C201" s="147" t="s">
        <v>2</v>
      </c>
      <c r="E201" s="148" t="s">
        <v>116</v>
      </c>
    </row>
    <row r="202" customFormat="false" ht="12.75" hidden="false" customHeight="false" outlineLevel="0" collapsed="false">
      <c r="A202" s="147" t="str">
        <f aca="false">IF(F202="EOL",B202&amp;"=Yes",IF(F202="NON-EOL",B202&amp;"=No",""))</f>
        <v>PAPER &amp; PULP TOTAL=Yes</v>
      </c>
      <c r="B202" s="147" t="str">
        <f aca="false">IF(E202="",B201,E202)</f>
        <v>PAPER &amp; PULP TOTAL</v>
      </c>
      <c r="C202" s="147" t="s">
        <v>2</v>
      </c>
      <c r="F202" s="148" t="s">
        <v>32</v>
      </c>
      <c r="J202" s="148" t="n">
        <v>0</v>
      </c>
      <c r="R202" s="148" t="n">
        <v>0</v>
      </c>
      <c r="Z202" s="148" t="n">
        <v>0</v>
      </c>
    </row>
    <row r="203" customFormat="false" ht="12.75" hidden="false" customHeight="false" outlineLevel="0" collapsed="false">
      <c r="A203" s="147" t="str">
        <f aca="false">IF(F203="EOL",B203&amp;"=Yes",IF(F203="NON-EOL",B203&amp;"=No",""))</f>
        <v>PAPER &amp; PULP TOTAL=No</v>
      </c>
      <c r="B203" s="147" t="str">
        <f aca="false">IF(E203="",B202,E203)</f>
        <v>PAPER &amp; PULP TOTAL</v>
      </c>
      <c r="C203" s="147" t="s">
        <v>2</v>
      </c>
      <c r="F203" s="148" t="s">
        <v>34</v>
      </c>
      <c r="J203" s="148" t="n">
        <v>0</v>
      </c>
      <c r="R203" s="148" t="n">
        <v>0</v>
      </c>
      <c r="Z203" s="148" t="n">
        <v>0</v>
      </c>
    </row>
    <row r="204" customFormat="false" ht="12.75" hidden="false" customHeight="false" outlineLevel="0" collapsed="false">
      <c r="A204" s="147" t="str">
        <f aca="false">IF(F204="EOL",B204&amp;"=Yes",IF(F204="NON-EOL",B204&amp;"=No",""))</f>
        <v/>
      </c>
      <c r="B204" s="147" t="str">
        <f aca="false">IF(E204="",B203,E204)</f>
        <v>PAPER &amp; PULP TOTAL</v>
      </c>
      <c r="C204" s="147" t="s">
        <v>2</v>
      </c>
      <c r="F204" s="148" t="s">
        <v>35</v>
      </c>
      <c r="J204" s="148" t="n">
        <v>0</v>
      </c>
      <c r="R204" s="148" t="n">
        <v>0</v>
      </c>
      <c r="Z204" s="148" t="n">
        <v>0</v>
      </c>
      <c r="AB204" s="148" t="n">
        <v>0</v>
      </c>
    </row>
    <row r="205" customFormat="false" ht="12.75" hidden="false" customHeight="false" outlineLevel="0" collapsed="false">
      <c r="A205" s="147" t="str">
        <f aca="false">IF(F205="EOL",B205&amp;"=Yes",IF(F205="NON-EOL",B205&amp;"=No",""))</f>
        <v/>
      </c>
      <c r="B205" s="147" t="str">
        <f aca="false">IF(E205="",B204,E205)</f>
        <v>PAPER &amp; PULP TOTAL</v>
      </c>
      <c r="C205" s="147" t="s">
        <v>2</v>
      </c>
      <c r="F205" s="148" t="s">
        <v>36</v>
      </c>
    </row>
    <row r="206" customFormat="false" ht="12.75" hidden="false" customHeight="false" outlineLevel="0" collapsed="false">
      <c r="A206" s="147" t="str">
        <f aca="false">IF(F206="EOL",B206&amp;"=Yes",IF(F206="NON-EOL",B206&amp;"=No",""))</f>
        <v/>
      </c>
      <c r="B206" s="147" t="str">
        <f aca="false">IF(E206="",B205,E206)</f>
        <v>PAPER &amp; PULP TOTAL</v>
      </c>
      <c r="C206" s="147" t="s">
        <v>2</v>
      </c>
    </row>
    <row r="207" customFormat="false" ht="12.75" hidden="false" customHeight="false" outlineLevel="0" collapsed="false">
      <c r="A207" s="147" t="str">
        <f aca="false">IF(F207="EOL",B207&amp;"=Yes",IF(F207="NON-EOL",B207&amp;"=No",""))</f>
        <v/>
      </c>
      <c r="B207" s="147" t="str">
        <f aca="false">IF(E207="",B206,E207)</f>
        <v>PAPER &amp; PULP TOTAL</v>
      </c>
      <c r="C207" s="147" t="s">
        <v>2</v>
      </c>
    </row>
    <row r="208" customFormat="false" ht="12.75" hidden="false" customHeight="false" outlineLevel="0" collapsed="false">
      <c r="A208" s="147" t="str">
        <f aca="false">IF(F208="EOL",B208&amp;"=Yes",IF(F208="NON-EOL",B208&amp;"=No",""))</f>
        <v/>
      </c>
      <c r="B208" s="147" t="str">
        <f aca="false">IF(E208="",B207,E208)</f>
        <v>PAPER &amp; PULP TOTAL</v>
      </c>
      <c r="C208" s="147" t="s">
        <v>2</v>
      </c>
    </row>
    <row r="209" customFormat="false" ht="12.75" hidden="false" customHeight="false" outlineLevel="0" collapsed="false">
      <c r="A209" s="147" t="str">
        <f aca="false">IF(F209="EOL",B209&amp;"=Yes",IF(F209="NON-EOL",B209&amp;"=No",""))</f>
        <v/>
      </c>
      <c r="B209" s="147" t="str">
        <f aca="false">IF(E209="",B208,E209)</f>
        <v>PLASTICS PHYSICAL</v>
      </c>
      <c r="C209" s="147" t="s">
        <v>2</v>
      </c>
      <c r="E209" s="148" t="s">
        <v>117</v>
      </c>
    </row>
    <row r="210" customFormat="false" ht="12.75" hidden="false" customHeight="false" outlineLevel="0" collapsed="false">
      <c r="A210" s="147" t="str">
        <f aca="false">IF(F210="EOL",B210&amp;"=Yes",IF(F210="NON-EOL",B210&amp;"=No",""))</f>
        <v>PLASTICS PHYSICAL=Yes</v>
      </c>
      <c r="B210" s="147" t="str">
        <f aca="false">IF(E210="",B209,E210)</f>
        <v>PLASTICS PHYSICAL</v>
      </c>
      <c r="C210" s="147" t="s">
        <v>2</v>
      </c>
      <c r="F210" s="148" t="s">
        <v>32</v>
      </c>
      <c r="J210" s="148" t="n">
        <v>0</v>
      </c>
      <c r="R210" s="148" t="n">
        <v>0</v>
      </c>
      <c r="Z210" s="148" t="n">
        <v>0</v>
      </c>
    </row>
    <row r="211" customFormat="false" ht="12.75" hidden="false" customHeight="false" outlineLevel="0" collapsed="false">
      <c r="A211" s="147" t="str">
        <f aca="false">IF(F211="EOL",B211&amp;"=Yes",IF(F211="NON-EOL",B211&amp;"=No",""))</f>
        <v>PLASTICS PHYSICAL=No</v>
      </c>
      <c r="B211" s="147" t="str">
        <f aca="false">IF(E211="",B210,E211)</f>
        <v>PLASTICS PHYSICAL</v>
      </c>
      <c r="C211" s="147" t="s">
        <v>2</v>
      </c>
      <c r="F211" s="148" t="s">
        <v>34</v>
      </c>
      <c r="J211" s="148" t="n">
        <v>0</v>
      </c>
      <c r="R211" s="148" t="n">
        <v>0</v>
      </c>
      <c r="Z211" s="148" t="n">
        <v>0</v>
      </c>
    </row>
    <row r="212" customFormat="false" ht="12.75" hidden="false" customHeight="false" outlineLevel="0" collapsed="false">
      <c r="A212" s="147" t="str">
        <f aca="false">IF(F212="EOL",B212&amp;"=Yes",IF(F212="NON-EOL",B212&amp;"=No",""))</f>
        <v/>
      </c>
      <c r="B212" s="147" t="str">
        <f aca="false">IF(E212="",B211,E212)</f>
        <v>PLASTICS PHYSICAL</v>
      </c>
      <c r="C212" s="147" t="s">
        <v>2</v>
      </c>
      <c r="F212" s="148" t="s">
        <v>35</v>
      </c>
      <c r="J212" s="148" t="n">
        <v>0</v>
      </c>
      <c r="R212" s="148" t="n">
        <v>0</v>
      </c>
      <c r="Z212" s="148" t="n">
        <v>0</v>
      </c>
      <c r="AB212" s="148" t="n">
        <v>0</v>
      </c>
    </row>
    <row r="213" customFormat="false" ht="12.75" hidden="false" customHeight="false" outlineLevel="0" collapsed="false">
      <c r="A213" s="147" t="str">
        <f aca="false">IF(F213="EOL",B213&amp;"=Yes",IF(F213="NON-EOL",B213&amp;"=No",""))</f>
        <v/>
      </c>
      <c r="B213" s="147" t="str">
        <f aca="false">IF(E213="",B212,E213)</f>
        <v>PLASTICS PHYSICAL</v>
      </c>
      <c r="C213" s="147" t="s">
        <v>2</v>
      </c>
      <c r="F213" s="148" t="s">
        <v>36</v>
      </c>
    </row>
    <row r="214" customFormat="false" ht="12.75" hidden="false" customHeight="false" outlineLevel="0" collapsed="false">
      <c r="A214" s="147" t="str">
        <f aca="false">IF(F214="EOL",B214&amp;"=Yes",IF(F214="NON-EOL",B214&amp;"=No",""))</f>
        <v/>
      </c>
      <c r="B214" s="147" t="str">
        <f aca="false">IF(E214="",B213,E214)</f>
        <v>PLASTICS PHYSICAL</v>
      </c>
      <c r="C214" s="147" t="s">
        <v>2</v>
      </c>
    </row>
    <row r="215" customFormat="false" ht="12.75" hidden="false" customHeight="false" outlineLevel="0" collapsed="false">
      <c r="A215" s="147" t="str">
        <f aca="false">IF(F215="EOL",B215&amp;"=Yes",IF(F215="NON-EOL",B215&amp;"=No",""))</f>
        <v/>
      </c>
      <c r="B215" s="147" t="str">
        <f aca="false">IF(E215="",B214,E215)</f>
        <v>PLASTICS PRICE</v>
      </c>
      <c r="C215" s="147" t="s">
        <v>2</v>
      </c>
      <c r="E215" s="148" t="s">
        <v>120</v>
      </c>
    </row>
    <row r="216" customFormat="false" ht="12.75" hidden="false" customHeight="false" outlineLevel="0" collapsed="false">
      <c r="A216" s="147" t="str">
        <f aca="false">IF(F216="EOL",B216&amp;"=Yes",IF(F216="NON-EOL",B216&amp;"=No",""))</f>
        <v>PLASTICS PRICE=Yes</v>
      </c>
      <c r="B216" s="147" t="str">
        <f aca="false">IF(E216="",B215,E216)</f>
        <v>PLASTICS PRICE</v>
      </c>
      <c r="C216" s="147" t="s">
        <v>2</v>
      </c>
      <c r="F216" s="148" t="s">
        <v>32</v>
      </c>
      <c r="J216" s="148" t="n">
        <v>0</v>
      </c>
      <c r="R216" s="148" t="n">
        <v>0</v>
      </c>
      <c r="Z216" s="148" t="n">
        <v>0</v>
      </c>
    </row>
    <row r="217" customFormat="false" ht="12.75" hidden="false" customHeight="false" outlineLevel="0" collapsed="false">
      <c r="A217" s="147" t="str">
        <f aca="false">IF(F217="EOL",B217&amp;"=Yes",IF(F217="NON-EOL",B217&amp;"=No",""))</f>
        <v>PLASTICS PRICE=No</v>
      </c>
      <c r="B217" s="147" t="str">
        <f aca="false">IF(E217="",B216,E217)</f>
        <v>PLASTICS PRICE</v>
      </c>
      <c r="C217" s="147" t="s">
        <v>2</v>
      </c>
      <c r="F217" s="148" t="s">
        <v>34</v>
      </c>
      <c r="J217" s="148" t="n">
        <v>0</v>
      </c>
      <c r="R217" s="148" t="n">
        <v>0</v>
      </c>
      <c r="Z217" s="148" t="n">
        <v>0</v>
      </c>
    </row>
    <row r="218" customFormat="false" ht="12.75" hidden="false" customHeight="false" outlineLevel="0" collapsed="false">
      <c r="A218" s="147" t="str">
        <f aca="false">IF(F218="EOL",B218&amp;"=Yes",IF(F218="NON-EOL",B218&amp;"=No",""))</f>
        <v/>
      </c>
      <c r="B218" s="147" t="str">
        <f aca="false">IF(E218="",B217,E218)</f>
        <v>PLASTICS PRICE</v>
      </c>
      <c r="C218" s="147" t="s">
        <v>2</v>
      </c>
      <c r="F218" s="148" t="s">
        <v>35</v>
      </c>
      <c r="J218" s="148" t="n">
        <v>0</v>
      </c>
      <c r="R218" s="148" t="n">
        <v>0</v>
      </c>
      <c r="Z218" s="148" t="n">
        <v>0</v>
      </c>
      <c r="AB218" s="148" t="n">
        <v>0</v>
      </c>
    </row>
    <row r="219" customFormat="false" ht="12.75" hidden="false" customHeight="false" outlineLevel="0" collapsed="false">
      <c r="A219" s="147" t="str">
        <f aca="false">IF(F219="EOL",B219&amp;"=Yes",IF(F219="NON-EOL",B219&amp;"=No",""))</f>
        <v/>
      </c>
      <c r="B219" s="147" t="str">
        <f aca="false">IF(E219="",B218,E219)</f>
        <v>PLASTICS PRICE</v>
      </c>
      <c r="C219" s="147" t="s">
        <v>2</v>
      </c>
      <c r="F219" s="148" t="s">
        <v>36</v>
      </c>
    </row>
    <row r="220" customFormat="false" ht="12.75" hidden="false" customHeight="false" outlineLevel="0" collapsed="false">
      <c r="A220" s="147" t="str">
        <f aca="false">IF(F220="EOL",B220&amp;"=Yes",IF(F220="NON-EOL",B220&amp;"=No",""))</f>
        <v/>
      </c>
      <c r="B220" s="147" t="str">
        <f aca="false">IF(E220="",B219,E220)</f>
        <v>PLASTICS PRICE</v>
      </c>
      <c r="C220" s="147" t="s">
        <v>2</v>
      </c>
    </row>
    <row r="221" customFormat="false" ht="12.75" hidden="false" customHeight="false" outlineLevel="0" collapsed="false">
      <c r="A221" s="147" t="str">
        <f aca="false">IF(F221="EOL",B221&amp;"=Yes",IF(F221="NON-EOL",B221&amp;"=No",""))</f>
        <v/>
      </c>
      <c r="B221" s="147" t="str">
        <f aca="false">IF(E221="",B220,E221)</f>
        <v>PLASTICS TOTAL</v>
      </c>
      <c r="C221" s="147" t="s">
        <v>2</v>
      </c>
      <c r="E221" s="148" t="s">
        <v>123</v>
      </c>
    </row>
    <row r="222" customFormat="false" ht="12.75" hidden="false" customHeight="false" outlineLevel="0" collapsed="false">
      <c r="A222" s="147" t="str">
        <f aca="false">IF(F222="EOL",B222&amp;"=Yes",IF(F222="NON-EOL",B222&amp;"=No",""))</f>
        <v>PLASTICS TOTAL=Yes</v>
      </c>
      <c r="B222" s="147" t="str">
        <f aca="false">IF(E222="",B221,E222)</f>
        <v>PLASTICS TOTAL</v>
      </c>
      <c r="C222" s="147" t="s">
        <v>2</v>
      </c>
      <c r="F222" s="148" t="s">
        <v>32</v>
      </c>
      <c r="J222" s="148" t="n">
        <v>0</v>
      </c>
      <c r="R222" s="148" t="n">
        <v>0</v>
      </c>
      <c r="Z222" s="148" t="n">
        <v>0</v>
      </c>
    </row>
    <row r="223" customFormat="false" ht="12.75" hidden="false" customHeight="false" outlineLevel="0" collapsed="false">
      <c r="A223" s="147" t="str">
        <f aca="false">IF(F223="EOL",B223&amp;"=Yes",IF(F223="NON-EOL",B223&amp;"=No",""))</f>
        <v>PLASTICS TOTAL=No</v>
      </c>
      <c r="B223" s="147" t="str">
        <f aca="false">IF(E223="",B222,E223)</f>
        <v>PLASTICS TOTAL</v>
      </c>
      <c r="C223" s="147" t="s">
        <v>2</v>
      </c>
      <c r="F223" s="148" t="s">
        <v>34</v>
      </c>
      <c r="J223" s="148" t="n">
        <v>0</v>
      </c>
      <c r="R223" s="148" t="n">
        <v>0</v>
      </c>
      <c r="Z223" s="148" t="n">
        <v>0</v>
      </c>
    </row>
    <row r="224" customFormat="false" ht="12.75" hidden="false" customHeight="false" outlineLevel="0" collapsed="false">
      <c r="A224" s="147" t="str">
        <f aca="false">IF(F224="EOL",B224&amp;"=Yes",IF(F224="NON-EOL",B224&amp;"=No",""))</f>
        <v/>
      </c>
      <c r="B224" s="147" t="str">
        <f aca="false">IF(E224="",B223,E224)</f>
        <v>PLASTICS TOTAL</v>
      </c>
      <c r="C224" s="147" t="s">
        <v>2</v>
      </c>
      <c r="F224" s="148" t="s">
        <v>35</v>
      </c>
      <c r="J224" s="148" t="n">
        <v>0</v>
      </c>
      <c r="R224" s="148" t="n">
        <v>0</v>
      </c>
      <c r="Z224" s="148" t="n">
        <v>0</v>
      </c>
      <c r="AB224" s="148" t="n">
        <v>0</v>
      </c>
    </row>
    <row r="225" customFormat="false" ht="12.75" hidden="false" customHeight="false" outlineLevel="0" collapsed="false">
      <c r="A225" s="147" t="str">
        <f aca="false">IF(F225="EOL",B225&amp;"=Yes",IF(F225="NON-EOL",B225&amp;"=No",""))</f>
        <v/>
      </c>
      <c r="B225" s="147" t="str">
        <f aca="false">IF(E225="",B224,E225)</f>
        <v>PLASTICS TOTAL</v>
      </c>
      <c r="C225" s="147" t="s">
        <v>2</v>
      </c>
      <c r="F225" s="148" t="s">
        <v>36</v>
      </c>
    </row>
    <row r="226" customFormat="false" ht="12.75" hidden="false" customHeight="false" outlineLevel="0" collapsed="false">
      <c r="A226" s="147" t="str">
        <f aca="false">IF(F226="EOL",B226&amp;"=Yes",IF(F226="NON-EOL",B226&amp;"=No",""))</f>
        <v/>
      </c>
      <c r="B226" s="147" t="str">
        <f aca="false">IF(E226="",B225,E226)</f>
        <v>PLASTICS TOTAL</v>
      </c>
      <c r="C226" s="147" t="s">
        <v>2</v>
      </c>
    </row>
    <row r="227" customFormat="false" ht="12.75" hidden="false" customHeight="false" outlineLevel="0" collapsed="false">
      <c r="A227" s="147" t="str">
        <f aca="false">IF(F227="EOL",B227&amp;"=Yes",IF(F227="NON-EOL",B227&amp;"=No",""))</f>
        <v/>
      </c>
      <c r="B227" s="147" t="str">
        <f aca="false">IF(E227="",B226,E227)</f>
        <v>PLASTICS TOTAL</v>
      </c>
      <c r="C227" s="147" t="s">
        <v>2</v>
      </c>
    </row>
    <row r="228" customFormat="false" ht="12.75" hidden="false" customHeight="false" outlineLevel="0" collapsed="false">
      <c r="A228" s="147" t="str">
        <f aca="false">IF(F228="EOL",B228&amp;"=Yes",IF(F228="NON-EOL",B228&amp;"=No",""))</f>
        <v/>
      </c>
      <c r="B228" s="147" t="str">
        <f aca="false">IF(E228="",B227,E228)</f>
        <v>PLASTICS TOTAL</v>
      </c>
      <c r="C228" s="147" t="s">
        <v>2</v>
      </c>
    </row>
    <row r="229" customFormat="false" ht="12.75" hidden="false" customHeight="false" outlineLevel="0" collapsed="false">
      <c r="A229" s="147" t="str">
        <f aca="false">IF(F229="EOL",B229&amp;"=Yes",IF(F229="NON-EOL",B229&amp;"=No",""))</f>
        <v/>
      </c>
      <c r="B229" s="147" t="str">
        <f aca="false">IF(E229="",B228,E229)</f>
        <v>PLASTICS TOTAL</v>
      </c>
      <c r="C229" s="147" t="s">
        <v>2</v>
      </c>
    </row>
    <row r="230" customFormat="false" ht="12.75" hidden="false" customHeight="false" outlineLevel="0" collapsed="false">
      <c r="A230" s="147" t="str">
        <f aca="false">IF(F230="EOL",B230&amp;"=Yes",IF(F230="NON-EOL",B230&amp;"=No",""))</f>
        <v/>
      </c>
      <c r="B230" s="147" t="str">
        <f aca="false">IF(E230="",B229,E230)</f>
        <v>WEATHER</v>
      </c>
      <c r="C230" s="147" t="s">
        <v>2</v>
      </c>
      <c r="E230" s="148" t="s">
        <v>124</v>
      </c>
    </row>
    <row r="231" customFormat="false" ht="12.75" hidden="false" customHeight="false" outlineLevel="0" collapsed="false">
      <c r="A231" s="147" t="str">
        <f aca="false">IF(F231="EOL",B231&amp;"=Yes",IF(F231="NON-EOL",B231&amp;"=No",""))</f>
        <v>WEATHER=Yes</v>
      </c>
      <c r="B231" s="147" t="str">
        <f aca="false">IF(E231="",B230,E231)</f>
        <v>WEATHER</v>
      </c>
      <c r="C231" s="147" t="s">
        <v>2</v>
      </c>
      <c r="F231" s="148" t="s">
        <v>32</v>
      </c>
      <c r="J231" s="148" t="n">
        <v>0</v>
      </c>
      <c r="R231" s="148" t="n">
        <v>0</v>
      </c>
      <c r="Z231" s="148" t="n">
        <v>0</v>
      </c>
    </row>
    <row r="232" customFormat="false" ht="12.75" hidden="false" customHeight="false" outlineLevel="0" collapsed="false">
      <c r="A232" s="147" t="str">
        <f aca="false">IF(F232="EOL",B232&amp;"=Yes",IF(F232="NON-EOL",B232&amp;"=No",""))</f>
        <v>WEATHER=No</v>
      </c>
      <c r="B232" s="147" t="str">
        <f aca="false">IF(E232="",B231,E232)</f>
        <v>WEATHER</v>
      </c>
      <c r="C232" s="147" t="s">
        <v>2</v>
      </c>
      <c r="F232" s="148" t="s">
        <v>34</v>
      </c>
      <c r="J232" s="148" t="n">
        <v>0</v>
      </c>
      <c r="R232" s="148" t="n">
        <v>0</v>
      </c>
      <c r="Z232" s="148" t="n">
        <v>0</v>
      </c>
    </row>
    <row r="233" customFormat="false" ht="12.75" hidden="false" customHeight="false" outlineLevel="0" collapsed="false">
      <c r="A233" s="147" t="str">
        <f aca="false">IF(F233="EOL",B233&amp;"=Yes",IF(F233="NON-EOL",B233&amp;"=No",""))</f>
        <v/>
      </c>
      <c r="B233" s="147" t="str">
        <f aca="false">IF(E233="",B232,E233)</f>
        <v>WEATHER</v>
      </c>
      <c r="C233" s="147" t="s">
        <v>2</v>
      </c>
      <c r="F233" s="148" t="s">
        <v>35</v>
      </c>
      <c r="J233" s="148" t="n">
        <v>0</v>
      </c>
      <c r="R233" s="148" t="n">
        <v>0</v>
      </c>
      <c r="Z233" s="148" t="n">
        <v>0</v>
      </c>
    </row>
    <row r="234" customFormat="false" ht="12.75" hidden="false" customHeight="false" outlineLevel="0" collapsed="false">
      <c r="A234" s="147" t="str">
        <f aca="false">IF(F234="EOL",B234&amp;"=Yes",IF(F234="NON-EOL",B234&amp;"=No",""))</f>
        <v/>
      </c>
      <c r="B234" s="147" t="str">
        <f aca="false">IF(E234="",B233,E234)</f>
        <v>WEATHER</v>
      </c>
      <c r="C234" s="147" t="s">
        <v>2</v>
      </c>
      <c r="F234" s="148" t="s">
        <v>36</v>
      </c>
    </row>
    <row r="235" customFormat="false" ht="12.75" hidden="false" customHeight="false" outlineLevel="0" collapsed="false">
      <c r="A235" s="147" t="str">
        <f aca="false">IF(F235="EOL",B235&amp;"=Yes",IF(F235="NON-EOL",B235&amp;"=No",""))</f>
        <v/>
      </c>
      <c r="B235" s="147" t="str">
        <f aca="false">IF(E235="",B234,E235)</f>
        <v>WEATHER</v>
      </c>
      <c r="C235" s="147" t="s">
        <v>2</v>
      </c>
    </row>
    <row r="236" customFormat="false" ht="12.75" hidden="false" customHeight="false" outlineLevel="0" collapsed="false">
      <c r="A236" s="147" t="str">
        <f aca="false">IF(F236="EOL",B236&amp;"=Yes",IF(F236="NON-EOL",B236&amp;"=No",""))</f>
        <v/>
      </c>
      <c r="B236" s="147" t="str">
        <f aca="false">IF(E236="",B235,E236)</f>
        <v>WEATHER</v>
      </c>
      <c r="C236" s="147" t="s">
        <v>2</v>
      </c>
    </row>
    <row r="237" customFormat="false" ht="12.75" hidden="false" customHeight="false" outlineLevel="0" collapsed="false">
      <c r="A237" s="147" t="str">
        <f aca="false">IF(F237="EOL",B237&amp;"=Yes",IF(F237="NON-EOL",B237&amp;"=No",""))</f>
        <v/>
      </c>
      <c r="B237" s="147" t="str">
        <f aca="false">IF(E237="",B236,E237)</f>
        <v>WEATHER</v>
      </c>
      <c r="C237" s="147" t="s">
        <v>2</v>
      </c>
    </row>
    <row r="238" customFormat="false" ht="12.75" hidden="false" customHeight="false" outlineLevel="0" collapsed="false">
      <c r="A238" s="147" t="str">
        <f aca="false">IF(F238="EOL",B238&amp;"=Yes",IF(F238="NON-EOL",B238&amp;"=No",""))</f>
        <v/>
      </c>
      <c r="B238" s="147" t="str">
        <f aca="false">IF(E238="",B237,E238)</f>
        <v>GRAND TOTAL</v>
      </c>
      <c r="C238" s="147" t="s">
        <v>2</v>
      </c>
      <c r="E238" s="148" t="s">
        <v>127</v>
      </c>
    </row>
    <row r="239" customFormat="false" ht="12.75" hidden="false" customHeight="false" outlineLevel="0" collapsed="false">
      <c r="A239" s="147" t="str">
        <f aca="false">IF(F239="EOL",B239&amp;"=Yes",IF(F239="NON-EOL",B239&amp;"=No",""))</f>
        <v>GRAND TOTAL=Yes</v>
      </c>
      <c r="B239" s="147" t="str">
        <f aca="false">IF(E239="",B238,E239)</f>
        <v>GRAND TOTAL</v>
      </c>
      <c r="C239" s="147" t="s">
        <v>2</v>
      </c>
      <c r="F239" s="148" t="s">
        <v>32</v>
      </c>
      <c r="L239" s="148" t="n">
        <v>51625575.94585</v>
      </c>
      <c r="N239" s="148" t="n">
        <v>151</v>
      </c>
      <c r="T239" s="148" t="n">
        <v>620512053.602789</v>
      </c>
      <c r="V239" s="148" t="n">
        <v>1462</v>
      </c>
      <c r="AB239" s="148" t="n">
        <v>935727407.496245</v>
      </c>
      <c r="AD239" s="148" t="n">
        <v>2586</v>
      </c>
    </row>
    <row r="240" customFormat="false" ht="12.75" hidden="false" customHeight="false" outlineLevel="0" collapsed="false">
      <c r="A240" s="147" t="str">
        <f aca="false">IF(F240="EOL",B240&amp;"=Yes",IF(F240="NON-EOL",B240&amp;"=No",""))</f>
        <v>GRAND TOTAL=No</v>
      </c>
      <c r="B240" s="147" t="str">
        <f aca="false">IF(E240="",B239,E240)</f>
        <v>GRAND TOTAL</v>
      </c>
      <c r="C240" s="147" t="s">
        <v>2</v>
      </c>
      <c r="F240" s="148" t="s">
        <v>34</v>
      </c>
      <c r="L240" s="148" t="n">
        <v>46078381.98431</v>
      </c>
      <c r="N240" s="148" t="n">
        <v>161</v>
      </c>
      <c r="T240" s="148" t="n">
        <v>1835347352.67759</v>
      </c>
      <c r="V240" s="148" t="n">
        <v>3554</v>
      </c>
      <c r="AB240" s="148" t="n">
        <v>3079326894.60753</v>
      </c>
      <c r="AD240" s="148" t="n">
        <v>7357</v>
      </c>
    </row>
    <row r="241" customFormat="false" ht="12.75" hidden="false" customHeight="false" outlineLevel="0" collapsed="false">
      <c r="A241" s="147" t="str">
        <f aca="false">IF(F241="EOL",B241&amp;"=Yes",IF(F241="NON-EOL",B241&amp;"=No",""))</f>
        <v/>
      </c>
      <c r="B241" s="147" t="str">
        <f aca="false">IF(E241="",B240,E241)</f>
        <v>GRAND TOTAL</v>
      </c>
      <c r="C241" s="147" t="s">
        <v>2</v>
      </c>
      <c r="F241" s="148" t="s">
        <v>35</v>
      </c>
      <c r="L241" s="148" t="n">
        <v>97703957.93016</v>
      </c>
      <c r="N241" s="148" t="n">
        <v>312</v>
      </c>
      <c r="T241" s="148" t="n">
        <v>2455859406.28038</v>
      </c>
      <c r="V241" s="148" t="n">
        <v>5016</v>
      </c>
      <c r="AB241" s="148" t="n">
        <v>4015054302.10378</v>
      </c>
      <c r="AD241" s="148" t="n">
        <v>9943</v>
      </c>
    </row>
    <row r="242" customFormat="false" ht="12.75" hidden="false" customHeight="false" outlineLevel="0" collapsed="false">
      <c r="A242" s="147" t="str">
        <f aca="false">IF(F242="EOL",B242&amp;"=Yes",IF(F242="NON-EOL",B242&amp;"=No",""))</f>
        <v/>
      </c>
      <c r="B242" s="147" t="str">
        <f aca="false">IF(E242="",B241,E242)</f>
        <v>GRAND TOTAL</v>
      </c>
      <c r="C242" s="147" t="s">
        <v>2</v>
      </c>
      <c r="F242" s="148" t="s">
        <v>36</v>
      </c>
      <c r="L242" s="148" t="n">
        <v>0.528387764830905</v>
      </c>
      <c r="N242" s="148" t="n">
        <v>0.483974358974359</v>
      </c>
      <c r="T242" s="148" t="n">
        <v>0.252665951485639</v>
      </c>
      <c r="V242" s="148" t="n">
        <v>0.291467304625199</v>
      </c>
      <c r="AB242" s="148" t="n">
        <v>0.233054732785544</v>
      </c>
      <c r="AD242" s="148" t="n">
        <v>0.260082470079453</v>
      </c>
    </row>
    <row r="243" customFormat="false" ht="12.75" hidden="false" customHeight="false" outlineLevel="0" collapsed="false">
      <c r="A243" s="147" t="str">
        <f aca="false">IF(F243="EOL",B243&amp;"=Yes",IF(F243="NON-EOL",B243&amp;"=No",""))</f>
        <v/>
      </c>
      <c r="B243" s="147" t="str">
        <f aca="false">IF(E243="",B242,E243)</f>
        <v>GRAND TOTAL</v>
      </c>
      <c r="C243" s="147" t="s">
        <v>2</v>
      </c>
    </row>
    <row r="244" customFormat="false" ht="12.75" hidden="false" customHeight="false" outlineLevel="0" collapsed="false">
      <c r="A244" s="147" t="str">
        <f aca="false">IF(F244="EOL",B244&amp;"=Yes",IF(F244="NON-EOL",B244&amp;"=No",""))</f>
        <v/>
      </c>
      <c r="B244" s="147" t="str">
        <f aca="false">IF(E244="",B243,E244)</f>
        <v>GRAND TOTAL</v>
      </c>
      <c r="C244" s="147" t="s">
        <v>2</v>
      </c>
    </row>
    <row r="245" customFormat="false" ht="12.75" hidden="false" customHeight="false" outlineLevel="0" collapsed="false">
      <c r="A245" s="147" t="str">
        <f aca="false">IF(F245="EOL",B245&amp;"=Yes",IF(F245="NON-EOL",B245&amp;"=No",""))</f>
        <v/>
      </c>
      <c r="B245" s="147" t="str">
        <f aca="false">IF(E245="",B244,E245)</f>
        <v>GRAND TOTAL</v>
      </c>
      <c r="C245" s="147" t="s">
        <v>2</v>
      </c>
    </row>
    <row r="246" customFormat="false" ht="12.75" hidden="false" customHeight="false" outlineLevel="0" collapsed="false">
      <c r="A246" s="147" t="str">
        <f aca="false">IF(F246="EOL",B246&amp;"=Yes",IF(F246="NON-EOL",B246&amp;"=No",""))</f>
        <v/>
      </c>
      <c r="B246" s="147" t="str">
        <f aca="false">IF(E246="",B245,E246)</f>
        <v>GRAND TOTAL</v>
      </c>
      <c r="C246" s="147" t="s">
        <v>2</v>
      </c>
    </row>
    <row r="247" customFormat="false" ht="12.75" hidden="false" customHeight="false" outlineLevel="0" collapsed="false">
      <c r="A247" s="147" t="str">
        <f aca="false">IF(F247="EOL",B247&amp;"=Yes",IF(F247="NON-EOL",B247&amp;"=No",""))</f>
        <v/>
      </c>
      <c r="B247" s="147" t="str">
        <f aca="false">IF(E247="",B246,E247)</f>
        <v>GRAND TOTAL</v>
      </c>
      <c r="C247" s="147" t="s">
        <v>2</v>
      </c>
    </row>
    <row r="248" customFormat="false" ht="12.75" hidden="false" customHeight="false" outlineLevel="0" collapsed="false">
      <c r="A248" s="147" t="str">
        <f aca="false">IF(F248="EOL",B248&amp;"=Yes",IF(F248="NON-EOL",B248&amp;"=No",""))</f>
        <v/>
      </c>
      <c r="B248" s="147" t="str">
        <f aca="false">IF(E248="",B247,E248)</f>
        <v>GRAND TOTAL</v>
      </c>
      <c r="C248" s="147" t="s">
        <v>2</v>
      </c>
    </row>
    <row r="249" customFormat="false" ht="12.75" hidden="false" customHeight="false" outlineLevel="0" collapsed="false">
      <c r="A249" s="147" t="str">
        <f aca="false">IF(F249="EOL",B249&amp;"=Yes",IF(F249="NON-EOL",B249&amp;"=No",""))</f>
        <v/>
      </c>
      <c r="B249" s="147" t="str">
        <f aca="false">IF(E249="",B248,E249)</f>
        <v>GRAND TOTAL</v>
      </c>
      <c r="C249" s="147" t="s">
        <v>2</v>
      </c>
    </row>
    <row r="250" customFormat="false" ht="12.75" hidden="false" customHeight="false" outlineLevel="0" collapsed="false">
      <c r="A250" s="147" t="str">
        <f aca="false">IF(F250="EOL",B250&amp;"=Yes",IF(F250="NON-EOL",B250&amp;"=No",""))</f>
        <v/>
      </c>
      <c r="B250" s="147" t="str">
        <f aca="false">IF(E250="",B249,E250)</f>
        <v>GRAND TOTAL</v>
      </c>
      <c r="C250" s="147" t="s">
        <v>2</v>
      </c>
    </row>
    <row r="251" customFormat="false" ht="12.75" hidden="false" customHeight="false" outlineLevel="0" collapsed="false">
      <c r="A251" s="147" t="str">
        <f aca="false">IF(F251="EOL",B251&amp;"=Yes",IF(F251="NON-EOL",B251&amp;"=No",""))</f>
        <v/>
      </c>
      <c r="B251" s="147" t="str">
        <f aca="false">IF(E251="",B250,E251)</f>
        <v>GRAND TOTAL</v>
      </c>
      <c r="C251" s="147" t="s">
        <v>2</v>
      </c>
    </row>
    <row r="252" customFormat="false" ht="12.75" hidden="false" customHeight="false" outlineLevel="0" collapsed="false">
      <c r="A252" s="147" t="str">
        <f aca="false">IF(F252="EOL",B252&amp;"=Yes",IF(F252="NON-EOL",B252&amp;"=No",""))</f>
        <v/>
      </c>
      <c r="B252" s="147" t="str">
        <f aca="false">IF(E252="",B251,E252)</f>
        <v>GRAND TOTAL</v>
      </c>
      <c r="C252" s="147" t="s">
        <v>2</v>
      </c>
    </row>
    <row r="253" customFormat="false" ht="12.75" hidden="false" customHeight="false" outlineLevel="0" collapsed="false">
      <c r="A253" s="147" t="str">
        <f aca="false">IF(F253="EOL",B253&amp;"=Yes",IF(F253="NON-EOL",B253&amp;"=No",""))</f>
        <v/>
      </c>
      <c r="B253" s="147" t="str">
        <f aca="false">IF(E253="",B252,E253)</f>
        <v>GRAND TOTAL</v>
      </c>
      <c r="C253" s="147" t="s">
        <v>2</v>
      </c>
    </row>
    <row r="254" customFormat="false" ht="12.75" hidden="false" customHeight="false" outlineLevel="0" collapsed="false">
      <c r="A254" s="147" t="str">
        <f aca="false">IF(F254="EOL",B254&amp;"=Yes",IF(F254="NON-EOL",B254&amp;"=No",""))</f>
        <v/>
      </c>
      <c r="B254" s="147" t="str">
        <f aca="false">IF(E254="",B253,E254)</f>
        <v>GRAND TOTAL</v>
      </c>
      <c r="C254" s="147" t="s">
        <v>2</v>
      </c>
    </row>
    <row r="255" customFormat="false" ht="12.75" hidden="false" customHeight="false" outlineLevel="0" collapsed="false">
      <c r="A255" s="147" t="str">
        <f aca="false">IF(F255="EOL",B255&amp;"=Yes",IF(F255="NON-EOL",B255&amp;"=No",""))</f>
        <v/>
      </c>
      <c r="B255" s="147" t="str">
        <f aca="false">IF(E255="",B254,E255)</f>
        <v>GRAND TOTAL</v>
      </c>
      <c r="C255" s="147" t="s">
        <v>2</v>
      </c>
    </row>
    <row r="256" customFormat="false" ht="12.75" hidden="false" customHeight="false" outlineLevel="0" collapsed="false">
      <c r="A256" s="147" t="str">
        <f aca="false">IF(F256="EOL",B256&amp;"=Yes",IF(F256="NON-EOL",B256&amp;"=No",""))</f>
        <v/>
      </c>
      <c r="B256" s="147" t="str">
        <f aca="false">IF(E256="",B255,E256)</f>
        <v>GRAND TOTAL</v>
      </c>
      <c r="C256" s="147" t="s">
        <v>2</v>
      </c>
    </row>
    <row r="257" customFormat="false" ht="12.75" hidden="false" customHeight="false" outlineLevel="0" collapsed="false">
      <c r="A257" s="147" t="str">
        <f aca="false">IF(F257="EOL",B257&amp;"=Yes",IF(F257="NON-EOL",B257&amp;"=No",""))</f>
        <v/>
      </c>
      <c r="B257" s="147" t="str">
        <f aca="false">IF(E257="",B256,E257)</f>
        <v>GRAND TOTAL</v>
      </c>
      <c r="C257" s="147" t="s">
        <v>2</v>
      </c>
    </row>
    <row r="258" customFormat="false" ht="12.75" hidden="false" customHeight="false" outlineLevel="0" collapsed="false">
      <c r="A258" s="147" t="str">
        <f aca="false">IF(F258="EOL",B258&amp;"=Yes",IF(F258="NON-EOL",B258&amp;"=No",""))</f>
        <v/>
      </c>
      <c r="B258" s="147" t="str">
        <f aca="false">IF(E258="",B257,E258)</f>
        <v>GRAND TOTAL</v>
      </c>
      <c r="C258" s="147" t="s">
        <v>2</v>
      </c>
    </row>
    <row r="259" customFormat="false" ht="12.75" hidden="false" customHeight="false" outlineLevel="0" collapsed="false">
      <c r="A259" s="147" t="str">
        <f aca="false">IF(F259="EOL",B259&amp;"=Yes",IF(F259="NON-EOL",B259&amp;"=No",""))</f>
        <v/>
      </c>
      <c r="B259" s="147" t="str">
        <f aca="false">IF(E259="",B258,E259)</f>
        <v>GRAND TOTAL</v>
      </c>
      <c r="C259" s="147" t="s">
        <v>2</v>
      </c>
    </row>
    <row r="260" customFormat="false" ht="12.75" hidden="false" customHeight="false" outlineLevel="0" collapsed="false">
      <c r="A260" s="147" t="str">
        <f aca="false">IF(F260="EOL",B260&amp;"=Yes",IF(F260="NON-EOL",B260&amp;"=No",""))</f>
        <v/>
      </c>
      <c r="B260" s="147" t="str">
        <f aca="false">IF(E260="",B259,E260)</f>
        <v>GRAND TOTAL</v>
      </c>
      <c r="C260" s="147" t="s">
        <v>2</v>
      </c>
    </row>
    <row r="261" customFormat="false" ht="12.75" hidden="false" customHeight="false" outlineLevel="0" collapsed="false">
      <c r="A261" s="147" t="str">
        <f aca="false">IF(F261="EOL",B261&amp;"=Yes",IF(F261="NON-EOL",B261&amp;"=No",""))</f>
        <v/>
      </c>
      <c r="B261" s="147" t="str">
        <f aca="false">IF(E261="",B260,E261)</f>
        <v>GRAND TOTAL</v>
      </c>
      <c r="C261" s="147" t="s">
        <v>2</v>
      </c>
    </row>
    <row r="262" customFormat="false" ht="12.75" hidden="false" customHeight="false" outlineLevel="0" collapsed="false">
      <c r="A262" s="147" t="str">
        <f aca="false">IF(F262="EOL",B262&amp;"=Yes",IF(F262="NON-EOL",B262&amp;"=No",""))</f>
        <v/>
      </c>
      <c r="B262" s="147" t="str">
        <f aca="false">IF(E262="",B261,E262)</f>
        <v>GRAND TOTAL</v>
      </c>
      <c r="C262" s="147" t="s">
        <v>2</v>
      </c>
    </row>
    <row r="263" customFormat="false" ht="12.75" hidden="false" customHeight="false" outlineLevel="0" collapsed="false">
      <c r="A263" s="147" t="str">
        <f aca="false">IF(F263="EOL",B263&amp;"=Yes",IF(F263="NON-EOL",B263&amp;"=No",""))</f>
        <v/>
      </c>
      <c r="B263" s="147" t="str">
        <f aca="false">IF(E263="",B262,E263)</f>
        <v>GRAND TOTAL</v>
      </c>
      <c r="C263" s="147" t="s">
        <v>2</v>
      </c>
    </row>
    <row r="264" customFormat="false" ht="12.75" hidden="false" customHeight="false" outlineLevel="0" collapsed="false">
      <c r="A264" s="147" t="str">
        <f aca="false">IF(F264="EOL",B264&amp;"=Yes",IF(F264="NON-EOL",B264&amp;"=No",""))</f>
        <v/>
      </c>
      <c r="B264" s="147" t="str">
        <f aca="false">IF(E264="",B263,E264)</f>
        <v>GRAND TOTAL</v>
      </c>
      <c r="C264" s="147" t="s">
        <v>2</v>
      </c>
    </row>
    <row r="265" customFormat="false" ht="12.75" hidden="false" customHeight="false" outlineLevel="0" collapsed="false">
      <c r="A265" s="147" t="str">
        <f aca="false">IF(F265="EOL",B265&amp;"=Yes",IF(F265="NON-EOL",B265&amp;"=No",""))</f>
        <v/>
      </c>
      <c r="B265" s="147" t="str">
        <f aca="false">IF(E265="",B264,E265)</f>
        <v>GRAND TOTAL</v>
      </c>
      <c r="C265" s="147" t="s">
        <v>2</v>
      </c>
    </row>
    <row r="266" customFormat="false" ht="12.75" hidden="false" customHeight="false" outlineLevel="0" collapsed="false">
      <c r="A266" s="147" t="str">
        <f aca="false">IF(F266="EOL",B266&amp;"=Yes",IF(F266="NON-EOL",B266&amp;"=No",""))</f>
        <v/>
      </c>
      <c r="B266" s="147" t="str">
        <f aca="false">IF(E266="",B265,E266)</f>
        <v>GRAND TOTAL</v>
      </c>
      <c r="C266" s="147" t="s">
        <v>2</v>
      </c>
    </row>
    <row r="267" customFormat="false" ht="12.75" hidden="false" customHeight="false" outlineLevel="0" collapsed="false">
      <c r="A267" s="147" t="str">
        <f aca="false">IF(F267="EOL",B267&amp;"=Yes",IF(F267="NON-EOL",B267&amp;"=No",""))</f>
        <v/>
      </c>
      <c r="B267" s="147" t="str">
        <f aca="false">IF(E267="",B266,E267)</f>
        <v>GRAND TOTAL</v>
      </c>
      <c r="C267" s="147" t="s">
        <v>2</v>
      </c>
    </row>
    <row r="268" customFormat="false" ht="12.75" hidden="false" customHeight="false" outlineLevel="0" collapsed="false">
      <c r="A268" s="147" t="str">
        <f aca="false">IF(F268="EOL",B268&amp;"=Yes",IF(F268="NON-EOL",B268&amp;"=No",""))</f>
        <v/>
      </c>
      <c r="B268" s="147" t="str">
        <f aca="false">IF(E268="",B267,E268)</f>
        <v>GRAND TOTAL</v>
      </c>
      <c r="C268" s="147" t="s">
        <v>2</v>
      </c>
    </row>
    <row r="269" customFormat="false" ht="12.75" hidden="false" customHeight="false" outlineLevel="0" collapsed="false">
      <c r="A269" s="147" t="str">
        <f aca="false">IF(F269="EOL",B269&amp;"=Yes",IF(F269="NON-EOL",B269&amp;"=No",""))</f>
        <v/>
      </c>
      <c r="B269" s="147" t="str">
        <f aca="false">IF(E269="",B268,E269)</f>
        <v>GRAND TOTAL</v>
      </c>
      <c r="C269" s="147" t="s">
        <v>2</v>
      </c>
    </row>
    <row r="270" customFormat="false" ht="12.75" hidden="false" customHeight="false" outlineLevel="0" collapsed="false">
      <c r="A270" s="147" t="str">
        <f aca="false">IF(F270="EOL",B270&amp;"=Yes",IF(F270="NON-EOL",B270&amp;"=No",""))</f>
        <v/>
      </c>
      <c r="B270" s="147" t="str">
        <f aca="false">IF(E270="",B269,E270)</f>
        <v>GRAND TOTAL</v>
      </c>
      <c r="C270" s="147" t="s">
        <v>2</v>
      </c>
    </row>
    <row r="271" customFormat="false" ht="12.75" hidden="false" customHeight="false" outlineLevel="0" collapsed="false">
      <c r="A271" s="147" t="str">
        <f aca="false">IF(F271="EOL",B271&amp;"=Yes",IF(F271="NON-EOL",B271&amp;"=No",""))</f>
        <v/>
      </c>
      <c r="B271" s="147" t="str">
        <f aca="false">IF(E271="",B270,E271)</f>
        <v>GRAND TOTAL</v>
      </c>
      <c r="C271" s="147" t="s">
        <v>2</v>
      </c>
    </row>
    <row r="272" customFormat="false" ht="12.75" hidden="false" customHeight="false" outlineLevel="0" collapsed="false">
      <c r="A272" s="147" t="str">
        <f aca="false">IF(F272="EOL",B272&amp;"=Yes",IF(F272="NON-EOL",B272&amp;"=No",""))</f>
        <v/>
      </c>
      <c r="B272" s="147" t="str">
        <f aca="false">IF(E272="",B271,E272)</f>
        <v>GRAND TOTAL</v>
      </c>
      <c r="C272" s="147" t="s">
        <v>2</v>
      </c>
    </row>
    <row r="273" customFormat="false" ht="12.75" hidden="false" customHeight="false" outlineLevel="0" collapsed="false">
      <c r="A273" s="147" t="str">
        <f aca="false">IF(F273="EOL",B273&amp;"=Yes",IF(F273="NON-EOL",B273&amp;"=No",""))</f>
        <v/>
      </c>
      <c r="B273" s="147" t="str">
        <f aca="false">IF(E273="",B272,E273)</f>
        <v>GRAND TOTAL</v>
      </c>
      <c r="C273" s="147" t="s">
        <v>2</v>
      </c>
    </row>
    <row r="274" customFormat="false" ht="12.75" hidden="false" customHeight="false" outlineLevel="0" collapsed="false">
      <c r="A274" s="147" t="str">
        <f aca="false">IF(F274="EOL",B274&amp;"=Yes",IF(F274="NON-EOL",B274&amp;"=No",""))</f>
        <v/>
      </c>
      <c r="B274" s="147" t="str">
        <f aca="false">IF(E274="",B273,E274)</f>
        <v>GRAND TOTAL</v>
      </c>
      <c r="C274" s="147" t="s">
        <v>2</v>
      </c>
    </row>
    <row r="275" customFormat="false" ht="12.75" hidden="false" customHeight="false" outlineLevel="0" collapsed="false">
      <c r="A275" s="147" t="str">
        <f aca="false">IF(F275="EOL",B275&amp;"=Yes",IF(F275="NON-EOL",B275&amp;"=No",""))</f>
        <v/>
      </c>
      <c r="B275" s="147" t="str">
        <f aca="false">IF(E275="",B274,E275)</f>
        <v>GRAND TOTAL</v>
      </c>
      <c r="C275" s="147" t="s">
        <v>2</v>
      </c>
    </row>
    <row r="276" customFormat="false" ht="12.75" hidden="false" customHeight="false" outlineLevel="0" collapsed="false">
      <c r="A276" s="147" t="str">
        <f aca="false">IF(F276="EOL",B276&amp;"=Yes",IF(F276="NON-EOL",B276&amp;"=No",""))</f>
        <v/>
      </c>
      <c r="B276" s="147" t="str">
        <f aca="false">IF(E276="",B275,E276)</f>
        <v>GRAND TOTAL</v>
      </c>
      <c r="C276" s="147" t="s">
        <v>2</v>
      </c>
    </row>
    <row r="277" customFormat="false" ht="12.75" hidden="false" customHeight="false" outlineLevel="0" collapsed="false">
      <c r="A277" s="147" t="str">
        <f aca="false">IF(F277="EOL",B277&amp;"=Yes",IF(F277="NON-EOL",B277&amp;"=No",""))</f>
        <v/>
      </c>
      <c r="B277" s="147" t="str">
        <f aca="false">IF(E277="",B276,E277)</f>
        <v>GRAND TOTAL</v>
      </c>
      <c r="C277" s="147" t="s">
        <v>2</v>
      </c>
    </row>
    <row r="278" customFormat="false" ht="12.75" hidden="false" customHeight="false" outlineLevel="0" collapsed="false">
      <c r="A278" s="147" t="str">
        <f aca="false">IF(F278="EOL",B278&amp;"=Yes",IF(F278="NON-EOL",B278&amp;"=No",""))</f>
        <v/>
      </c>
      <c r="B278" s="147" t="str">
        <f aca="false">IF(E278="",B277,E278)</f>
        <v>GRAND TOTAL</v>
      </c>
      <c r="C278" s="147" t="s">
        <v>2</v>
      </c>
    </row>
    <row r="279" customFormat="false" ht="12.75" hidden="false" customHeight="false" outlineLevel="0" collapsed="false">
      <c r="A279" s="147" t="str">
        <f aca="false">IF(F279="EOL",B279&amp;"=Yes",IF(F279="NON-EOL",B279&amp;"=No",""))</f>
        <v/>
      </c>
      <c r="B279" s="147" t="str">
        <f aca="false">IF(E279="",B278,E279)</f>
        <v>GRAND TOTAL</v>
      </c>
      <c r="C279" s="147" t="s">
        <v>2</v>
      </c>
    </row>
    <row r="280" customFormat="false" ht="12.75" hidden="false" customHeight="false" outlineLevel="0" collapsed="false">
      <c r="A280" s="147" t="str">
        <f aca="false">IF(F280="EOL",B280&amp;"=Yes",IF(F280="NON-EOL",B280&amp;"=No",""))</f>
        <v/>
      </c>
      <c r="B280" s="147" t="str">
        <f aca="false">IF(E280="",B279,E280)</f>
        <v>GRAND TOTAL</v>
      </c>
      <c r="C280" s="147" t="s">
        <v>2</v>
      </c>
    </row>
    <row r="281" customFormat="false" ht="12.75" hidden="false" customHeight="false" outlineLevel="0" collapsed="false">
      <c r="A281" s="147" t="str">
        <f aca="false">IF(F281="EOL",B281&amp;"=Yes",IF(F281="NON-EOL",B281&amp;"=No",""))</f>
        <v/>
      </c>
      <c r="B281" s="147" t="str">
        <f aca="false">IF(E281="",B280,E281)</f>
        <v>GRAND TOTAL</v>
      </c>
      <c r="C281" s="147" t="s">
        <v>2</v>
      </c>
    </row>
    <row r="282" customFormat="false" ht="12.75" hidden="false" customHeight="false" outlineLevel="0" collapsed="false">
      <c r="A282" s="147" t="str">
        <f aca="false">IF(F282="EOL",B282&amp;"=Yes",IF(F282="NON-EOL",B282&amp;"=No",""))</f>
        <v/>
      </c>
      <c r="B282" s="147" t="str">
        <f aca="false">IF(E282="",B281,E282)</f>
        <v>GRAND TOTAL</v>
      </c>
      <c r="C282" s="147" t="s">
        <v>2</v>
      </c>
    </row>
    <row r="283" customFormat="false" ht="12.75" hidden="false" customHeight="false" outlineLevel="0" collapsed="false">
      <c r="A283" s="147" t="str">
        <f aca="false">IF(F283="EOL",B283&amp;"=Yes",IF(F283="NON-EOL",B283&amp;"=No",""))</f>
        <v/>
      </c>
      <c r="B283" s="147" t="str">
        <f aca="false">IF(E283="",B282,E283)</f>
        <v>GRAND TOTAL</v>
      </c>
      <c r="C283" s="147" t="s">
        <v>2</v>
      </c>
    </row>
    <row r="284" customFormat="false" ht="12.75" hidden="false" customHeight="false" outlineLevel="0" collapsed="false">
      <c r="A284" s="147" t="str">
        <f aca="false">IF(F284="EOL",B284&amp;"=Yes",IF(F284="NON-EOL",B284&amp;"=No",""))</f>
        <v/>
      </c>
      <c r="B284" s="147" t="str">
        <f aca="false">IF(E284="",B283,E284)</f>
        <v>GRAND TOTAL</v>
      </c>
      <c r="C284" s="147" t="s">
        <v>2</v>
      </c>
    </row>
    <row r="285" customFormat="false" ht="12.75" hidden="false" customHeight="false" outlineLevel="0" collapsed="false">
      <c r="A285" s="147" t="str">
        <f aca="false">IF(F285="EOL",B285&amp;"=Yes",IF(F285="NON-EOL",B285&amp;"=No",""))</f>
        <v/>
      </c>
      <c r="B285" s="147" t="str">
        <f aca="false">IF(E285="",B284,E285)</f>
        <v>GRAND TOTAL</v>
      </c>
      <c r="C285" s="147" t="s">
        <v>2</v>
      </c>
    </row>
    <row r="286" customFormat="false" ht="12.75" hidden="false" customHeight="false" outlineLevel="0" collapsed="false">
      <c r="A286" s="147" t="str">
        <f aca="false">IF(F286="EOL",B286&amp;"=Yes",IF(F286="NON-EOL",B286&amp;"=No",""))</f>
        <v/>
      </c>
      <c r="B286" s="147" t="str">
        <f aca="false">IF(E286="",B285,E286)</f>
        <v>GRAND TOTAL</v>
      </c>
      <c r="C286" s="147" t="s">
        <v>2</v>
      </c>
    </row>
    <row r="287" customFormat="false" ht="12.75" hidden="false" customHeight="false" outlineLevel="0" collapsed="false">
      <c r="A287" s="147" t="str">
        <f aca="false">IF(F287="EOL",B287&amp;"=Yes",IF(F287="NON-EOL",B287&amp;"=No",""))</f>
        <v/>
      </c>
      <c r="B287" s="147" t="str">
        <f aca="false">IF(E287="",B286,E287)</f>
        <v>GRAND TOTAL</v>
      </c>
      <c r="C287" s="147" t="s">
        <v>2</v>
      </c>
    </row>
    <row r="288" customFormat="false" ht="12.75" hidden="false" customHeight="false" outlineLevel="0" collapsed="false">
      <c r="A288" s="147" t="str">
        <f aca="false">IF(F288="EOL",B288&amp;"=Yes",IF(F288="NON-EOL",B288&amp;"=No",""))</f>
        <v/>
      </c>
      <c r="B288" s="147" t="str">
        <f aca="false">IF(E288="",B287,E288)</f>
        <v>GRAND TOTAL</v>
      </c>
      <c r="C288" s="147" t="s">
        <v>2</v>
      </c>
    </row>
    <row r="289" customFormat="false" ht="12.75" hidden="false" customHeight="false" outlineLevel="0" collapsed="false">
      <c r="A289" s="147" t="str">
        <f aca="false">IF(F289="EOL",B289&amp;"=Yes",IF(F289="NON-EOL",B289&amp;"=No",""))</f>
        <v/>
      </c>
      <c r="B289" s="147" t="str">
        <f aca="false">IF(E289="",B288,E289)</f>
        <v>GRAND TOTAL</v>
      </c>
      <c r="C289" s="147" t="s">
        <v>2</v>
      </c>
    </row>
    <row r="290" customFormat="false" ht="12.75" hidden="false" customHeight="false" outlineLevel="0" collapsed="false">
      <c r="A290" s="147" t="str">
        <f aca="false">IF(F290="EOL",B290&amp;"=Yes",IF(F290="NON-EOL",B290&amp;"=No",""))</f>
        <v/>
      </c>
      <c r="B290" s="147" t="str">
        <f aca="false">IF(E290="",B289,E290)</f>
        <v>GRAND TOTAL</v>
      </c>
      <c r="C290" s="147" t="s">
        <v>2</v>
      </c>
    </row>
    <row r="291" customFormat="false" ht="12.75" hidden="false" customHeight="false" outlineLevel="0" collapsed="false">
      <c r="A291" s="147" t="str">
        <f aca="false">IF(F291="EOL",B291&amp;"=Yes",IF(F291="NON-EOL",B291&amp;"=No",""))</f>
        <v/>
      </c>
      <c r="B291" s="147" t="str">
        <f aca="false">IF(E291="",B290,E291)</f>
        <v>GRAND TOTAL</v>
      </c>
      <c r="C291" s="147" t="s">
        <v>2</v>
      </c>
    </row>
    <row r="292" customFormat="false" ht="12.75" hidden="false" customHeight="false" outlineLevel="0" collapsed="false">
      <c r="A292" s="147" t="str">
        <f aca="false">IF(F292="EOL",B292&amp;"=Yes",IF(F292="NON-EOL",B292&amp;"=No",""))</f>
        <v/>
      </c>
      <c r="B292" s="147" t="str">
        <f aca="false">IF(E292="",B291,E292)</f>
        <v>GRAND TOTAL</v>
      </c>
      <c r="C292" s="147" t="s">
        <v>2</v>
      </c>
    </row>
    <row r="293" customFormat="false" ht="12.75" hidden="false" customHeight="false" outlineLevel="0" collapsed="false">
      <c r="A293" s="147" t="str">
        <f aca="false">IF(F293="EOL",B293&amp;"=Yes",IF(F293="NON-EOL",B293&amp;"=No",""))</f>
        <v/>
      </c>
      <c r="B293" s="147" t="str">
        <f aca="false">IF(E293="",B292,E293)</f>
        <v>GRAND TOTAL</v>
      </c>
      <c r="C293" s="147" t="s">
        <v>2</v>
      </c>
    </row>
    <row r="294" customFormat="false" ht="12.75" hidden="false" customHeight="false" outlineLevel="0" collapsed="false">
      <c r="A294" s="147" t="str">
        <f aca="false">IF(F294="EOL",B294&amp;"=Yes",IF(F294="NON-EOL",B294&amp;"=No",""))</f>
        <v/>
      </c>
      <c r="B294" s="147" t="str">
        <f aca="false">IF(E294="",B293,E294)</f>
        <v>GRAND TOTAL</v>
      </c>
      <c r="C294" s="147" t="s">
        <v>2</v>
      </c>
    </row>
    <row r="295" customFormat="false" ht="12.75" hidden="false" customHeight="false" outlineLevel="0" collapsed="false">
      <c r="A295" s="147" t="str">
        <f aca="false">IF(F295="EOL",B295&amp;"=Yes",IF(F295="NON-EOL",B295&amp;"=No",""))</f>
        <v/>
      </c>
      <c r="B295" s="147" t="str">
        <f aca="false">IF(E295="",B294,E295)</f>
        <v>GRAND TOTAL</v>
      </c>
      <c r="C295" s="147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3" topLeftCell="J4" activePane="bottomRight" state="frozen"/>
      <selection pane="topLeft" activeCell="A1" activeCellId="0" sqref="A1"/>
      <selection pane="topRight" activeCell="J1" activeCellId="0" sqref="J1"/>
      <selection pane="bottomLeft" activeCell="A4" activeCellId="0" sqref="A4"/>
      <selection pane="bottomRight" activeCell="J29" activeCellId="0" sqref="J29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51" width="39.13"/>
    <col collapsed="false" customWidth="true" hidden="false" outlineLevel="0" max="2" min="2" style="151" width="26.28"/>
    <col collapsed="false" customWidth="true" hidden="false" outlineLevel="0" max="3" min="3" style="152" width="21.13"/>
    <col collapsed="false" customWidth="false" hidden="false" outlineLevel="0" max="4" min="4" style="152" width="9.14"/>
    <col collapsed="false" customWidth="true" hidden="false" outlineLevel="0" max="14" min="5" style="153" width="15.85"/>
    <col collapsed="false" customWidth="true" hidden="false" outlineLevel="0" max="15" min="15" style="153" width="23.99"/>
    <col collapsed="false" customWidth="true" hidden="false" outlineLevel="0" max="16" min="16" style="153" width="21.56"/>
    <col collapsed="false" customWidth="true" hidden="false" outlineLevel="0" max="17" min="17" style="153" width="21.13"/>
    <col collapsed="false" customWidth="true" hidden="false" outlineLevel="0" max="18" min="18" style="153" width="23.99"/>
    <col collapsed="false" customWidth="true" hidden="false" outlineLevel="0" max="22" min="19" style="153" width="15.85"/>
    <col collapsed="false" customWidth="true" hidden="false" outlineLevel="0" max="25" min="23" style="154" width="15.85"/>
    <col collapsed="false" customWidth="false" hidden="false" outlineLevel="0" max="257" min="26" style="152" width="9.14"/>
  </cols>
  <sheetData>
    <row r="1" customFormat="false" ht="13.5" hidden="false" customHeight="true" outlineLevel="0" collapsed="false">
      <c r="A1" s="155" t="s">
        <v>245</v>
      </c>
      <c r="B1" s="156" t="s">
        <v>246</v>
      </c>
      <c r="C1" s="157" t="n">
        <v>36585</v>
      </c>
      <c r="D1" s="158"/>
      <c r="E1" s="159" t="n">
        <f aca="false">SUM(E3:E59)</f>
        <v>114253</v>
      </c>
      <c r="F1" s="159" t="n">
        <f aca="false">SUM(F3:F59)</f>
        <v>13218187489.46</v>
      </c>
      <c r="G1" s="159" t="n">
        <f aca="false">SUM(G3:G59)</f>
        <v>13454567620.73</v>
      </c>
      <c r="H1" s="159" t="n">
        <f aca="false">SUM(H3:H59)</f>
        <v>55754280463.59</v>
      </c>
      <c r="I1" s="159" t="n">
        <f aca="false">SUM(I3:I59)</f>
        <v>44300224534.12</v>
      </c>
      <c r="J1" s="159" t="n">
        <f aca="false">SUM(J3:J59)</f>
        <v>49708</v>
      </c>
      <c r="K1" s="159" t="n">
        <f aca="false">SUM(K3:K59)</f>
        <v>5332457270.51</v>
      </c>
      <c r="L1" s="159" t="n">
        <f aca="false">SUM(L3:L59)</f>
        <v>5692753230.76</v>
      </c>
      <c r="M1" s="159" t="n">
        <f aca="false">SUM(M3:M59)</f>
        <v>25778950361.3</v>
      </c>
      <c r="N1" s="159" t="n">
        <f aca="false">SUM(N3:N59)</f>
        <v>21243874316.58</v>
      </c>
      <c r="O1" s="159" t="n">
        <f aca="false">SUM(O3:O59)</f>
        <v>2708</v>
      </c>
      <c r="P1" s="159" t="n">
        <f aca="false">SUM(P3:P59)</f>
        <v>255594756.86</v>
      </c>
      <c r="Q1" s="159" t="n">
        <f aca="false">SUM(Q3:Q59)</f>
        <v>286420742</v>
      </c>
      <c r="R1" s="159" t="n">
        <f aca="false">SUM(R3:R59)</f>
        <v>1552803125.54</v>
      </c>
      <c r="S1" s="159" t="n">
        <f aca="false">SUM(S3:S59)</f>
        <v>1192696643.75</v>
      </c>
      <c r="T1" s="159" t="n">
        <f aca="false">SUM(T3:T59)</f>
        <v>91399</v>
      </c>
      <c r="U1" s="159" t="n">
        <f aca="false">SUM(U3:U59)</f>
        <v>9408660211.80516</v>
      </c>
      <c r="V1" s="159" t="n">
        <f aca="false">SUM(V3:V59)</f>
        <v>9868909096.3827</v>
      </c>
      <c r="W1" s="159" t="n">
        <f aca="false">SUM(W3:W59)</f>
        <v>44467547978.9467</v>
      </c>
      <c r="X1" s="159" t="n">
        <f aca="false">SUM(X3:X59)</f>
        <v>35636792773.8146</v>
      </c>
      <c r="Y1" s="160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  <c r="CL1" s="162"/>
      <c r="CM1" s="162"/>
      <c r="CN1" s="162"/>
      <c r="CO1" s="162"/>
      <c r="CP1" s="162"/>
      <c r="CQ1" s="162"/>
      <c r="CR1" s="162"/>
      <c r="CS1" s="162"/>
      <c r="CT1" s="162"/>
      <c r="CU1" s="162"/>
      <c r="CV1" s="162"/>
      <c r="CW1" s="162"/>
      <c r="CX1" s="162"/>
      <c r="CY1" s="162"/>
      <c r="CZ1" s="162"/>
      <c r="DA1" s="162"/>
      <c r="DB1" s="162"/>
      <c r="DC1" s="162"/>
      <c r="DD1" s="162"/>
      <c r="DE1" s="162"/>
      <c r="DF1" s="162"/>
      <c r="DG1" s="162"/>
      <c r="DH1" s="162"/>
      <c r="DI1" s="162"/>
      <c r="DJ1" s="162"/>
      <c r="DK1" s="162"/>
      <c r="DL1" s="162"/>
      <c r="DM1" s="162"/>
      <c r="DN1" s="162"/>
      <c r="DO1" s="162"/>
      <c r="DP1" s="162"/>
      <c r="DQ1" s="162"/>
      <c r="DR1" s="162"/>
      <c r="DS1" s="162"/>
      <c r="DT1" s="162"/>
      <c r="DU1" s="162"/>
      <c r="DV1" s="162"/>
      <c r="DW1" s="162"/>
      <c r="DX1" s="162"/>
      <c r="DY1" s="162"/>
      <c r="DZ1" s="162"/>
      <c r="EA1" s="162"/>
      <c r="EB1" s="162"/>
      <c r="EC1" s="162"/>
      <c r="ED1" s="162"/>
      <c r="EE1" s="162"/>
      <c r="EF1" s="162"/>
      <c r="EG1" s="162"/>
      <c r="EH1" s="162"/>
      <c r="EI1" s="162"/>
      <c r="EJ1" s="162"/>
      <c r="EK1" s="162"/>
      <c r="EL1" s="162"/>
      <c r="EM1" s="162"/>
      <c r="EN1" s="162"/>
      <c r="EO1" s="162"/>
      <c r="EP1" s="162"/>
      <c r="EQ1" s="162"/>
      <c r="ER1" s="162"/>
      <c r="ES1" s="162"/>
      <c r="ET1" s="162"/>
      <c r="EU1" s="162"/>
      <c r="EV1" s="162"/>
      <c r="EW1" s="162"/>
      <c r="EX1" s="162"/>
      <c r="EY1" s="162"/>
      <c r="EZ1" s="162"/>
      <c r="FA1" s="162"/>
      <c r="FB1" s="162"/>
      <c r="FC1" s="162"/>
      <c r="FD1" s="162"/>
      <c r="FE1" s="162"/>
      <c r="FF1" s="162"/>
      <c r="FG1" s="162"/>
      <c r="FH1" s="162"/>
      <c r="FI1" s="162"/>
      <c r="FJ1" s="162"/>
      <c r="FK1" s="162"/>
      <c r="FL1" s="162"/>
      <c r="FM1" s="162"/>
      <c r="FN1" s="162"/>
      <c r="FO1" s="162"/>
      <c r="FP1" s="162"/>
      <c r="FQ1" s="162"/>
      <c r="FR1" s="162"/>
      <c r="FS1" s="162"/>
      <c r="FT1" s="162"/>
      <c r="FU1" s="162"/>
      <c r="FV1" s="162"/>
      <c r="FW1" s="162"/>
      <c r="FX1" s="162"/>
      <c r="FY1" s="162"/>
      <c r="FZ1" s="162"/>
      <c r="GA1" s="162"/>
      <c r="GB1" s="162"/>
      <c r="GC1" s="162"/>
      <c r="GD1" s="162"/>
      <c r="GE1" s="162"/>
      <c r="GF1" s="162"/>
      <c r="GG1" s="162"/>
      <c r="GH1" s="162"/>
      <c r="GI1" s="162"/>
      <c r="GJ1" s="162"/>
      <c r="GK1" s="162"/>
      <c r="GL1" s="162"/>
      <c r="GM1" s="162"/>
      <c r="GN1" s="162"/>
      <c r="GO1" s="162"/>
      <c r="GP1" s="162"/>
      <c r="GQ1" s="162"/>
      <c r="GR1" s="162"/>
      <c r="GS1" s="162"/>
      <c r="GT1" s="162"/>
      <c r="GU1" s="162"/>
      <c r="GV1" s="162"/>
      <c r="GW1" s="162"/>
      <c r="GX1" s="162"/>
      <c r="GY1" s="162"/>
      <c r="GZ1" s="162"/>
      <c r="HA1" s="162"/>
      <c r="HB1" s="162"/>
      <c r="HC1" s="162"/>
      <c r="HD1" s="162"/>
      <c r="HE1" s="162"/>
      <c r="HF1" s="162"/>
      <c r="HG1" s="162"/>
      <c r="HH1" s="162"/>
      <c r="HI1" s="162"/>
      <c r="HJ1" s="162"/>
      <c r="HK1" s="162"/>
      <c r="HL1" s="162"/>
      <c r="HM1" s="162"/>
      <c r="HN1" s="162"/>
      <c r="HO1" s="162"/>
      <c r="HP1" s="162"/>
      <c r="HQ1" s="162"/>
      <c r="HR1" s="162"/>
      <c r="HS1" s="162"/>
      <c r="HT1" s="162"/>
      <c r="HU1" s="162"/>
      <c r="HV1" s="162"/>
      <c r="HW1" s="162"/>
      <c r="HX1" s="162"/>
      <c r="HY1" s="162"/>
      <c r="HZ1" s="162"/>
      <c r="IA1" s="162"/>
      <c r="IB1" s="162"/>
      <c r="IC1" s="162"/>
      <c r="ID1" s="162"/>
      <c r="IE1" s="162"/>
      <c r="IF1" s="162"/>
      <c r="IG1" s="162"/>
      <c r="IH1" s="162"/>
      <c r="II1" s="162"/>
      <c r="IJ1" s="162"/>
      <c r="IK1" s="162"/>
      <c r="IL1" s="162"/>
      <c r="IM1" s="162"/>
      <c r="IN1" s="162"/>
      <c r="IO1" s="162"/>
      <c r="IP1" s="162"/>
      <c r="IQ1" s="162"/>
      <c r="IR1" s="162"/>
      <c r="IS1" s="162"/>
      <c r="IT1" s="162"/>
      <c r="IU1" s="162"/>
      <c r="IV1" s="162"/>
      <c r="IW1" s="162"/>
    </row>
    <row r="2" customFormat="false" ht="12" hidden="false" customHeight="false" outlineLevel="0" collapsed="false">
      <c r="A2" s="163"/>
      <c r="B2" s="163"/>
      <c r="C2" s="164"/>
      <c r="D2" s="165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</row>
    <row r="3" customFormat="false" ht="12" hidden="false" customHeight="false" outlineLevel="0" collapsed="false">
      <c r="B3" s="151" t="s">
        <v>139</v>
      </c>
      <c r="C3" s="168" t="s">
        <v>165</v>
      </c>
      <c r="D3" s="169" t="s">
        <v>140</v>
      </c>
      <c r="E3" s="170" t="s">
        <v>12</v>
      </c>
      <c r="F3" s="170" t="s">
        <v>9</v>
      </c>
      <c r="G3" s="170" t="s">
        <v>10</v>
      </c>
      <c r="H3" s="170" t="s">
        <v>11</v>
      </c>
      <c r="I3" s="170" t="s">
        <v>15</v>
      </c>
      <c r="J3" s="170" t="s">
        <v>8</v>
      </c>
      <c r="K3" s="170" t="s">
        <v>5</v>
      </c>
      <c r="L3" s="170" t="s">
        <v>6</v>
      </c>
      <c r="M3" s="170" t="s">
        <v>7</v>
      </c>
      <c r="N3" s="170" t="s">
        <v>14</v>
      </c>
      <c r="O3" s="170" t="s">
        <v>4</v>
      </c>
      <c r="P3" s="170" t="s">
        <v>0</v>
      </c>
      <c r="Q3" s="170" t="s">
        <v>1</v>
      </c>
      <c r="R3" s="170" t="s">
        <v>3</v>
      </c>
      <c r="S3" s="170" t="s">
        <v>13</v>
      </c>
      <c r="T3" s="170" t="s">
        <v>131</v>
      </c>
      <c r="U3" s="170" t="s">
        <v>132</v>
      </c>
      <c r="V3" s="170" t="s">
        <v>133</v>
      </c>
      <c r="W3" s="170" t="s">
        <v>134</v>
      </c>
      <c r="X3" s="170" t="s">
        <v>135</v>
      </c>
      <c r="Y3" s="170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1"/>
      <c r="EJ3" s="171"/>
      <c r="EK3" s="171"/>
      <c r="EL3" s="171"/>
      <c r="EM3" s="171"/>
      <c r="EN3" s="171"/>
      <c r="EO3" s="171"/>
      <c r="EP3" s="171"/>
      <c r="EQ3" s="171"/>
      <c r="ER3" s="171"/>
      <c r="ES3" s="171"/>
      <c r="ET3" s="171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171"/>
      <c r="FN3" s="171"/>
      <c r="FO3" s="171"/>
      <c r="FP3" s="171"/>
      <c r="FQ3" s="171"/>
      <c r="FR3" s="171"/>
      <c r="FS3" s="171"/>
      <c r="FT3" s="171"/>
      <c r="FU3" s="171"/>
      <c r="FV3" s="171"/>
      <c r="FW3" s="171"/>
      <c r="FX3" s="171"/>
      <c r="FY3" s="171"/>
      <c r="FZ3" s="171"/>
      <c r="GA3" s="171"/>
      <c r="GB3" s="171"/>
      <c r="GC3" s="171"/>
      <c r="GD3" s="171"/>
      <c r="GE3" s="171"/>
      <c r="GF3" s="171"/>
      <c r="GG3" s="171"/>
      <c r="GH3" s="171"/>
      <c r="GI3" s="171"/>
      <c r="GJ3" s="171"/>
      <c r="GK3" s="171"/>
      <c r="GL3" s="171"/>
      <c r="GM3" s="171"/>
      <c r="GN3" s="171"/>
      <c r="GO3" s="171"/>
      <c r="GP3" s="171"/>
      <c r="GQ3" s="171"/>
      <c r="GR3" s="171"/>
      <c r="GS3" s="171"/>
      <c r="GT3" s="171"/>
      <c r="GU3" s="171"/>
      <c r="GV3" s="171"/>
      <c r="GW3" s="171"/>
      <c r="GX3" s="171"/>
      <c r="GY3" s="171"/>
      <c r="GZ3" s="171"/>
      <c r="HA3" s="171"/>
      <c r="HB3" s="171"/>
      <c r="HC3" s="171"/>
      <c r="HD3" s="171"/>
      <c r="HE3" s="171"/>
      <c r="HF3" s="171"/>
      <c r="HG3" s="171"/>
      <c r="HH3" s="171"/>
      <c r="HI3" s="171"/>
      <c r="HJ3" s="171"/>
      <c r="HK3" s="171"/>
      <c r="HL3" s="171"/>
      <c r="HM3" s="171"/>
      <c r="HN3" s="171"/>
      <c r="HO3" s="171"/>
      <c r="HP3" s="171"/>
      <c r="HQ3" s="171"/>
      <c r="HR3" s="171"/>
      <c r="HS3" s="171"/>
      <c r="HT3" s="171"/>
      <c r="HU3" s="171"/>
      <c r="HV3" s="171"/>
      <c r="HW3" s="171"/>
      <c r="HX3" s="171"/>
      <c r="HY3" s="171"/>
      <c r="HZ3" s="171"/>
      <c r="IA3" s="171"/>
      <c r="IB3" s="171"/>
      <c r="IC3" s="171"/>
      <c r="ID3" s="171"/>
      <c r="IE3" s="171"/>
      <c r="IF3" s="171"/>
      <c r="IG3" s="171"/>
      <c r="IH3" s="171"/>
      <c r="II3" s="171"/>
      <c r="IJ3" s="171"/>
      <c r="IK3" s="171"/>
      <c r="IL3" s="171"/>
      <c r="IM3" s="171"/>
      <c r="IN3" s="171"/>
      <c r="IO3" s="171"/>
      <c r="IP3" s="171"/>
      <c r="IQ3" s="171"/>
      <c r="IR3" s="171"/>
      <c r="IS3" s="171"/>
      <c r="IT3" s="171"/>
      <c r="IU3" s="171"/>
      <c r="IV3" s="171"/>
      <c r="IW3" s="171"/>
    </row>
    <row r="4" customFormat="false" ht="11.25" hidden="false" customHeight="false" outlineLevel="0" collapsed="false">
      <c r="A4" s="163" t="str">
        <f aca="false">C4&amp;"="&amp;D4</f>
        <v>COAL-PHYSICAL=Yes</v>
      </c>
      <c r="B4" s="163" t="str">
        <f aca="false">LEFT(C4,FIND("-",C4)-1)</f>
        <v>COAL</v>
      </c>
      <c r="C4" s="172" t="s">
        <v>247</v>
      </c>
      <c r="D4" s="173" t="s">
        <v>143</v>
      </c>
      <c r="E4" s="174" t="n">
        <v>85</v>
      </c>
      <c r="F4" s="174" t="n">
        <v>1543500</v>
      </c>
      <c r="G4" s="174" t="n">
        <v>1679250</v>
      </c>
      <c r="H4" s="174" t="n">
        <v>14411857.5</v>
      </c>
      <c r="I4" s="174" t="n">
        <v>15355575</v>
      </c>
      <c r="J4" s="174" t="n">
        <v>26</v>
      </c>
      <c r="K4" s="174" t="n">
        <v>505500</v>
      </c>
      <c r="L4" s="174" t="n">
        <v>805500</v>
      </c>
      <c r="M4" s="174" t="n">
        <v>3863156.25</v>
      </c>
      <c r="N4" s="174" t="n">
        <v>5017912.5</v>
      </c>
      <c r="O4" s="174" t="n">
        <v>3</v>
      </c>
      <c r="P4" s="174" t="n">
        <v>150000</v>
      </c>
      <c r="Q4" s="174" t="n">
        <v>75000</v>
      </c>
      <c r="R4" s="174" t="n">
        <v>676500</v>
      </c>
      <c r="S4" s="174" t="n">
        <v>324750</v>
      </c>
      <c r="T4" s="174" t="n">
        <v>64</v>
      </c>
      <c r="U4" s="174" t="n">
        <v>1263000</v>
      </c>
      <c r="V4" s="174" t="n">
        <v>1329000</v>
      </c>
      <c r="W4" s="174" t="n">
        <v>11506432.5</v>
      </c>
      <c r="X4" s="174" t="n">
        <v>10724625</v>
      </c>
      <c r="Y4" s="174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</row>
    <row r="5" customFormat="false" ht="11.25" hidden="false" customHeight="false" outlineLevel="0" collapsed="false">
      <c r="A5" s="163" t="str">
        <f aca="false">C5&amp;"="&amp;D5</f>
        <v>COAL-PHYSICAL=No</v>
      </c>
      <c r="B5" s="163" t="str">
        <f aca="false">LEFT(C5,FIND("-",C5)-1)</f>
        <v>COAL</v>
      </c>
      <c r="C5" s="172" t="s">
        <v>247</v>
      </c>
      <c r="D5" s="173" t="s">
        <v>144</v>
      </c>
      <c r="E5" s="174" t="n">
        <v>171</v>
      </c>
      <c r="F5" s="174" t="n">
        <v>3291699.1</v>
      </c>
      <c r="G5" s="174" t="n">
        <v>8026334</v>
      </c>
      <c r="H5" s="174" t="n">
        <v>46399375.55</v>
      </c>
      <c r="I5" s="174" t="n">
        <v>90364925.54</v>
      </c>
      <c r="J5" s="174" t="n">
        <v>89</v>
      </c>
      <c r="K5" s="174" t="n">
        <v>1613200</v>
      </c>
      <c r="L5" s="174" t="n">
        <v>3233025</v>
      </c>
      <c r="M5" s="174" t="n">
        <v>26650902.5</v>
      </c>
      <c r="N5" s="174" t="n">
        <v>42960079.68</v>
      </c>
      <c r="O5" s="174" t="n">
        <v>2</v>
      </c>
      <c r="P5" s="174" t="n">
        <v>193000</v>
      </c>
      <c r="Q5" s="174" t="n">
        <v>0</v>
      </c>
      <c r="R5" s="174" t="n">
        <v>2667350</v>
      </c>
      <c r="S5" s="174" t="n">
        <v>0</v>
      </c>
      <c r="T5" s="174" t="n">
        <v>142</v>
      </c>
      <c r="U5" s="174" t="n">
        <v>2932699</v>
      </c>
      <c r="V5" s="174" t="n">
        <v>4381118</v>
      </c>
      <c r="W5" s="174" t="n">
        <v>41577373.1</v>
      </c>
      <c r="X5" s="174" t="n">
        <v>69869039.96</v>
      </c>
      <c r="Y5" s="174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</row>
    <row r="6" customFormat="false" ht="11.25" hidden="false" customHeight="false" outlineLevel="0" collapsed="false">
      <c r="A6" s="163" t="str">
        <f aca="false">C6&amp;"="&amp;D6</f>
        <v>CONTINENTAL GAS-FINANCIAL=No</v>
      </c>
      <c r="B6" s="163" t="str">
        <f aca="false">LEFT(C6,FIND("-",C6)-1)</f>
        <v>CONTINENTAL GAS</v>
      </c>
      <c r="C6" s="172" t="s">
        <v>248</v>
      </c>
      <c r="D6" s="173" t="s">
        <v>144</v>
      </c>
      <c r="E6" s="174" t="n">
        <v>71</v>
      </c>
      <c r="F6" s="174" t="n">
        <v>16235904.9</v>
      </c>
      <c r="G6" s="174" t="n">
        <v>0</v>
      </c>
      <c r="H6" s="174" t="n">
        <v>138022.17</v>
      </c>
      <c r="I6" s="174" t="n">
        <v>0</v>
      </c>
      <c r="J6" s="174" t="n">
        <v>36</v>
      </c>
      <c r="K6" s="174" t="n">
        <v>13399475.8</v>
      </c>
      <c r="L6" s="174" t="n">
        <v>0</v>
      </c>
      <c r="M6" s="174" t="n">
        <v>0</v>
      </c>
      <c r="N6" s="174" t="n">
        <v>0</v>
      </c>
      <c r="O6" s="174" t="n">
        <v>1</v>
      </c>
      <c r="P6" s="174" t="n">
        <v>100000</v>
      </c>
      <c r="Q6" s="174" t="n">
        <v>0</v>
      </c>
      <c r="R6" s="174" t="n">
        <v>0</v>
      </c>
      <c r="S6" s="174" t="n">
        <v>0</v>
      </c>
      <c r="T6" s="174" t="n">
        <v>71</v>
      </c>
      <c r="U6" s="174" t="n">
        <v>16235904.8976</v>
      </c>
      <c r="V6" s="174" t="n">
        <v>0</v>
      </c>
      <c r="W6" s="174" t="n">
        <v>138022.174548828</v>
      </c>
      <c r="X6" s="174" t="n">
        <v>0</v>
      </c>
      <c r="Y6" s="174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  <c r="AU6" s="167"/>
    </row>
    <row r="7" customFormat="false" ht="11.25" hidden="false" customHeight="false" outlineLevel="0" collapsed="false">
      <c r="A7" s="163" t="str">
        <f aca="false">C7&amp;"="&amp;D7</f>
        <v>CONTINENTAL GAS-PHYSICAL=Yes</v>
      </c>
      <c r="B7" s="163" t="str">
        <f aca="false">LEFT(C7,FIND("-",C7)-1)</f>
        <v>CONTINENTAL GAS</v>
      </c>
      <c r="C7" s="172" t="s">
        <v>249</v>
      </c>
      <c r="D7" s="173" t="s">
        <v>143</v>
      </c>
      <c r="E7" s="174" t="n">
        <v>83</v>
      </c>
      <c r="F7" s="174" t="n">
        <v>8950000</v>
      </c>
      <c r="G7" s="174" t="n">
        <v>7690000</v>
      </c>
      <c r="H7" s="174" t="n">
        <v>32669404.16</v>
      </c>
      <c r="I7" s="174" t="n">
        <v>0</v>
      </c>
      <c r="J7" s="174" t="n">
        <v>32</v>
      </c>
      <c r="K7" s="174" t="n">
        <v>1825000</v>
      </c>
      <c r="L7" s="174" t="n">
        <v>3517500</v>
      </c>
      <c r="M7" s="174" t="n">
        <v>11067819.77</v>
      </c>
      <c r="N7" s="174" t="n">
        <v>0</v>
      </c>
      <c r="O7" s="174" t="n">
        <v>1</v>
      </c>
      <c r="P7" s="174" t="n">
        <v>0</v>
      </c>
      <c r="Q7" s="174" t="n">
        <v>75000</v>
      </c>
      <c r="R7" s="174" t="n">
        <v>151562.99</v>
      </c>
      <c r="S7" s="174" t="n">
        <v>0</v>
      </c>
      <c r="T7" s="174" t="n">
        <v>83</v>
      </c>
      <c r="U7" s="174" t="n">
        <v>8950000</v>
      </c>
      <c r="V7" s="174" t="n">
        <v>7690000</v>
      </c>
      <c r="W7" s="174" t="n">
        <v>32669404.1605555</v>
      </c>
      <c r="X7" s="174" t="n">
        <v>0</v>
      </c>
      <c r="Y7" s="174"/>
      <c r="Z7" s="167"/>
      <c r="AA7" s="1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</row>
    <row r="8" customFormat="false" ht="11.25" hidden="false" customHeight="false" outlineLevel="0" collapsed="false">
      <c r="A8" s="163" t="str">
        <f aca="false">C8&amp;"="&amp;D8</f>
        <v>CONTINENTAL GAS-PHYSICAL=No</v>
      </c>
      <c r="B8" s="163" t="str">
        <f aca="false">LEFT(C8,FIND("-",C8)-1)</f>
        <v>CONTINENTAL GAS</v>
      </c>
      <c r="C8" s="172" t="s">
        <v>249</v>
      </c>
      <c r="D8" s="173" t="s">
        <v>144</v>
      </c>
      <c r="E8" s="174" t="n">
        <v>381</v>
      </c>
      <c r="F8" s="174" t="n">
        <v>49425596.88</v>
      </c>
      <c r="G8" s="174" t="n">
        <v>30306423.85</v>
      </c>
      <c r="H8" s="174" t="n">
        <v>126263215.06</v>
      </c>
      <c r="I8" s="174" t="n">
        <v>0</v>
      </c>
      <c r="J8" s="174" t="n">
        <v>168</v>
      </c>
      <c r="K8" s="174" t="n">
        <v>27855351.79</v>
      </c>
      <c r="L8" s="174" t="n">
        <v>21908961.83</v>
      </c>
      <c r="M8" s="174" t="n">
        <v>67485886.62</v>
      </c>
      <c r="N8" s="174" t="n">
        <v>0</v>
      </c>
      <c r="O8" s="174" t="n">
        <v>7</v>
      </c>
      <c r="P8" s="174" t="n">
        <v>950000</v>
      </c>
      <c r="Q8" s="174" t="n">
        <v>307536.2</v>
      </c>
      <c r="R8" s="174" t="n">
        <v>2830675.65</v>
      </c>
      <c r="S8" s="174" t="n">
        <v>0</v>
      </c>
      <c r="T8" s="174" t="n">
        <v>381</v>
      </c>
      <c r="U8" s="174" t="n">
        <v>49425596.877</v>
      </c>
      <c r="V8" s="174" t="n">
        <v>30306423.85438</v>
      </c>
      <c r="W8" s="174" t="n">
        <v>126263215.061719</v>
      </c>
      <c r="X8" s="174" t="n">
        <v>0</v>
      </c>
      <c r="Y8" s="174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</row>
    <row r="9" customFormat="false" ht="11.25" hidden="false" customHeight="false" outlineLevel="0" collapsed="false">
      <c r="A9" s="163" t="str">
        <f aca="false">C9&amp;"="&amp;D9</f>
        <v>CONTINENTAL POWER-FINANCIAL=Yes</v>
      </c>
      <c r="B9" s="163" t="str">
        <f aca="false">LEFT(C9,FIND("-",C9)-1)</f>
        <v>CONTINENTAL POWER</v>
      </c>
      <c r="C9" s="172" t="s">
        <v>250</v>
      </c>
      <c r="D9" s="173" t="s">
        <v>143</v>
      </c>
      <c r="E9" s="174" t="n">
        <v>31</v>
      </c>
      <c r="F9" s="174" t="n">
        <v>16550</v>
      </c>
      <c r="G9" s="174" t="n">
        <v>60660</v>
      </c>
      <c r="H9" s="174" t="n">
        <v>1748104.51</v>
      </c>
      <c r="I9" s="174" t="n">
        <v>0</v>
      </c>
      <c r="J9" s="174" t="n">
        <v>26</v>
      </c>
      <c r="K9" s="174" t="n">
        <v>16550</v>
      </c>
      <c r="L9" s="174" t="n">
        <v>47660</v>
      </c>
      <c r="M9" s="174" t="n">
        <v>1419920.76</v>
      </c>
      <c r="N9" s="174" t="n">
        <v>0</v>
      </c>
      <c r="O9" s="174" t="n">
        <v>3</v>
      </c>
      <c r="P9" s="174" t="n">
        <v>0</v>
      </c>
      <c r="Q9" s="174" t="n">
        <v>5900</v>
      </c>
      <c r="R9" s="174" t="n">
        <v>113349.53</v>
      </c>
      <c r="S9" s="174" t="n">
        <v>0</v>
      </c>
      <c r="T9" s="174" t="n">
        <v>31</v>
      </c>
      <c r="U9" s="174" t="n">
        <v>16550</v>
      </c>
      <c r="V9" s="174" t="n">
        <v>60660</v>
      </c>
      <c r="W9" s="174" t="n">
        <v>1748104.50781394</v>
      </c>
      <c r="X9" s="174" t="n">
        <v>0</v>
      </c>
      <c r="Y9" s="174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</row>
    <row r="10" customFormat="false" ht="11.25" hidden="false" customHeight="false" outlineLevel="0" collapsed="false">
      <c r="A10" s="163" t="str">
        <f aca="false">C10&amp;"="&amp;D10</f>
        <v>CONTINENTAL POWER-FINANCIAL=No</v>
      </c>
      <c r="B10" s="163" t="str">
        <f aca="false">LEFT(C10,FIND("-",C10)-1)</f>
        <v>CONTINENTAL POWER</v>
      </c>
      <c r="C10" s="172" t="s">
        <v>250</v>
      </c>
      <c r="D10" s="173" t="s">
        <v>144</v>
      </c>
      <c r="E10" s="174" t="n">
        <v>79</v>
      </c>
      <c r="F10" s="174" t="n">
        <v>482326</v>
      </c>
      <c r="G10" s="174" t="n">
        <v>496680</v>
      </c>
      <c r="H10" s="174" t="n">
        <v>36124287.34</v>
      </c>
      <c r="I10" s="174" t="n">
        <v>20656450</v>
      </c>
      <c r="J10" s="174" t="n">
        <v>41</v>
      </c>
      <c r="K10" s="174" t="n">
        <v>45560</v>
      </c>
      <c r="L10" s="174" t="n">
        <v>153160</v>
      </c>
      <c r="M10" s="174" t="n">
        <v>4750902.38</v>
      </c>
      <c r="N10" s="174" t="n">
        <v>0</v>
      </c>
      <c r="O10" s="174" t="n">
        <v>2</v>
      </c>
      <c r="P10" s="174" t="n">
        <v>6900</v>
      </c>
      <c r="Q10" s="174" t="n">
        <v>0</v>
      </c>
      <c r="R10" s="174" t="n">
        <v>167042.19</v>
      </c>
      <c r="S10" s="174" t="n">
        <v>0</v>
      </c>
      <c r="T10" s="174" t="n">
        <v>79</v>
      </c>
      <c r="U10" s="174" t="n">
        <v>482326</v>
      </c>
      <c r="V10" s="174" t="n">
        <v>496680</v>
      </c>
      <c r="W10" s="174" t="n">
        <v>36124287.3398411</v>
      </c>
      <c r="X10" s="174" t="n">
        <v>20656450</v>
      </c>
      <c r="Y10" s="174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</row>
    <row r="11" customFormat="false" ht="11.25" hidden="false" customHeight="false" outlineLevel="0" collapsed="false">
      <c r="A11" s="163" t="str">
        <f aca="false">C11&amp;"="&amp;D11</f>
        <v>CONTINENTAL POWER-PHYSICAL=Yes</v>
      </c>
      <c r="B11" s="163" t="str">
        <f aca="false">LEFT(C11,FIND("-",C11)-1)</f>
        <v>CONTINENTAL POWER</v>
      </c>
      <c r="C11" s="172" t="s">
        <v>251</v>
      </c>
      <c r="D11" s="173" t="s">
        <v>143</v>
      </c>
      <c r="E11" s="174" t="n">
        <v>211</v>
      </c>
      <c r="F11" s="174" t="n">
        <v>824823</v>
      </c>
      <c r="G11" s="174" t="n">
        <v>812520</v>
      </c>
      <c r="H11" s="174" t="n">
        <v>29948581.4</v>
      </c>
      <c r="I11" s="174" t="n">
        <v>181296</v>
      </c>
      <c r="J11" s="174" t="n">
        <v>186</v>
      </c>
      <c r="K11" s="174" t="n">
        <v>772643</v>
      </c>
      <c r="L11" s="174" t="n">
        <v>780180</v>
      </c>
      <c r="M11" s="174" t="n">
        <v>28173308.1</v>
      </c>
      <c r="N11" s="174" t="n">
        <v>0</v>
      </c>
      <c r="O11" s="174" t="n">
        <v>25</v>
      </c>
      <c r="P11" s="174" t="n">
        <v>45420</v>
      </c>
      <c r="Q11" s="174" t="n">
        <v>51180</v>
      </c>
      <c r="R11" s="174" t="n">
        <v>1585168.74</v>
      </c>
      <c r="S11" s="174" t="n">
        <v>0</v>
      </c>
      <c r="T11" s="174" t="n">
        <v>211</v>
      </c>
      <c r="U11" s="174" t="n">
        <v>824823</v>
      </c>
      <c r="V11" s="174" t="n">
        <v>812520</v>
      </c>
      <c r="W11" s="174" t="n">
        <v>29948581.395222</v>
      </c>
      <c r="X11" s="174" t="n">
        <v>181296</v>
      </c>
      <c r="Y11" s="174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</row>
    <row r="12" customFormat="false" ht="11.25" hidden="false" customHeight="false" outlineLevel="0" collapsed="false">
      <c r="A12" s="163" t="str">
        <f aca="false">C12&amp;"="&amp;D12</f>
        <v>CONTINENTAL POWER-PHYSICAL=No</v>
      </c>
      <c r="B12" s="163" t="str">
        <f aca="false">LEFT(C12,FIND("-",C12)-1)</f>
        <v>CONTINENTAL POWER</v>
      </c>
      <c r="C12" s="172" t="s">
        <v>251</v>
      </c>
      <c r="D12" s="173" t="s">
        <v>144</v>
      </c>
      <c r="E12" s="174" t="n">
        <v>2947</v>
      </c>
      <c r="F12" s="174" t="n">
        <v>17885789.2</v>
      </c>
      <c r="G12" s="174" t="n">
        <v>2650435.5</v>
      </c>
      <c r="H12" s="174" t="n">
        <v>367667155.05</v>
      </c>
      <c r="I12" s="174" t="n">
        <v>11835439.01</v>
      </c>
      <c r="J12" s="174" t="n">
        <v>1545</v>
      </c>
      <c r="K12" s="174" t="n">
        <v>15476416.2</v>
      </c>
      <c r="L12" s="174" t="n">
        <v>1061287.9</v>
      </c>
      <c r="M12" s="174" t="n">
        <v>281343816.55</v>
      </c>
      <c r="N12" s="174" t="n">
        <v>0</v>
      </c>
      <c r="O12" s="174" t="n">
        <v>71</v>
      </c>
      <c r="P12" s="174" t="n">
        <v>27253.9</v>
      </c>
      <c r="Q12" s="174" t="n">
        <v>24476.4</v>
      </c>
      <c r="R12" s="174" t="n">
        <v>876846.78</v>
      </c>
      <c r="S12" s="174" t="n">
        <v>0</v>
      </c>
      <c r="T12" s="174" t="n">
        <v>2947</v>
      </c>
      <c r="U12" s="174" t="n">
        <v>17885789.2</v>
      </c>
      <c r="V12" s="174" t="n">
        <v>2650435.5</v>
      </c>
      <c r="W12" s="174" t="n">
        <v>367667155.048072</v>
      </c>
      <c r="X12" s="174" t="n">
        <v>11835439.008</v>
      </c>
      <c r="Y12" s="174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</row>
    <row r="13" customFormat="false" ht="11.25" hidden="false" customHeight="false" outlineLevel="0" collapsed="false">
      <c r="A13" s="163" t="str">
        <f aca="false">C13&amp;"="&amp;D13</f>
        <v>CRUDE &amp; PRODUCTS-BASIS=Yes</v>
      </c>
      <c r="B13" s="163" t="str">
        <f aca="false">LEFT(C13,FIND("-",C13)-1)</f>
        <v>CRUDE &amp; PRODUCTS</v>
      </c>
      <c r="C13" s="172" t="s">
        <v>252</v>
      </c>
      <c r="D13" s="173" t="s">
        <v>143</v>
      </c>
      <c r="E13" s="174" t="n">
        <v>14</v>
      </c>
      <c r="F13" s="174" t="n">
        <v>539999.99</v>
      </c>
      <c r="G13" s="174" t="n">
        <v>1170000</v>
      </c>
      <c r="H13" s="174" t="n">
        <v>9539342.65</v>
      </c>
      <c r="I13" s="174" t="n">
        <v>20632566.8</v>
      </c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 t="n">
        <v>14</v>
      </c>
      <c r="U13" s="174" t="n">
        <v>539999.9949</v>
      </c>
      <c r="V13" s="174" t="n">
        <v>1169999.9961</v>
      </c>
      <c r="W13" s="174" t="n">
        <v>9539342.647254</v>
      </c>
      <c r="X13" s="174" t="n">
        <v>20632566.797892</v>
      </c>
      <c r="Y13" s="174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</row>
    <row r="14" customFormat="false" ht="11.25" hidden="false" customHeight="false" outlineLevel="0" collapsed="false">
      <c r="A14" s="163" t="str">
        <f aca="false">C14&amp;"="&amp;D14</f>
        <v>CRUDE &amp; PRODUCTS-BASIS=No</v>
      </c>
      <c r="B14" s="163" t="str">
        <f aca="false">LEFT(C14,FIND("-",C14)-1)</f>
        <v>CRUDE &amp; PRODUCTS</v>
      </c>
      <c r="C14" s="172" t="s">
        <v>252</v>
      </c>
      <c r="D14" s="173" t="s">
        <v>144</v>
      </c>
      <c r="E14" s="174" t="n">
        <v>29</v>
      </c>
      <c r="F14" s="174" t="n">
        <v>1991499.99</v>
      </c>
      <c r="G14" s="174" t="n">
        <v>1041000.01</v>
      </c>
      <c r="H14" s="174" t="n">
        <v>38949983.18</v>
      </c>
      <c r="I14" s="174" t="n">
        <v>17572954.38</v>
      </c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 t="n">
        <v>29</v>
      </c>
      <c r="U14" s="174" t="n">
        <v>1991499.9947</v>
      </c>
      <c r="V14" s="174" t="n">
        <v>1041000.0081</v>
      </c>
      <c r="W14" s="174" t="n">
        <v>38949983.181638</v>
      </c>
      <c r="X14" s="174" t="n">
        <v>17572954.376145</v>
      </c>
      <c r="Y14" s="174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</row>
    <row r="15" customFormat="false" ht="11.25" hidden="false" customHeight="false" outlineLevel="0" collapsed="false">
      <c r="A15" s="163" t="str">
        <f aca="false">C15&amp;"="&amp;D15</f>
        <v>CRUDE &amp; PRODUCTS-PHYSICAL=Yes</v>
      </c>
      <c r="B15" s="163" t="str">
        <f aca="false">LEFT(C15,FIND("-",C15)-1)</f>
        <v>CRUDE &amp; PRODUCTS</v>
      </c>
      <c r="C15" s="172" t="s">
        <v>253</v>
      </c>
      <c r="D15" s="173" t="s">
        <v>143</v>
      </c>
      <c r="E15" s="174" t="n">
        <f aca="false">59-3</f>
        <v>56</v>
      </c>
      <c r="F15" s="174" t="n">
        <v>1146000</v>
      </c>
      <c r="G15" s="174" t="n">
        <v>4008000</v>
      </c>
      <c r="H15" s="174" t="n">
        <v>4569600</v>
      </c>
      <c r="I15" s="174" t="n">
        <v>15018090</v>
      </c>
      <c r="J15" s="174" t="n">
        <f aca="false">26+8</f>
        <v>34</v>
      </c>
      <c r="K15" s="174" t="n">
        <v>217000</v>
      </c>
      <c r="L15" s="174" t="n">
        <v>1654000</v>
      </c>
      <c r="M15" s="174" t="n">
        <v>867070</v>
      </c>
      <c r="N15" s="174" t="n">
        <v>6547570</v>
      </c>
      <c r="O15" s="174"/>
      <c r="P15" s="174"/>
      <c r="Q15" s="174"/>
      <c r="R15" s="174"/>
      <c r="S15" s="174"/>
      <c r="T15" s="174" t="n">
        <f aca="false">59-3</f>
        <v>56</v>
      </c>
      <c r="U15" s="174" t="n">
        <v>1146000</v>
      </c>
      <c r="V15" s="174" t="n">
        <v>4008000</v>
      </c>
      <c r="W15" s="174" t="n">
        <v>4569600</v>
      </c>
      <c r="X15" s="174" t="n">
        <v>15018090</v>
      </c>
      <c r="Y15" s="174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</row>
    <row r="16" customFormat="false" ht="11.25" hidden="false" customHeight="false" outlineLevel="0" collapsed="false">
      <c r="A16" s="163" t="str">
        <f aca="false">C16&amp;"="&amp;D16</f>
        <v>CRUDE &amp; PRODUCTS-PHYSICAL=No</v>
      </c>
      <c r="B16" s="163" t="str">
        <f aca="false">LEFT(C16,FIND("-",C16)-1)</f>
        <v>CRUDE &amp; PRODUCTS</v>
      </c>
      <c r="C16" s="172" t="s">
        <v>253</v>
      </c>
      <c r="D16" s="173" t="s">
        <v>144</v>
      </c>
      <c r="E16" s="174" t="n">
        <v>853</v>
      </c>
      <c r="F16" s="174" t="n">
        <v>35017638.35</v>
      </c>
      <c r="G16" s="174" t="n">
        <v>37114127.66</v>
      </c>
      <c r="H16" s="174" t="n">
        <v>1005822885.77</v>
      </c>
      <c r="I16" s="174" t="n">
        <v>2046868515.01</v>
      </c>
      <c r="J16" s="174" t="n">
        <v>470</v>
      </c>
      <c r="K16" s="174" t="n">
        <v>19126285.03</v>
      </c>
      <c r="L16" s="174" t="n">
        <v>22277901.02</v>
      </c>
      <c r="M16" s="174" t="n">
        <v>611212912.56</v>
      </c>
      <c r="N16" s="174" t="n">
        <v>1458445425.04</v>
      </c>
      <c r="O16" s="174" t="n">
        <v>16</v>
      </c>
      <c r="P16" s="174" t="n">
        <v>370016.01</v>
      </c>
      <c r="Q16" s="174" t="n">
        <v>1309008</v>
      </c>
      <c r="R16" s="174" t="n">
        <v>28031915.57</v>
      </c>
      <c r="S16" s="174" t="n">
        <v>170326076.2</v>
      </c>
      <c r="T16" s="174" t="n">
        <v>853</v>
      </c>
      <c r="U16" s="174" t="n">
        <v>35017638.353</v>
      </c>
      <c r="V16" s="174" t="n">
        <v>37114127.6619</v>
      </c>
      <c r="W16" s="174" t="n">
        <v>1005822885.77013</v>
      </c>
      <c r="X16" s="174" t="n">
        <v>2046868515.01232</v>
      </c>
      <c r="Y16" s="174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</row>
    <row r="17" customFormat="false" ht="11.25" hidden="false" customHeight="false" outlineLevel="0" collapsed="false">
      <c r="A17" s="163" t="str">
        <f aca="false">C17&amp;"="&amp;D17</f>
        <v>CRUDE &amp; PRODUCTS-PRICE=Yes</v>
      </c>
      <c r="B17" s="163" t="str">
        <f aca="false">LEFT(C17,FIND("-",C17)-1)</f>
        <v>CRUDE &amp; PRODUCTS</v>
      </c>
      <c r="C17" s="172" t="s">
        <v>254</v>
      </c>
      <c r="D17" s="173" t="s">
        <v>143</v>
      </c>
      <c r="E17" s="174" t="n">
        <v>171</v>
      </c>
      <c r="F17" s="174" t="n">
        <v>9030999.99</v>
      </c>
      <c r="G17" s="174" t="n">
        <v>11228749.97</v>
      </c>
      <c r="H17" s="174" t="n">
        <v>206997028.89</v>
      </c>
      <c r="I17" s="174" t="n">
        <v>236826740.27</v>
      </c>
      <c r="J17" s="174" t="n">
        <v>67</v>
      </c>
      <c r="K17" s="174" t="n">
        <v>3996000</v>
      </c>
      <c r="L17" s="174" t="n">
        <v>4203749.99</v>
      </c>
      <c r="M17" s="174" t="n">
        <v>90710963.36</v>
      </c>
      <c r="N17" s="174" t="n">
        <v>110784030.4</v>
      </c>
      <c r="O17" s="174" t="n">
        <v>4</v>
      </c>
      <c r="P17" s="174" t="n">
        <v>180000</v>
      </c>
      <c r="Q17" s="174" t="n">
        <v>420000</v>
      </c>
      <c r="R17" s="174" t="n">
        <v>3367909.12</v>
      </c>
      <c r="S17" s="174" t="n">
        <v>8721286.36</v>
      </c>
      <c r="T17" s="174" t="n">
        <v>171</v>
      </c>
      <c r="U17" s="174" t="n">
        <v>9030999.9855</v>
      </c>
      <c r="V17" s="174" t="n">
        <v>11228749.9743</v>
      </c>
      <c r="W17" s="174" t="n">
        <v>206997028.886328</v>
      </c>
      <c r="X17" s="174" t="n">
        <v>236826740.266214</v>
      </c>
      <c r="Y17" s="174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</row>
    <row r="18" customFormat="false" ht="11.25" hidden="false" customHeight="false" outlineLevel="0" collapsed="false">
      <c r="A18" s="163" t="str">
        <f aca="false">C18&amp;"="&amp;D18</f>
        <v>CRUDE &amp; PRODUCTS-PRICE=No</v>
      </c>
      <c r="B18" s="163" t="str">
        <f aca="false">LEFT(C18,FIND("-",C18)-1)</f>
        <v>CRUDE &amp; PRODUCTS</v>
      </c>
      <c r="C18" s="172" t="s">
        <v>254</v>
      </c>
      <c r="D18" s="173" t="s">
        <v>144</v>
      </c>
      <c r="E18" s="174" t="n">
        <v>6892</v>
      </c>
      <c r="F18" s="174" t="n">
        <v>246939765.47</v>
      </c>
      <c r="G18" s="174" t="n">
        <v>229676873.36</v>
      </c>
      <c r="H18" s="174" t="n">
        <v>8477106906.13</v>
      </c>
      <c r="I18" s="174" t="n">
        <v>7579107781.14</v>
      </c>
      <c r="J18" s="174" t="n">
        <v>3965</v>
      </c>
      <c r="K18" s="174" t="n">
        <v>133797455.09</v>
      </c>
      <c r="L18" s="174" t="n">
        <v>129583511.07</v>
      </c>
      <c r="M18" s="174" t="n">
        <v>4900879336.34</v>
      </c>
      <c r="N18" s="174" t="n">
        <v>4666195127.34</v>
      </c>
      <c r="O18" s="174" t="n">
        <v>261</v>
      </c>
      <c r="P18" s="174" t="n">
        <v>10220350</v>
      </c>
      <c r="Q18" s="174" t="n">
        <v>8714849.99</v>
      </c>
      <c r="R18" s="174" t="n">
        <v>464218734.69</v>
      </c>
      <c r="S18" s="174" t="n">
        <v>272556602.91</v>
      </c>
      <c r="T18" s="174" t="n">
        <v>6892</v>
      </c>
      <c r="U18" s="174" t="n">
        <v>246939765.4661</v>
      </c>
      <c r="V18" s="174" t="n">
        <v>229676873.3581</v>
      </c>
      <c r="W18" s="174" t="n">
        <v>8477106906.12671</v>
      </c>
      <c r="X18" s="174" t="n">
        <v>7579107781.14363</v>
      </c>
      <c r="Y18" s="174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</row>
    <row r="19" customFormat="false" ht="11.25" hidden="false" customHeight="false" outlineLevel="0" collapsed="false">
      <c r="A19" s="163" t="str">
        <f aca="false">C19&amp;"="&amp;D19</f>
        <v>EMISSIONS-FINANCIAL=No</v>
      </c>
      <c r="B19" s="163" t="str">
        <f aca="false">LEFT(C19,FIND("-",C19)-1)</f>
        <v>EMISSIONS</v>
      </c>
      <c r="C19" s="172" t="s">
        <v>255</v>
      </c>
      <c r="D19" s="173" t="s">
        <v>144</v>
      </c>
      <c r="E19" s="174" t="n">
        <v>1</v>
      </c>
      <c r="F19" s="174" t="n">
        <v>0</v>
      </c>
      <c r="G19" s="174" t="n">
        <v>0</v>
      </c>
      <c r="H19" s="174" t="n">
        <v>0</v>
      </c>
      <c r="I19" s="174" t="n">
        <v>83102</v>
      </c>
      <c r="J19" s="174" t="n">
        <v>1</v>
      </c>
      <c r="K19" s="174" t="n">
        <v>0</v>
      </c>
      <c r="L19" s="174" t="n">
        <v>0</v>
      </c>
      <c r="M19" s="174" t="n">
        <v>0</v>
      </c>
      <c r="N19" s="174" t="n">
        <v>83102</v>
      </c>
      <c r="O19" s="174"/>
      <c r="P19" s="174"/>
      <c r="Q19" s="174"/>
      <c r="R19" s="174"/>
      <c r="S19" s="174"/>
      <c r="T19" s="174" t="n">
        <v>1</v>
      </c>
      <c r="U19" s="174" t="n">
        <v>0</v>
      </c>
      <c r="V19" s="174" t="n">
        <v>0</v>
      </c>
      <c r="W19" s="174" t="n">
        <v>0</v>
      </c>
      <c r="X19" s="174" t="n">
        <v>83102</v>
      </c>
      <c r="Y19" s="174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</row>
    <row r="20" customFormat="false" ht="11.25" hidden="false" customHeight="false" outlineLevel="0" collapsed="false">
      <c r="A20" s="163" t="str">
        <f aca="false">C20&amp;"="&amp;D20</f>
        <v>EMISSIONS-PHYSICAL=Yes</v>
      </c>
      <c r="B20" s="163" t="str">
        <f aca="false">LEFT(C20,FIND("-",C20)-1)</f>
        <v>EMISSIONS</v>
      </c>
      <c r="C20" s="172" t="s">
        <v>256</v>
      </c>
      <c r="D20" s="173" t="s">
        <v>143</v>
      </c>
      <c r="E20" s="174" t="n">
        <v>58</v>
      </c>
      <c r="F20" s="174" t="n">
        <v>72500</v>
      </c>
      <c r="G20" s="174" t="n">
        <v>72500</v>
      </c>
      <c r="H20" s="174" t="n">
        <v>18611125</v>
      </c>
      <c r="I20" s="174" t="n">
        <v>0</v>
      </c>
      <c r="J20" s="174" t="n">
        <v>17</v>
      </c>
      <c r="K20" s="174" t="n">
        <v>10000</v>
      </c>
      <c r="L20" s="174" t="n">
        <v>32500</v>
      </c>
      <c r="M20" s="174" t="n">
        <v>5577350</v>
      </c>
      <c r="N20" s="174" t="n">
        <v>0</v>
      </c>
      <c r="O20" s="174"/>
      <c r="P20" s="174"/>
      <c r="Q20" s="174"/>
      <c r="R20" s="174"/>
      <c r="S20" s="174"/>
      <c r="T20" s="174" t="n">
        <v>58</v>
      </c>
      <c r="U20" s="174" t="n">
        <v>72500</v>
      </c>
      <c r="V20" s="174" t="n">
        <v>72500</v>
      </c>
      <c r="W20" s="174" t="n">
        <v>18611125</v>
      </c>
      <c r="X20" s="174" t="n">
        <v>0</v>
      </c>
      <c r="Y20" s="174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</row>
    <row r="21" customFormat="false" ht="11.25" hidden="false" customHeight="false" outlineLevel="0" collapsed="false">
      <c r="A21" s="163" t="str">
        <f aca="false">C21&amp;"="&amp;D21</f>
        <v>EMISSIONS-PHYSICAL=No</v>
      </c>
      <c r="B21" s="163" t="str">
        <f aca="false">LEFT(C21,FIND("-",C21)-1)</f>
        <v>EMISSIONS</v>
      </c>
      <c r="C21" s="172" t="s">
        <v>256</v>
      </c>
      <c r="D21" s="173" t="s">
        <v>144</v>
      </c>
      <c r="E21" s="174" t="n">
        <v>303</v>
      </c>
      <c r="F21" s="174" t="n">
        <v>464563</v>
      </c>
      <c r="G21" s="174" t="n">
        <v>535321</v>
      </c>
      <c r="H21" s="174" t="n">
        <v>129868960.25</v>
      </c>
      <c r="I21" s="174" t="n">
        <v>0</v>
      </c>
      <c r="J21" s="174" t="n">
        <v>76</v>
      </c>
      <c r="K21" s="174" t="n">
        <v>96139</v>
      </c>
      <c r="L21" s="174" t="n">
        <v>125767</v>
      </c>
      <c r="M21" s="174" t="n">
        <v>29546615.75</v>
      </c>
      <c r="N21" s="174" t="n">
        <v>0</v>
      </c>
      <c r="O21" s="174" t="n">
        <v>7</v>
      </c>
      <c r="P21" s="174" t="n">
        <v>10000</v>
      </c>
      <c r="Q21" s="174" t="n">
        <v>12500</v>
      </c>
      <c r="R21" s="174" t="n">
        <v>2962500</v>
      </c>
      <c r="S21" s="174" t="n">
        <v>0</v>
      </c>
      <c r="T21" s="174" t="n">
        <v>303</v>
      </c>
      <c r="U21" s="174" t="n">
        <v>464563</v>
      </c>
      <c r="V21" s="174" t="n">
        <v>535321</v>
      </c>
      <c r="W21" s="174" t="n">
        <v>129868960.25</v>
      </c>
      <c r="X21" s="174" t="n">
        <v>0</v>
      </c>
      <c r="Y21" s="174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</row>
    <row r="22" customFormat="false" ht="11.25" hidden="false" customHeight="false" outlineLevel="0" collapsed="false">
      <c r="A22" s="163" t="str">
        <f aca="false">C22&amp;"="&amp;D22</f>
        <v>GAS-BASIS=Yes</v>
      </c>
      <c r="B22" s="163" t="str">
        <f aca="false">LEFT(C22,FIND("-",C22)-1)</f>
        <v>GAS</v>
      </c>
      <c r="C22" s="172" t="s">
        <v>166</v>
      </c>
      <c r="D22" s="173" t="s">
        <v>143</v>
      </c>
      <c r="E22" s="174" t="n">
        <v>3242</v>
      </c>
      <c r="F22" s="174" t="n">
        <v>1122555000</v>
      </c>
      <c r="G22" s="174" t="n">
        <v>1183205000</v>
      </c>
      <c r="H22" s="174" t="n">
        <v>2904754552.56</v>
      </c>
      <c r="I22" s="174" t="n">
        <v>3090247935.23</v>
      </c>
      <c r="J22" s="174" t="n">
        <v>1554</v>
      </c>
      <c r="K22" s="174" t="n">
        <v>622420000</v>
      </c>
      <c r="L22" s="174" t="n">
        <v>644980000</v>
      </c>
      <c r="M22" s="174" t="n">
        <v>1611067835.06</v>
      </c>
      <c r="N22" s="174" t="n">
        <v>1729500985.06</v>
      </c>
      <c r="O22" s="174" t="n">
        <v>66</v>
      </c>
      <c r="P22" s="174" t="n">
        <v>16040000</v>
      </c>
      <c r="Q22" s="174" t="n">
        <v>35635000</v>
      </c>
      <c r="R22" s="174" t="n">
        <v>50484400</v>
      </c>
      <c r="S22" s="174" t="n">
        <v>113750900</v>
      </c>
      <c r="T22" s="174" t="n">
        <v>2585</v>
      </c>
      <c r="U22" s="174" t="n">
        <v>917465000</v>
      </c>
      <c r="V22" s="174" t="n">
        <v>987640000</v>
      </c>
      <c r="W22" s="174" t="n">
        <v>2392097227.562</v>
      </c>
      <c r="X22" s="174" t="n">
        <v>2608975097.5775</v>
      </c>
      <c r="Y22" s="174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</row>
    <row r="23" customFormat="false" ht="11.25" hidden="false" customHeight="false" outlineLevel="0" collapsed="false">
      <c r="A23" s="163" t="str">
        <f aca="false">C23&amp;"="&amp;D23</f>
        <v>GAS-BASIS=No</v>
      </c>
      <c r="B23" s="163" t="str">
        <f aca="false">LEFT(C23,FIND("-",C23)-1)</f>
        <v>GAS</v>
      </c>
      <c r="C23" s="172" t="s">
        <v>166</v>
      </c>
      <c r="D23" s="173" t="s">
        <v>144</v>
      </c>
      <c r="E23" s="174" t="n">
        <v>3877</v>
      </c>
      <c r="F23" s="174" t="n">
        <v>1703761202.75</v>
      </c>
      <c r="G23" s="174" t="n">
        <v>1724447637</v>
      </c>
      <c r="H23" s="174" t="n">
        <v>4334223495.38</v>
      </c>
      <c r="I23" s="174" t="n">
        <v>4354549424.03</v>
      </c>
      <c r="J23" s="174" t="n">
        <v>1185</v>
      </c>
      <c r="K23" s="174" t="n">
        <v>547674508</v>
      </c>
      <c r="L23" s="174" t="n">
        <v>528439856</v>
      </c>
      <c r="M23" s="174" t="n">
        <v>1454179297.26</v>
      </c>
      <c r="N23" s="174" t="n">
        <v>1424724091.13</v>
      </c>
      <c r="O23" s="174" t="n">
        <v>36</v>
      </c>
      <c r="P23" s="174" t="n">
        <v>34871500</v>
      </c>
      <c r="Q23" s="174" t="n">
        <v>24585000</v>
      </c>
      <c r="R23" s="174" t="n">
        <v>111832667.5</v>
      </c>
      <c r="S23" s="174" t="n">
        <v>77982370</v>
      </c>
      <c r="T23" s="174" t="n">
        <v>2397</v>
      </c>
      <c r="U23" s="174" t="n">
        <v>1025430740</v>
      </c>
      <c r="V23" s="174" t="n">
        <v>1088428402</v>
      </c>
      <c r="W23" s="174" t="n">
        <v>2749620875.28232</v>
      </c>
      <c r="X23" s="174" t="n">
        <v>2868690008.48674</v>
      </c>
      <c r="Y23" s="174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</row>
    <row r="24" customFormat="false" ht="11.25" hidden="false" customHeight="false" outlineLevel="0" collapsed="false">
      <c r="A24" s="163" t="str">
        <f aca="false">C24&amp;"="&amp;D24</f>
        <v>GAS-GAS DAILY=Yes</v>
      </c>
      <c r="B24" s="163" t="str">
        <f aca="false">LEFT(C24,FIND("-",C24)-1)</f>
        <v>GAS</v>
      </c>
      <c r="C24" s="172" t="s">
        <v>257</v>
      </c>
      <c r="D24" s="173" t="s">
        <v>143</v>
      </c>
      <c r="E24" s="174" t="n">
        <v>3497</v>
      </c>
      <c r="F24" s="174" t="n">
        <v>357058599.1</v>
      </c>
      <c r="G24" s="174" t="n">
        <v>309385613.64</v>
      </c>
      <c r="H24" s="174" t="n">
        <v>904873700.79</v>
      </c>
      <c r="I24" s="174" t="n">
        <v>784158157.14</v>
      </c>
      <c r="J24" s="174" t="n">
        <v>1860</v>
      </c>
      <c r="K24" s="174" t="n">
        <v>201485113.35</v>
      </c>
      <c r="L24" s="174" t="n">
        <v>184781699.35</v>
      </c>
      <c r="M24" s="174" t="n">
        <v>526623633.66</v>
      </c>
      <c r="N24" s="174" t="n">
        <v>485415147.24</v>
      </c>
      <c r="O24" s="174" t="n">
        <v>132</v>
      </c>
      <c r="P24" s="174" t="n">
        <v>17640000</v>
      </c>
      <c r="Q24" s="174" t="n">
        <v>13370000</v>
      </c>
      <c r="R24" s="174" t="n">
        <v>47204200</v>
      </c>
      <c r="S24" s="174" t="n">
        <v>35470550</v>
      </c>
      <c r="T24" s="174" t="n">
        <v>2859</v>
      </c>
      <c r="U24" s="174" t="n">
        <v>303848599.100821</v>
      </c>
      <c r="V24" s="174" t="n">
        <v>265665613.640711</v>
      </c>
      <c r="W24" s="174" t="n">
        <v>777863525.787977</v>
      </c>
      <c r="X24" s="174" t="n">
        <v>681537013.387619</v>
      </c>
      <c r="Y24" s="174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</row>
    <row r="25" customFormat="false" ht="11.25" hidden="false" customHeight="false" outlineLevel="0" collapsed="false">
      <c r="A25" s="163" t="str">
        <f aca="false">C25&amp;"="&amp;D25</f>
        <v>GAS-GAS DAILY=No</v>
      </c>
      <c r="B25" s="163" t="str">
        <f aca="false">LEFT(C25,FIND("-",C25)-1)</f>
        <v>GAS</v>
      </c>
      <c r="C25" s="172" t="s">
        <v>257</v>
      </c>
      <c r="D25" s="173" t="s">
        <v>144</v>
      </c>
      <c r="E25" s="174" t="n">
        <v>2525</v>
      </c>
      <c r="F25" s="174" t="n">
        <v>392612761.95</v>
      </c>
      <c r="G25" s="174" t="n">
        <v>362522863.86</v>
      </c>
      <c r="H25" s="174" t="n">
        <v>981453186.5</v>
      </c>
      <c r="I25" s="174" t="n">
        <v>920091188.83</v>
      </c>
      <c r="J25" s="174" t="n">
        <v>563</v>
      </c>
      <c r="K25" s="174" t="n">
        <v>66849089.18</v>
      </c>
      <c r="L25" s="174" t="n">
        <v>87645083.86</v>
      </c>
      <c r="M25" s="174" t="n">
        <v>178813940.49</v>
      </c>
      <c r="N25" s="174" t="n">
        <v>237093948.6</v>
      </c>
      <c r="O25" s="174" t="n">
        <v>23</v>
      </c>
      <c r="P25" s="174" t="n">
        <v>2620000</v>
      </c>
      <c r="Q25" s="174" t="n">
        <v>3421049</v>
      </c>
      <c r="R25" s="174" t="n">
        <v>6945050</v>
      </c>
      <c r="S25" s="174" t="n">
        <v>9091892.38</v>
      </c>
      <c r="T25" s="174" t="n">
        <v>1434</v>
      </c>
      <c r="U25" s="174" t="n">
        <v>233313329.954084</v>
      </c>
      <c r="V25" s="174" t="n">
        <v>235247863.857471</v>
      </c>
      <c r="W25" s="174" t="n">
        <v>606508771.105691</v>
      </c>
      <c r="X25" s="174" t="n">
        <v>620727670.737823</v>
      </c>
      <c r="Y25" s="174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</row>
    <row r="26" customFormat="false" ht="11.25" hidden="false" customHeight="false" outlineLevel="0" collapsed="false">
      <c r="A26" s="163" t="str">
        <f aca="false">C26&amp;"="&amp;D26</f>
        <v>GAS-PHYSICAL=Yes</v>
      </c>
      <c r="B26" s="163" t="str">
        <f aca="false">LEFT(C26,FIND("-",C26)-1)</f>
        <v>GAS</v>
      </c>
      <c r="C26" s="172" t="s">
        <v>258</v>
      </c>
      <c r="D26" s="173" t="s">
        <v>143</v>
      </c>
      <c r="E26" s="174" t="n">
        <v>17950</v>
      </c>
      <c r="F26" s="174" t="n">
        <v>492698294.28</v>
      </c>
      <c r="G26" s="174" t="n">
        <v>564944289.54</v>
      </c>
      <c r="H26" s="174" t="n">
        <v>1276171733.84</v>
      </c>
      <c r="I26" s="174" t="n">
        <v>1499406529.56</v>
      </c>
      <c r="J26" s="174" t="n">
        <v>9230</v>
      </c>
      <c r="K26" s="174" t="n">
        <v>244633507.66</v>
      </c>
      <c r="L26" s="174" t="n">
        <v>324395458.33</v>
      </c>
      <c r="M26" s="174" t="n">
        <v>673421545.87</v>
      </c>
      <c r="N26" s="174" t="n">
        <v>898979345.74</v>
      </c>
      <c r="O26" s="174" t="n">
        <v>547</v>
      </c>
      <c r="P26" s="174" t="n">
        <v>12120420.39</v>
      </c>
      <c r="Q26" s="174" t="n">
        <v>25567651.2</v>
      </c>
      <c r="R26" s="174" t="n">
        <v>38906550.16</v>
      </c>
      <c r="S26" s="174" t="n">
        <v>82074006.12</v>
      </c>
      <c r="T26" s="174" t="n">
        <v>14815</v>
      </c>
      <c r="U26" s="174" t="n">
        <v>387598504.361074</v>
      </c>
      <c r="V26" s="174" t="n">
        <v>480107024.630094</v>
      </c>
      <c r="W26" s="174" t="n">
        <v>1028271575.28164</v>
      </c>
      <c r="X26" s="174" t="n">
        <v>1299644959.76977</v>
      </c>
      <c r="Y26" s="174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</row>
    <row r="27" customFormat="false" ht="11.25" hidden="false" customHeight="false" outlineLevel="0" collapsed="false">
      <c r="A27" s="163" t="str">
        <f aca="false">C27&amp;"="&amp;D27</f>
        <v>GAS-PHYSICAL=No</v>
      </c>
      <c r="B27" s="163" t="str">
        <f aca="false">LEFT(C27,FIND("-",C27)-1)</f>
        <v>GAS</v>
      </c>
      <c r="C27" s="172" t="s">
        <v>258</v>
      </c>
      <c r="D27" s="173" t="s">
        <v>144</v>
      </c>
      <c r="E27" s="174" t="n">
        <v>22531</v>
      </c>
      <c r="F27" s="174" t="n">
        <v>1584089323.33</v>
      </c>
      <c r="G27" s="174" t="n">
        <v>1287551904.81</v>
      </c>
      <c r="H27" s="174" t="n">
        <v>4009174285.15</v>
      </c>
      <c r="I27" s="174" t="n">
        <v>3235495079.64</v>
      </c>
      <c r="J27" s="174" t="n">
        <v>7820</v>
      </c>
      <c r="K27" s="174" t="n">
        <v>735094830.08</v>
      </c>
      <c r="L27" s="174" t="n">
        <v>666073518.87</v>
      </c>
      <c r="M27" s="174" t="n">
        <v>1927360877.59</v>
      </c>
      <c r="N27" s="174" t="n">
        <v>1730076434.03</v>
      </c>
      <c r="O27" s="174" t="n">
        <v>386</v>
      </c>
      <c r="P27" s="174" t="n">
        <v>28684199.57</v>
      </c>
      <c r="Q27" s="174" t="n">
        <v>17491395.38</v>
      </c>
      <c r="R27" s="174" t="n">
        <v>91931730.75</v>
      </c>
      <c r="S27" s="174" t="n">
        <v>56154886.01</v>
      </c>
      <c r="T27" s="174" t="n">
        <v>15270</v>
      </c>
      <c r="U27" s="174" t="n">
        <v>1256805567.31345</v>
      </c>
      <c r="V27" s="174" t="n">
        <v>980997870.411549</v>
      </c>
      <c r="W27" s="174" t="n">
        <v>3249206107.6669</v>
      </c>
      <c r="X27" s="174" t="n">
        <v>2526138772.3943</v>
      </c>
      <c r="Y27" s="174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52" t="e">
        <f aca="false">#REF!+#REF!</f>
        <v>#REF!</v>
      </c>
      <c r="AW27" s="152" t="e">
        <f aca="false">#REF!+#REF!</f>
        <v>#REF!</v>
      </c>
      <c r="AX27" s="152" t="e">
        <f aca="false">#REF!+#REF!</f>
        <v>#REF!</v>
      </c>
      <c r="AY27" s="152" t="e">
        <f aca="false">#REF!+#REF!</f>
        <v>#REF!</v>
      </c>
      <c r="AZ27" s="152" t="e">
        <f aca="false">#REF!+#REF!</f>
        <v>#REF!</v>
      </c>
      <c r="BA27" s="152" t="e">
        <f aca="false">#REF!+#REF!</f>
        <v>#REF!</v>
      </c>
      <c r="BB27" s="152" t="e">
        <f aca="false">#REF!+#REF!</f>
        <v>#REF!</v>
      </c>
      <c r="BC27" s="152" t="e">
        <f aca="false">#REF!+#REF!</f>
        <v>#REF!</v>
      </c>
      <c r="BD27" s="152" t="e">
        <f aca="false">#REF!+#REF!</f>
        <v>#REF!</v>
      </c>
    </row>
    <row r="28" customFormat="false" ht="11.25" hidden="false" customHeight="false" outlineLevel="0" collapsed="false">
      <c r="A28" s="163" t="str">
        <f aca="false">C28&amp;"="&amp;D28</f>
        <v>GAS-PRICE=Yes</v>
      </c>
      <c r="B28" s="163" t="str">
        <f aca="false">LEFT(C28,FIND("-",C28)-1)</f>
        <v>GAS</v>
      </c>
      <c r="C28" s="172" t="s">
        <v>259</v>
      </c>
      <c r="D28" s="173" t="s">
        <v>143</v>
      </c>
      <c r="E28" s="174" t="n">
        <f aca="false">5493+14</f>
        <v>5507</v>
      </c>
      <c r="F28" s="174" t="n">
        <v>1099321881.12</v>
      </c>
      <c r="G28" s="174" t="n">
        <v>1021043410.69</v>
      </c>
      <c r="H28" s="174" t="n">
        <v>2731233679.31</v>
      </c>
      <c r="I28" s="174" t="n">
        <v>2540613144.67</v>
      </c>
      <c r="J28" s="174" t="n">
        <f aca="false">2882-1</f>
        <v>2881</v>
      </c>
      <c r="K28" s="174" t="n">
        <v>592526062.35</v>
      </c>
      <c r="L28" s="174" t="n">
        <v>543205599.57</v>
      </c>
      <c r="M28" s="174" t="n">
        <v>1510715082.55</v>
      </c>
      <c r="N28" s="174" t="n">
        <v>1402902190.38</v>
      </c>
      <c r="O28" s="174" t="n">
        <v>153</v>
      </c>
      <c r="P28" s="174" t="n">
        <v>28932117.84</v>
      </c>
      <c r="Q28" s="174" t="n">
        <v>30818764.79</v>
      </c>
      <c r="R28" s="174" t="n">
        <v>77496938.59</v>
      </c>
      <c r="S28" s="174" t="n">
        <v>84407724.14</v>
      </c>
      <c r="T28" s="174" t="n">
        <f aca="false">5098+8</f>
        <v>5106</v>
      </c>
      <c r="U28" s="174" t="n">
        <v>1004545297.8749</v>
      </c>
      <c r="V28" s="174" t="n">
        <v>907765167.5933</v>
      </c>
      <c r="W28" s="174" t="n">
        <v>2510882953.82063</v>
      </c>
      <c r="X28" s="174" t="n">
        <v>2283163675.28782</v>
      </c>
      <c r="Y28" s="174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</row>
    <row r="29" customFormat="false" ht="11.25" hidden="false" customHeight="false" outlineLevel="0" collapsed="false">
      <c r="A29" s="163" t="str">
        <f aca="false">C29&amp;"="&amp;D29</f>
        <v>GAS-PRICE=No</v>
      </c>
      <c r="B29" s="163" t="str">
        <f aca="false">LEFT(C29,FIND("-",C29)-1)</f>
        <v>GAS</v>
      </c>
      <c r="C29" s="172" t="s">
        <v>259</v>
      </c>
      <c r="D29" s="173" t="s">
        <v>144</v>
      </c>
      <c r="E29" s="174" t="n">
        <v>10698</v>
      </c>
      <c r="F29" s="174" t="n">
        <v>5493665311.4</v>
      </c>
      <c r="G29" s="174" t="n">
        <v>5812393843.99</v>
      </c>
      <c r="H29" s="174" t="n">
        <v>13981675932.44</v>
      </c>
      <c r="I29" s="174" t="n">
        <v>14799181660.99</v>
      </c>
      <c r="J29" s="174" t="n">
        <v>3305</v>
      </c>
      <c r="K29" s="174" t="n">
        <v>1756698140.9</v>
      </c>
      <c r="L29" s="174" t="n">
        <v>2003121121.14</v>
      </c>
      <c r="M29" s="174" t="n">
        <v>4658650426.65</v>
      </c>
      <c r="N29" s="174" t="n">
        <v>5195937433.1</v>
      </c>
      <c r="O29" s="174" t="n">
        <v>181</v>
      </c>
      <c r="P29" s="174" t="n">
        <v>65551950</v>
      </c>
      <c r="Q29" s="174" t="n">
        <v>85798410.07</v>
      </c>
      <c r="R29" s="174" t="n">
        <v>202603649</v>
      </c>
      <c r="S29" s="174" t="n">
        <v>232550634.94</v>
      </c>
      <c r="T29" s="174" t="n">
        <v>6603</v>
      </c>
      <c r="U29" s="174" t="n">
        <v>3351564042.30599</v>
      </c>
      <c r="V29" s="174" t="n">
        <v>3777189568.27866</v>
      </c>
      <c r="W29" s="174" t="n">
        <v>8574558095.60393</v>
      </c>
      <c r="X29" s="174" t="n">
        <v>9805587549.32928</v>
      </c>
      <c r="Y29" s="174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</row>
    <row r="30" customFormat="false" ht="11.25" hidden="false" customHeight="false" outlineLevel="0" collapsed="false">
      <c r="A30" s="163" t="str">
        <f aca="false">C30&amp;"="&amp;D30</f>
        <v>LPG-FINANCIAL=Yes</v>
      </c>
      <c r="B30" s="163" t="str">
        <f aca="false">LEFT(C30,FIND("-",C30)-1)</f>
        <v>LPG</v>
      </c>
      <c r="C30" s="172" t="s">
        <v>260</v>
      </c>
      <c r="D30" s="173" t="s">
        <v>143</v>
      </c>
      <c r="E30" s="174" t="n">
        <v>2</v>
      </c>
      <c r="F30" s="174" t="n">
        <v>11000</v>
      </c>
      <c r="G30" s="174" t="n">
        <v>29</v>
      </c>
      <c r="H30" s="174" t="n">
        <v>351900</v>
      </c>
      <c r="I30" s="174" t="n">
        <v>5103.06</v>
      </c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 t="n">
        <v>2</v>
      </c>
      <c r="U30" s="174" t="n">
        <v>11000</v>
      </c>
      <c r="V30" s="174" t="n">
        <v>29</v>
      </c>
      <c r="W30" s="174" t="n">
        <v>351900</v>
      </c>
      <c r="X30" s="174" t="n">
        <v>5103.06</v>
      </c>
      <c r="Y30" s="174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</row>
    <row r="31" customFormat="false" ht="11.25" hidden="false" customHeight="false" outlineLevel="0" collapsed="false">
      <c r="A31" s="163" t="str">
        <f aca="false">C31&amp;"="&amp;D31</f>
        <v>LPG-PHYSICAL=No</v>
      </c>
      <c r="B31" s="163" t="str">
        <f aca="false">LEFT(C31,FIND("-",C31)-1)</f>
        <v>LPG</v>
      </c>
      <c r="C31" s="172" t="s">
        <v>261</v>
      </c>
      <c r="D31" s="173" t="s">
        <v>144</v>
      </c>
      <c r="E31" s="174" t="n">
        <v>266</v>
      </c>
      <c r="F31" s="174" t="n">
        <v>3820344.02</v>
      </c>
      <c r="G31" s="174" t="n">
        <v>3710863</v>
      </c>
      <c r="H31" s="174" t="n">
        <v>232081809.25</v>
      </c>
      <c r="I31" s="174" t="n">
        <v>217916860.24</v>
      </c>
      <c r="J31" s="174" t="n">
        <v>139</v>
      </c>
      <c r="K31" s="174" t="n">
        <v>2027344.02</v>
      </c>
      <c r="L31" s="174" t="n">
        <v>2589463</v>
      </c>
      <c r="M31" s="174" t="n">
        <v>107297089.06</v>
      </c>
      <c r="N31" s="174" t="n">
        <v>107629641.97</v>
      </c>
      <c r="O31" s="174" t="n">
        <v>14</v>
      </c>
      <c r="P31" s="174" t="n">
        <v>25000</v>
      </c>
      <c r="Q31" s="174" t="n">
        <v>364000</v>
      </c>
      <c r="R31" s="174" t="n">
        <v>522375.52</v>
      </c>
      <c r="S31" s="174" t="n">
        <v>8550788.55</v>
      </c>
      <c r="T31" s="174" t="n">
        <v>266</v>
      </c>
      <c r="U31" s="174" t="n">
        <v>3820344.016</v>
      </c>
      <c r="V31" s="174" t="n">
        <v>3710863</v>
      </c>
      <c r="W31" s="174" t="n">
        <v>232081809.249977</v>
      </c>
      <c r="X31" s="174" t="n">
        <v>217916860.242082</v>
      </c>
      <c r="Y31" s="174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</row>
    <row r="32" customFormat="false" ht="11.25" hidden="false" customHeight="false" outlineLevel="0" collapsed="false">
      <c r="A32" s="163" t="str">
        <f aca="false">C32&amp;"="&amp;D32</f>
        <v>LPG-PRICE=Yes</v>
      </c>
      <c r="B32" s="163" t="str">
        <f aca="false">LEFT(C32,FIND("-",C32)-1)</f>
        <v>LPG</v>
      </c>
      <c r="C32" s="172" t="s">
        <v>262</v>
      </c>
      <c r="D32" s="173" t="s">
        <v>143</v>
      </c>
      <c r="E32" s="174" t="n">
        <v>165</v>
      </c>
      <c r="F32" s="174" t="n">
        <v>672000</v>
      </c>
      <c r="G32" s="174" t="n">
        <v>1184000</v>
      </c>
      <c r="H32" s="174" t="n">
        <v>188948508.99</v>
      </c>
      <c r="I32" s="174" t="n">
        <v>318073817.97</v>
      </c>
      <c r="J32" s="174" t="n">
        <v>145</v>
      </c>
      <c r="K32" s="174" t="n">
        <v>640000</v>
      </c>
      <c r="L32" s="174" t="n">
        <v>952000</v>
      </c>
      <c r="M32" s="174" t="n">
        <v>179652508.99</v>
      </c>
      <c r="N32" s="174" t="n">
        <v>259481817.97</v>
      </c>
      <c r="O32" s="174" t="n">
        <v>7</v>
      </c>
      <c r="P32" s="174" t="n">
        <v>8000</v>
      </c>
      <c r="Q32" s="174" t="n">
        <v>48000</v>
      </c>
      <c r="R32" s="174" t="n">
        <v>2400000</v>
      </c>
      <c r="S32" s="174" t="n">
        <v>13960000</v>
      </c>
      <c r="T32" s="174" t="n">
        <v>165</v>
      </c>
      <c r="U32" s="174" t="n">
        <v>671999.9992</v>
      </c>
      <c r="V32" s="174" t="n">
        <v>1183999.9984</v>
      </c>
      <c r="W32" s="174" t="n">
        <v>188948508.9888</v>
      </c>
      <c r="X32" s="174" t="n">
        <v>318073817.9728</v>
      </c>
      <c r="Y32" s="174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</row>
    <row r="33" customFormat="false" ht="11.25" hidden="false" customHeight="false" outlineLevel="0" collapsed="false">
      <c r="A33" s="163" t="str">
        <f aca="false">C33&amp;"="&amp;D33</f>
        <v>LPG-PRICE=No</v>
      </c>
      <c r="B33" s="163" t="str">
        <f aca="false">LEFT(C33,FIND("-",C33)-1)</f>
        <v>LPG</v>
      </c>
      <c r="C33" s="172" t="s">
        <v>262</v>
      </c>
      <c r="D33" s="173" t="s">
        <v>144</v>
      </c>
      <c r="E33" s="174" t="n">
        <v>462</v>
      </c>
      <c r="F33" s="174" t="n">
        <v>5468500</v>
      </c>
      <c r="G33" s="174" t="n">
        <v>6592881.37</v>
      </c>
      <c r="H33" s="174" t="n">
        <v>697655711.78</v>
      </c>
      <c r="I33" s="174" t="n">
        <v>799453315.63</v>
      </c>
      <c r="J33" s="174" t="n">
        <v>301</v>
      </c>
      <c r="K33" s="174" t="n">
        <v>3103000</v>
      </c>
      <c r="L33" s="174" t="n">
        <v>4452928.99</v>
      </c>
      <c r="M33" s="174" t="n">
        <v>411930329.52</v>
      </c>
      <c r="N33" s="174" t="n">
        <v>509944761.64</v>
      </c>
      <c r="O33" s="174" t="n">
        <v>13</v>
      </c>
      <c r="P33" s="174" t="n">
        <v>98000</v>
      </c>
      <c r="Q33" s="174" t="n">
        <v>133000</v>
      </c>
      <c r="R33" s="174" t="n">
        <v>15009525.85</v>
      </c>
      <c r="S33" s="174" t="n">
        <v>4313252.11</v>
      </c>
      <c r="T33" s="174" t="n">
        <v>462</v>
      </c>
      <c r="U33" s="174" t="n">
        <v>5468499.9984</v>
      </c>
      <c r="V33" s="174" t="n">
        <v>6592881.3654</v>
      </c>
      <c r="W33" s="174" t="n">
        <v>697655711.78415</v>
      </c>
      <c r="X33" s="174" t="n">
        <v>799453315.627575</v>
      </c>
      <c r="Y33" s="174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</row>
    <row r="34" customFormat="false" ht="11.25" hidden="false" customHeight="false" outlineLevel="0" collapsed="false">
      <c r="A34" s="163" t="str">
        <f aca="false">C34&amp;"="&amp;D34</f>
        <v>NATURAL GAS-FINANCIAL=Yes</v>
      </c>
      <c r="B34" s="163" t="str">
        <f aca="false">LEFT(C34,FIND("-",C34)-1)</f>
        <v>NATURAL GAS</v>
      </c>
      <c r="C34" s="172" t="s">
        <v>263</v>
      </c>
      <c r="D34" s="173" t="s">
        <v>143</v>
      </c>
      <c r="E34" s="174" t="n">
        <v>2</v>
      </c>
      <c r="F34" s="174" t="n">
        <v>5000</v>
      </c>
      <c r="G34" s="174" t="n">
        <v>5017</v>
      </c>
      <c r="H34" s="174" t="n">
        <v>12662.5</v>
      </c>
      <c r="I34" s="174" t="n">
        <v>14847.33</v>
      </c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 t="n">
        <v>2</v>
      </c>
      <c r="U34" s="174" t="n">
        <v>5000</v>
      </c>
      <c r="V34" s="174" t="n">
        <v>5017</v>
      </c>
      <c r="W34" s="174" t="n">
        <v>12662.5</v>
      </c>
      <c r="X34" s="174" t="n">
        <v>14847.3275</v>
      </c>
      <c r="Y34" s="174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</row>
    <row r="35" customFormat="false" ht="11.25" hidden="false" customHeight="false" outlineLevel="0" collapsed="false">
      <c r="A35" s="163" t="str">
        <f aca="false">C35&amp;"="&amp;D35</f>
        <v>NATURAL GAS-PHYSICAL=Yes</v>
      </c>
      <c r="B35" s="163" t="str">
        <f aca="false">LEFT(C35,FIND("-",C35)-1)</f>
        <v>NATURAL GAS</v>
      </c>
      <c r="C35" s="172" t="s">
        <v>264</v>
      </c>
      <c r="D35" s="173" t="s">
        <v>143</v>
      </c>
      <c r="E35" s="174" t="n">
        <v>5</v>
      </c>
      <c r="F35" s="174" t="n">
        <v>30000</v>
      </c>
      <c r="G35" s="174" t="n">
        <v>46</v>
      </c>
      <c r="H35" s="174" t="n">
        <v>29225</v>
      </c>
      <c r="I35" s="174" t="n">
        <v>51.75</v>
      </c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 t="n">
        <v>5</v>
      </c>
      <c r="U35" s="174" t="n">
        <v>30000</v>
      </c>
      <c r="V35" s="174" t="n">
        <v>46</v>
      </c>
      <c r="W35" s="174" t="n">
        <v>29225</v>
      </c>
      <c r="X35" s="174" t="n">
        <v>51.7475</v>
      </c>
      <c r="Y35" s="174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</row>
    <row r="36" customFormat="false" ht="11.25" hidden="false" customHeight="false" outlineLevel="0" collapsed="false">
      <c r="A36" s="163" t="str">
        <f aca="false">C36&amp;"="&amp;D36</f>
        <v>NORDIC POWER-FINANCIAL=Yes</v>
      </c>
      <c r="B36" s="163" t="str">
        <f aca="false">LEFT(C36,FIND("-",C36)-1)</f>
        <v>NORDIC POWER</v>
      </c>
      <c r="C36" s="172" t="s">
        <v>265</v>
      </c>
      <c r="D36" s="173" t="s">
        <v>143</v>
      </c>
      <c r="E36" s="174" t="n">
        <v>98</v>
      </c>
      <c r="F36" s="174" t="n">
        <v>915502</v>
      </c>
      <c r="G36" s="174" t="n">
        <v>849478</v>
      </c>
      <c r="H36" s="174" t="n">
        <v>13345560.37</v>
      </c>
      <c r="I36" s="174" t="n">
        <v>11892602.17</v>
      </c>
      <c r="J36" s="174" t="n">
        <v>66</v>
      </c>
      <c r="K36" s="174" t="n">
        <v>556177</v>
      </c>
      <c r="L36" s="174" t="n">
        <v>622193</v>
      </c>
      <c r="M36" s="174" t="n">
        <v>7795303.91</v>
      </c>
      <c r="N36" s="174" t="n">
        <v>8738034.94</v>
      </c>
      <c r="O36" s="174" t="n">
        <v>1</v>
      </c>
      <c r="P36" s="174" t="n">
        <v>11045</v>
      </c>
      <c r="Q36" s="174" t="n">
        <v>0</v>
      </c>
      <c r="R36" s="174" t="n">
        <v>169016.82</v>
      </c>
      <c r="S36" s="174" t="n">
        <v>0</v>
      </c>
      <c r="T36" s="174" t="n">
        <v>94</v>
      </c>
      <c r="U36" s="174" t="n">
        <v>867737</v>
      </c>
      <c r="V36" s="174" t="n">
        <v>834963</v>
      </c>
      <c r="W36" s="174" t="n">
        <v>12637443.8205756</v>
      </c>
      <c r="X36" s="174" t="n">
        <v>11648421.0343945</v>
      </c>
      <c r="Y36" s="174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</row>
    <row r="37" customFormat="false" ht="11.25" hidden="false" customHeight="false" outlineLevel="0" collapsed="false">
      <c r="A37" s="163" t="str">
        <f aca="false">C37&amp;"="&amp;D37</f>
        <v>NORDIC POWER-FINANCIAL=No</v>
      </c>
      <c r="B37" s="163" t="str">
        <f aca="false">LEFT(C37,FIND("-",C37)-1)</f>
        <v>NORDIC POWER</v>
      </c>
      <c r="C37" s="172" t="s">
        <v>265</v>
      </c>
      <c r="D37" s="173" t="s">
        <v>144</v>
      </c>
      <c r="E37" s="174" t="n">
        <v>1910</v>
      </c>
      <c r="F37" s="174" t="n">
        <v>25661448.01</v>
      </c>
      <c r="G37" s="174" t="n">
        <v>18981810.17</v>
      </c>
      <c r="H37" s="174" t="n">
        <v>351775239.61</v>
      </c>
      <c r="I37" s="174" t="n">
        <v>258828852.96</v>
      </c>
      <c r="J37" s="174" t="n">
        <v>723</v>
      </c>
      <c r="K37" s="174" t="n">
        <v>9742375.01</v>
      </c>
      <c r="L37" s="174" t="n">
        <v>7836443.74</v>
      </c>
      <c r="M37" s="174" t="n">
        <v>124473077.4</v>
      </c>
      <c r="N37" s="174" t="n">
        <v>89510825.11</v>
      </c>
      <c r="O37" s="174" t="n">
        <v>27</v>
      </c>
      <c r="P37" s="174" t="n">
        <v>292800</v>
      </c>
      <c r="Q37" s="174" t="n">
        <v>659463</v>
      </c>
      <c r="R37" s="174" t="n">
        <v>3367299.26</v>
      </c>
      <c r="S37" s="174" t="n">
        <v>6894073.52</v>
      </c>
      <c r="T37" s="174" t="n">
        <v>1558</v>
      </c>
      <c r="U37" s="174" t="n">
        <v>22421728.01</v>
      </c>
      <c r="V37" s="174" t="n">
        <v>14160032.17</v>
      </c>
      <c r="W37" s="174" t="n">
        <v>299491285.661822</v>
      </c>
      <c r="X37" s="174" t="n">
        <v>178184981.686228</v>
      </c>
      <c r="Y37" s="174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</row>
    <row r="38" customFormat="false" ht="11.25" hidden="false" customHeight="false" outlineLevel="0" collapsed="false">
      <c r="A38" s="163" t="str">
        <f aca="false">C38&amp;"="&amp;D38</f>
        <v>NORDIC POWER-PHYSICAL=No</v>
      </c>
      <c r="B38" s="163" t="str">
        <f aca="false">LEFT(C38,FIND("-",C38)-1)</f>
        <v>NORDIC POWER</v>
      </c>
      <c r="C38" s="172" t="s">
        <v>266</v>
      </c>
      <c r="D38" s="173" t="s">
        <v>144</v>
      </c>
      <c r="E38" s="174" t="n">
        <v>196</v>
      </c>
      <c r="F38" s="174" t="n">
        <v>77145.2</v>
      </c>
      <c r="G38" s="174" t="n">
        <v>905270.04</v>
      </c>
      <c r="H38" s="174" t="n">
        <v>1052379.72</v>
      </c>
      <c r="I38" s="174" t="n">
        <v>16978037.51</v>
      </c>
      <c r="J38" s="174" t="n">
        <v>60</v>
      </c>
      <c r="K38" s="174" t="n">
        <v>85</v>
      </c>
      <c r="L38" s="174" t="n">
        <v>94476.55</v>
      </c>
      <c r="M38" s="174" t="n">
        <v>3726.39</v>
      </c>
      <c r="N38" s="174" t="n">
        <v>1394248.58</v>
      </c>
      <c r="O38" s="174"/>
      <c r="P38" s="174"/>
      <c r="Q38" s="174"/>
      <c r="R38" s="174"/>
      <c r="S38" s="174"/>
      <c r="T38" s="174" t="n">
        <v>163</v>
      </c>
      <c r="U38" s="174" t="n">
        <v>76746.2</v>
      </c>
      <c r="V38" s="174" t="n">
        <v>788729.27</v>
      </c>
      <c r="W38" s="174" t="n">
        <v>1042628.95476978</v>
      </c>
      <c r="X38" s="174" t="n">
        <v>14852956.4244664</v>
      </c>
      <c r="Y38" s="174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</row>
    <row r="39" customFormat="false" ht="11.25" hidden="false" customHeight="false" outlineLevel="0" collapsed="false">
      <c r="A39" s="163" t="str">
        <f aca="false">C39&amp;"="&amp;D39</f>
        <v>PAPER &amp; PULP-PHYSICAL=No</v>
      </c>
      <c r="B39" s="163" t="str">
        <f aca="false">LEFT(C39,FIND("-",C39)-1)</f>
        <v>PAPER &amp; PULP</v>
      </c>
      <c r="C39" s="172" t="s">
        <v>267</v>
      </c>
      <c r="D39" s="173" t="s">
        <v>144</v>
      </c>
      <c r="E39" s="174" t="n">
        <v>99</v>
      </c>
      <c r="F39" s="174" t="n">
        <v>20516</v>
      </c>
      <c r="G39" s="174" t="n">
        <v>11233</v>
      </c>
      <c r="H39" s="174" t="n">
        <v>5195858</v>
      </c>
      <c r="I39" s="174" t="n">
        <v>4953375</v>
      </c>
      <c r="J39" s="174" t="n">
        <v>31</v>
      </c>
      <c r="K39" s="174" t="n">
        <v>3880</v>
      </c>
      <c r="L39" s="174" t="n">
        <v>3930</v>
      </c>
      <c r="M39" s="174" t="n">
        <v>2179820</v>
      </c>
      <c r="N39" s="174" t="n">
        <v>2182570</v>
      </c>
      <c r="O39" s="174"/>
      <c r="P39" s="174"/>
      <c r="Q39" s="174"/>
      <c r="R39" s="174"/>
      <c r="S39" s="174"/>
      <c r="T39" s="174" t="n">
        <v>81</v>
      </c>
      <c r="U39" s="174" t="n">
        <v>10480</v>
      </c>
      <c r="V39" s="174" t="n">
        <v>10857</v>
      </c>
      <c r="W39" s="174" t="n">
        <v>4773350.00006</v>
      </c>
      <c r="X39" s="174" t="n">
        <v>4917819.00006</v>
      </c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</row>
    <row r="40" customFormat="false" ht="11.25" hidden="false" customHeight="false" outlineLevel="0" collapsed="false">
      <c r="A40" s="163" t="str">
        <f aca="false">C40&amp;"="&amp;D40</f>
        <v>PAPER &amp; PULP-PRICE=Yes</v>
      </c>
      <c r="B40" s="163" t="str">
        <f aca="false">LEFT(C40,FIND("-",C40)-1)</f>
        <v>PAPER &amp; PULP</v>
      </c>
      <c r="C40" s="172" t="s">
        <v>268</v>
      </c>
      <c r="D40" s="173" t="s">
        <v>143</v>
      </c>
      <c r="E40" s="174" t="n">
        <v>4</v>
      </c>
      <c r="F40" s="174" t="n">
        <v>750</v>
      </c>
      <c r="G40" s="174" t="n">
        <v>1800</v>
      </c>
      <c r="H40" s="174" t="n">
        <v>393750</v>
      </c>
      <c r="I40" s="174" t="n">
        <v>1107000</v>
      </c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 t="n">
        <v>1</v>
      </c>
      <c r="U40" s="174" t="n">
        <v>750</v>
      </c>
      <c r="V40" s="174" t="n">
        <v>0</v>
      </c>
      <c r="W40" s="174" t="n">
        <v>393750</v>
      </c>
      <c r="X40" s="174" t="n">
        <v>0</v>
      </c>
      <c r="Y40" s="174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</row>
    <row r="41" customFormat="false" ht="11.25" hidden="false" customHeight="false" outlineLevel="0" collapsed="false">
      <c r="A41" s="163" t="str">
        <f aca="false">C41&amp;"="&amp;D41</f>
        <v>PAPER &amp; PULP-PRICE=No</v>
      </c>
      <c r="B41" s="163" t="str">
        <f aca="false">LEFT(C41,FIND("-",C41)-1)</f>
        <v>PAPER &amp; PULP</v>
      </c>
      <c r="C41" s="172" t="s">
        <v>268</v>
      </c>
      <c r="D41" s="173" t="s">
        <v>144</v>
      </c>
      <c r="E41" s="174" t="n">
        <v>111</v>
      </c>
      <c r="F41" s="174" t="n">
        <v>589920</v>
      </c>
      <c r="G41" s="174" t="n">
        <v>326564.04</v>
      </c>
      <c r="H41" s="174" t="n">
        <v>102852504</v>
      </c>
      <c r="I41" s="174" t="n">
        <v>144498566.76</v>
      </c>
      <c r="J41" s="174" t="n">
        <v>91</v>
      </c>
      <c r="K41" s="174" t="n">
        <v>349920</v>
      </c>
      <c r="L41" s="174" t="n">
        <v>67464</v>
      </c>
      <c r="M41" s="174" t="n">
        <v>39432504</v>
      </c>
      <c r="N41" s="174" t="n">
        <v>19795920</v>
      </c>
      <c r="O41" s="174" t="n">
        <v>6</v>
      </c>
      <c r="P41" s="174" t="n">
        <v>1176</v>
      </c>
      <c r="Q41" s="174" t="n">
        <v>1896</v>
      </c>
      <c r="R41" s="174" t="n">
        <v>918456</v>
      </c>
      <c r="S41" s="174" t="n">
        <v>1435656</v>
      </c>
      <c r="T41" s="174" t="n">
        <v>107</v>
      </c>
      <c r="U41" s="174" t="n">
        <v>481920</v>
      </c>
      <c r="V41" s="174" t="n">
        <v>321564</v>
      </c>
      <c r="W41" s="174" t="n">
        <v>96192504</v>
      </c>
      <c r="X41" s="174" t="n">
        <v>144264404.311925</v>
      </c>
      <c r="Y41" s="174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</row>
    <row r="42" customFormat="false" ht="11.25" hidden="false" customHeight="false" outlineLevel="0" collapsed="false">
      <c r="A42" s="163" t="str">
        <f aca="false">C42&amp;"="&amp;D42</f>
        <v>PETROCHEMICALS-PHYSICAL=Yes</v>
      </c>
      <c r="B42" s="163" t="str">
        <f aca="false">LEFT(C42,FIND("-",C42)-1)</f>
        <v>PETROCHEMICALS</v>
      </c>
      <c r="C42" s="172" t="s">
        <v>269</v>
      </c>
      <c r="D42" s="173" t="s">
        <v>143</v>
      </c>
      <c r="E42" s="174" t="n">
        <v>40</v>
      </c>
      <c r="F42" s="174" t="n">
        <v>194000</v>
      </c>
      <c r="G42" s="174" t="n">
        <v>262083</v>
      </c>
      <c r="H42" s="174" t="n">
        <v>33235105.09</v>
      </c>
      <c r="I42" s="174" t="n">
        <v>57298355.6</v>
      </c>
      <c r="J42" s="174" t="n">
        <v>25</v>
      </c>
      <c r="K42" s="174" t="n">
        <v>55000</v>
      </c>
      <c r="L42" s="174" t="n">
        <v>142054</v>
      </c>
      <c r="M42" s="174" t="n">
        <v>11931201.73</v>
      </c>
      <c r="N42" s="174" t="n">
        <v>36314049.28</v>
      </c>
      <c r="O42" s="174"/>
      <c r="P42" s="174"/>
      <c r="Q42" s="174"/>
      <c r="R42" s="174"/>
      <c r="S42" s="174"/>
      <c r="T42" s="174" t="n">
        <v>40</v>
      </c>
      <c r="U42" s="174" t="n">
        <v>194000</v>
      </c>
      <c r="V42" s="174" t="n">
        <v>262083</v>
      </c>
      <c r="W42" s="174" t="n">
        <v>33235105.0862</v>
      </c>
      <c r="X42" s="174" t="n">
        <v>57298355.5973</v>
      </c>
      <c r="Y42" s="174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</row>
    <row r="43" customFormat="false" ht="11.25" hidden="false" customHeight="false" outlineLevel="0" collapsed="false">
      <c r="A43" s="163" t="str">
        <f aca="false">C43&amp;"="&amp;D43</f>
        <v>PETROCHEMICALS-PHYSICAL=No</v>
      </c>
      <c r="B43" s="163" t="str">
        <f aca="false">LEFT(C43,FIND("-",C43)-1)</f>
        <v>PETROCHEMICALS</v>
      </c>
      <c r="C43" s="172" t="s">
        <v>269</v>
      </c>
      <c r="D43" s="173" t="s">
        <v>144</v>
      </c>
      <c r="E43" s="174" t="n">
        <v>161</v>
      </c>
      <c r="F43" s="174" t="n">
        <v>964542.1</v>
      </c>
      <c r="G43" s="174" t="n">
        <v>826426.74</v>
      </c>
      <c r="H43" s="174" t="n">
        <v>297845212.63</v>
      </c>
      <c r="I43" s="174" t="n">
        <v>305261257.28</v>
      </c>
      <c r="J43" s="174" t="n">
        <v>90</v>
      </c>
      <c r="K43" s="174" t="n">
        <v>533200.02</v>
      </c>
      <c r="L43" s="174" t="n">
        <v>429782.58</v>
      </c>
      <c r="M43" s="174" t="n">
        <v>147588973.78</v>
      </c>
      <c r="N43" s="174" t="n">
        <v>157976372.92</v>
      </c>
      <c r="O43" s="174" t="n">
        <v>3</v>
      </c>
      <c r="P43" s="174" t="n">
        <v>800</v>
      </c>
      <c r="Q43" s="174" t="n">
        <v>16000</v>
      </c>
      <c r="R43" s="174" t="n">
        <v>713865.09</v>
      </c>
      <c r="S43" s="174" t="n">
        <v>10256000</v>
      </c>
      <c r="T43" s="174" t="n">
        <v>161</v>
      </c>
      <c r="U43" s="174" t="n">
        <v>964542.104</v>
      </c>
      <c r="V43" s="174" t="n">
        <v>826426.744</v>
      </c>
      <c r="W43" s="174" t="n">
        <v>297845212.627648</v>
      </c>
      <c r="X43" s="174" t="n">
        <v>305261257.27604</v>
      </c>
      <c r="Y43" s="174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</row>
    <row r="44" customFormat="false" ht="11.25" hidden="false" customHeight="false" outlineLevel="0" collapsed="false">
      <c r="A44" s="163" t="str">
        <f aca="false">C44&amp;"="&amp;D44</f>
        <v>PETROCHEMICALS-PRICE=No</v>
      </c>
      <c r="B44" s="163" t="str">
        <f aca="false">LEFT(C44,FIND("-",C44)-1)</f>
        <v>PETROCHEMICALS</v>
      </c>
      <c r="C44" s="172" t="s">
        <v>270</v>
      </c>
      <c r="D44" s="173" t="s">
        <v>144</v>
      </c>
      <c r="E44" s="174" t="n">
        <v>28</v>
      </c>
      <c r="F44" s="174" t="n">
        <v>792000</v>
      </c>
      <c r="G44" s="174" t="n">
        <v>1104000</v>
      </c>
      <c r="H44" s="174" t="n">
        <v>184202000</v>
      </c>
      <c r="I44" s="174" t="n">
        <v>245596000</v>
      </c>
      <c r="J44" s="174" t="n">
        <v>15</v>
      </c>
      <c r="K44" s="174" t="n">
        <v>592000</v>
      </c>
      <c r="L44" s="174" t="n">
        <v>424000</v>
      </c>
      <c r="M44" s="174" t="n">
        <v>139112000</v>
      </c>
      <c r="N44" s="174" t="n">
        <v>100616000</v>
      </c>
      <c r="O44" s="174" t="n">
        <v>1</v>
      </c>
      <c r="P44" s="174" t="n">
        <v>40000</v>
      </c>
      <c r="Q44" s="174" t="n">
        <v>0</v>
      </c>
      <c r="R44" s="174" t="n">
        <v>10930000</v>
      </c>
      <c r="S44" s="174" t="n">
        <v>0</v>
      </c>
      <c r="T44" s="174" t="n">
        <v>28</v>
      </c>
      <c r="U44" s="174" t="n">
        <v>792000</v>
      </c>
      <c r="V44" s="174" t="n">
        <v>1104000</v>
      </c>
      <c r="W44" s="174" t="n">
        <v>184202000</v>
      </c>
      <c r="X44" s="174" t="n">
        <v>245596000</v>
      </c>
      <c r="Y44" s="174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</row>
    <row r="45" customFormat="false" ht="11.25" hidden="false" customHeight="false" outlineLevel="0" collapsed="false">
      <c r="A45" s="163" t="str">
        <f aca="false">C45&amp;"="&amp;D45</f>
        <v>PLASTICS-PRICE=Yes</v>
      </c>
      <c r="B45" s="163" t="str">
        <f aca="false">LEFT(C45,FIND("-",C45)-1)</f>
        <v>PLASTICS</v>
      </c>
      <c r="C45" s="172" t="s">
        <v>271</v>
      </c>
      <c r="D45" s="173" t="s">
        <v>143</v>
      </c>
      <c r="E45" s="174" t="n">
        <v>1</v>
      </c>
      <c r="F45" s="174" t="n">
        <v>0</v>
      </c>
      <c r="G45" s="174" t="n">
        <v>1500000</v>
      </c>
      <c r="H45" s="174" t="n">
        <v>0</v>
      </c>
      <c r="I45" s="174" t="n">
        <v>427500</v>
      </c>
      <c r="J45" s="174" t="n">
        <v>1</v>
      </c>
      <c r="K45" s="174" t="n">
        <v>0</v>
      </c>
      <c r="L45" s="174" t="n">
        <v>1500000</v>
      </c>
      <c r="M45" s="174" t="n">
        <v>0</v>
      </c>
      <c r="N45" s="174" t="n">
        <v>427500</v>
      </c>
      <c r="O45" s="174"/>
      <c r="P45" s="174"/>
      <c r="Q45" s="174"/>
      <c r="R45" s="174"/>
      <c r="S45" s="174"/>
      <c r="T45" s="174" t="n">
        <v>1</v>
      </c>
      <c r="U45" s="174" t="n">
        <v>0</v>
      </c>
      <c r="V45" s="174" t="n">
        <v>1500000</v>
      </c>
      <c r="W45" s="174" t="n">
        <v>0</v>
      </c>
      <c r="X45" s="174" t="n">
        <v>427500</v>
      </c>
      <c r="Y45" s="174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</row>
    <row r="46" customFormat="false" ht="11.25" hidden="false" customHeight="false" outlineLevel="0" collapsed="false">
      <c r="A46" s="163" t="str">
        <f aca="false">C46&amp;"="&amp;D46</f>
        <v>PLASTICS-PRICE=No</v>
      </c>
      <c r="B46" s="163" t="str">
        <f aca="false">LEFT(C46,FIND("-",C46)-1)</f>
        <v>PLASTICS</v>
      </c>
      <c r="C46" s="172" t="s">
        <v>271</v>
      </c>
      <c r="D46" s="173" t="s">
        <v>144</v>
      </c>
      <c r="E46" s="174" t="n">
        <v>40</v>
      </c>
      <c r="F46" s="174" t="n">
        <v>1943600</v>
      </c>
      <c r="G46" s="174" t="n">
        <v>25895000</v>
      </c>
      <c r="H46" s="174" t="n">
        <v>28038923.54</v>
      </c>
      <c r="I46" s="174" t="n">
        <v>38172699.64</v>
      </c>
      <c r="J46" s="174" t="n">
        <v>2</v>
      </c>
      <c r="K46" s="174" t="n">
        <v>0</v>
      </c>
      <c r="L46" s="174" t="n">
        <v>24300000</v>
      </c>
      <c r="M46" s="174" t="n">
        <v>0</v>
      </c>
      <c r="N46" s="174" t="n">
        <v>13536000</v>
      </c>
      <c r="O46" s="174"/>
      <c r="P46" s="174"/>
      <c r="Q46" s="174"/>
      <c r="R46" s="174"/>
      <c r="S46" s="174"/>
      <c r="T46" s="174" t="n">
        <v>2</v>
      </c>
      <c r="U46" s="174" t="n">
        <v>0</v>
      </c>
      <c r="V46" s="174" t="n">
        <v>24300000</v>
      </c>
      <c r="W46" s="174" t="n">
        <v>0</v>
      </c>
      <c r="X46" s="174" t="n">
        <v>13536000</v>
      </c>
      <c r="Y46" s="174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</row>
    <row r="47" customFormat="false" ht="11.25" hidden="false" customHeight="false" outlineLevel="0" collapsed="false">
      <c r="A47" s="163" t="str">
        <f aca="false">C47&amp;"="&amp;D47</f>
        <v>POWER-PHYSICAL=Yes</v>
      </c>
      <c r="B47" s="163" t="str">
        <f aca="false">LEFT(C47,FIND("-",C47)-1)</f>
        <v>POWER</v>
      </c>
      <c r="C47" s="172" t="s">
        <v>272</v>
      </c>
      <c r="D47" s="173" t="s">
        <v>143</v>
      </c>
      <c r="E47" s="174" t="n">
        <f aca="false">3059+4</f>
        <v>3063</v>
      </c>
      <c r="F47" s="174" t="n">
        <v>11265740</v>
      </c>
      <c r="G47" s="174" t="n">
        <v>13753544</v>
      </c>
      <c r="H47" s="174" t="n">
        <v>899153656</v>
      </c>
      <c r="I47" s="174" t="n">
        <v>0</v>
      </c>
      <c r="J47" s="174" t="n">
        <v>1744</v>
      </c>
      <c r="K47" s="174" t="n">
        <v>6828840</v>
      </c>
      <c r="L47" s="174" t="n">
        <v>8905744</v>
      </c>
      <c r="M47" s="174" t="n">
        <v>601441904</v>
      </c>
      <c r="N47" s="174" t="n">
        <v>0</v>
      </c>
      <c r="O47" s="174" t="n">
        <v>96</v>
      </c>
      <c r="P47" s="174" t="n">
        <v>180000</v>
      </c>
      <c r="Q47" s="174" t="n">
        <v>528320</v>
      </c>
      <c r="R47" s="174" t="n">
        <v>28073960</v>
      </c>
      <c r="S47" s="174" t="n">
        <v>0</v>
      </c>
      <c r="T47" s="174" t="n">
        <f aca="false">2917+4</f>
        <v>2921</v>
      </c>
      <c r="U47" s="174" t="n">
        <v>10533340</v>
      </c>
      <c r="V47" s="174" t="n">
        <v>12856344</v>
      </c>
      <c r="W47" s="174" t="n">
        <v>851261780</v>
      </c>
      <c r="X47" s="174" t="n">
        <v>0</v>
      </c>
      <c r="Y47" s="174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</row>
    <row r="48" customFormat="false" ht="11.25" hidden="false" customHeight="false" outlineLevel="0" collapsed="false">
      <c r="A48" s="163" t="str">
        <f aca="false">C48&amp;"="&amp;D48</f>
        <v>POWER-PHYSICAL=No</v>
      </c>
      <c r="B48" s="163" t="str">
        <f aca="false">LEFT(C48,FIND("-",C48)-1)</f>
        <v>POWER</v>
      </c>
      <c r="C48" s="172" t="s">
        <v>272</v>
      </c>
      <c r="D48" s="173" t="s">
        <v>144</v>
      </c>
      <c r="E48" s="174" t="n">
        <v>20390</v>
      </c>
      <c r="F48" s="174" t="n">
        <v>131112668.74</v>
      </c>
      <c r="G48" s="174" t="n">
        <v>114876858.38</v>
      </c>
      <c r="H48" s="174" t="n">
        <v>8049609568.15</v>
      </c>
      <c r="I48" s="174" t="n">
        <v>0</v>
      </c>
      <c r="J48" s="174" t="n">
        <v>8456</v>
      </c>
      <c r="K48" s="174" t="n">
        <v>53370316.24</v>
      </c>
      <c r="L48" s="174" t="n">
        <v>43155494.72</v>
      </c>
      <c r="M48" s="174" t="n">
        <v>3672582637.26</v>
      </c>
      <c r="N48" s="174" t="n">
        <v>0</v>
      </c>
      <c r="O48" s="174" t="n">
        <v>418</v>
      </c>
      <c r="P48" s="174" t="n">
        <v>3341470.27</v>
      </c>
      <c r="Q48" s="174" t="n">
        <v>2365771.27</v>
      </c>
      <c r="R48" s="174" t="n">
        <v>199800812.4</v>
      </c>
      <c r="S48" s="174" t="n">
        <v>0</v>
      </c>
      <c r="T48" s="174" t="n">
        <v>16938</v>
      </c>
      <c r="U48" s="174" t="n">
        <v>93498104.21</v>
      </c>
      <c r="V48" s="174" t="n">
        <v>83119062.96</v>
      </c>
      <c r="W48" s="174" t="n">
        <v>6141171073.638</v>
      </c>
      <c r="X48" s="174" t="n">
        <v>0</v>
      </c>
      <c r="Y48" s="174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</row>
    <row r="49" customFormat="false" ht="11.25" hidden="false" customHeight="false" outlineLevel="0" collapsed="false">
      <c r="A49" s="163" t="str">
        <f aca="false">C49&amp;"="&amp;D49</f>
        <v>UK GAS-=Yes</v>
      </c>
      <c r="B49" s="163" t="str">
        <f aca="false">LEFT(C49,FIND("-",C49)-1)</f>
        <v>UK GAS</v>
      </c>
      <c r="C49" s="172" t="s">
        <v>273</v>
      </c>
      <c r="D49" s="173" t="s">
        <v>143</v>
      </c>
      <c r="E49" s="174" t="n">
        <v>1</v>
      </c>
      <c r="F49" s="174" t="n">
        <v>0</v>
      </c>
      <c r="G49" s="174" t="n">
        <v>5000</v>
      </c>
      <c r="H49" s="174" t="n">
        <v>11157.83</v>
      </c>
      <c r="I49" s="174" t="n">
        <v>0</v>
      </c>
      <c r="J49" s="174" t="n">
        <v>1</v>
      </c>
      <c r="K49" s="174" t="n">
        <v>0</v>
      </c>
      <c r="L49" s="174" t="n">
        <v>5000</v>
      </c>
      <c r="M49" s="174" t="n">
        <v>11157.83</v>
      </c>
      <c r="N49" s="174" t="n">
        <v>0</v>
      </c>
      <c r="O49" s="174"/>
      <c r="P49" s="174"/>
      <c r="Q49" s="174"/>
      <c r="R49" s="174"/>
      <c r="S49" s="174"/>
      <c r="T49" s="174" t="n">
        <v>1</v>
      </c>
      <c r="U49" s="174" t="n">
        <v>0</v>
      </c>
      <c r="V49" s="174" t="n">
        <v>5000</v>
      </c>
      <c r="W49" s="174" t="n">
        <v>11157.8266494179</v>
      </c>
      <c r="X49" s="174" t="n">
        <v>0</v>
      </c>
      <c r="Y49" s="174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</row>
    <row r="50" customFormat="false" ht="11.25" hidden="false" customHeight="false" outlineLevel="0" collapsed="false">
      <c r="A50" s="163" t="str">
        <f aca="false">C50&amp;"="&amp;D50</f>
        <v>UK GAS-FINANCIAL=Yes</v>
      </c>
      <c r="B50" s="163" t="str">
        <f aca="false">LEFT(C50,FIND("-",C50)-1)</f>
        <v>UK GAS</v>
      </c>
      <c r="C50" s="172" t="s">
        <v>274</v>
      </c>
      <c r="D50" s="173" t="s">
        <v>143</v>
      </c>
      <c r="E50" s="174" t="n">
        <v>106</v>
      </c>
      <c r="F50" s="174" t="n">
        <v>20757500</v>
      </c>
      <c r="G50" s="174" t="n">
        <v>5252500</v>
      </c>
      <c r="H50" s="174" t="n">
        <v>47928856.65</v>
      </c>
      <c r="I50" s="174" t="n">
        <v>0</v>
      </c>
      <c r="J50" s="174" t="n">
        <v>56</v>
      </c>
      <c r="K50" s="174" t="n">
        <v>9825000</v>
      </c>
      <c r="L50" s="174" t="n">
        <v>4340000</v>
      </c>
      <c r="M50" s="174" t="n">
        <v>26961188.67</v>
      </c>
      <c r="N50" s="174" t="n">
        <v>0</v>
      </c>
      <c r="O50" s="174" t="n">
        <v>6</v>
      </c>
      <c r="P50" s="174" t="n">
        <v>677500</v>
      </c>
      <c r="Q50" s="174" t="n">
        <v>1145000</v>
      </c>
      <c r="R50" s="174" t="n">
        <v>3499763.18</v>
      </c>
      <c r="S50" s="174" t="n">
        <v>0</v>
      </c>
      <c r="T50" s="174" t="n">
        <v>106</v>
      </c>
      <c r="U50" s="174" t="n">
        <v>20757500</v>
      </c>
      <c r="V50" s="174" t="n">
        <v>5252500</v>
      </c>
      <c r="W50" s="174" t="n">
        <v>47928856.6519058</v>
      </c>
      <c r="X50" s="174" t="n">
        <v>0</v>
      </c>
      <c r="Y50" s="174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</row>
    <row r="51" customFormat="false" ht="11.25" hidden="false" customHeight="false" outlineLevel="0" collapsed="false">
      <c r="A51" s="163" t="str">
        <f aca="false">C51&amp;"="&amp;D51</f>
        <v>UK GAS-FINANCIAL=No</v>
      </c>
      <c r="B51" s="163" t="str">
        <f aca="false">LEFT(C51,FIND("-",C51)-1)</f>
        <v>UK GAS</v>
      </c>
      <c r="C51" s="172" t="s">
        <v>274</v>
      </c>
      <c r="D51" s="173" t="s">
        <v>144</v>
      </c>
      <c r="E51" s="174" t="n">
        <v>155</v>
      </c>
      <c r="F51" s="174" t="n">
        <v>28237529.92</v>
      </c>
      <c r="G51" s="174" t="n">
        <v>36292026</v>
      </c>
      <c r="H51" s="174" t="n">
        <v>133735854.89</v>
      </c>
      <c r="I51" s="174" t="n">
        <v>0</v>
      </c>
      <c r="J51" s="174" t="n">
        <v>103</v>
      </c>
      <c r="K51" s="174" t="n">
        <v>18619350.5</v>
      </c>
      <c r="L51" s="174" t="n">
        <v>32908731</v>
      </c>
      <c r="M51" s="174" t="n">
        <v>115018508.56</v>
      </c>
      <c r="N51" s="174" t="n">
        <v>0</v>
      </c>
      <c r="O51" s="174" t="n">
        <v>6</v>
      </c>
      <c r="P51" s="174" t="n">
        <v>9401595.13</v>
      </c>
      <c r="Q51" s="174" t="n">
        <v>20225122</v>
      </c>
      <c r="R51" s="174" t="n">
        <v>71260397.93</v>
      </c>
      <c r="S51" s="174" t="n">
        <v>0</v>
      </c>
      <c r="T51" s="174" t="n">
        <v>155</v>
      </c>
      <c r="U51" s="174" t="n">
        <v>28237529.91654</v>
      </c>
      <c r="V51" s="174" t="n">
        <v>36292026</v>
      </c>
      <c r="W51" s="174" t="n">
        <v>133735854.891169</v>
      </c>
      <c r="X51" s="174" t="n">
        <v>0</v>
      </c>
      <c r="Y51" s="174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</row>
    <row r="52" customFormat="false" ht="11.25" hidden="false" customHeight="false" outlineLevel="0" collapsed="false">
      <c r="A52" s="163" t="str">
        <f aca="false">C52&amp;"="&amp;D52</f>
        <v>UK GAS-PHYSICAL=Yes</v>
      </c>
      <c r="B52" s="163" t="str">
        <f aca="false">LEFT(C52,FIND("-",C52)-1)</f>
        <v>UK GAS</v>
      </c>
      <c r="C52" s="172" t="s">
        <v>275</v>
      </c>
      <c r="D52" s="173" t="s">
        <v>143</v>
      </c>
      <c r="E52" s="174" t="n">
        <v>1872</v>
      </c>
      <c r="F52" s="174" t="n">
        <v>100295000</v>
      </c>
      <c r="G52" s="174" t="n">
        <v>144294000</v>
      </c>
      <c r="H52" s="174" t="n">
        <v>489423638.19</v>
      </c>
      <c r="I52" s="174" t="n">
        <v>0</v>
      </c>
      <c r="J52" s="174" t="n">
        <v>992</v>
      </c>
      <c r="K52" s="174" t="n">
        <v>70502500</v>
      </c>
      <c r="L52" s="174" t="n">
        <v>94342500</v>
      </c>
      <c r="M52" s="174" t="n">
        <v>333097266.98</v>
      </c>
      <c r="N52" s="174" t="n">
        <v>0</v>
      </c>
      <c r="O52" s="174" t="n">
        <v>112</v>
      </c>
      <c r="P52" s="174" t="n">
        <v>11802500</v>
      </c>
      <c r="Q52" s="174" t="n">
        <v>10322500</v>
      </c>
      <c r="R52" s="174" t="n">
        <v>43887314.49</v>
      </c>
      <c r="S52" s="174" t="n">
        <v>0</v>
      </c>
      <c r="T52" s="174" t="n">
        <v>1872</v>
      </c>
      <c r="U52" s="174" t="n">
        <v>100295000</v>
      </c>
      <c r="V52" s="174" t="n">
        <v>144294000</v>
      </c>
      <c r="W52" s="174" t="n">
        <v>489423638.188598</v>
      </c>
      <c r="X52" s="174" t="n">
        <v>0</v>
      </c>
      <c r="Y52" s="174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</row>
    <row r="53" customFormat="false" ht="11.25" hidden="false" customHeight="false" outlineLevel="0" collapsed="false">
      <c r="A53" s="163" t="str">
        <f aca="false">C53&amp;"="&amp;D53</f>
        <v>UK GAS-PHYSICAL=No</v>
      </c>
      <c r="B53" s="163" t="str">
        <f aca="false">LEFT(C53,FIND("-",C53)-1)</f>
        <v>UK GAS</v>
      </c>
      <c r="C53" s="172" t="s">
        <v>275</v>
      </c>
      <c r="D53" s="173" t="s">
        <v>144</v>
      </c>
      <c r="E53" s="174" t="n">
        <v>1859</v>
      </c>
      <c r="F53" s="174" t="n">
        <v>225607084.25</v>
      </c>
      <c r="G53" s="174" t="n">
        <v>450959596</v>
      </c>
      <c r="H53" s="174" t="n">
        <v>1185601499.15</v>
      </c>
      <c r="I53" s="174" t="n">
        <v>0</v>
      </c>
      <c r="J53" s="174" t="n">
        <v>990</v>
      </c>
      <c r="K53" s="174" t="n">
        <v>157134289.81</v>
      </c>
      <c r="L53" s="174" t="n">
        <v>279692047.72</v>
      </c>
      <c r="M53" s="174" t="n">
        <v>782095409.27</v>
      </c>
      <c r="N53" s="174" t="n">
        <v>0</v>
      </c>
      <c r="O53" s="174" t="n">
        <v>57</v>
      </c>
      <c r="P53" s="174" t="n">
        <v>10732599.75</v>
      </c>
      <c r="Q53" s="174" t="n">
        <v>2823319.7</v>
      </c>
      <c r="R53" s="174" t="n">
        <v>27403314.82</v>
      </c>
      <c r="S53" s="174" t="n">
        <v>0</v>
      </c>
      <c r="T53" s="174" t="n">
        <v>1859</v>
      </c>
      <c r="U53" s="174" t="n">
        <v>225607084.254099</v>
      </c>
      <c r="V53" s="174" t="n">
        <v>450959596.004509</v>
      </c>
      <c r="W53" s="174" t="n">
        <v>1185601499.15071</v>
      </c>
      <c r="X53" s="174" t="n">
        <v>0</v>
      </c>
      <c r="Y53" s="174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</row>
    <row r="54" customFormat="false" ht="11.25" hidden="false" customHeight="false" outlineLevel="0" collapsed="false">
      <c r="A54" s="163" t="str">
        <f aca="false">C54&amp;"="&amp;D54</f>
        <v>UK POWER-FINANCIAL=Yes</v>
      </c>
      <c r="B54" s="163" t="str">
        <f aca="false">LEFT(C54,FIND("-",C54)-1)</f>
        <v>UK POWER</v>
      </c>
      <c r="C54" s="172" t="s">
        <v>276</v>
      </c>
      <c r="D54" s="173" t="s">
        <v>143</v>
      </c>
      <c r="E54" s="174" t="n">
        <v>178</v>
      </c>
      <c r="F54" s="174" t="n">
        <v>6066783.9</v>
      </c>
      <c r="G54" s="174" t="n">
        <v>2237378.3</v>
      </c>
      <c r="H54" s="174" t="n">
        <v>270639511</v>
      </c>
      <c r="I54" s="174" t="n">
        <v>49931720.63</v>
      </c>
      <c r="J54" s="174" t="n">
        <v>100</v>
      </c>
      <c r="K54" s="174" t="n">
        <v>4234423.9</v>
      </c>
      <c r="L54" s="174" t="n">
        <v>1108278.3</v>
      </c>
      <c r="M54" s="174" t="n">
        <v>158190969.12</v>
      </c>
      <c r="N54" s="174" t="n">
        <v>44782071.04</v>
      </c>
      <c r="O54" s="174"/>
      <c r="P54" s="174"/>
      <c r="Q54" s="174"/>
      <c r="R54" s="174"/>
      <c r="S54" s="174"/>
      <c r="T54" s="174" t="n">
        <v>178</v>
      </c>
      <c r="U54" s="174" t="n">
        <v>6066783.9</v>
      </c>
      <c r="V54" s="174" t="n">
        <v>2237378.3</v>
      </c>
      <c r="W54" s="174" t="n">
        <v>270639510.998404</v>
      </c>
      <c r="X54" s="174" t="n">
        <v>49931720.6255126</v>
      </c>
      <c r="Y54" s="174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</row>
    <row r="55" customFormat="false" ht="11.25" hidden="false" customHeight="false" outlineLevel="0" collapsed="false">
      <c r="A55" s="163" t="str">
        <f aca="false">C55&amp;"="&amp;D55</f>
        <v>UK POWER-FINANCIAL=No</v>
      </c>
      <c r="B55" s="163" t="str">
        <f aca="false">LEFT(C55,FIND("-",C55)-1)</f>
        <v>UK POWER</v>
      </c>
      <c r="C55" s="172" t="s">
        <v>276</v>
      </c>
      <c r="D55" s="173" t="s">
        <v>144</v>
      </c>
      <c r="E55" s="174" t="n">
        <v>616</v>
      </c>
      <c r="F55" s="174" t="n">
        <v>14057120.52</v>
      </c>
      <c r="G55" s="174" t="n">
        <v>22676333.81</v>
      </c>
      <c r="H55" s="174" t="n">
        <v>870763970.67</v>
      </c>
      <c r="I55" s="174" t="n">
        <v>551568015.35</v>
      </c>
      <c r="J55" s="174" t="n">
        <v>297</v>
      </c>
      <c r="K55" s="174" t="n">
        <v>8205507.58</v>
      </c>
      <c r="L55" s="174" t="n">
        <v>12853240.23</v>
      </c>
      <c r="M55" s="174" t="n">
        <v>313772184.76</v>
      </c>
      <c r="N55" s="174" t="n">
        <v>496881680.89</v>
      </c>
      <c r="O55" s="174" t="n">
        <v>11</v>
      </c>
      <c r="P55" s="174" t="n">
        <v>268960</v>
      </c>
      <c r="Q55" s="174" t="n">
        <v>105260</v>
      </c>
      <c r="R55" s="174" t="n">
        <v>9792282.92</v>
      </c>
      <c r="S55" s="174" t="n">
        <v>3875194.51</v>
      </c>
      <c r="T55" s="174" t="n">
        <v>616</v>
      </c>
      <c r="U55" s="174" t="n">
        <v>14057120.5178</v>
      </c>
      <c r="V55" s="174" t="n">
        <v>22676333.8057284</v>
      </c>
      <c r="W55" s="174" t="n">
        <v>870763970.666352</v>
      </c>
      <c r="X55" s="174" t="n">
        <v>551568015.346141</v>
      </c>
      <c r="Y55" s="174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</row>
    <row r="56" customFormat="false" ht="11.25" hidden="false" customHeight="false" outlineLevel="0" collapsed="false">
      <c r="A56" s="163" t="str">
        <f aca="false">C56&amp;"="&amp;D56</f>
        <v>WEATHER-FINANCIAL=Yes</v>
      </c>
      <c r="B56" s="163" t="str">
        <f aca="false">LEFT(C56,FIND("-",C56)-1)</f>
        <v>WEATHER</v>
      </c>
      <c r="C56" s="172" t="s">
        <v>277</v>
      </c>
      <c r="D56" s="173" t="s">
        <v>143</v>
      </c>
      <c r="E56" s="174" t="n">
        <v>95</v>
      </c>
      <c r="F56" s="174" t="n">
        <v>46</v>
      </c>
      <c r="G56" s="174" t="n">
        <v>235</v>
      </c>
      <c r="H56" s="174"/>
      <c r="I56" s="174" t="n">
        <v>0</v>
      </c>
      <c r="J56" s="174" t="n">
        <v>60</v>
      </c>
      <c r="K56" s="174" t="n">
        <v>29</v>
      </c>
      <c r="L56" s="174" t="n">
        <v>217</v>
      </c>
      <c r="M56" s="174"/>
      <c r="N56" s="174" t="n">
        <v>0</v>
      </c>
      <c r="O56" s="174" t="n">
        <v>1</v>
      </c>
      <c r="P56" s="174" t="n">
        <v>0</v>
      </c>
      <c r="Q56" s="174" t="n">
        <v>187</v>
      </c>
      <c r="R56" s="174"/>
      <c r="S56" s="174" t="n">
        <v>0</v>
      </c>
      <c r="T56" s="174" t="n">
        <v>95</v>
      </c>
      <c r="U56" s="174" t="n">
        <v>46</v>
      </c>
      <c r="V56" s="174" t="n">
        <v>235</v>
      </c>
      <c r="W56" s="174"/>
      <c r="X56" s="174" t="n">
        <v>0</v>
      </c>
      <c r="Y56" s="174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</row>
    <row r="57" customFormat="false" ht="11.25" hidden="false" customHeight="false" outlineLevel="0" collapsed="false">
      <c r="A57" s="163" t="str">
        <f aca="false">C57&amp;"="&amp;D57</f>
        <v>WEATHER-FINANCIAL=No</v>
      </c>
      <c r="B57" s="163" t="str">
        <f aca="false">LEFT(C57,FIND("-",C57)-1)</f>
        <v>WEATHER</v>
      </c>
      <c r="C57" s="172" t="s">
        <v>277</v>
      </c>
      <c r="D57" s="173" t="s">
        <v>144</v>
      </c>
      <c r="E57" s="174" t="n">
        <v>65</v>
      </c>
      <c r="F57" s="174" t="n">
        <v>219</v>
      </c>
      <c r="G57" s="174" t="n">
        <v>209</v>
      </c>
      <c r="H57" s="174"/>
      <c r="I57" s="174" t="n">
        <v>0</v>
      </c>
      <c r="J57" s="174" t="n">
        <v>43</v>
      </c>
      <c r="K57" s="174" t="n">
        <v>205</v>
      </c>
      <c r="L57" s="174" t="n">
        <v>201</v>
      </c>
      <c r="M57" s="174"/>
      <c r="N57" s="174" t="n">
        <v>0</v>
      </c>
      <c r="O57" s="174" t="n">
        <v>2</v>
      </c>
      <c r="P57" s="174" t="n">
        <v>183</v>
      </c>
      <c r="Q57" s="174" t="n">
        <v>182</v>
      </c>
      <c r="R57" s="174"/>
      <c r="S57" s="174" t="n">
        <v>0</v>
      </c>
      <c r="T57" s="174" t="n">
        <v>65</v>
      </c>
      <c r="U57" s="174" t="n">
        <v>219</v>
      </c>
      <c r="V57" s="174" t="n">
        <v>209</v>
      </c>
      <c r="W57" s="174"/>
      <c r="X57" s="174" t="n">
        <v>0</v>
      </c>
      <c r="Y57" s="174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</row>
    <row r="58" customFormat="false" ht="11.25" hidden="false" customHeight="false" outlineLevel="0" collapsed="false">
      <c r="A58" s="163" t="str">
        <f aca="false">C58&amp;"="&amp;D58</f>
        <v>=</v>
      </c>
      <c r="B58" s="163" t="e">
        <f aca="false">LEFT(C58,FIND("-",C58)-1)</f>
        <v>#VALUE!</v>
      </c>
      <c r="C58" s="172"/>
      <c r="D58" s="173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</row>
    <row r="59" customFormat="false" ht="11.25" hidden="false" customHeight="false" outlineLevel="0" collapsed="false">
      <c r="A59" s="164"/>
      <c r="B59" s="164"/>
    </row>
    <row r="60" customFormat="false" ht="11.25" hidden="false" customHeight="false" outlineLevel="0" collapsed="false">
      <c r="A60" s="164"/>
      <c r="B60" s="164"/>
    </row>
    <row r="61" customFormat="false" ht="11.25" hidden="false" customHeight="false" outlineLevel="0" collapsed="false">
      <c r="A61" s="164"/>
      <c r="B61" s="164"/>
    </row>
    <row r="62" customFormat="false" ht="11.25" hidden="false" customHeight="false" outlineLevel="0" collapsed="false">
      <c r="A62" s="164"/>
      <c r="B62" s="164"/>
    </row>
    <row r="63" customFormat="false" ht="11.25" hidden="false" customHeight="false" outlineLevel="0" collapsed="false">
      <c r="A63" s="164"/>
      <c r="B63" s="164"/>
    </row>
    <row r="64" customFormat="false" ht="11.25" hidden="false" customHeight="false" outlineLevel="0" collapsed="false">
      <c r="A64" s="164"/>
      <c r="B64" s="164"/>
    </row>
    <row r="65" customFormat="false" ht="11.25" hidden="false" customHeight="false" outlineLevel="0" collapsed="false">
      <c r="A65" s="164"/>
      <c r="B65" s="1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1999-12-10T20:59:26Z</dcterms:created>
  <dc:creator>mfriedm</dc:creator>
  <dc:description/>
  <dc:language>en-US</dc:language>
  <cp:lastModifiedBy>tmoorer</cp:lastModifiedBy>
  <cp:lastPrinted>2000-03-01T17:49:46Z</cp:lastPrinted>
  <cp:revision>0</cp:revision>
  <dc:subject/>
  <dc:title/>
</cp:coreProperties>
</file>