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7.xml.rels" ContentType="application/vnd.openxmlformats-package.relationships+xml"/>
  <Override PartName="/xl/worksheets/_rels/sheet15.xml.rels" ContentType="application/vnd.openxmlformats-package.relationships+xml"/>
  <Override PartName="/xl/worksheets/_rels/sheet9.xml.rels" ContentType="application/vnd.openxmlformats-package.relationships+xml"/>
  <Override PartName="/xl/worksheets/_rels/sheet1.xml.rels" ContentType="application/vnd.openxmlformats-package.relationships+xml"/>
  <Override PartName="/xl/worksheets/_rels/sheet3.xml.rels" ContentType="application/vnd.openxmlformats-package.relationships+xml"/>
  <Override PartName="/xl/worksheets/_rels/sheet7.xml.rels" ContentType="application/vnd.openxmlformats-package.relationships+xml"/>
  <Override PartName="/xl/worksheets/_rels/sheet13.xml.rels" ContentType="application/vnd.openxmlformats-package.relationships+xml"/>
  <Override PartName="/xl/worksheets/_rels/sheet5.xml.rels" ContentType="application/vnd.openxmlformats-package.relationships+xml"/>
  <Override PartName="/xl/worksheets/_rels/sheet11.xml.rels" ContentType="application/vnd.openxmlformats-package.relationships+xml"/>
  <Override PartName="/xl/worksheets/sheet11.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4.xml" ContentType="application/vnd.openxmlformats-officedocument.spreadsheetml.worksheet+xml"/>
  <Override PartName="/xl/worksheets/sheet1.xml" ContentType="application/vnd.openxmlformats-officedocument.spreadsheetml.worksheet+xml"/>
  <Override PartName="/xl/worksheets/sheet7.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9.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_rels/externalLink8.xml.rels" ContentType="application/vnd.openxmlformats-package.relationships+xml"/>
  <Override PartName="/xl/externalLinks/_rels/externalLink7.xml.rels" ContentType="application/vnd.openxmlformats-package.relationships+xml"/>
  <Override PartName="/xl/externalLinks/_rels/externalLink6.xml.rels" ContentType="application/vnd.openxmlformats-package.relationships+xml"/>
  <Override PartName="/xl/externalLinks/_rels/externalLink5.xml.rels" ContentType="application/vnd.openxmlformats-package.relationships+xml"/>
  <Override PartName="/xl/externalLinks/_rels/externalLink4.xml.rels" ContentType="application/vnd.openxmlformats-package.relationships+xml"/>
  <Override PartName="/xl/externalLinks/_rels/externalLink3.xml.rels" ContentType="application/vnd.openxmlformats-package.relationships+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charts/_rels/chart34.xml.rels" ContentType="application/vnd.openxmlformats-package.relationships+xml"/>
  <Override PartName="/xl/charts/_rels/chart10.xml.rels" ContentType="application/vnd.openxmlformats-package.relationships+xml"/>
  <Override PartName="/xl/charts/_rels/chart31.xml.rels" ContentType="application/vnd.openxmlformats-package.relationships+xml"/>
  <Override PartName="/xl/charts/_rels/chart53.xml.rels" ContentType="application/vnd.openxmlformats-package.relationships+xml"/>
  <Override PartName="/xl/charts/_rels/chart3.xml.rels" ContentType="application/vnd.openxmlformats-package.relationships+xml"/>
  <Override PartName="/xl/charts/_rels/chart46.xml.rels" ContentType="application/vnd.openxmlformats-package.relationships+xml"/>
  <Override PartName="/xl/charts/_rels/chart42.xml.rels" ContentType="application/vnd.openxmlformats-package.relationships+xml"/>
  <Override PartName="/xl/charts/_rels/chart19.xml.rels" ContentType="application/vnd.openxmlformats-package.relationships+xml"/>
  <Override PartName="/xl/charts/_rels/chart62.xml.rels" ContentType="application/vnd.openxmlformats-package.relationships+xml"/>
  <Override PartName="/xl/charts/_rels/chart26.xml.rels" ContentType="application/vnd.openxmlformats-package.relationships+xml"/>
  <Override PartName="/xl/charts/_rels/chart12.xml.rels" ContentType="application/vnd.openxmlformats-package.relationships+xml"/>
  <Override PartName="/xl/charts/_rels/chart24.xml.rels" ContentType="application/vnd.openxmlformats-package.relationships+xml"/>
  <Override PartName="/xl/charts/_rels/chart59.xml.rels" ContentType="application/vnd.openxmlformats-package.relationships+xml"/>
  <Override PartName="/xl/charts/_rels/chart17.xml.rels" ContentType="application/vnd.openxmlformats-package.relationships+xml"/>
  <Override PartName="/xl/charts/_rels/chart39.xml.rels" ContentType="application/vnd.openxmlformats-package.relationships+xml"/>
  <Override PartName="/xl/charts/_rels/chart5.xml.rels" ContentType="application/vnd.openxmlformats-package.relationships+xml"/>
  <Override PartName="/xl/charts/chart56.xml" ContentType="application/vnd.openxmlformats-officedocument.drawingml.chart+xml"/>
  <Override PartName="/xl/charts/chart55.xml" ContentType="application/vnd.openxmlformats-officedocument.drawingml.chart+xml"/>
  <Override PartName="/xl/charts/chart54.xml" ContentType="application/vnd.openxmlformats-officedocument.drawingml.chart+xml"/>
  <Override PartName="/xl/charts/chart10.xml" ContentType="application/vnd.openxmlformats-officedocument.drawingml.chart+xml"/>
  <Override PartName="/xl/charts/chart47.xml" ContentType="application/vnd.openxmlformats-officedocument.drawingml.chart+xml"/>
  <Override PartName="/xl/charts/chart5.xml" ContentType="application/vnd.openxmlformats-officedocument.drawingml.chart+xml"/>
  <Override PartName="/xl/charts/chart37.xml" ContentType="application/vnd.openxmlformats-officedocument.drawingml.chart+xml"/>
  <Override PartName="/xl/charts/chart4.xml" ContentType="application/vnd.openxmlformats-officedocument.drawingml.chart+xml"/>
  <Override PartName="/xl/charts/chart36.xml" ContentType="application/vnd.openxmlformats-officedocument.drawingml.chart+xml"/>
  <Override PartName="/xl/charts/chart3.xml" ContentType="application/vnd.openxmlformats-officedocument.drawingml.chart+xml"/>
  <Override PartName="/xl/charts/chart35.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60.xml" ContentType="application/vnd.openxmlformats-officedocument.drawingml.chart+xml"/>
  <Override PartName="/xl/charts/chart20.xml" ContentType="application/vnd.openxmlformats-officedocument.drawingml.chart+xml"/>
  <Override PartName="/xl/charts/chart57.xml" ContentType="application/vnd.openxmlformats-officedocument.drawingml.chart+xml"/>
  <Override PartName="/xl/charts/chart27.xml" ContentType="application/vnd.openxmlformats-officedocument.drawingml.chart+xml"/>
  <Override PartName="/xl/charts/chart26.xml" ContentType="application/vnd.openxmlformats-officedocument.drawingml.chart+xml"/>
  <Override PartName="/xl/charts/chart62.xml" ContentType="application/vnd.openxmlformats-officedocument.drawingml.chart+xml"/>
  <Override PartName="/xl/charts/chart25.xml" ContentType="application/vnd.openxmlformats-officedocument.drawingml.chart+xml"/>
  <Override PartName="/xl/charts/chart29.xml" ContentType="application/vnd.openxmlformats-officedocument.drawingml.chart+xml"/>
  <Override PartName="/xl/charts/chart28.xml" ContentType="application/vnd.openxmlformats-officedocument.drawingml.chart+xml"/>
  <Override PartName="/xl/charts/chart58.xml" ContentType="application/vnd.openxmlformats-officedocument.drawingml.chart+xml"/>
  <Override PartName="/xl/charts/chart21.xml" ContentType="application/vnd.openxmlformats-officedocument.drawingml.chart+xml"/>
  <Override PartName="/xl/charts/chart23.xml" ContentType="application/vnd.openxmlformats-officedocument.drawingml.chart+xml"/>
  <Override PartName="/xl/charts/chart61.xml" ContentType="application/vnd.openxmlformats-officedocument.drawingml.chart+xml"/>
  <Override PartName="/xl/charts/chart19.xml" ContentType="application/vnd.openxmlformats-officedocument.drawingml.chart+xml"/>
  <Override PartName="/xl/charts/chart24.xml" ContentType="application/vnd.openxmlformats-officedocument.drawingml.chart+xml"/>
  <Override PartName="/xl/charts/chart59.xml" ContentType="application/vnd.openxmlformats-officedocument.drawingml.chart+xml"/>
  <Override PartName="/xl/charts/chart22.xml" ContentType="application/vnd.openxmlformats-officedocument.drawingml.chart+xml"/>
  <Override PartName="/xl/charts/chart38.xml" ContentType="application/vnd.openxmlformats-officedocument.drawingml.chart+xml"/>
  <Override PartName="/xl/charts/chart6.xml" ContentType="application/vnd.openxmlformats-officedocument.drawingml.chart+xml"/>
  <Override PartName="/xl/charts/chart11.xml" ContentType="application/vnd.openxmlformats-officedocument.drawingml.chart+xml"/>
  <Override PartName="/xl/charts/chart48.xml" ContentType="application/vnd.openxmlformats-officedocument.drawingml.chart+xml"/>
  <Override PartName="/xl/charts/chart39.xml" ContentType="application/vnd.openxmlformats-officedocument.drawingml.chart+xml"/>
  <Override PartName="/xl/charts/chart7.xml" ContentType="application/vnd.openxmlformats-officedocument.drawingml.chart+xml"/>
  <Override PartName="/xl/charts/chart12.xml" ContentType="application/vnd.openxmlformats-officedocument.drawingml.chart+xml"/>
  <Override PartName="/xl/charts/chart49.xml" ContentType="application/vnd.openxmlformats-officedocument.drawingml.chart+xml"/>
  <Override PartName="/xl/charts/chart8.xml" ContentType="application/vnd.openxmlformats-officedocument.drawingml.chart+xml"/>
  <Override PartName="/xl/charts/chart13.xml" ContentType="application/vnd.openxmlformats-officedocument.drawingml.chart+xml"/>
  <Override PartName="/xl/charts/chart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1.xml" ContentType="application/vnd.openxmlformats-officedocument.drawingml.chart+xml"/>
  <Override PartName="/xl/charts/chart33.xml" ContentType="application/vnd.openxmlformats-officedocument.drawingml.chart+xml"/>
  <Override PartName="/xl/charts/chart2.xml" ContentType="application/vnd.openxmlformats-officedocument.drawingml.chart+xml"/>
  <Override PartName="/xl/charts/chart34.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sharedStrings.xml" ContentType="application/vnd.openxmlformats-officedocument.spreadsheetml.sharedStrings+xml"/>
  <Override PartName="/xl/drawings/drawing13.xml" ContentType="application/vnd.openxmlformats-officedocument.drawing+xml"/>
  <Override PartName="/xl/drawings/drawing4.xml" ContentType="application/vnd.openxmlformats-officedocument.drawing+xml"/>
  <Override PartName="/xl/drawings/drawing9.xml" ContentType="application/vnd.openxmlformats-officedocument.drawingml.chartshapes+xml"/>
  <Override PartName="/xl/drawings/drawing18.xml" ContentType="application/vnd.openxmlformats-officedocument.drawingml.chartshapes+xml"/>
  <Override PartName="/xl/drawings/drawing20.xml" ContentType="application/vnd.openxmlformats-officedocument.drawingml.chartshapes+xml"/>
  <Override PartName="/xl/drawings/_rels/drawing23.xml.rels" ContentType="application/vnd.openxmlformats-package.relationships+xml"/>
  <Override PartName="/xl/drawings/_rels/drawing21.xml.rels" ContentType="application/vnd.openxmlformats-package.relationships+xml"/>
  <Override PartName="/xl/drawings/_rels/drawing4.xml.rels" ContentType="application/vnd.openxmlformats-package.relationships+xml"/>
  <Override PartName="/xl/drawings/_rels/drawing19.xml.rels" ContentType="application/vnd.openxmlformats-package.relationships+xml"/>
  <Override PartName="/xl/drawings/_rels/drawing1.xml.rels" ContentType="application/vnd.openxmlformats-package.relationships+xml"/>
  <Override PartName="/xl/drawings/_rels/drawing10.xml.rels" ContentType="application/vnd.openxmlformats-package.relationships+xml"/>
  <Override PartName="/xl/drawings/_rels/drawing16.xml.rels" ContentType="application/vnd.openxmlformats-package.relationships+xml"/>
  <Override PartName="/xl/drawings/_rels/drawing7.xml.rels" ContentType="application/vnd.openxmlformats-package.relationships+xml"/>
  <Override PartName="/xl/drawings/_rels/drawing13.xml.rels" ContentType="application/vnd.openxmlformats-package.relationships+xml"/>
  <Override PartName="/xl/drawings/drawing12.xml" ContentType="application/vnd.openxmlformats-officedocument.drawingml.chartshapes+xml"/>
  <Override PartName="/xl/drawings/drawing3.xml" ContentType="application/vnd.openxmlformats-officedocument.drawingml.chartshapes+xml"/>
  <Override PartName="/xl/drawings/drawing8.xml" ContentType="application/vnd.openxmlformats-officedocument.drawingml.chartshapes+xml"/>
  <Override PartName="/xl/drawings/drawing17.xml" ContentType="application/vnd.openxmlformats-officedocument.drawingml.chartshapes+xml"/>
  <Override PartName="/xl/drawings/drawing11.xml" ContentType="application/vnd.openxmlformats-officedocument.drawingml.chartshapes+xml"/>
  <Override PartName="/xl/drawings/drawing2.xml" ContentType="application/vnd.openxmlformats-officedocument.drawingml.chartshapes+xml"/>
  <Override PartName="/xl/drawings/drawing25.xml" ContentType="application/vnd.openxmlformats-officedocument.drawingml.chartshapes+xml"/>
  <Override PartName="/xl/drawings/drawing24.xml" ContentType="application/vnd.openxmlformats-officedocument.drawingml.chartshapes+xml"/>
  <Override PartName="/xl/drawings/drawing23.xml" ContentType="application/vnd.openxmlformats-officedocument.drawing+xml"/>
  <Override PartName="/xl/drawings/drawing22.xml" ContentType="application/vnd.openxmlformats-officedocument.drawingml.chartshapes+xml"/>
  <Override PartName="/xl/drawings/drawing21.xml" ContentType="application/vnd.openxmlformats-officedocument.drawing+xml"/>
  <Override PartName="/xl/drawings/drawing19.xml" ContentType="application/vnd.openxmlformats-officedocument.drawing+xml"/>
  <Override PartName="/xl/drawings/drawing5.xml" ContentType="application/vnd.openxmlformats-officedocument.drawingml.chartshapes+xml"/>
  <Override PartName="/xl/drawings/drawing14.xml" ContentType="application/vnd.openxmlformats-officedocument.drawingml.chartshapes+xml"/>
  <Override PartName="/xl/drawings/drawing6.xml" ContentType="application/vnd.openxmlformats-officedocument.drawingml.chartshapes+xml"/>
  <Override PartName="/xl/drawings/drawing15.xml" ContentType="application/vnd.openxmlformats-officedocument.drawingml.chartshapes+xml"/>
  <Override PartName="/xl/drawings/drawing10.xml" ContentType="application/vnd.openxmlformats-officedocument.drawing+xml"/>
  <Override PartName="/xl/drawings/drawing1.xml" ContentType="application/vnd.openxmlformats-officedocument.drawing+xml"/>
  <Override PartName="/xl/drawings/drawing7.xml" ContentType="application/vnd.openxmlformats-officedocument.drawing+xml"/>
  <Override PartName="/xl/drawings/drawing16.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Graph Data Oct 015" sheetId="1" state="visible" r:id="rId3"/>
    <sheet name="summary 1015" sheetId="2" state="visible" r:id="rId4"/>
    <sheet name="Graph Data Oct 08" sheetId="3" state="visible" r:id="rId5"/>
    <sheet name="summary 1008" sheetId="4" state="visible" r:id="rId6"/>
    <sheet name="Graph Data Oct 01" sheetId="5" state="visible" r:id="rId7"/>
    <sheet name="summary 1001" sheetId="6" state="visible" r:id="rId8"/>
    <sheet name="Graph Data Sep 24" sheetId="7" state="visible" r:id="rId9"/>
    <sheet name="summary 0924" sheetId="8" state="visible" r:id="rId10"/>
    <sheet name="Graph Data Sep 17" sheetId="9" state="visible" r:id="rId11"/>
    <sheet name="summary 0917" sheetId="10" state="visible" r:id="rId12"/>
    <sheet name="Graph Data Sep 10" sheetId="11" state="visible" r:id="rId13"/>
    <sheet name="summary 0910" sheetId="12" state="visible" r:id="rId14"/>
    <sheet name="Graph Data Sep 04" sheetId="13" state="visible" r:id="rId15"/>
    <sheet name="summary 0904" sheetId="14" state="visible" r:id="rId16"/>
    <sheet name="Graph Data Aug 27" sheetId="15" state="visible" r:id="rId17"/>
    <sheet name="summary 0827" sheetId="16" state="visible" r:id="rId18"/>
    <sheet name="Graph Data Aug 20" sheetId="17" state="visible" r:id="rId19"/>
    <sheet name="summary 0820" sheetId="18" state="visible" r:id="rId20"/>
  </sheets>
  <externalReferences>
    <externalReference r:id="rId21"/>
    <externalReference r:id="rId22"/>
    <externalReference r:id="rId23"/>
    <externalReference r:id="rId24"/>
    <externalReference r:id="rId25"/>
    <externalReference r:id="rId26"/>
    <externalReference r:id="rId27"/>
    <externalReference r:id="rId28"/>
  </externalReferences>
  <definedNames>
    <definedName function="false" hidden="false" localSheetId="16" name="_xlnm.Print_Area" vbProcedure="false">'Graph Data Aug 20'!$A$17:$J$74</definedName>
    <definedName function="false" hidden="false" localSheetId="14" name="_xlnm.Print_Area" vbProcedure="false">'Graph Data Aug 27'!$A$17:$J$74</definedName>
    <definedName function="false" hidden="false" localSheetId="4" name="_xlnm.Print_Area" vbProcedure="false">'Graph Data Oct 01'!$A$35:$K$104</definedName>
    <definedName function="false" hidden="false" localSheetId="0" name="_xlnm.Print_Area" vbProcedure="false">'Graph Data Oct 015'!$A$111:$L$148</definedName>
    <definedName function="false" hidden="false" localSheetId="2" name="_xlnm.Print_Area" vbProcedure="false">'Graph Data Oct 08'!$A$111:$K$143</definedName>
    <definedName function="false" hidden="false" localSheetId="12" name="_xlnm.Print_Area" vbProcedure="false">'Graph Data Sep 04'!$A$26:$J$83</definedName>
    <definedName function="false" hidden="false" localSheetId="10" name="_xlnm.Print_Area" vbProcedure="false">'Graph Data Sep 10'!$A$26:$J$84</definedName>
    <definedName function="false" hidden="false" localSheetId="8" name="_xlnm.Print_Area" vbProcedure="false">'Graph Data Sep 17'!$A$110:$L$143</definedName>
    <definedName function="false" hidden="false" localSheetId="6" name="_xlnm.Print_Area" vbProcedure="false">'Graph Data Sep 24'!$A$35:$K$103</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<sst xmlns="http://schemas.openxmlformats.org/spreadsheetml/2006/main" count="3146" uniqueCount="595">
  <si>
    <t xml:space="preserve">SUMMARY BY WEEK OF</t>
  </si>
  <si>
    <t xml:space="preserve">4/05-4/11</t>
  </si>
  <si>
    <t xml:space="preserve">4/12-4/18</t>
  </si>
  <si>
    <t xml:space="preserve">4/19-4/25</t>
  </si>
  <si>
    <t xml:space="preserve">04/26-05/01</t>
  </si>
  <si>
    <t xml:space="preserve">5/2/-5/9</t>
  </si>
  <si>
    <t xml:space="preserve">5/10-5/17</t>
  </si>
  <si>
    <t xml:space="preserve">5/18-5/25</t>
  </si>
  <si>
    <t xml:space="preserve">5/28-6/1</t>
  </si>
  <si>
    <t xml:space="preserve">06/04-06/08</t>
  </si>
  <si>
    <t xml:space="preserve">06/11-06/15</t>
  </si>
  <si>
    <t xml:space="preserve">06/18-06/22</t>
  </si>
  <si>
    <t xml:space="preserve">06/25-06/29</t>
  </si>
  <si>
    <t xml:space="preserve">07/02-07/05</t>
  </si>
  <si>
    <t xml:space="preserve">07/09-07/13</t>
  </si>
  <si>
    <t xml:space="preserve">07/16-07/20</t>
  </si>
  <si>
    <t xml:space="preserve">07/23-07/27</t>
  </si>
  <si>
    <t xml:space="preserve">07/30-08/03</t>
  </si>
  <si>
    <t xml:space="preserve">08/06-08/10</t>
  </si>
  <si>
    <t xml:space="preserve">08/13-08/17</t>
  </si>
  <si>
    <t xml:space="preserve">8/20-8/24</t>
  </si>
  <si>
    <t xml:space="preserve">08/27-8/31</t>
  </si>
  <si>
    <t xml:space="preserve">09/04/-09/07</t>
  </si>
  <si>
    <t xml:space="preserve">09/10-09/14</t>
  </si>
  <si>
    <t xml:space="preserve">09/17-09/21</t>
  </si>
  <si>
    <t xml:space="preserve">09/24-09/28</t>
  </si>
  <si>
    <t xml:space="preserve">10/01-10/05</t>
  </si>
  <si>
    <t xml:space="preserve">10/8-10/12</t>
  </si>
  <si>
    <t xml:space="preserve">10/15-10/19</t>
  </si>
  <si>
    <t xml:space="preserve">Deal Capture</t>
  </si>
  <si>
    <t xml:space="preserve">Deal Valuation</t>
  </si>
  <si>
    <t xml:space="preserve">Breakdown in Officializing Process- Human</t>
  </si>
  <si>
    <t xml:space="preserve">Breakdown in Officializing Process- IT(UK)</t>
  </si>
  <si>
    <t xml:space="preserve">Breakdown in Officializing Process- IT (US)</t>
  </si>
  <si>
    <t xml:space="preserve">Curve Issues</t>
  </si>
  <si>
    <t xml:space="preserve">Uncontrollable-System Needs to Change</t>
  </si>
  <si>
    <t xml:space="preserve">Miscellaneous</t>
  </si>
  <si>
    <t xml:space="preserve">Not identified</t>
  </si>
  <si>
    <t xml:space="preserve">Total Errors for the Week</t>
  </si>
  <si>
    <t xml:space="preserve">EIM</t>
  </si>
  <si>
    <t xml:space="preserve">EGM</t>
  </si>
  <si>
    <t xml:space="preserve">EBS</t>
  </si>
  <si>
    <t xml:space="preserve">EEL</t>
  </si>
  <si>
    <t xml:space="preserve">EES</t>
  </si>
  <si>
    <t xml:space="preserve">EAM</t>
  </si>
  <si>
    <t xml:space="preserve">Book creation</t>
  </si>
  <si>
    <t xml:space="preserve">Total Books Created</t>
  </si>
  <si>
    <t xml:space="preserve">Curve Creation</t>
  </si>
  <si>
    <t xml:space="preserve">LOG OF WEEKLY VALUATION ISSUES </t>
  </si>
  <si>
    <t xml:space="preserve">CLASS</t>
  </si>
  <si>
    <r>
      <rPr>
        <sz val="10"/>
        <rFont val="Arial"/>
        <family val="2"/>
      </rPr>
      <t xml:space="preserve">   </t>
    </r>
    <r>
      <rPr>
        <b val="true"/>
        <sz val="10"/>
        <rFont val="Arial"/>
        <family val="2"/>
      </rPr>
      <t xml:space="preserve">A</t>
    </r>
    <r>
      <rPr>
        <sz val="10"/>
        <rFont val="Arial"/>
        <family val="2"/>
      </rPr>
      <t xml:space="preserve">   -   Deal Capture</t>
    </r>
  </si>
  <si>
    <r>
      <rPr>
        <sz val="10"/>
        <rFont val="Arial"/>
        <family val="2"/>
      </rPr>
      <t xml:space="preserve">   </t>
    </r>
    <r>
      <rPr>
        <b val="true"/>
        <sz val="10"/>
        <rFont val="Arial"/>
        <family val="2"/>
      </rPr>
      <t xml:space="preserve">B</t>
    </r>
    <r>
      <rPr>
        <sz val="10"/>
        <rFont val="Arial"/>
        <family val="2"/>
      </rPr>
      <t xml:space="preserve">   -   Deal Valuation</t>
    </r>
  </si>
  <si>
    <r>
      <rPr>
        <sz val="10"/>
        <rFont val="Arial"/>
        <family val="2"/>
      </rPr>
      <t xml:space="preserve">   </t>
    </r>
    <r>
      <rPr>
        <b val="true"/>
        <sz val="10"/>
        <rFont val="Arial"/>
        <family val="2"/>
      </rPr>
      <t xml:space="preserve">C</t>
    </r>
    <r>
      <rPr>
        <sz val="10"/>
        <rFont val="Arial"/>
        <family val="2"/>
      </rPr>
      <t xml:space="preserve">   -   Breakdown in transfer of data to RiskTrac (Officializing Process) - </t>
    </r>
    <r>
      <rPr>
        <b val="true"/>
        <sz val="10"/>
        <rFont val="Arial"/>
        <family val="2"/>
      </rPr>
      <t xml:space="preserve">Human</t>
    </r>
  </si>
  <si>
    <r>
      <rPr>
        <sz val="10"/>
        <rFont val="Arial"/>
        <family val="2"/>
      </rPr>
      <t xml:space="preserve">   </t>
    </r>
    <r>
      <rPr>
        <b val="true"/>
        <sz val="10"/>
        <rFont val="Arial"/>
        <family val="2"/>
      </rPr>
      <t xml:space="preserve">D1</t>
    </r>
    <r>
      <rPr>
        <sz val="10"/>
        <rFont val="Arial"/>
        <family val="2"/>
      </rPr>
      <t xml:space="preserve">   -   Breakdown in transfer of data to RiskTrac (Officializing Process) - </t>
    </r>
    <r>
      <rPr>
        <b val="true"/>
        <sz val="10"/>
        <rFont val="Arial"/>
        <family val="2"/>
      </rPr>
      <t xml:space="preserve">IT (UK)</t>
    </r>
  </si>
  <si>
    <r>
      <rPr>
        <sz val="10"/>
        <rFont val="Arial"/>
        <family val="2"/>
      </rPr>
      <t xml:space="preserve">   </t>
    </r>
    <r>
      <rPr>
        <b val="true"/>
        <sz val="10"/>
        <rFont val="Arial"/>
        <family val="2"/>
      </rPr>
      <t xml:space="preserve">D2</t>
    </r>
    <r>
      <rPr>
        <sz val="10"/>
        <rFont val="Arial"/>
        <family val="2"/>
      </rPr>
      <t xml:space="preserve">   -   Breakdown in transfer of data to RiskTrac (Officializing Process) - </t>
    </r>
    <r>
      <rPr>
        <b val="true"/>
        <sz val="10"/>
        <rFont val="Arial"/>
        <family val="2"/>
      </rPr>
      <t xml:space="preserve">IT (US)</t>
    </r>
  </si>
  <si>
    <r>
      <rPr>
        <sz val="10"/>
        <rFont val="Arial"/>
        <family val="2"/>
      </rPr>
      <t xml:space="preserve">   </t>
    </r>
    <r>
      <rPr>
        <b val="true"/>
        <sz val="10"/>
        <rFont val="Arial"/>
        <family val="2"/>
      </rPr>
      <t xml:space="preserve">E</t>
    </r>
    <r>
      <rPr>
        <sz val="10"/>
        <rFont val="Arial"/>
        <family val="2"/>
      </rPr>
      <t xml:space="preserve">   -   Curve Issues</t>
    </r>
  </si>
  <si>
    <r>
      <rPr>
        <sz val="10"/>
        <rFont val="Arial"/>
        <family val="2"/>
      </rPr>
      <t xml:space="preserve">  </t>
    </r>
    <r>
      <rPr>
        <b val="true"/>
        <sz val="10"/>
        <rFont val="Arial"/>
        <family val="2"/>
      </rPr>
      <t xml:space="preserve"> F</t>
    </r>
    <r>
      <rPr>
        <sz val="10"/>
        <rFont val="Arial"/>
        <family val="2"/>
      </rPr>
      <t xml:space="preserve">   -   No ones fault.  System needs to change.</t>
    </r>
  </si>
  <si>
    <r>
      <rPr>
        <sz val="10"/>
        <rFont val="Arial"/>
        <family val="2"/>
      </rPr>
      <t xml:space="preserve">  </t>
    </r>
    <r>
      <rPr>
        <b val="true"/>
        <sz val="10"/>
        <rFont val="Arial"/>
        <family val="2"/>
      </rPr>
      <t xml:space="preserve"> G</t>
    </r>
    <r>
      <rPr>
        <sz val="10"/>
        <rFont val="Arial"/>
        <family val="2"/>
      </rPr>
      <t xml:space="preserve">   -   Other</t>
    </r>
  </si>
  <si>
    <r>
      <rPr>
        <sz val="10"/>
        <rFont val="Arial"/>
        <family val="2"/>
      </rPr>
      <t xml:space="preserve">  </t>
    </r>
    <r>
      <rPr>
        <b val="true"/>
        <sz val="10"/>
        <rFont val="Arial"/>
        <family val="2"/>
      </rPr>
      <t xml:space="preserve"> H</t>
    </r>
    <r>
      <rPr>
        <sz val="10"/>
        <rFont val="Arial"/>
        <family val="2"/>
      </rPr>
      <t xml:space="preserve">   -   Not identified.</t>
    </r>
  </si>
  <si>
    <t xml:space="preserve">RESPONSIBLE</t>
  </si>
  <si>
    <t xml:space="preserve">VAR</t>
  </si>
  <si>
    <t xml:space="preserve">CREDIT</t>
  </si>
  <si>
    <t xml:space="preserve">IMPACT CASH</t>
  </si>
  <si>
    <t xml:space="preserve">STATUS</t>
  </si>
  <si>
    <t xml:space="preserve">DATE</t>
  </si>
  <si>
    <t xml:space="preserve">BOOK/AREA</t>
  </si>
  <si>
    <t xml:space="preserve">Group</t>
  </si>
  <si>
    <t xml:space="preserve">COMMODITY/OFFICE</t>
  </si>
  <si>
    <t xml:space="preserve">PARTY</t>
  </si>
  <si>
    <t xml:space="preserve">PROBLEM</t>
  </si>
  <si>
    <t xml:space="preserve">ACTION PLAN</t>
  </si>
  <si>
    <t xml:space="preserve">RERUN?</t>
  </si>
  <si>
    <t xml:space="preserve">AFFECTED?</t>
  </si>
  <si>
    <t xml:space="preserve">FLOWS?</t>
  </si>
  <si>
    <t xml:space="preserve">(DATE)</t>
  </si>
  <si>
    <t xml:space="preserve">ALBERTENA-PRC</t>
  </si>
  <si>
    <t xml:space="preserve">IT/GRO</t>
  </si>
  <si>
    <t xml:space="preserve">CANADA POWER</t>
  </si>
  <si>
    <t xml:space="preserve">Tom Victorio</t>
  </si>
  <si>
    <t xml:space="preserve">F</t>
  </si>
  <si>
    <t xml:space="preserve">Book was officialized, however due to RisktRAC code requirements, the positions were not captured.  GRO working to correct naming convention to ensure position capture.  Positions flat, therefore no impact on VaR.  Credit captured positions</t>
  </si>
  <si>
    <t xml:space="preserve">N</t>
  </si>
  <si>
    <t xml:space="preserve">Y</t>
  </si>
  <si>
    <t xml:space="preserve">Done</t>
  </si>
  <si>
    <t xml:space="preserve">UK Power; Continental Power</t>
  </si>
  <si>
    <t xml:space="preserve">UK POWER</t>
  </si>
  <si>
    <t xml:space="preserve">James New</t>
  </si>
  <si>
    <t xml:space="preserve">D1</t>
  </si>
  <si>
    <t xml:space="preserve">Extract feed ran slow due to simultaneous extract Continental Power, which resulted in late load into RisktRAC.  </t>
  </si>
  <si>
    <t xml:space="preserve">Continental Power</t>
  </si>
  <si>
    <t xml:space="preserve">Continental power</t>
  </si>
  <si>
    <t xml:space="preserve">MTM values on EON transmission forwards are understated by $4.65 mil.  No impact on VaR.  Files will not be reloaded.</t>
  </si>
  <si>
    <t xml:space="preserve">CAND-BC-GD-XL-BAS; PRC</t>
  </si>
  <si>
    <t xml:space="preserve">EA</t>
  </si>
  <si>
    <t xml:space="preserve">Canada Gas</t>
  </si>
  <si>
    <t xml:space="preserve">Peggy Hedstrom</t>
  </si>
  <si>
    <t xml:space="preserve">C</t>
  </si>
  <si>
    <t xml:space="preserve">Due to an incorrect date selected for uploading data into RisktRAC, initial VaR run was delayed.  IT had to delete misdated data and  restart VaR. BA contacted to reload data using correct effective date. </t>
  </si>
  <si>
    <t xml:space="preserve">Steel-Huntco-SG-PRC</t>
  </si>
  <si>
    <t xml:space="preserve">US Steel</t>
  </si>
  <si>
    <t xml:space="preserve">Shelly Wood</t>
  </si>
  <si>
    <t xml:space="preserve">D2</t>
  </si>
  <si>
    <t xml:space="preserve">Attribute mismatch prevented capture of data.  BA and GRO have attended to correct data, however due to Metacalc functionality correction not captured.  Working to address.</t>
  </si>
  <si>
    <t xml:space="preserve">EES A/R</t>
  </si>
  <si>
    <t xml:space="preserve">Scott Mills</t>
  </si>
  <si>
    <t xml:space="preserve">G</t>
  </si>
  <si>
    <t xml:space="preserve">1 of 5 credti files not received.</t>
  </si>
  <si>
    <t xml:space="preserve">EESI-EAST-RTLG and EESI-OPTION
</t>
  </si>
  <si>
    <t xml:space="preserve">EES  Power</t>
  </si>
  <si>
    <t xml:space="preserve">Book was officialized, however due to RisktRAC code requirements, the positions were not captured.  GRO working to correct naming convention to ensure position capture.  Positions flat, therefore no impact on VaR. Credit captured data.</t>
  </si>
  <si>
    <t xml:space="preserve">EIM-US-PAPER-PRC</t>
  </si>
  <si>
    <t xml:space="preserve">US PAPER</t>
  </si>
  <si>
    <t xml:space="preserve">Brent Price</t>
  </si>
  <si>
    <t xml:space="preserve">Book was officialized late.</t>
  </si>
  <si>
    <t xml:space="preserve">UKPWRSWAP1</t>
  </si>
  <si>
    <t xml:space="preserve">Book received late.</t>
  </si>
  <si>
    <t xml:space="preserve">Power Benchmark</t>
  </si>
  <si>
    <t xml:space="preserve">Power West</t>
  </si>
  <si>
    <t xml:space="preserve">John Postlewaite</t>
  </si>
  <si>
    <t xml:space="preserve">LT-SW Index Option positions not being captured.  IT work to resolve.</t>
  </si>
  <si>
    <t xml:space="preserve">Spreadsheets were not uploaded.  As spreadsheets had no positions VaR not rerun.  </t>
  </si>
  <si>
    <t xml:space="preserve">EWS-RTL-EAST-NG-PRC</t>
  </si>
  <si>
    <t xml:space="preserve">EES/EWS</t>
  </si>
  <si>
    <t xml:space="preserve">EWS GAS</t>
  </si>
  <si>
    <t xml:space="preserve">Book was officialized late</t>
  </si>
  <si>
    <t xml:space="preserve">Due to slow server performance extract was slow and book loaded late.  VaR was rerun</t>
  </si>
  <si>
    <t xml:space="preserve">WEATHER-NA-PRC; WEATHER-EUROPE-PRC</t>
  </si>
  <si>
    <t xml:space="preserve">US Weather</t>
  </si>
  <si>
    <t xml:space="preserve">Todd Hall</t>
  </si>
  <si>
    <t xml:space="preserve">Data was not loaded to RisktRAC.  However no impact on VaR as VaR is calc'd by Quicksilver and Credit receives direct feed from Quicksilver.</t>
  </si>
  <si>
    <t xml:space="preserve">STEEL-HUNTCO-SG-PRC</t>
  </si>
  <si>
    <t xml:space="preserve">US STEEL</t>
  </si>
  <si>
    <t xml:space="preserve">Attribute mismatch.  Region code did not match RIsktRAC.  Corrected</t>
  </si>
  <si>
    <t xml:space="preserve">FT-BRIDGE-SUBA-PRC</t>
  </si>
  <si>
    <t xml:space="preserve">US BRIDGELINE</t>
  </si>
  <si>
    <t xml:space="preserve">US Bridgeline</t>
  </si>
  <si>
    <t xml:space="preserve">Jackson Logon</t>
  </si>
  <si>
    <t xml:space="preserve">Book was officialized  twice, which caused non capture of positions.</t>
  </si>
  <si>
    <t xml:space="preserve">CCO-ENPOWER-PRC</t>
  </si>
  <si>
    <t xml:space="preserve">GRM</t>
  </si>
  <si>
    <t xml:space="preserve">Sheila Glover</t>
  </si>
  <si>
    <t xml:space="preserve">Uk POWER</t>
  </si>
  <si>
    <t xml:space="preserve">File feed only contained 1 of 4 files required for upload into RisktRAC</t>
  </si>
  <si>
    <t xml:space="preserve">UKPOWER;UKPWRSWAP1; Continental Power; UK GAS; Eastern 1 &amp; 2 Spreadsheets, UK GAS</t>
  </si>
  <si>
    <t xml:space="preserve">IT/EEL</t>
  </si>
  <si>
    <t xml:space="preserve">UK Office</t>
  </si>
  <si>
    <t xml:space="preserve">Books were properly officialized for COB 10/15/01, however  RMS unable to load files on US side due to server permission issues.  IT working to resolve.  Files will be loaded when resolved, with VaR and Credit rerun.</t>
  </si>
  <si>
    <t xml:space="preserve">SUMMARY FOR  05/28 - 06/01 BY GROUP</t>
  </si>
  <si>
    <t xml:space="preserve">% of Total Errors for the Week</t>
  </si>
  <si>
    <t xml:space="preserve"># of errors</t>
  </si>
  <si>
    <t xml:space="preserve"># Active books by group</t>
  </si>
  <si>
    <t xml:space="preserve">Ratio of Errors to Active Books </t>
  </si>
  <si>
    <t xml:space="preserve">EA-CAN</t>
  </si>
  <si>
    <t xml:space="preserve">EA - GAS</t>
  </si>
  <si>
    <t xml:space="preserve">EA - POWER</t>
  </si>
  <si>
    <t xml:space="preserve">OTHER</t>
  </si>
  <si>
    <t xml:space="preserve">TOTAL</t>
  </si>
  <si>
    <t xml:space="preserve">SUMMARY BY WEEK FOR  09/04-09/07</t>
  </si>
  <si>
    <t xml:space="preserve">TOTAL ISSUES</t>
  </si>
  <si>
    <t xml:space="preserve">Category</t>
  </si>
  <si>
    <t xml:space="preserve">Description</t>
  </si>
  <si>
    <t xml:space="preserve">A</t>
  </si>
  <si>
    <t xml:space="preserve">B</t>
  </si>
  <si>
    <t xml:space="preserve">Breakdown in Officializing Process- IT (UK)</t>
  </si>
  <si>
    <t xml:space="preserve">E</t>
  </si>
  <si>
    <t xml:space="preserve">H</t>
  </si>
  <si>
    <t xml:space="preserve">Breakdown By Group</t>
  </si>
  <si>
    <t xml:space="preserve"># of Issues</t>
  </si>
  <si>
    <t xml:space="preserve">Biggest Problem</t>
  </si>
  <si>
    <t xml:space="preserve">Other</t>
  </si>
  <si>
    <t xml:space="preserve">LOG OF WEEKLY VALUATION ISSUES (Includes 2 issues from previous week not reported)</t>
  </si>
  <si>
    <t xml:space="preserve">14 ERMS EGM books were not picked up in RisktRAC due to a mismatch of attributes between ERMS and RisktRAC.  </t>
  </si>
  <si>
    <t xml:space="preserve">GRO</t>
  </si>
  <si>
    <t xml:space="preserve">US Global Products</t>
  </si>
  <si>
    <t xml:space="preserve">Shona Wilson</t>
  </si>
  <si>
    <t xml:space="preserve">The over riding issue is that the current processes to keep RisktRAC up to date are so manual that the probability of errors such as this occuring are very high. Attribute mismatches happen frequently when there is more than one commodity per in the source system book.  When setting up new books, the book admin must indicate that there is more than one commodity in the book (or that the commodity identifier ie BRN has changed to BRNT) so Risk Analytics can set up the appropriate number of books.  Going forward we are implementing procedures to identify books that have attribute mismatches and correct. The preliminary VAR for Thursday's trading was $12.928 million.  This export did not have the 14 books in it.  The final VAR for Thursday morning was $12.892 million. The final had about 10 of the 14 books - the other four hadn't yet been set up.  .2% - immaterial
</t>
  </si>
  <si>
    <t xml:space="preserve">EBS Longhaul Positions</t>
  </si>
  <si>
    <t xml:space="preserve">US EBS</t>
  </si>
  <si>
    <t xml:space="preserve">Al Miralles</t>
  </si>
  <si>
    <t xml:space="preserve">Positions were incorrect and had to be reloaded.  VaR rerun once updated.</t>
  </si>
  <si>
    <t xml:space="preserve">Only 2 of 4 files were transmitted during feed process.  Data was update and VaR rerun</t>
  </si>
  <si>
    <t xml:space="preserve">Due to change in attributes on RisktRAC side to prevent duplication of book attributes, position were not captured.  Attributes corrected, however due to minimal VaR and credit exposure process not rerun.</t>
  </si>
  <si>
    <t xml:space="preserve">FT-BRIDGE-SUBA-BAS</t>
  </si>
  <si>
    <t xml:space="preserve">Bridgeline</t>
  </si>
  <si>
    <t xml:space="preserve">Book was officialized twice, which caused RisktRAC to reject both PostIDS.  Book has no VaR or credit impact. </t>
  </si>
  <si>
    <t xml:space="preserve">Weather Credit File</t>
  </si>
  <si>
    <t xml:space="preserve">File not transmitted on schedule</t>
  </si>
  <si>
    <t xml:space="preserve">UK GAS</t>
  </si>
  <si>
    <t xml:space="preserve">UK Gas </t>
  </si>
  <si>
    <t xml:space="preserve">Positions incorrect due to incorrect deal capture.  Data corrected and reloaded. </t>
  </si>
  <si>
    <t xml:space="preserve">UK  EBS Credit File</t>
  </si>
  <si>
    <t xml:space="preserve">UK EBS</t>
  </si>
  <si>
    <t xml:space="preserve">Niel Tarling</t>
  </si>
  <si>
    <t xml:space="preserve">Due to new person managing process file, file was not processd on time.</t>
  </si>
  <si>
    <t xml:space="preserve">Due to enPower server maintenance, books were officialized late.  Further simultaneous load of UK GAS extract time increased.  VaR rerun when extract process complete.</t>
  </si>
  <si>
    <t xml:space="preserve">UK POWER; UK POWER SPREADSHEETS</t>
  </si>
  <si>
    <t xml:space="preserve">File was sent late due to Server space issues with initial Dove Calc run.  UK Spreadsheets initially rolled and subsequently updated.</t>
  </si>
  <si>
    <t xml:space="preserve">ENA-IM-WC-ROX-PHY</t>
  </si>
  <si>
    <t xml:space="preserve">US Gas West</t>
  </si>
  <si>
    <t xml:space="preserve">Jeff Gossett</t>
  </si>
  <si>
    <t xml:space="preserve">Book not officialized.  Was officialized in the AM.</t>
  </si>
  <si>
    <t xml:space="preserve">ABDIRECT-3P-PRC; ABDIRECT-HEDGES</t>
  </si>
  <si>
    <t xml:space="preserve">CAD POWER</t>
  </si>
  <si>
    <t xml:space="preserve">Due to special requirements for EPMI books, books had to be reset up and data pulled in.  VaR was rerun.</t>
  </si>
  <si>
    <t xml:space="preserve">DUB-INT-PHY; DUB-OPT-PRC</t>
  </si>
  <si>
    <t xml:space="preserve">US EES GAS</t>
  </si>
  <si>
    <t xml:space="preserve">Positions were loaded incorrectly.  Data was updated and VaR rerun.</t>
  </si>
  <si>
    <t xml:space="preserve">FINANCIAL-AFF-PRC; FINANCIAL-EM-PRC; FINANCIAL-PROP-PRC; FINANCIAL-TN10-PRC; FINANCIAL-TN5-PRC</t>
  </si>
  <si>
    <t xml:space="preserve">US Financial</t>
  </si>
  <si>
    <t xml:space="preserve">Books were not officialized, however book is not used in VAR calculation and data for credit is provided directly to credit.  Credit reported using previous days data.</t>
  </si>
  <si>
    <t xml:space="preserve">UK POWER; UKPWRSWAP1</t>
  </si>
  <si>
    <t xml:space="preserve">Due to simultaneous load of UK GAS and UK POWER, processing times delated for UK POWER.  Loaded late into RisktRAC.  Only received 1 of 4 files for UKPWRSWAP1</t>
  </si>
  <si>
    <t xml:space="preserve">Canada PWR VAR</t>
  </si>
  <si>
    <t xml:space="preserve">MRM RAC</t>
  </si>
  <si>
    <t xml:space="preserve">Peggy Hedstrom/ MRM RAC</t>
  </si>
  <si>
    <t xml:space="preserve">VaR is being reported as zero on CM VaR.  MRM RAC working to identify issue and correct.</t>
  </si>
  <si>
    <t xml:space="preserve">Freight VaR to high</t>
  </si>
  <si>
    <t xml:space="preserve">US Freight</t>
  </si>
  <si>
    <t xml:space="preserve">Sheri Thomas</t>
  </si>
  <si>
    <t xml:space="preserve">VaR being reported is thought to be too high.  Possible cause is due to correlations.  MRM RAC reviewing to identify and resolve issue.</t>
  </si>
  <si>
    <t xml:space="preserve">Various financial books not officialized.</t>
  </si>
  <si>
    <t xml:space="preserve">IT issues prevented timely valuation of positions</t>
  </si>
  <si>
    <t xml:space="preserve">Canada Pwr VaR not generated by RisktRAC in CM DPR.</t>
  </si>
  <si>
    <t xml:space="preserve">1 book not officialized</t>
  </si>
  <si>
    <t xml:space="preserve">2 books not officialized</t>
  </si>
  <si>
    <t xml:space="preserve">Credit file not transmitted</t>
  </si>
  <si>
    <t xml:space="preserve">14 EGM books not captured.</t>
  </si>
  <si>
    <t xml:space="preserve">LOG OF WEEKLY VALUATION ISSUES</t>
  </si>
  <si>
    <t xml:space="preserve">NG-X-OPT-JV-PRC; NG-X-OPT-WTI-PRC; NG-X-OPT-NG-PRC</t>
  </si>
  <si>
    <t xml:space="preserve">US GAS FIN</t>
  </si>
  <si>
    <t xml:space="preserve">JV AND WTI BOOKS WERE NOT OFFICIALIZED.  NG book had a missing region code.  Books were officialized in the AM</t>
  </si>
  <si>
    <t xml:space="preserve">Books not officialized</t>
  </si>
  <si>
    <t xml:space="preserve">UK-EBS Credit file</t>
  </si>
  <si>
    <t xml:space="preserve">File was saved out, but data was not captured by CAS process.  Issue not identified.</t>
  </si>
  <si>
    <t xml:space="preserve">Uk Power/ UK Spreadsheets/UKPWRSWAP1</t>
  </si>
  <si>
    <t xml:space="preserve">UK Power</t>
  </si>
  <si>
    <t xml:space="preserve">Lateness of UK Power is due to date mismatch between internal hedges which had Oct 3 date and UK Power which had Oct 5 data.  Spreadsheets late due to incorrect dates in spreadsheets.</t>
  </si>
  <si>
    <t xml:space="preserve">Eastern Spreadsheet 1 &amp; 2</t>
  </si>
  <si>
    <t xml:space="preserve">Due to curve issues, NBP curve data not properly saved for  Oct 4 &amp; 5, data was rolled for COB Oct 3.  </t>
  </si>
  <si>
    <t xml:space="preserve">NG-X-OPT-NG-GDL</t>
  </si>
  <si>
    <t xml:space="preserve">Due to attribute mismatch, missing region code, post id did not resolve into RisktRAC book.  Book only has internal trades, as such no credit exposure.</t>
  </si>
  <si>
    <t xml:space="preserve">Book was late due to server failure on initial feed, which required reload.  Simultaneous load of multiple books delayed completion</t>
  </si>
  <si>
    <t xml:space="preserve">Revised 9/28 Coal Positions and VaR</t>
  </si>
  <si>
    <t xml:space="preserve">US COAL</t>
  </si>
  <si>
    <t xml:space="preserve">Positions for 9/28/01 were updated and reloaded.  VaR was rerun.</t>
  </si>
  <si>
    <t xml:space="preserve">EPMI-NE-TRANS-PRC</t>
  </si>
  <si>
    <t xml:space="preserve">US POWER EAST</t>
  </si>
  <si>
    <t xml:space="preserve">Stacey White / IT</t>
  </si>
  <si>
    <t xml:space="preserve">Power RM indicated book was officialized, however data was not captured by RisktRAC.  Book was reofficialized and data captured.  Book had no 3rd party credit exposures.  Unable to identify the reason book not captured on 1st officialization.  Will monitor to ensure future capture.</t>
  </si>
  <si>
    <t xml:space="preserve">EPMI-W-BIO-INV-PRC; EPMI-W-BIO-PRC</t>
  </si>
  <si>
    <t xml:space="preserve">US POWER WEST</t>
  </si>
  <si>
    <t xml:space="preserve">Stacey White</t>
  </si>
  <si>
    <t xml:space="preserve">EnPower region codes did not match RisktRAC region codes.   Working with BA to resolve.</t>
  </si>
  <si>
    <t xml:space="preserve">EAF-AUS-SRA-PRC</t>
  </si>
  <si>
    <t xml:space="preserve">AUSTRALIA POWER</t>
  </si>
  <si>
    <t xml:space="preserve">HEIDI MASON</t>
  </si>
  <si>
    <t xml:space="preserve">Spreadsheet was not loaded into RisktRAC.  Uploaded next day.</t>
  </si>
  <si>
    <t xml:space="preserve">CREDIT Trading file</t>
  </si>
  <si>
    <t xml:space="preserve">UK</t>
  </si>
  <si>
    <t xml:space="preserve">Credit file was not saved using appropriate procedures. </t>
  </si>
  <si>
    <t xml:space="preserve">UK Power Spreadsheets; UKPWRSWAP1</t>
  </si>
  <si>
    <t xml:space="preserve">Book officialized late due to incorrect data contained in file.  Data updated and loaded into RisktRAC.</t>
  </si>
  <si>
    <t xml:space="preserve">Book loaded late due to failures during extract process.  </t>
  </si>
  <si>
    <t xml:space="preserve">COAL-SYNFUEL-M-PRC; COAL-ACCRUAL-BAS; COAL-ACCRUAL-PRC</t>
  </si>
  <si>
    <t xml:space="preserve">Accrual Books were inadvertantly officialized.  This caused the data to be picked up by CAS and Infinity.</t>
  </si>
  <si>
    <t xml:space="preserve">UK-EBS</t>
  </si>
  <si>
    <t xml:space="preserve">Credit file was saved with old effective date.  </t>
  </si>
  <si>
    <t xml:space="preserve">File was officialized late, partially due to slow server performance.</t>
  </si>
  <si>
    <t xml:space="preserve">DRAM Positions</t>
  </si>
  <si>
    <t xml:space="preserve">Kristen Albrecht</t>
  </si>
  <si>
    <t xml:space="preserve">Positons were incorrect.  Had to reload positions and rerun VaR.</t>
  </si>
  <si>
    <t xml:space="preserve">ISOCTN-AFF-TMB-PRC; MEOH-AFF-TMB-PRC; MTBE-AFF-TMB-PRC; NC4-AFF-TMB-PRC; NG-AFF-TMB-PRC</t>
  </si>
  <si>
    <t xml:space="preserve">Affiliate deals contained in these books were transferred to non-affiliate books, due to change in accounting treatment.  Will the non-affiliate books were properly officialized the, these books were not officialized to zero which caused CAS to double count.  Positions were moved on 10/01/01 for 9/28/01 effective date.  Reran VaR to properly include deals in non affiliate portfolios.</t>
  </si>
  <si>
    <t xml:space="preserve">Lisa Lumber Settlements feed</t>
  </si>
  <si>
    <t xml:space="preserve">US Lumber</t>
  </si>
  <si>
    <t xml:space="preserve">Mike Moscoso</t>
  </si>
  <si>
    <t xml:space="preserve">Credit feed file not transmitted.  Data provided late.</t>
  </si>
  <si>
    <t xml:space="preserve">UK Power Spreadsheets</t>
  </si>
  <si>
    <t xml:space="preserve">Book was officialized  twice due missing add-in in 1st computer.  </t>
  </si>
  <si>
    <t xml:space="preserve">Eastern SS 1&amp;2</t>
  </si>
  <si>
    <t xml:space="preserve">Initial data rolled from COB 09/27/01 due to incomplete data obtained from Gas Desk. Subsequently officialized for COB 9/28.</t>
  </si>
  <si>
    <t xml:space="preserve">Book was officialized late due to Qtr end data volumes</t>
  </si>
  <si>
    <t xml:space="preserve">Lisa lumber credit file not transmited</t>
  </si>
  <si>
    <t xml:space="preserve">Change Timber books to MtM and update Coal positions</t>
  </si>
  <si>
    <t xml:space="preserve">Curve issues for COB Oct 4 &amp; 5 that required rolling positions.</t>
  </si>
  <si>
    <t xml:space="preserve">Attribute mismatch</t>
  </si>
  <si>
    <t xml:space="preserve">UK EBS credit file not transmitted</t>
  </si>
  <si>
    <t xml:space="preserve">Paper VaR</t>
  </si>
  <si>
    <t xml:space="preserve">Kristen Hanson</t>
  </si>
  <si>
    <t xml:space="preserve">Positions were incorrect.  Data was updated and VaR rerun.</t>
  </si>
  <si>
    <t xml:space="preserve">Power VaR</t>
  </si>
  <si>
    <t xml:space="preserve">Power East</t>
  </si>
  <si>
    <t xml:space="preserve">Canada Alberta GAS Positions were incorrect.  Data updated and VaR rerun.</t>
  </si>
  <si>
    <t xml:space="preserve">Book was not officialized for COB Sep 28</t>
  </si>
  <si>
    <t xml:space="preserve">Credit file not transmitted within schedule.</t>
  </si>
  <si>
    <t xml:space="preserve">Due to increased volumes associated with Month End the book finished processing into RisktRAC late.</t>
  </si>
  <si>
    <t xml:space="preserve">Unify Gas Credit Feed</t>
  </si>
  <si>
    <t xml:space="preserve">Credit  feed not received as schedule.  Data provided later.</t>
  </si>
  <si>
    <t xml:space="preserve">EPMI-W-BIO-INV-PRC; EPMI-W-BIO-PRC; EPMI-W-GEO-INV-PRC; WPMI-W-GEO-PRC; EPMI-W-WIND-INV-PRC</t>
  </si>
  <si>
    <t xml:space="preserve">Due to an attribute change in region codes data was not captured by RisktRAC.  Working to resolve.</t>
  </si>
  <si>
    <t xml:space="preserve">OPTIONS-EXOTIC-PRC</t>
  </si>
  <si>
    <t xml:space="preserve">Book was not officialized.  No impact on VaR as book only contains premium related to options reported on XL  sheet upload.  </t>
  </si>
  <si>
    <t xml:space="preserve">Due to improper documentation used to schedule Dove calc MTM process resulted in data for incorrect COB data.   Code correct and MtM rerun for COB 25.  Data loaded late into RisktRAC.</t>
  </si>
  <si>
    <t xml:space="preserve">UK Power; Eastern SS 1&amp;2; UKPWRSWAP1</t>
  </si>
  <si>
    <t xml:space="preserve">Due to improper documentation used to schedule Dove calc MTM process resulted in data for incorrect COB data.   No COB 25 data positions and values rolled from  COB Sep 24th.</t>
  </si>
  <si>
    <t xml:space="preserve">NG-PRICE-GDL</t>
  </si>
  <si>
    <t xml:space="preserve">US GAS   FIN</t>
  </si>
  <si>
    <t xml:space="preserve">Due to attribute mismatch the book data was not captured by RisktRAC.   VaR was rerun once data loaded into RisktRAC.</t>
  </si>
  <si>
    <t xml:space="preserve">Due to an upstream change in Continental Power the Price curve is based on COB Sep 21.   Downstream users not advised</t>
  </si>
  <si>
    <t xml:space="preserve">UK POWER, Eastern Spreadsheets 1 &amp; 2</t>
  </si>
  <si>
    <t xml:space="preserve">UK Power was officialized late due to code change for server that was inconsistent with Dove calc.  Process corrected.  Spreadsheets data rolled from COB Sep 20th due to dependence on UK Power.</t>
  </si>
  <si>
    <t xml:space="preserve">EBS-BWT-PRC</t>
  </si>
  <si>
    <t xml:space="preserve">Credit file was not appropriately saved for processing.  .</t>
  </si>
  <si>
    <t xml:space="preserve">UK Gas/ Eastern SS 1 &amp;2</t>
  </si>
  <si>
    <t xml:space="preserve">Reran MTM process as original process generated inconsistent numbers.  However, change was due to change in deals.   Eastern SS rolled due to dependence on UK GAS mtm values.</t>
  </si>
  <si>
    <t xml:space="preserve">Uk Power</t>
  </si>
  <si>
    <t xml:space="preserve">Book was officialized twice as initial process feed data to incorrect books. Issue was caused to temporary rename of portfolios. </t>
  </si>
  <si>
    <t xml:space="preserve">FRT-DIESEL-PRC; FRT-FWD-TXFR-PRC; FRT-HO-PRC; FRT-LC-PRC; FRT-MIDWEST-BAS; FRT-MIDWEST-PRC; FRT-MOUNTAIN-BAS; FRT-MOUNTAIN-PRC; FRT-NORTHEAST-BAS; FRT-NORTHEAST-PRC; FRT-NORTHWEST-BAS; FRT-NORTHWEST-PRC; FRT-OHIO-BAS; FRT-OHIO-PRC; FRT-SOUTHCENT-BAS;FRT-SOUTHCENT-PRC; FRT-SOUTHEAST-BAS; FRT-SOUTHEAST-PRC; FRT-UCF-PRC; FRT-WEST-BAS; FRT-WEST-PRC; FRT-WTI-PRC</t>
  </si>
  <si>
    <t xml:space="preserve">Sheri Thompson</t>
  </si>
  <si>
    <t xml:space="preserve">Books were not officialized.</t>
  </si>
  <si>
    <t xml:space="preserve">UK Gas</t>
  </si>
  <si>
    <t xml:space="preserve">During officialization process system generated an error message so process was reinitiated.  </t>
  </si>
  <si>
    <t xml:space="preserve">Nordic Power</t>
  </si>
  <si>
    <t xml:space="preserve">Book was officialized late due to incorrect deal entry.   Data was reentered and book was reofficialized.    </t>
  </si>
  <si>
    <t xml:space="preserve">UK Power/ Spreadsheet and Eastern Spreadsheets 1 &amp; 2</t>
  </si>
  <si>
    <t xml:space="preserve">The Dove calc process failed due to a virus detected by systems.  Manual process reinitiated and data updated.  Spreadsheets late due to reliance on Dove Calc.</t>
  </si>
  <si>
    <t xml:space="preserve">UK Power/Spreadsheet</t>
  </si>
  <si>
    <t xml:space="preserve">The Dove calc process failed due to unsynchronized clocks.  This caused delay  in MTM process for spreadsheets and UK Power.  Process was reinitiated and books officilized</t>
  </si>
  <si>
    <t xml:space="preserve">Book was officialized late due to simultaneous running </t>
  </si>
  <si>
    <t xml:space="preserve">PWR-NG-ST-NENG-GDI;GDL</t>
  </si>
  <si>
    <t xml:space="preserve">US Power East</t>
  </si>
  <si>
    <t xml:space="preserve">The book attributes did not agree with book request.  This prevented capture of data.  Attributes have been resolved.  Due to the immaterial values contained within the book VaR and Credit not  rerun.</t>
  </si>
  <si>
    <t xml:space="preserve">FRT-SPOT-BAS; FRT-SPOT-PRC</t>
  </si>
  <si>
    <t xml:space="preserve">Books not officialized until AM</t>
  </si>
  <si>
    <t xml:space="preserve">LNG-PRICE-BAS; IDX;PRC</t>
  </si>
  <si>
    <t xml:space="preserve">US LNG</t>
  </si>
  <si>
    <t xml:space="preserve">Books not officialed until AM</t>
  </si>
  <si>
    <t xml:space="preserve">Zinc Deal Between EM-ENA-Galvak(Mex)</t>
  </si>
  <si>
    <t xml:space="preserve">Deal was  completed on Aug 31st, but not entered into RisktRAC until Sep 17th.</t>
  </si>
  <si>
    <t xml:space="preserve">FRT-EXOTIC-PRC</t>
  </si>
  <si>
    <t xml:space="preserve">Spreadsheet was not loaded into RisktRAC.  Uploaded in the AM and  VaR </t>
  </si>
  <si>
    <t xml:space="preserve">UK Credit Trading</t>
  </si>
  <si>
    <t xml:space="preserve">Credit spreadsheet was not completed by deadline.  </t>
  </si>
  <si>
    <t xml:space="preserve">The MTM process failed due to unsynchronized time clocks.  This prevented curve load process.  Problem resolved and process reinitiated.  </t>
  </si>
  <si>
    <t xml:space="preserve">PHYSOIL-EVERGREE-PRC;EGLI-C2MW-PRC; EGLI-C3MW-PRC; EGLI-C5MW-PRC; EGLI-NC4NW-PRC; EGLI-FEES-PRC; C3-PRC; C5+-BRNT-HEDGE-PRC; NAPTHA-UR-PRC; C3-CAND-EGSC-PRC; C3-UR-PRC;EGLI-C2GC-PRC; PHYSOIL2-IDX; PHYSOIL-PRICE-PRC;C2-PRC</t>
  </si>
  <si>
    <t xml:space="preserve">Due to curve data update, books were reofficialized.  Due to the immaterial change in P&amp;L, VaR was not rerun.  Change in P&amp;L will be captured in COB S EP 17 DPR. Credit was notified.</t>
  </si>
  <si>
    <t xml:space="preserve">Prior responsible party out of office and backup did not follow instructions for file feed.  Data was uploaded late into CAS.</t>
  </si>
  <si>
    <t xml:space="preserve">STEEL VaR </t>
  </si>
  <si>
    <t xml:space="preserve">Steel</t>
  </si>
  <si>
    <t xml:space="preserve">Due to incorrect deal capture positions were incorrect.  Data was corrected and VaR rerun.</t>
  </si>
  <si>
    <t xml:space="preserve">DUB-EESEAM-XL-BAS, DUB-EESEAM-XL-PRC, DUB-ERMS-XL-BAS, DUB-ERMS-XL-PRC, DUB-INT-PHY, DUB-OPT-BAS , DUB-OPT-PRC</t>
  </si>
  <si>
    <t xml:space="preserve">Books were not officialized. Books were officialized in the AM.  Credit not impacted as they receive a separate credit file.</t>
  </si>
  <si>
    <t xml:space="preserve">UK 4 File Feeds</t>
  </si>
  <si>
    <t xml:space="preserve">RisktRAC IT</t>
  </si>
  <si>
    <t xml:space="preserve">While the File was sent on time by London, it was not processed until after 6 am VaR run.  Due to certain systems upgrades, RistRAC database was brought down.  Files were processed from the que and captured by 8 am VaR run.</t>
  </si>
  <si>
    <t xml:space="preserve">LNG-PRICE-PRC. LNG-PRICE-BAS, LNG-PRICE-IDX</t>
  </si>
  <si>
    <t xml:space="preserve">LNG</t>
  </si>
  <si>
    <t xml:space="preserve">John Swinney</t>
  </si>
  <si>
    <t xml:space="preserve">Book was not officialized.  Process completed in the AM and VaR Rerun.</t>
  </si>
  <si>
    <t xml:space="preserve">EPMI-LT-NAMGMT-PRC; EPMI-LT-WNAMGMT-PRC</t>
  </si>
  <si>
    <t xml:space="preserve">KLOIBL</t>
  </si>
  <si>
    <t xml:space="preserve">BA forgot to officialize.  Books were officialized in the AM</t>
  </si>
  <si>
    <t xml:space="preserve">BA initiated uploaded process and received no error message.   Assumed data had been captured.  Due to process of upload, through terminal server,  connection may have been lost which prevented deal capture.   </t>
  </si>
  <si>
    <t xml:space="preserve"> 4 Deals were entered incorrectly, which caused a               14 twh discrepancy.  1 new curve was not properly set up, which caused mtm to fail.  Data was corrected and process reiniated.  File was subsequently retransmitted to R isktRAC.</t>
  </si>
  <si>
    <t xml:space="preserve">Continental Power MTM process failed due to an inability of process to access curver  server. Issue identified to be curve server had not finished processing when MTM process is requesting data.  To prevent further problems pushed back MTM process 30 minutes.</t>
  </si>
  <si>
    <t xml:space="preserve">UK Power; Eastern Spreadsheets; UK Power SS</t>
  </si>
  <si>
    <t xml:space="preserve">Due to bad data that corrupted the valuation process the MTM failed.  Data was corrected and process re-initated for all books.</t>
  </si>
  <si>
    <t xml:space="preserve">Advertising VaR</t>
  </si>
  <si>
    <t xml:space="preserve">Kristin Albrecht</t>
  </si>
  <si>
    <t xml:space="preserve">Due to incorrect positions, data was reloaded.  VaR  and CAS rerun.</t>
  </si>
  <si>
    <t xml:space="preserve">FREIGHT-IDX; FREIGHT-VS1-PRC</t>
  </si>
  <si>
    <t xml:space="preserve">Books wer e not officialized during end of day process.  Officialized in the AM.</t>
  </si>
  <si>
    <t xml:space="preserve">Book was not officed during end of day process. Uploaded in the AM.</t>
  </si>
  <si>
    <t xml:space="preserve">Due to weekend power outage and continuing server issues, the server was unable to connect to the enPower curver FTP Server.  Server efforts to reconnect failed, which caused the late officialization and upload of book into RisktRAC.</t>
  </si>
  <si>
    <t xml:space="preserve">Australia Power</t>
  </si>
  <si>
    <t xml:space="preserve">Heidi Mason</t>
  </si>
  <si>
    <t xml:space="preserve">Book was officialized with effective date of Sep 9 for COB Sep 7.  IT moved data to appropriate date.   As VaR calculated by local office there was no impact on VaR.  Credit exposure is managed at local office.</t>
  </si>
  <si>
    <t xml:space="preserve">UK Gas/ Nordic Power</t>
  </si>
  <si>
    <t xml:space="preserve">Due to incorrect curve data, which had to be updated, mtm process had to be rerun.    Books loaded late and VaR was rerun.</t>
  </si>
  <si>
    <t xml:space="preserve">FT-REGS-GDI</t>
  </si>
  <si>
    <t xml:space="preserve">Book was officialized with an incorrect  effective date.  Book was reofficialized.   Book has no 3rd party credit exposure.</t>
  </si>
  <si>
    <t xml:space="preserve">FT-IM-ENOV-GDL; INTRA-EMWNSS2-GDL</t>
  </si>
  <si>
    <t xml:space="preserve">US Ennovate</t>
  </si>
  <si>
    <t xml:space="preserve">US STEEL </t>
  </si>
  <si>
    <t xml:space="preserve">Book had flat positions, so there was no impact on VaR, however there was credit exposure.  </t>
  </si>
  <si>
    <t xml:space="preserve">Due to  IT issues the spreadsheet could not be uploaded correctly.  Issue was identified and resolved subsequently. As the book currently has no positions or 3rd party exposure VaR or CAS were not rerun</t>
  </si>
  <si>
    <t xml:space="preserve">CR-AGG-EES-RPS-PRC</t>
  </si>
  <si>
    <t xml:space="preserve">EES Power</t>
  </si>
  <si>
    <t xml:space="preserve">UK Power &amp; Continental Power</t>
  </si>
  <si>
    <t xml:space="preserve">Due to IT issues associated with Outlook the Extract process had to be kicked off Manually.  </t>
  </si>
  <si>
    <t xml:space="preserve">PAPER-AFF-PRC; PAPER-CAND-NWSP-PRC; PAPER-CONSOL-PRC; PAPER-IDX</t>
  </si>
  <si>
    <t xml:space="preserve">Books were not officialized during end of day process.  </t>
  </si>
  <si>
    <t xml:space="preserve">DUB-OPT-BAS; DUB-OPT-PRC; DUB-EESEAM-XL-BAS; DUB-EESEAM-XL-PRC; </t>
  </si>
  <si>
    <t xml:space="preserve">UK Power &amp; Eastern SS</t>
  </si>
  <si>
    <t xml:space="preserve">EnPower curves were not saved out properly, which caused the MtM process to fail.   Data was corrected and process reiniated.   Due to the UK Power failure the Eastern SS process, which is dependent on UK Power process, did not function properly.  Eastern SS was rerun and uploaded later in the day.</t>
  </si>
  <si>
    <t xml:space="preserve">UK Coal Positions</t>
  </si>
  <si>
    <t xml:space="preserve">Coal Positions were doubled due to a duplicate child portfolio within Hierarchy structure.  There was no impact for credit as the positions mtm was only brought in once.</t>
  </si>
  <si>
    <t xml:space="preserve">MTM failed due to unknown IT issue.  Process failed to generate error message.  Book was rerun and loaded into RisktRAC</t>
  </si>
  <si>
    <t xml:space="preserve">UK Power; Eastern Spreadsheets</t>
  </si>
  <si>
    <t xml:space="preserve">Books loaded late into RisktRAC due to missing curve data which prevented completion of MTM process and feed.  Due to immaterial curves shift between prior day data, used prior day curve data to rerun MTM process.  Due to US Holiday data was captured in VaR run.</t>
  </si>
  <si>
    <t xml:space="preserve">TOLUENE-DISTR-PRC</t>
  </si>
  <si>
    <t xml:space="preserve">Attribute mismatch.  Book was officialized using risk type of   basis. </t>
  </si>
  <si>
    <t xml:space="preserve">OIL-CAND2-EGSC-PRC</t>
  </si>
  <si>
    <t xml:space="preserve">Book was not officialized as part of end of day process.  Book was officialized in the AM.</t>
  </si>
  <si>
    <t xml:space="preserve">CR-AG-EES-RG-XL-PRC; CR-AGG-EES-RPS-PRC   </t>
  </si>
  <si>
    <t xml:space="preserve">MTM credit files at counterparty level were not updated for COB Aug 29</t>
  </si>
  <si>
    <t xml:space="preserve">Positions are held in spreadsheets due to enPower limitations.   RM are experiencing problems uploading data into RisktRAC.  Working with IT to resolve and upload data.</t>
  </si>
  <si>
    <t xml:space="preserve">VaR had to be rerun because BLCR &amp; BLCRFH steel curves not loaded.  VaR reverted to prior day, however uploated new curve data and Reran VaR.</t>
  </si>
  <si>
    <t xml:space="preserve">FT-CAND-EGSC-BC-IDX; FT-CAND-EGSC-BC-PRC; FT-CAND-EGSC-IDX; FT-CAND-EGSC-PRC; FT-CAND-EGSC-A-BAS; FT-CAND-EGSC-PRC; FT-CAND-EGSC-BO-PRC; FT-CAND-ROLLOFF-PRC</t>
  </si>
  <si>
    <t xml:space="preserve">Due to the volume of deals and month end process books were officialized past 3 am.  This caused the books to miss the Credit process.  Additionally, certain books were officialized for current day and prior day, which caused manual processing for IR/FX group.  </t>
  </si>
  <si>
    <t xml:space="preserve">Book loaded late into RisktRAC due to slightly late officialization</t>
  </si>
  <si>
    <t xml:space="preserve">GD-TEXAS-GDL &amp; ST-BAMMEL-FNCL-GDL</t>
  </si>
  <si>
    <t xml:space="preserve">US GAS TEXAS</t>
  </si>
  <si>
    <t xml:space="preserve">NG-X-OPT-HO-PRC</t>
  </si>
  <si>
    <t xml:space="preserve">US Gas Financial</t>
  </si>
  <si>
    <t xml:space="preserve">Book was officialized, however due to attribute issues not captured by RisktRAC.  </t>
  </si>
  <si>
    <t xml:space="preserve">FT-KATY-GDI</t>
  </si>
  <si>
    <t xml:space="preserve">Book was not officialized</t>
  </si>
  <si>
    <t xml:space="preserve">Due to problems with DPR process file was not completed in time.  </t>
  </si>
  <si>
    <t xml:space="preserve">Book is encountering delays during upload due to systems performance issues.  IT is working to identify issue and resolve</t>
  </si>
  <si>
    <t xml:space="preserve">FRT-DIESEL-PRC; FRT-FWD-TXFR-PRC; FRT-HO-PRC; FRT-LC-PRC; FRT-MIDWEST-BAS; FRT-MIDWEST-PRC; FRT-MOUNTAIN-BAS; FRT-MOUNTAIN-PRC;  FRT-NORTHEAST-BAS; FRT-NORTHEAST-PRC; FRT-NORTHWEST-BAS; FRT-NORTHWEST-PRC; FRT-OHIO-BAS; FRT-OHIO-PRC; FRT-SOUTHCENT-BAS; FRT-SOUTHCENT-PRC; FRT-SOUTHEAST-PRC; FRT-SOUTHEAST-BAS;FRT-UCF-PRC;FRT-WEST-PRC; FRT-WEST-PRC;FRT-WTI-PRC</t>
  </si>
  <si>
    <t xml:space="preserve">Books were not officialized.  Done in the AM and VaR rerun.</t>
  </si>
  <si>
    <t xml:space="preserve">UKPWRSWAP1, UK  Term</t>
  </si>
  <si>
    <r>
      <rPr>
        <sz val="10"/>
        <color rgb="FFFF0000"/>
        <rFont val="Arial"/>
        <family val="2"/>
      </rPr>
      <t xml:space="preserve">Uk Pwr Swap :</t>
    </r>
    <r>
      <rPr>
        <sz val="10"/>
        <rFont val="Arial"/>
        <family val="2"/>
      </rPr>
      <t xml:space="preserve">Only 1 of the 4 files was transmitted.  Issue identified and file resent.  </t>
    </r>
    <r>
      <rPr>
        <sz val="10"/>
        <color rgb="FFFF0000"/>
        <rFont val="Arial"/>
        <family val="2"/>
      </rPr>
      <t xml:space="preserve">UK TERM:</t>
    </r>
    <r>
      <rPr>
        <sz val="10"/>
        <rFont val="Arial"/>
        <family val="2"/>
      </rPr>
      <t xml:space="preserve">  File not received by 6:15, but did make the VaR Run.</t>
    </r>
  </si>
  <si>
    <t xml:space="preserve">Due to an incorrect interest rate curve mapping in Energydesk, the book was late.  The Curve was corrected and the MTM rerun.</t>
  </si>
  <si>
    <t xml:space="preserve">EES AR File</t>
  </si>
  <si>
    <t xml:space="preserve">Due to systems issues the file received contained data for COB 08/27 and COB 08/26.  Corrected file was subsequently remitted.</t>
  </si>
  <si>
    <t xml:space="preserve">DUB-INT-PHY</t>
  </si>
  <si>
    <t xml:space="preserve">Book was not officialized.</t>
  </si>
  <si>
    <t xml:space="preserve">COAL-SYN-XL-BAS</t>
  </si>
  <si>
    <t xml:space="preserve">Frank Prejean</t>
  </si>
  <si>
    <t xml:space="preserve">UK-POWER; CONTINENTAL POWER; EASTERN SPREADSHEETS</t>
  </si>
  <si>
    <r>
      <rPr>
        <sz val="10"/>
        <rFont val="Arial"/>
        <family val="2"/>
      </rPr>
      <t xml:space="preserve">Continental power was officialized late for COB 27 due to overnight MTM failure.  Process was subsequently rerun and officialized, VaR was Rerun.  UK Power was officialized late due to an unnecessary MTM process, that was halted by IT/Risk and officialized.  </t>
    </r>
    <r>
      <rPr>
        <sz val="10"/>
        <color rgb="FFFF0000"/>
        <rFont val="Arial"/>
        <family val="2"/>
      </rPr>
      <t xml:space="preserve">Eastern SS</t>
    </r>
    <r>
      <rPr>
        <sz val="10"/>
        <rFont val="Arial"/>
        <family val="2"/>
      </rPr>
      <t xml:space="preserve"> officialized late due to issues with UK Power, which is a precursor to Eastern SS officialization.  </t>
    </r>
  </si>
  <si>
    <t xml:space="preserve">SUMMARY BY WEEK FOR  08/13-08/20</t>
  </si>
  <si>
    <t xml:space="preserve">LOG OF PENDING VALUATION ISSUES</t>
  </si>
  <si>
    <t xml:space="preserve">Book was officialized, however only 1 of 4 files were received in feed.</t>
  </si>
  <si>
    <t xml:space="preserve">RM and IT researching to determine what is causing error and provide update.</t>
  </si>
  <si>
    <t xml:space="preserve">Pending</t>
  </si>
  <si>
    <t xml:space="preserve">Power R3 Vol Curve</t>
  </si>
  <si>
    <t xml:space="preserve">US Power</t>
  </si>
  <si>
    <t xml:space="preserve">R3 curve was marked the related books calc'd appropriately.  Subsequently, the trader went in and changed Peak vol data which caused the off peak data to zero out.  The zero values caused the VaR to crash and prevented the aggregation of AGG-ECT.  Data was corrected and VaR rerun.</t>
  </si>
  <si>
    <t xml:space="preserve">RM has communicated with Trader that once a curve is marked final no changes should be made as it may impact downstream systems.  Additionally, IT investigating as why the off-peak data was zeroed out when only peak data was amended.                                                </t>
  </si>
  <si>
    <t xml:space="preserve">Book was officialized, but was not picked up by  RisktRAC until after 9 am.  </t>
  </si>
  <si>
    <t xml:space="preserve">Only one of 4 required files were transmitted in file feed process. Working with IT and RM to identify issue.</t>
  </si>
  <si>
    <t xml:space="preserve">Freight VaR rerun</t>
  </si>
  <si>
    <t xml:space="preserve">Freight VaR  was significantly greater than prior day.  Change was caused by BA's request to change the Primary/Secondary factor.  Additionally, the the vol curves were marked as zero which caused the VaR calc to revert to NG vol which further exaggerated problem. </t>
  </si>
  <si>
    <t xml:space="preserve">Action plan pending.</t>
  </si>
  <si>
    <t xml:space="preserve">Nordic Weather Credit File</t>
  </si>
  <si>
    <t xml:space="preserve">Nordic Weather</t>
  </si>
  <si>
    <t xml:space="preserve">Didrik Thraner Nielsen</t>
  </si>
  <si>
    <t xml:space="preserve">Due to Human error the file was not processed in time.  It was subsequently sent.</t>
  </si>
  <si>
    <t xml:space="preserve">Recommunicated deadline</t>
  </si>
  <si>
    <t xml:space="preserve">Unify Power</t>
  </si>
  <si>
    <t xml:space="preserve">Unify  Power</t>
  </si>
  <si>
    <t xml:space="preserve">File was not transmitted as scheduled run.  CAS IT had to pull data in manually.  File impacts the Margin position for ENRON</t>
  </si>
  <si>
    <t xml:space="preserve">Update pending</t>
  </si>
  <si>
    <t xml:space="preserve">PWR-NG-TEXAS-GDI; PWR-NG-ST-HEDGE-GDI;PWR-MG-GAS-MTM-GDI; PWR-NE-GAS-MTM-GDI; PWR-MW-GAS-MTM-GDI; PWR-NG-ERCT0-AST-GDI</t>
  </si>
  <si>
    <t xml:space="preserve">US Power EAST</t>
  </si>
  <si>
    <t xml:space="preserve">IT</t>
  </si>
  <si>
    <t xml:space="preserve">Books were officialized, however the data was not captured by RisktRAC.  No problem noted during end of day procedures or with data attributes.  IT could not resolve the issue.</t>
  </si>
  <si>
    <t xml:space="preserve">IT and RM will monitor GDI books to identify any future problems.  Subsequent review of Postids noted that positions were captured later in the day.  </t>
  </si>
  <si>
    <t xml:space="preserve">Net Open positions reported by RisktRAC for UK power missing approximately 5 terrawatts compared to data transmitted.</t>
  </si>
  <si>
    <t xml:space="preserve">RM researching issue.</t>
  </si>
  <si>
    <t xml:space="preserve">Volatilty for R1B curve was marked incorrectly by trader, which materially overstated VaR for positions against the curve.  Curve data was corrected, reloaded and VaR rerun.</t>
  </si>
  <si>
    <t xml:space="preserve">Update Pending</t>
  </si>
  <si>
    <t xml:space="preserve">Eastern 1 &amp; 2 spreadsheets</t>
  </si>
  <si>
    <t xml:space="preserve">Eastern Spreadsheets</t>
  </si>
  <si>
    <t xml:space="preserve">Positions in spreadsheets were rolled from COB Jul 26.  The data was rolled due to an error in the overnight MtM run of the Excel based models.  Data being rerun and will be feed to RisktRAC later.</t>
  </si>
  <si>
    <t xml:space="preserve">Update pending.</t>
  </si>
  <si>
    <t xml:space="preserve">FIN-AGRI-GRAINS-PRC; UK-COFFEE-PRC;FIN-AGRI-SOFT-PRC;UK-COCOA-PROP-PRC;UK-SUGAR-NYBO-P-PRC</t>
  </si>
  <si>
    <t xml:space="preserve">Books had liquidated, but were still reporting deal legs with zero volumes and mtm value.  Book has been officialized to zero, however due to deal leg table it appears as though it has Credit and VaR exposure, when non appears to exist.</t>
  </si>
  <si>
    <t xml:space="preserve">BA and ERMS IT working to identify issue and correct to insure proper data capture by RisktRAC and CAS.</t>
  </si>
  <si>
    <t xml:space="preserve">FT-IM-ENOV-GDL</t>
  </si>
  <si>
    <t xml:space="preserve">Kevin Radous</t>
  </si>
  <si>
    <t xml:space="preserve">Book was officialized, however due to an attribute mismatch the book was not captured by RisktRAC.  </t>
  </si>
  <si>
    <t xml:space="preserve">Issue was identified on 07/25.   Proper procedures for changing attributes communicated to BA.</t>
  </si>
  <si>
    <t xml:space="preserve">BA is working with ERMS IT to determine issue and resolution.</t>
  </si>
  <si>
    <t xml:space="preserve">EES-MTM Power at Coutnerparty level</t>
  </si>
  <si>
    <t xml:space="preserve">EES Power MTM at counterparty level feed for Credit not received for COB 07/19.  Per Scott Mills this is due to IT issues.</t>
  </si>
  <si>
    <t xml:space="preserve">Nordic Power was loaded late into RisktRAC  due required rerun of MTM due to omission of Nordic futures and options.</t>
  </si>
  <si>
    <t xml:space="preserve">INTRA-EMWNSS2-GDL</t>
  </si>
  <si>
    <t xml:space="preserve">US GAS</t>
  </si>
  <si>
    <t xml:space="preserve">Book was officialized, but due to an attribute mismatch the data was not captured by RisktRac.    Problem was resolved and data pulled in and VaR rerun.</t>
  </si>
  <si>
    <t xml:space="preserve">Working to identify issue and resolve.</t>
  </si>
  <si>
    <t xml:space="preserve">Eastern Spreadsheets 1&amp;2</t>
  </si>
  <si>
    <t xml:space="preserve">European</t>
  </si>
  <si>
    <t xml:space="preserve">Trader failed to load needed curve data, which prevented calcing of book during overnight run.   Therefore, data was rolled from 07/06/01.  Curve data has was updated in the AM, however due to the time required to run the Eastern sheets the positions and values were not updated.  </t>
  </si>
  <si>
    <t xml:space="preserve">Implementation of Energydesk.com will allow for an table to track curves that are saved.</t>
  </si>
  <si>
    <t xml:space="preserve">EAF-AUS-PRC</t>
  </si>
  <si>
    <t xml:space="preserve">Australia</t>
  </si>
  <si>
    <t xml:space="preserve">Justin Den Hertog</t>
  </si>
  <si>
    <t xml:space="preserve">NBP Curve</t>
  </si>
  <si>
    <t xml:space="preserve">Curve data after Sept 2003 is zeroed out on the RisktRAC side, while data is valid on UK side.  Zero values can cause VaR to crash as it is a primary curve. </t>
  </si>
  <si>
    <t xml:space="preserve">EBS credit file not transmitted for 06/29/01.</t>
  </si>
  <si>
    <t xml:space="preserve">Will discuss importance of completing end of day process with RM</t>
  </si>
  <si>
    <t xml:space="preserve">FT-CAND-EGSC-BC-PRC;FT-CAND-EGSC-PRC; FT-CAND-EGSC-OPT IDX &amp; PRC</t>
  </si>
  <si>
    <t xml:space="preserve">Books were officialized late, but before VaR deadline.  However, the data was not captured for  credit reporting purposes since credit report runs at 1:30am.</t>
  </si>
  <si>
    <t xml:space="preserve">Will discuss potential to change timing of credit process with Debbie Brackett and John Powell.</t>
  </si>
  <si>
    <t xml:space="preserve">The credit file was not processed since there were no new deals or curve shift.  RM felt that processing was not necessary since there was no change in prior day data and given that the Credit system reverts to prior day data if current day is not available.</t>
  </si>
  <si>
    <t xml:space="preserve">Discuss process given circumstance with Debbie Brackett and UK RM</t>
  </si>
  <si>
    <t xml:space="preserve">EES-CANADA-PRC</t>
  </si>
  <si>
    <t xml:space="preserve">EES-GAS</t>
  </si>
  <si>
    <t xml:space="preserve">Trader failed to load needed curve data, which prevented calcing of book.   Curve data was loaded and books were officialized</t>
  </si>
  <si>
    <t xml:space="preserve">RM needs to develop procedures to identify when needed data is not loaded</t>
  </si>
  <si>
    <t xml:space="preserve">Solarc Europe</t>
  </si>
  <si>
    <t xml:space="preserve">The Solarc Europe file was not trasmitted to Credit, which understates credit exposure for physical nominations that have not been billed.</t>
  </si>
  <si>
    <t xml:space="preserve">Application recently went to a new server which may have caused change.  Working to identify issues and correct. Fix expect 06/28</t>
  </si>
  <si>
    <t xml:space="preserve">VaR failure</t>
  </si>
  <si>
    <t xml:space="preserve">B33 &amp; B11 primary power curves have not been marked for the past 15 days, which caused the VaR run to fail.  The curves have not been marked because their use has been discontinued.   RisktRAC requires that all primary curves be marked or VaR will fail to run completely.  </t>
  </si>
  <si>
    <t xml:space="preserve">Power RM notified users and RAC that the curves would be not be marked going forward and that they should be deleted during factor loading to prevent VaR failure.  Latest factor loading has not been approved, which prevented the deletion of the discontinued curves.  Need to approve latest factor loading or develop alternate process to add and delete curves.</t>
  </si>
  <si>
    <t xml:space="preserve">Original file feed size noted to be extremely small.  London RM reviewed and transmitted larger file.  </t>
  </si>
  <si>
    <t xml:space="preserve">Waiting on update related to issue and action plan.</t>
  </si>
  <si>
    <t xml:space="preserve">Book was officialized late because the server that holds relevant price curve data was down, which prevented completion of MTM process.  Server was rebooted in the AM and MTM completed. </t>
  </si>
  <si>
    <t xml:space="preserve">RM is currently developing a replacement systems called Energydesk.com, which is currently in TEST.  This system will replace the current MTM system.  ETA for go live is during 3q 2001</t>
  </si>
  <si>
    <t xml:space="preserve">DUB-ERMS-XL-PRC; DUB-ERMS-XL-BAS; DUB-INT-PHY</t>
  </si>
  <si>
    <t xml:space="preserve">Book Admin states that normal procedures were followed and file was uploaded into RisktRAC with no error messages noted, however positions were not noted in RisktRAC.  As file was reloaded in the AM IT could not determine the problem.  VaR was rerun.</t>
  </si>
  <si>
    <t xml:space="preserve">Follow up to try and ID issue.</t>
  </si>
  <si>
    <t xml:space="preserve">Eastern 1&amp;2 Spreadsheets</t>
  </si>
  <si>
    <t xml:space="preserve">Spreadsheets officialized late to due file format incompatability with gas hedge files.  Due to a systems upgrade the file format was altered.  </t>
  </si>
  <si>
    <t xml:space="preserve">Currently there is no TEST server available to test system upgrades prior to placing into production.  RM working with IT to secure a test server to prevent future occurance.</t>
  </si>
  <si>
    <t xml:space="preserve">Spreadsheets officialized late due to Overnight MTM failure caused by missing curve data.  The needed gas price curve was not saved.  </t>
  </si>
  <si>
    <t xml:space="preserve">Risk Management is working to develop a process to monitor the price curve saving process.  Expect to have process in production in about 2 weeks. </t>
  </si>
  <si>
    <t xml:space="preserve">EES Credit File</t>
  </si>
  <si>
    <t xml:space="preserve">Due to problems with source system upgrade, the EES MTM credit file has not been received in a timely manner.  </t>
  </si>
  <si>
    <t xml:space="preserve">Risk Management working to identify problem and resolving issue.</t>
  </si>
  <si>
    <t xml:space="preserve">SAP FILE</t>
  </si>
  <si>
    <t xml:space="preserve">Due to a change in the feed process, which was not communicated to downstream users, the data was not properly captured by Credit.  This change in feed caused an overstatement of Credit Risk by $500 million </t>
  </si>
  <si>
    <t xml:space="preserve">Communicate the importance of discussing any changes in current procedures, feeds or formats with all impacted downstream users to minimize potential impact to systems and users.</t>
  </si>
  <si>
    <t xml:space="preserve">Eastern spreadsheets were officialized late, around 6:38 am, due to technical problems with the workstation which runs the Eastern Model.  The PC shut down during the night which prevented completion of MTM process.</t>
  </si>
  <si>
    <t xml:space="preserve">Risk Management with IT are prioritizing the purchase of a new server for the Eastern Spreadsheets which will give the model 24 hr support and also give the model a more stable environment.</t>
  </si>
  <si>
    <t xml:space="preserve">Overnight MTM failed due to lack of disk space.  DBA is working to allocate additional space to process.</t>
  </si>
  <si>
    <t xml:space="preserve">Working to allocate additional disk space to insure process does not fail.</t>
  </si>
  <si>
    <t xml:space="preserve">Eastern1&amp;2 Spreadsheets</t>
  </si>
  <si>
    <t xml:space="preserve">Spreadsheets were officialized late due to the failure of the overnight MTM process.  </t>
  </si>
  <si>
    <t xml:space="preserve">Risk Management working on 24 hr support to monitor overnight process.  Additionally, the implementation of the Socrates valuation engine will remove the inherent instability in using Excel.</t>
  </si>
  <si>
    <t xml:space="preserve">Heat Rate Swaps</t>
  </si>
  <si>
    <t xml:space="preserve">US-POWER</t>
  </si>
  <si>
    <t xml:space="preserve">Positions related to Heat Rate Swaps are being captured for Benchmark purposes, however data is not automatically captured for RisktRAC VaR calculation due to the problems associated with index issues noted below</t>
  </si>
  <si>
    <t xml:space="preserve">EnPower needs to be updated to recognize basis legs and RisktRAC needs to be updated to recognize change in source system.  Changed in systems is estimated to complete by 06/30/01</t>
  </si>
  <si>
    <t xml:space="preserve">UK Power </t>
  </si>
  <si>
    <t xml:space="preserve">UK-Power</t>
  </si>
  <si>
    <t xml:space="preserve">Due to maintenance error over the weekend, the Unix server did not receive needed data, which resulted in MTM failure.  MTM reperformed in AM and data submitted.</t>
  </si>
  <si>
    <t xml:space="preserve">IT  working to implement procedures at close of business that would allow time to identify errors prior to Houston deadline.</t>
  </si>
  <si>
    <t xml:space="preserve">Due to Maintenance error the 06/15 MTM failed.  Rolled positions for 06/14</t>
  </si>
  <si>
    <t xml:space="preserve">DBL-XL-TRIGGER-PRC</t>
  </si>
  <si>
    <t xml:space="preserve">US-GRM</t>
  </si>
  <si>
    <t xml:space="preserve">John Best</t>
  </si>
  <si>
    <t xml:space="preserve">Assigned staff believed they had loaded sheet successfully, however data not captured. </t>
  </si>
  <si>
    <t xml:space="preserve">Will Communicate use of Active/Inactive Website to RM to ensure any data transfer issues are properly identified.</t>
  </si>
  <si>
    <t xml:space="preserve">UK POWER Options</t>
  </si>
  <si>
    <t xml:space="preserve">1.4 Terrawatt position is not being reported and therefore is not being captured for VaR purposes.  </t>
  </si>
  <si>
    <t xml:space="preserve">Risk management is working to identify why the positions are not being captured.  An amendment to Dove Calc will take place in 2-3 weeks in an attempt to captured positions.  In the mean time RM should run and AD-HOC VaR and transmit data for DPR purposes.</t>
  </si>
  <si>
    <t xml:space="preserve">C, D2</t>
  </si>
  <si>
    <t xml:space="preserve">Heat rate swaps were not captured in RisktRAC, due to the lack of an appropriate book within RisktRAC and that the appropriate commodity NG was not set up in EnPower.  These two factors prevented the capture of the Heat Swap positions.</t>
  </si>
  <si>
    <t xml:space="preserve">The Needed book was created within RisktRAC and the commodities were updated within EnPower.  The books were reofficialized and the VaR was rerun for Commodity VaR, AGG_ECT and AGG Power IV. W orking to develop procedures to insure reconcile positions between source and reporting systems.</t>
  </si>
  <si>
    <t xml:space="preserve">Australian Power</t>
  </si>
  <si>
    <t xml:space="preserve">Due to Australian Holiday book was not officialized.  However, the holiday procedures were not followed.</t>
  </si>
  <si>
    <t xml:space="preserve">Need to recommunicate holiday officialization procedures to Risk Management team.  </t>
  </si>
  <si>
    <t xml:space="preserve">Since a Power Curve for Jun 7th was not saved, the spreadsheets were unable to run a valuation and report MTM &amp; Risk exposures for Jun 7th.  Therefore data reported is as of Jun 6.</t>
  </si>
  <si>
    <t xml:space="preserve">Risk Management is working to develop process to insure that all needed curve data is saved for each day.  Additionally, need to establish procedures for reporting MTM and P&amp;L when process fails.</t>
  </si>
  <si>
    <t xml:space="preserve">Traders failed to save Power Curves for June 7th.   Therefore, no P&amp;L Curve shift available.  All positions were properly loaded into RisktRAC</t>
  </si>
  <si>
    <t xml:space="preserve">Risk Management is working to develop process to insure that all needed curve data is saved for each day.</t>
  </si>
  <si>
    <t xml:space="preserve">Factor Loading/Primary Curves</t>
  </si>
  <si>
    <t xml:space="preserve">RAC</t>
  </si>
  <si>
    <t xml:space="preserve">Due to current processes and procedures in place, factor loadings have not been approved since April 17, 2001.  This lack of factor loading prevents the addition of new primary curves in RisktRAC.  Therefore certain secondary curves are not mapped to the appropriate primary curves.  The addition of the new primary curves  could impact VaR.</t>
  </si>
  <si>
    <t xml:space="preserve">Coordinate with various groups to identify improved process for approving factor loadings and primary curves into system.</t>
  </si>
  <si>
    <t xml:space="preserve">Bandwidth Curve</t>
  </si>
  <si>
    <t xml:space="preserve">Bandwidth</t>
  </si>
  <si>
    <t xml:space="preserve">Gary Stadler</t>
  </si>
  <si>
    <t xml:space="preserve">Volatilty Curve Data not Captured in RisktRAC.  </t>
  </si>
  <si>
    <t xml:space="preserve">Following up with IT to determine issue and resolution</t>
  </si>
  <si>
    <t xml:space="preserve">EBS-BWT</t>
  </si>
  <si>
    <t xml:space="preserve">Risk Management advised that file is late because of month-end issues and a larger than normal number of deals to be input.</t>
  </si>
  <si>
    <t xml:space="preserve">Business holiday for 06/04/01, however appropriate holiday schedule not followed.  Communicated procedures required that 06/01/01 data be officialized prior to holiday.  </t>
  </si>
  <si>
    <t xml:space="preserve">Recommunicate holiday procedures with appropriate Business Risk Managers to insure that data is appropriatesly reported.  </t>
  </si>
  <si>
    <t xml:space="preserve">Experienced problems sending their feed to RisktRac due to a failure in the overnight Nordic MTM system run. </t>
  </si>
  <si>
    <t xml:space="preserve">IT is working on this issue.</t>
  </si>
  <si>
    <t xml:space="preserve">Eastern Books</t>
  </si>
  <si>
    <t xml:space="preserve">UK Eastern</t>
  </si>
  <si>
    <t xml:space="preserve">Problems loading current day spreadsheet as a result, 70 Bcf of hedges did not make it to RisktRac. </t>
  </si>
  <si>
    <t xml:space="preserve">Database is not functioning properly. (IT issues)</t>
  </si>
  <si>
    <t xml:space="preserve">Houston IT working on fixing this problem.</t>
  </si>
  <si>
    <t xml:space="preserve">File had to be re-send because of a deal that was doubled up.  File was re-sent before the first file sent completed reconciling deal and position table.</t>
  </si>
  <si>
    <t xml:space="preserve">Houston IT suggested when having to re-send file, develop a test to check if first file was completed and wait 10 mins before sending the second one. </t>
  </si>
  <si>
    <t xml:space="preserve">PPP power curve was loaded into the curve file thus causing incorrect valuation and problems with the position files.</t>
  </si>
  <si>
    <t xml:space="preserve">Waiting for an Action Plan from UK.</t>
  </si>
  <si>
    <t xml:space="preserve">Unified Power</t>
  </si>
  <si>
    <t xml:space="preserve">Power</t>
  </si>
  <si>
    <t xml:space="preserve">Leslie Reeves</t>
  </si>
  <si>
    <t xml:space="preserve">Unified power system failed and had to be re-run.</t>
  </si>
  <si>
    <t xml:space="preserve">Unified system personnel are monitoring the system to determine cause of the problem.</t>
  </si>
  <si>
    <t xml:space="preserve">Monday was a bank holiday and IT switched Portcalc off as they did not want the systems to run overnight.  However, it was not turned on by IT for Tuesday 8 May close of business overnight run.  Consequently, Portcalc mtm did not run and there was no data for 8 May to be officialized by risk management.  The Portcalc mtm had to be subsequently re-run by IT during the current day and was then officialized and loaded into Risktrac at 7:35 am Houston time.</t>
  </si>
  <si>
    <t xml:space="preserve">Procedure to be put in place so that the dates for running of the mtm are clearly stated and defined for the benefit of IT.  This will ensure that any confusion is removed as to the dates for the mtm run.</t>
  </si>
  <si>
    <t xml:space="preserve"> Nordic Power data for 8 May did not load into Risktrac until 6:13 am Houston time.  This was due to a random IT error in that some options failed to be calculated in the overnight mtm run.  Nordic risk management had to manually determine which of the book's option positions failed to be calculated and then had to manually recalculate these options before officialization could be initiated. </t>
  </si>
  <si>
    <t xml:space="preserve">Waiting for an Action Plan from Michael Kass.</t>
  </si>
</sst>
</file>

<file path=xl/styles.xml><?xml version="1.0" encoding="utf-8"?>
<styleSheet xmlns="http://schemas.openxmlformats.org/spreadsheetml/2006/main">
  <numFmts count="7">
    <numFmt numFmtId="164" formatCode="General"/>
    <numFmt numFmtId="165" formatCode="[$-409]m/d/yyyy"/>
    <numFmt numFmtId="166" formatCode="[$-409]d\-mmm"/>
    <numFmt numFmtId="167" formatCode="0%"/>
    <numFmt numFmtId="168" formatCode="_(* #,##0.00_);_(* \(#,##0.00\);_(* \-??_);_(@_)"/>
    <numFmt numFmtId="169" formatCode="_(* #,##0_);_(* \(#,##0\);_(* \-??_);_(@_)"/>
    <numFmt numFmtId="170" formatCode="0"/>
  </numFmts>
  <fonts count="68">
    <font>
      <sz val="10"/>
      <name val="Arial"/>
      <family val="0"/>
    </font>
    <font>
      <sz val="10"/>
      <name val="Arial"/>
      <family val="0"/>
    </font>
    <font>
      <sz val="10"/>
      <name val="Arial"/>
      <family val="0"/>
    </font>
    <font>
      <sz val="10"/>
      <name val="Arial"/>
      <family val="0"/>
    </font>
    <font>
      <sz val="10"/>
      <name val="Arial"/>
      <family val="2"/>
    </font>
    <font>
      <b val="true"/>
      <sz val="10"/>
      <name val="Arial"/>
      <family val="2"/>
    </font>
    <font>
      <b val="true"/>
      <u val="single"/>
      <sz val="10"/>
      <name val="Arial"/>
      <family val="2"/>
    </font>
    <font>
      <b val="true"/>
      <sz val="10.5"/>
      <color rgb="FF000000"/>
      <name val="Arial"/>
      <family val="2"/>
    </font>
    <font>
      <vertAlign val="superscript"/>
      <sz val="10.5"/>
      <color rgb="FF0000FF"/>
      <name val="Arial"/>
      <family val="2"/>
    </font>
    <font>
      <vertAlign val="superscript"/>
      <sz val="9.5"/>
      <color rgb="FFFF0000"/>
      <name val="Arial"/>
      <family val="2"/>
    </font>
    <font>
      <vertAlign val="superscript"/>
      <sz val="10.5"/>
      <color rgb="FFFF0000"/>
      <name val="Arial"/>
      <family val="2"/>
    </font>
    <font>
      <vertAlign val="superscript"/>
      <sz val="9"/>
      <color rgb="FFFF0000"/>
      <name val="Arial"/>
      <family val="2"/>
    </font>
    <font>
      <sz val="11.5"/>
      <color rgb="FF000080"/>
      <name val="Arial"/>
      <family val="2"/>
    </font>
    <font>
      <sz val="9.25"/>
      <color rgb="FF000000"/>
      <name val="Arial"/>
      <family val="2"/>
    </font>
    <font>
      <sz val="10"/>
      <color rgb="FF000000"/>
      <name val="Arial"/>
      <family val="2"/>
    </font>
    <font>
      <b val="true"/>
      <sz val="9.5"/>
      <color rgb="FF000000"/>
      <name val="Arial"/>
      <family val="2"/>
    </font>
    <font>
      <sz val="9.5"/>
      <color rgb="FF000000"/>
      <name val="Arial"/>
      <family val="2"/>
    </font>
    <font>
      <sz val="8"/>
      <color rgb="FF000000"/>
      <name val="Arial"/>
      <family val="2"/>
    </font>
    <font>
      <b val="true"/>
      <sz val="8"/>
      <name val="Arial"/>
      <family val="2"/>
    </font>
    <font>
      <b val="true"/>
      <sz val="8"/>
      <color rgb="FF000000"/>
      <name val="Arial"/>
      <family val="2"/>
    </font>
    <font>
      <b val="true"/>
      <sz val="8.75"/>
      <color rgb="FF0000FF"/>
      <name val="Arial"/>
      <family val="2"/>
    </font>
    <font>
      <b val="true"/>
      <sz val="8"/>
      <color rgb="FFFF0000"/>
      <name val="Arial"/>
      <family val="2"/>
    </font>
    <font>
      <sz val="5.5"/>
      <color rgb="FF800000"/>
      <name val="Arial"/>
      <family val="2"/>
    </font>
    <font>
      <sz val="10.25"/>
      <color rgb="FF000000"/>
      <name val="Arial"/>
      <family val="2"/>
    </font>
    <font>
      <b val="true"/>
      <sz val="11"/>
      <color rgb="FF000000"/>
      <name val="Arial"/>
      <family val="2"/>
    </font>
    <font>
      <sz val="10"/>
      <color rgb="FF000000"/>
      <name val="Times New Roman"/>
      <family val="2"/>
    </font>
    <font>
      <b val="true"/>
      <sz val="12"/>
      <color rgb="FF000000"/>
      <name val="Arial"/>
      <family val="2"/>
    </font>
    <font>
      <sz val="8.25"/>
      <color rgb="FF000000"/>
      <name val="Times New Roman"/>
      <family val="2"/>
    </font>
    <font>
      <sz val="9"/>
      <color rgb="FF000000"/>
      <name val="Arial"/>
      <family val="2"/>
    </font>
    <font>
      <b val="true"/>
      <sz val="11.5"/>
      <color rgb="FF000000"/>
      <name val="Arial"/>
      <family val="2"/>
    </font>
    <font>
      <sz val="9"/>
      <color rgb="FFFF0000"/>
      <name val="Arial"/>
      <family val="2"/>
    </font>
    <font>
      <b val="true"/>
      <sz val="10"/>
      <color rgb="FF000000"/>
      <name val="Arial"/>
      <family val="2"/>
    </font>
    <font>
      <sz val="8.75"/>
      <color rgb="FF000000"/>
      <name val="Arial"/>
      <family val="2"/>
    </font>
    <font>
      <b val="true"/>
      <sz val="10.25"/>
      <color rgb="FF000000"/>
      <name val="Arial"/>
      <family val="2"/>
    </font>
    <font>
      <vertAlign val="superscript"/>
      <sz val="10.25"/>
      <color rgb="FF0000FF"/>
      <name val="Arial"/>
      <family val="2"/>
    </font>
    <font>
      <vertAlign val="superscript"/>
      <sz val="10.25"/>
      <color rgb="FFFF0000"/>
      <name val="Arial"/>
      <family val="2"/>
    </font>
    <font>
      <b val="true"/>
      <sz val="9.25"/>
      <color rgb="FF000000"/>
      <name val="Arial"/>
      <family val="2"/>
    </font>
    <font>
      <sz val="8"/>
      <color rgb="FF000000"/>
      <name val="Times New Roman"/>
      <family val="2"/>
    </font>
    <font>
      <sz val="9"/>
      <color rgb="FF000000"/>
      <name val="Times New Roman"/>
      <family val="2"/>
    </font>
    <font>
      <b val="true"/>
      <sz val="17"/>
      <color rgb="FF000000"/>
      <name val="Arial"/>
      <family val="2"/>
    </font>
    <font>
      <sz val="12"/>
      <color rgb="FFFF0000"/>
      <name val="Arial Black"/>
      <family val="2"/>
    </font>
    <font>
      <sz val="10"/>
      <color rgb="FFFF0000"/>
      <name val="Arial Black"/>
      <family val="2"/>
    </font>
    <font>
      <sz val="10.75"/>
      <color rgb="FF000000"/>
      <name val="Arial"/>
      <family val="2"/>
    </font>
    <font>
      <vertAlign val="superscript"/>
      <sz val="9.75"/>
      <color rgb="FFFF0000"/>
      <name val="Arial"/>
      <family val="2"/>
    </font>
    <font>
      <sz val="12"/>
      <color rgb="FF000000"/>
      <name val="Arial"/>
      <family val="2"/>
    </font>
    <font>
      <b val="true"/>
      <sz val="9"/>
      <color rgb="FF000000"/>
      <name val="Arial"/>
      <family val="2"/>
    </font>
    <font>
      <sz val="11"/>
      <color rgb="FFFF0000"/>
      <name val="Arial Black"/>
      <family val="2"/>
    </font>
    <font>
      <vertAlign val="superscript"/>
      <sz val="8.25"/>
      <color rgb="FF0000FF"/>
      <name val="Arial"/>
      <family val="2"/>
    </font>
    <font>
      <vertAlign val="superscript"/>
      <sz val="8"/>
      <color rgb="FFFF0000"/>
      <name val="Arial"/>
      <family val="2"/>
    </font>
    <font>
      <vertAlign val="superscript"/>
      <sz val="8.25"/>
      <color rgb="FFFF0000"/>
      <name val="Arial"/>
      <family val="2"/>
    </font>
    <font>
      <vertAlign val="superscript"/>
      <sz val="10"/>
      <color rgb="FFFF0000"/>
      <name val="Arial"/>
      <family val="2"/>
    </font>
    <font>
      <sz val="9.75"/>
      <color rgb="FF000000"/>
      <name val="Arial"/>
      <family val="2"/>
    </font>
    <font>
      <sz val="8.25"/>
      <color rgb="FF000000"/>
      <name val="Arial"/>
      <family val="2"/>
    </font>
    <font>
      <b val="true"/>
      <sz val="11.75"/>
      <color rgb="FF000000"/>
      <name val="Arial"/>
      <family val="2"/>
    </font>
    <font>
      <sz val="8.5"/>
      <color rgb="FF000000"/>
      <name val="Arial"/>
      <family val="2"/>
    </font>
    <font>
      <b val="true"/>
      <sz val="9"/>
      <name val="Arial"/>
      <family val="2"/>
    </font>
    <font>
      <b val="true"/>
      <sz val="10.75"/>
      <color rgb="FF0000FF"/>
      <name val="Arial"/>
      <family val="2"/>
    </font>
    <font>
      <b val="true"/>
      <sz val="9.75"/>
      <color rgb="FFFF0000"/>
      <name val="Arial"/>
      <family val="2"/>
    </font>
    <font>
      <sz val="8"/>
      <color rgb="FF800000"/>
      <name val="Arial"/>
      <family val="2"/>
    </font>
    <font>
      <sz val="10.5"/>
      <color rgb="FF000000"/>
      <name val="Arial"/>
      <family val="2"/>
    </font>
    <font>
      <b val="true"/>
      <sz val="8.75"/>
      <color rgb="FF000000"/>
      <name val="Arial"/>
      <family val="2"/>
    </font>
    <font>
      <sz val="10"/>
      <color rgb="FFFF0000"/>
      <name val="Arial"/>
      <family val="2"/>
    </font>
    <font>
      <vertAlign val="superscript"/>
      <sz val="12"/>
      <color rgb="FF0000FF"/>
      <name val="Arial"/>
      <family val="2"/>
    </font>
    <font>
      <vertAlign val="superscript"/>
      <sz val="11.5"/>
      <color rgb="FFFF0000"/>
      <name val="Arial"/>
      <family val="2"/>
    </font>
    <font>
      <vertAlign val="superscript"/>
      <sz val="12"/>
      <color rgb="FFFF0000"/>
      <name val="Arial"/>
      <family val="2"/>
    </font>
    <font>
      <sz val="11.5"/>
      <color rgb="FF000000"/>
      <name val="Arial"/>
      <family val="2"/>
    </font>
    <font>
      <b val="true"/>
      <sz val="11.25"/>
      <color rgb="FF0000FF"/>
      <name val="Arial"/>
      <family val="2"/>
    </font>
    <font>
      <b val="true"/>
      <sz val="10.25"/>
      <color rgb="FFFF0000"/>
      <name val="Arial"/>
      <family val="2"/>
    </font>
  </fonts>
  <fills count="4">
    <fill>
      <patternFill patternType="none"/>
    </fill>
    <fill>
      <patternFill patternType="gray125"/>
    </fill>
    <fill>
      <patternFill patternType="solid">
        <fgColor rgb="FFFFFFFF"/>
        <bgColor rgb="FFFFFFCC"/>
      </patternFill>
    </fill>
    <fill>
      <patternFill patternType="solid">
        <fgColor rgb="FFC0C0C0"/>
        <bgColor rgb="FFCCCCFF"/>
      </patternFill>
    </fill>
  </fills>
  <borders count="9">
    <border diagonalUp="false" diagonalDown="false">
      <left/>
      <right/>
      <top/>
      <bottom/>
      <diagonal/>
    </border>
    <border diagonalUp="false" diagonalDown="false">
      <left/>
      <right/>
      <top style="thin"/>
      <bottom style="thin"/>
      <diagonal/>
    </border>
    <border diagonalUp="false" diagonalDown="false">
      <left/>
      <right/>
      <top style="thin"/>
      <botto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right/>
      <top style="thin"/>
      <bottom style="medium"/>
      <diagonal/>
    </border>
    <border diagonalUp="false" diagonalDown="false">
      <left/>
      <right/>
      <top style="thick"/>
      <bottom/>
      <diagonal/>
    </border>
    <border diagonalUp="false" diagonalDown="false">
      <left/>
      <right/>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7" fontId="0" fillId="0" borderId="0" applyFont="true" applyBorder="false" applyAlignment="false" applyProtection="false"/>
  </cellStyleXfs>
  <cellXfs count="6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center"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5" fillId="3" borderId="0" xfId="0" applyFont="true" applyBorder="false" applyAlignment="true" applyProtection="false">
      <alignment horizontal="center" vertical="bottom" textRotation="0" wrapText="false" indent="0" shrinkToFit="false"/>
      <protection locked="true" hidden="false"/>
    </xf>
    <xf numFmtId="165" fontId="4" fillId="0" borderId="0" xfId="0" applyFont="true" applyBorder="false" applyAlignment="true" applyProtection="false">
      <alignment horizontal="center" vertical="top" textRotation="0" wrapText="false" indent="0" shrinkToFit="false"/>
      <protection locked="true" hidden="false"/>
    </xf>
    <xf numFmtId="164" fontId="4" fillId="0" borderId="1" xfId="0" applyFont="true" applyBorder="true" applyAlignment="true" applyProtection="false">
      <alignment horizontal="center" vertical="top" textRotation="0" wrapText="true" indent="0" shrinkToFit="false"/>
      <protection locked="true" hidden="false"/>
    </xf>
    <xf numFmtId="164" fontId="4" fillId="0" borderId="0" xfId="0" applyFont="true" applyBorder="false" applyAlignment="true" applyProtection="false">
      <alignment horizontal="center" vertical="top" textRotation="0" wrapText="false" indent="0" shrinkToFit="false"/>
      <protection locked="true" hidden="false"/>
    </xf>
    <xf numFmtId="164" fontId="4" fillId="0" borderId="2" xfId="0" applyFont="true" applyBorder="true" applyAlignment="true" applyProtection="false">
      <alignment horizontal="general" vertical="top"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4" fillId="0" borderId="1" xfId="0" applyFont="true" applyBorder="true" applyAlignment="true" applyProtection="false">
      <alignment horizontal="center" vertical="top" textRotation="0" wrapText="false" indent="0" shrinkToFit="false"/>
      <protection locked="true" hidden="false"/>
    </xf>
    <xf numFmtId="164" fontId="4" fillId="0" borderId="1" xfId="0" applyFont="true" applyBorder="true" applyAlignment="true" applyProtection="false">
      <alignment horizontal="center" vertical="top" textRotation="0" wrapText="false" indent="0" shrinkToFit="false"/>
      <protection locked="true" hidden="false"/>
    </xf>
    <xf numFmtId="164" fontId="4" fillId="0" borderId="1" xfId="0" applyFont="true" applyBorder="true" applyAlignment="true" applyProtection="false">
      <alignment horizontal="general" vertical="top" textRotation="0" wrapText="true" indent="0" shrinkToFit="false"/>
      <protection locked="true" hidden="false"/>
    </xf>
    <xf numFmtId="164" fontId="0" fillId="0" borderId="1" xfId="0" applyFont="false" applyBorder="true" applyAlignment="true" applyProtection="false">
      <alignment horizontal="general" vertical="top" textRotation="0" wrapText="true" indent="0" shrinkToFit="false"/>
      <protection locked="true" hidden="false"/>
    </xf>
    <xf numFmtId="165" fontId="4" fillId="0" borderId="1" xfId="0" applyFont="true" applyBorder="true" applyAlignment="true" applyProtection="false">
      <alignment horizontal="general" vertical="top" textRotation="0" wrapText="true" indent="0" shrinkToFit="false"/>
      <protection locked="true" hidden="false"/>
    </xf>
    <xf numFmtId="164" fontId="0" fillId="0" borderId="1" xfId="0" applyFont="false" applyBorder="true" applyAlignment="true" applyProtection="false">
      <alignment horizontal="center" vertical="top" textRotation="0" wrapText="true" indent="0" shrinkToFit="false"/>
      <protection locked="true" hidden="false"/>
    </xf>
    <xf numFmtId="164" fontId="0" fillId="0" borderId="1" xfId="0" applyFont="false" applyBorder="true" applyAlignment="true" applyProtection="false">
      <alignment horizontal="left" vertical="top" textRotation="0" wrapText="true" indent="0" shrinkToFit="false"/>
      <protection locked="true" hidden="false"/>
    </xf>
    <xf numFmtId="165" fontId="4" fillId="0" borderId="1" xfId="0" applyFont="true" applyBorder="true" applyAlignment="true" applyProtection="false">
      <alignment horizontal="general" vertical="top" textRotation="0" wrapText="true" indent="0" shrinkToFit="false"/>
      <protection locked="true" hidden="false"/>
    </xf>
    <xf numFmtId="165" fontId="0" fillId="0" borderId="1" xfId="0" applyFont="false" applyBorder="true" applyAlignment="true" applyProtection="false">
      <alignment horizontal="general" vertical="top" textRotation="0" wrapText="true" indent="0" shrinkToFit="false"/>
      <protection locked="true" hidden="false"/>
    </xf>
    <xf numFmtId="164" fontId="4" fillId="0" borderId="1" xfId="0" applyFont="true" applyBorder="true" applyAlignment="true" applyProtection="false">
      <alignment horizontal="left" vertical="top" textRotation="0" wrapText="true" indent="0" shrinkToFit="false"/>
      <protection locked="true" hidden="false"/>
    </xf>
    <xf numFmtId="166"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7" fontId="4" fillId="0" borderId="0" xfId="19" applyFont="true" applyBorder="true" applyAlignment="true" applyProtection="true">
      <alignment horizontal="left" vertical="bottom" textRotation="0" wrapText="false" indent="0" shrinkToFit="false"/>
      <protection locked="true" hidden="false"/>
    </xf>
    <xf numFmtId="169" fontId="4" fillId="0" borderId="0" xfId="15" applyFont="tru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7"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5" fontId="5" fillId="0" borderId="0" xfId="0" applyFont="true" applyBorder="true" applyAlignment="true" applyProtection="false">
      <alignment horizontal="center" vertical="bottom" textRotation="0" wrapText="false" indent="0" shrinkToFit="false"/>
      <protection locked="true" hidden="false"/>
    </xf>
    <xf numFmtId="164" fontId="5" fillId="0" borderId="3" xfId="0" applyFont="true" applyBorder="true" applyAlignment="false" applyProtection="false">
      <alignment horizontal="general" vertical="bottom" textRotation="0" wrapText="false" indent="0" shrinkToFit="false"/>
      <protection locked="true" hidden="false"/>
    </xf>
    <xf numFmtId="164" fontId="4" fillId="0" borderId="4" xfId="0" applyFont="true" applyBorder="true" applyAlignment="fals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center" vertical="bottom" textRotation="0" wrapText="false" indent="0" shrinkToFit="false"/>
      <protection locked="true" hidden="false"/>
    </xf>
    <xf numFmtId="164" fontId="5" fillId="0" borderId="6" xfId="0" applyFont="true" applyBorder="true" applyAlignment="false" applyProtection="false">
      <alignment horizontal="general" vertical="bottom" textRotation="0" wrapText="false" indent="0" shrinkToFit="false"/>
      <protection locked="true" hidden="false"/>
    </xf>
    <xf numFmtId="164" fontId="4" fillId="0" borderId="6" xfId="0" applyFont="true" applyBorder="true" applyAlignment="false" applyProtection="false">
      <alignment horizontal="general" vertical="bottom" textRotation="0" wrapText="false" indent="0" shrinkToFit="false"/>
      <protection locked="true" hidden="false"/>
    </xf>
    <xf numFmtId="164" fontId="4" fillId="0" borderId="6" xfId="0" applyFont="true" applyBorder="true" applyAlignment="true" applyProtection="false">
      <alignment horizontal="center" vertical="bottom" textRotation="0" wrapText="false" indent="0" shrinkToFit="false"/>
      <protection locked="true" hidden="false"/>
    </xf>
    <xf numFmtId="164" fontId="4" fillId="0" borderId="1" xfId="0" applyFont="true" applyBorder="true" applyAlignment="true" applyProtection="false">
      <alignment horizontal="right"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top" textRotation="0" wrapText="tru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true" applyAlignment="true" applyProtection="false">
      <alignment horizontal="center" vertical="top" textRotation="0" wrapText="true" indent="0" shrinkToFit="false"/>
      <protection locked="true" hidden="false"/>
    </xf>
    <xf numFmtId="164" fontId="5" fillId="0" borderId="7" xfId="0" applyFont="true" applyBorder="true" applyAlignment="false" applyProtection="false">
      <alignment horizontal="general" vertical="bottom" textRotation="0" wrapText="false" indent="0" shrinkToFit="false"/>
      <protection locked="true" hidden="false"/>
    </xf>
    <xf numFmtId="164" fontId="4" fillId="0" borderId="7" xfId="0" applyFont="true" applyBorder="true" applyAlignment="false" applyProtection="false">
      <alignment horizontal="general" vertical="bottom" textRotation="0" wrapText="false" indent="0" shrinkToFit="false"/>
      <protection locked="true" hidden="false"/>
    </xf>
    <xf numFmtId="164" fontId="4" fillId="0" borderId="7" xfId="0" applyFont="true" applyBorder="true" applyAlignment="true" applyProtection="false">
      <alignment horizontal="center" vertical="bottom" textRotation="0" wrapText="false" indent="0" shrinkToFit="false"/>
      <protection locked="true" hidden="false"/>
    </xf>
    <xf numFmtId="164" fontId="4" fillId="0" borderId="2" xfId="0" applyFont="true" applyBorder="true" applyAlignment="true" applyProtection="false">
      <alignment horizontal="center" vertical="top" textRotation="0" wrapText="true" indent="0" shrinkToFit="false"/>
      <protection locked="true" hidden="false"/>
    </xf>
    <xf numFmtId="165" fontId="4" fillId="0" borderId="8" xfId="0" applyFont="true" applyBorder="true" applyAlignment="true" applyProtection="false">
      <alignment horizontal="center" vertical="top" textRotation="0" wrapText="false" indent="0" shrinkToFit="false"/>
      <protection locked="true" hidden="false"/>
    </xf>
    <xf numFmtId="164" fontId="4" fillId="0" borderId="8" xfId="0" applyFont="true" applyBorder="true" applyAlignment="true" applyProtection="false">
      <alignment horizontal="center" vertical="top" textRotation="0" wrapText="false" indent="0" shrinkToFit="false"/>
      <protection locked="true" hidden="false"/>
    </xf>
    <xf numFmtId="164" fontId="4" fillId="0" borderId="8" xfId="0" applyFont="true" applyBorder="true" applyAlignment="true" applyProtection="false">
      <alignment horizontal="general" vertical="top" textRotation="0" wrapText="true" indent="0" shrinkToFit="false"/>
      <protection locked="true" hidden="false"/>
    </xf>
    <xf numFmtId="164" fontId="4" fillId="0" borderId="1" xfId="0" applyFont="true" applyBorder="true" applyAlignment="true" applyProtection="false">
      <alignment horizontal="general" vertical="top" textRotation="0" wrapText="tru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61" fillId="0" borderId="1" xfId="0" applyFont="true" applyBorder="true" applyAlignment="true" applyProtection="false">
      <alignment horizontal="general" vertical="top" textRotation="0" wrapText="true" indent="0" shrinkToFit="false"/>
      <protection locked="true" hidden="false"/>
    </xf>
    <xf numFmtId="164" fontId="0" fillId="0" borderId="0" xfId="0" applyFont="true" applyBorder="false" applyAlignment="true" applyProtection="false">
      <alignment horizontal="center" vertical="top" textRotation="0" wrapText="tru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0" fillId="0" borderId="0" xfId="0" applyFont="true" applyBorder="false" applyAlignment="true" applyProtection="false">
      <alignment horizontal="left" vertical="top" textRotation="0" wrapText="true" indent="0" shrinkToFit="false"/>
      <protection locked="true" hidden="false"/>
    </xf>
    <xf numFmtId="164" fontId="4" fillId="0" borderId="0" xfId="0" applyFont="true" applyBorder="false" applyAlignment="true" applyProtection="fals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worksheet" Target="worksheets/sheet18.xml"/><Relationship Id="rId21" Type="http://schemas.openxmlformats.org/officeDocument/2006/relationships/externalLink" Target="externalLinks/externalLink1.xml"/><Relationship Id="rId22" Type="http://schemas.openxmlformats.org/officeDocument/2006/relationships/externalLink" Target="externalLinks/externalLink2.xml"/><Relationship Id="rId23" Type="http://schemas.openxmlformats.org/officeDocument/2006/relationships/externalLink" Target="externalLinks/externalLink3.xml"/><Relationship Id="rId24" Type="http://schemas.openxmlformats.org/officeDocument/2006/relationships/externalLink" Target="externalLinks/externalLink4.xml"/><Relationship Id="rId25" Type="http://schemas.openxmlformats.org/officeDocument/2006/relationships/externalLink" Target="externalLinks/externalLink5.xml"/><Relationship Id="rId26" Type="http://schemas.openxmlformats.org/officeDocument/2006/relationships/externalLink" Target="externalLinks/externalLink6.xml"/><Relationship Id="rId27" Type="http://schemas.openxmlformats.org/officeDocument/2006/relationships/externalLink" Target="externalLinks/externalLink7.xml"/><Relationship Id="rId28" Type="http://schemas.openxmlformats.org/officeDocument/2006/relationships/externalLink" Target="externalLinks/externalLink8.xml"/><Relationship Id="rId29" Type="http://schemas.openxmlformats.org/officeDocument/2006/relationships/sharedStrings" Target="sharedStrings.xml"/>
</Relationships>
</file>

<file path=xl/charts/_rels/chart10.xml.rels><?xml version="1.0" encoding="UTF-8"?>
<Relationships xmlns="http://schemas.openxmlformats.org/package/2006/relationships"><Relationship Id="rId1" Type="http://schemas.openxmlformats.org/officeDocument/2006/relationships/chartUserShapes" Target="../drawings/drawing5.xml"/>
</Relationships>
</file>

<file path=xl/charts/_rels/chart12.xml.rels><?xml version="1.0" encoding="UTF-8"?>
<Relationships xmlns="http://schemas.openxmlformats.org/package/2006/relationships"><Relationship Id="rId1" Type="http://schemas.openxmlformats.org/officeDocument/2006/relationships/chartUserShapes" Target="../drawings/drawing6.xml"/>
</Relationships>
</file>

<file path=xl/charts/_rels/chart17.xml.rels><?xml version="1.0" encoding="UTF-8"?>
<Relationships xmlns="http://schemas.openxmlformats.org/package/2006/relationships"><Relationship Id="rId1" Type="http://schemas.openxmlformats.org/officeDocument/2006/relationships/chartUserShapes" Target="../drawings/drawing8.xml"/>
</Relationships>
</file>

<file path=xl/charts/_rels/chart19.xml.rels><?xml version="1.0" encoding="UTF-8"?>
<Relationships xmlns="http://schemas.openxmlformats.org/package/2006/relationships"><Relationship Id="rId1" Type="http://schemas.openxmlformats.org/officeDocument/2006/relationships/chartUserShapes" Target="../drawings/drawing9.xml"/>
</Relationships>
</file>

<file path=xl/charts/_rels/chart24.xml.rels><?xml version="1.0" encoding="UTF-8"?>
<Relationships xmlns="http://schemas.openxmlformats.org/package/2006/relationships"><Relationship Id="rId1" Type="http://schemas.openxmlformats.org/officeDocument/2006/relationships/chartUserShapes" Target="../drawings/drawing11.xml"/>
</Relationships>
</file>

<file path=xl/charts/_rels/chart26.xml.rels><?xml version="1.0" encoding="UTF-8"?>
<Relationships xmlns="http://schemas.openxmlformats.org/package/2006/relationships"><Relationship Id="rId1" Type="http://schemas.openxmlformats.org/officeDocument/2006/relationships/chartUserShapes" Target="../drawings/drawing12.xml"/>
</Relationships>
</file>

<file path=xl/charts/_rels/chart3.xml.rels><?xml version="1.0" encoding="UTF-8"?>
<Relationships xmlns="http://schemas.openxmlformats.org/package/2006/relationships"><Relationship Id="rId1" Type="http://schemas.openxmlformats.org/officeDocument/2006/relationships/chartUserShapes" Target="../drawings/drawing2.xml"/>
</Relationships>
</file>

<file path=xl/charts/_rels/chart31.xml.rels><?xml version="1.0" encoding="UTF-8"?>
<Relationships xmlns="http://schemas.openxmlformats.org/package/2006/relationships"><Relationship Id="rId1" Type="http://schemas.openxmlformats.org/officeDocument/2006/relationships/chartUserShapes" Target="../drawings/drawing14.xml"/>
</Relationships>
</file>

<file path=xl/charts/_rels/chart34.xml.rels><?xml version="1.0" encoding="UTF-8"?>
<Relationships xmlns="http://schemas.openxmlformats.org/package/2006/relationships"><Relationship Id="rId1" Type="http://schemas.openxmlformats.org/officeDocument/2006/relationships/chartUserShapes" Target="../drawings/drawing15.xml"/>
</Relationships>
</file>

<file path=xl/charts/_rels/chart39.xml.rels><?xml version="1.0" encoding="UTF-8"?>
<Relationships xmlns="http://schemas.openxmlformats.org/package/2006/relationships"><Relationship Id="rId1" Type="http://schemas.openxmlformats.org/officeDocument/2006/relationships/chartUserShapes" Target="../drawings/drawing17.xml"/>
</Relationships>
</file>

<file path=xl/charts/_rels/chart42.xml.rels><?xml version="1.0" encoding="UTF-8"?>
<Relationships xmlns="http://schemas.openxmlformats.org/package/2006/relationships"><Relationship Id="rId1" Type="http://schemas.openxmlformats.org/officeDocument/2006/relationships/chartUserShapes" Target="../drawings/drawing18.xml"/>
</Relationships>
</file>

<file path=xl/charts/_rels/chart46.xml.rels><?xml version="1.0" encoding="UTF-8"?>
<Relationships xmlns="http://schemas.openxmlformats.org/package/2006/relationships"><Relationship Id="rId1" Type="http://schemas.openxmlformats.org/officeDocument/2006/relationships/chartUserShapes" Target="../drawings/drawing20.xml"/>
</Relationships>
</file>

<file path=xl/charts/_rels/chart5.xml.rels><?xml version="1.0" encoding="UTF-8"?>
<Relationships xmlns="http://schemas.openxmlformats.org/package/2006/relationships"><Relationship Id="rId1" Type="http://schemas.openxmlformats.org/officeDocument/2006/relationships/chartUserShapes" Target="../drawings/drawing3.xml"/>
</Relationships>
</file>

<file path=xl/charts/_rels/chart53.xml.rels><?xml version="1.0" encoding="UTF-8"?>
<Relationships xmlns="http://schemas.openxmlformats.org/package/2006/relationships"><Relationship Id="rId1" Type="http://schemas.openxmlformats.org/officeDocument/2006/relationships/chartUserShapes" Target="../drawings/drawing22.xml"/>
</Relationships>
</file>

<file path=xl/charts/_rels/chart59.xml.rels><?xml version="1.0" encoding="UTF-8"?>
<Relationships xmlns="http://schemas.openxmlformats.org/package/2006/relationships"><Relationship Id="rId1" Type="http://schemas.openxmlformats.org/officeDocument/2006/relationships/chartUserShapes" Target="../drawings/drawing24.xml"/>
</Relationships>
</file>

<file path=xl/charts/_rels/chart62.xml.rels><?xml version="1.0" encoding="UTF-8"?>
<Relationships xmlns="http://schemas.openxmlformats.org/package/2006/relationships"><Relationship Id="rId1" Type="http://schemas.openxmlformats.org/officeDocument/2006/relationships/chartUserShapes" Target="../drawings/drawing25.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50" strike="noStrike" u="none">
                <a:solidFill>
                  <a:srgbClr val="000000"/>
                </a:solidFill>
                <a:uFillTx/>
                <a:latin typeface="Arial"/>
              </a:rPr>
              <a:t>Breakout of Errors by Type per Week Rolling 60 Days</a:t>
            </a:r>
          </a:p>
        </c:rich>
      </c:tx>
      <c:layout>
        <c:manualLayout>
          <c:xMode val="edge"/>
          <c:yMode val="edge"/>
          <c:x val="0.225912331474554"/>
          <c:y val="0.0349052242256126"/>
        </c:manualLayout>
      </c:layout>
      <c:overlay val="0"/>
      <c:spPr>
        <a:noFill/>
        <a:ln w="0">
          <a:noFill/>
        </a:ln>
      </c:spPr>
    </c:title>
    <c:autoTitleDeleted val="0"/>
    <c:plotArea>
      <c:layout>
        <c:manualLayout>
          <c:xMode val="edge"/>
          <c:yMode val="edge"/>
          <c:x val="0.0218465447871815"/>
          <c:y val="0.114655570966251"/>
          <c:w val="0.778499329427543"/>
          <c:h val="0.779126213592233"/>
        </c:manualLayout>
      </c:layout>
      <c:barChart>
        <c:barDir val="col"/>
        <c:grouping val="stacked"/>
        <c:varyColors val="0"/>
        <c:ser>
          <c:idx val="0"/>
          <c:order val="0"/>
          <c:tx>
            <c:strRef>
              <c:f>'Graph Data Oct 015'!$A$2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1050"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015'!$V$1:$AH$1</c:f>
              <c:strCache>
                <c:ptCount val="13"/>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pt idx="11">
                  <c:v>10/8-10/12</c:v>
                </c:pt>
                <c:pt idx="12">
                  <c:v>10/15-10/19</c:v>
                </c:pt>
              </c:strCache>
            </c:strRef>
          </c:cat>
          <c:val>
            <c:numRef>
              <c:f>'Graph Data Oct 015'!$V$2:$AH$2</c:f>
              <c:numCache>
                <c:formatCode>General</c:formatCode>
                <c:ptCount val="13"/>
                <c:pt idx="7">
                  <c:v>1</c:v>
                </c:pt>
                <c:pt idx="8">
                  <c:v>2</c:v>
                </c:pt>
                <c:pt idx="9">
                  <c:v>2</c:v>
                </c:pt>
                <c:pt idx="10">
                  <c:v>2</c:v>
                </c:pt>
                <c:pt idx="11">
                  <c:v>2</c:v>
                </c:pt>
              </c:numCache>
            </c:numRef>
          </c:val>
        </c:ser>
        <c:ser>
          <c:idx val="1"/>
          <c:order val="1"/>
          <c:tx>
            <c:strRef>
              <c:f>'Graph Data Oct 015'!$A$3</c:f>
              <c:strCache>
                <c:ptCount val="1"/>
                <c:pt idx="0">
                  <c:v>Deal Valuation</c:v>
                </c:pt>
              </c:strCache>
            </c:strRef>
          </c:tx>
          <c:spPr>
            <a:solidFill>
              <a:srgbClr val="ffcc00"/>
            </a:solidFill>
            <a:ln w="12600">
              <a:solidFill>
                <a:srgbClr val="000000"/>
              </a:solidFill>
              <a:round/>
            </a:ln>
          </c:spPr>
          <c:invertIfNegative val="0"/>
          <c:dPt>
            <c:idx val="7"/>
            <c:invertIfNegative val="0"/>
            <c:spPr>
              <a:solidFill>
                <a:srgbClr val="ffcc00"/>
              </a:solidFill>
              <a:ln w="12600">
                <a:solidFill>
                  <a:srgbClr val="000000"/>
                </a:solidFill>
                <a:round/>
              </a:ln>
            </c:spPr>
          </c:dPt>
          <c:dLbls>
            <c:dLbl>
              <c:idx val="7"/>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015'!$V$1:$AH$1</c:f>
              <c:strCache>
                <c:ptCount val="13"/>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pt idx="11">
                  <c:v>10/8-10/12</c:v>
                </c:pt>
                <c:pt idx="12">
                  <c:v>10/15-10/19</c:v>
                </c:pt>
              </c:strCache>
            </c:strRef>
          </c:cat>
          <c:val>
            <c:numRef>
              <c:f>'Graph Data Oct 015'!$V$3:$AH$3</c:f>
              <c:numCache>
                <c:formatCode>General</c:formatCode>
                <c:ptCount val="13"/>
                <c:pt idx="9">
                  <c:v>1</c:v>
                </c:pt>
              </c:numCache>
            </c:numRef>
          </c:val>
        </c:ser>
        <c:ser>
          <c:idx val="2"/>
          <c:order val="2"/>
          <c:tx>
            <c:strRef>
              <c:f>'Graph Data Oct 015'!$A$4</c:f>
              <c:strCache>
                <c:ptCount val="1"/>
                <c:pt idx="0">
                  <c:v>Breakdown in Officializing Process- Human</c:v>
                </c:pt>
              </c:strCache>
            </c:strRef>
          </c:tx>
          <c:spPr>
            <a:solidFill>
              <a:srgbClr val="ffffcc"/>
            </a:solidFill>
            <a:ln w="12600">
              <a:solidFill>
                <a:srgbClr val="000000"/>
              </a:solidFill>
              <a:round/>
            </a:ln>
          </c:spPr>
          <c:invertIfNegative val="0"/>
          <c:dLbls>
            <c:txPr>
              <a:bodyPr wrap="none"/>
              <a:lstStyle/>
              <a:p>
                <a:pPr>
                  <a:defRPr b="0" sz="10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015'!$V$1:$AH$1</c:f>
              <c:strCache>
                <c:ptCount val="13"/>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pt idx="11">
                  <c:v>10/8-10/12</c:v>
                </c:pt>
                <c:pt idx="12">
                  <c:v>10/15-10/19</c:v>
                </c:pt>
              </c:strCache>
            </c:strRef>
          </c:cat>
          <c:val>
            <c:numRef>
              <c:f>'Graph Data Oct 015'!$V$4:$AH$4</c:f>
              <c:numCache>
                <c:formatCode>General</c:formatCode>
                <c:ptCount val="13"/>
                <c:pt idx="1">
                  <c:v>17</c:v>
                </c:pt>
                <c:pt idx="2">
                  <c:v>12</c:v>
                </c:pt>
                <c:pt idx="3">
                  <c:v>5</c:v>
                </c:pt>
                <c:pt idx="4">
                  <c:v>4</c:v>
                </c:pt>
                <c:pt idx="5">
                  <c:v>8</c:v>
                </c:pt>
                <c:pt idx="6">
                  <c:v>11</c:v>
                </c:pt>
                <c:pt idx="7">
                  <c:v>4</c:v>
                </c:pt>
                <c:pt idx="8">
                  <c:v>6</c:v>
                </c:pt>
                <c:pt idx="9">
                  <c:v>4</c:v>
                </c:pt>
                <c:pt idx="10">
                  <c:v>10</c:v>
                </c:pt>
                <c:pt idx="11">
                  <c:v>6</c:v>
                </c:pt>
                <c:pt idx="12">
                  <c:v>9</c:v>
                </c:pt>
              </c:numCache>
            </c:numRef>
          </c:val>
        </c:ser>
        <c:ser>
          <c:idx val="3"/>
          <c:order val="3"/>
          <c:tx>
            <c:strRef>
              <c:f>'Graph Data Oct 015'!$A$5</c:f>
              <c:strCache>
                <c:ptCount val="1"/>
                <c:pt idx="0">
                  <c:v>Breakdown in Officializing Process- IT(UK)</c:v>
                </c:pt>
              </c:strCache>
            </c:strRef>
          </c:tx>
          <c:spPr>
            <a:solidFill>
              <a:srgbClr val="ccffff"/>
            </a:solidFill>
            <a:ln w="12600">
              <a:solidFill>
                <a:srgbClr val="000000"/>
              </a:solidFill>
              <a:round/>
            </a:ln>
          </c:spPr>
          <c:invertIfNegative val="0"/>
          <c:dLbls>
            <c:txPr>
              <a:bodyPr wrap="none"/>
              <a:lstStyle/>
              <a:p>
                <a:pPr>
                  <a:defRPr b="0" sz="10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015'!$V$1:$AH$1</c:f>
              <c:strCache>
                <c:ptCount val="13"/>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pt idx="11">
                  <c:v>10/8-10/12</c:v>
                </c:pt>
                <c:pt idx="12">
                  <c:v>10/15-10/19</c:v>
                </c:pt>
              </c:strCache>
            </c:strRef>
          </c:cat>
          <c:val>
            <c:numRef>
              <c:f>'Graph Data Oct 015'!$V$5:$AH$5</c:f>
              <c:numCache>
                <c:formatCode>General</c:formatCode>
                <c:ptCount val="13"/>
                <c:pt idx="0">
                  <c:v>9</c:v>
                </c:pt>
                <c:pt idx="1">
                  <c:v>4</c:v>
                </c:pt>
                <c:pt idx="2">
                  <c:v>5</c:v>
                </c:pt>
                <c:pt idx="3">
                  <c:v>5</c:v>
                </c:pt>
                <c:pt idx="4">
                  <c:v>3</c:v>
                </c:pt>
                <c:pt idx="5">
                  <c:v>6</c:v>
                </c:pt>
                <c:pt idx="6">
                  <c:v>4</c:v>
                </c:pt>
                <c:pt idx="7">
                  <c:v>3</c:v>
                </c:pt>
                <c:pt idx="8">
                  <c:v>6</c:v>
                </c:pt>
                <c:pt idx="9">
                  <c:v>4</c:v>
                </c:pt>
                <c:pt idx="10">
                  <c:v>6</c:v>
                </c:pt>
                <c:pt idx="11">
                  <c:v>4</c:v>
                </c:pt>
                <c:pt idx="12">
                  <c:v>4</c:v>
                </c:pt>
              </c:numCache>
            </c:numRef>
          </c:val>
        </c:ser>
        <c:ser>
          <c:idx val="4"/>
          <c:order val="4"/>
          <c:tx>
            <c:strRef>
              <c:f>'Graph Data Oct 015'!$A$6</c:f>
              <c:strCache>
                <c:ptCount val="1"/>
                <c:pt idx="0">
                  <c:v>Breakdown in Officializing Process- IT (US)</c:v>
                </c:pt>
              </c:strCache>
            </c:strRef>
          </c:tx>
          <c:spPr>
            <a:solidFill>
              <a:srgbClr val="ccffcc"/>
            </a:solidFill>
            <a:ln w="12600">
              <a:solidFill>
                <a:srgbClr val="000000"/>
              </a:solidFill>
              <a:round/>
            </a:ln>
          </c:spPr>
          <c:invertIfNegative val="0"/>
          <c:dPt>
            <c:idx val="6"/>
            <c:invertIfNegative val="0"/>
            <c:spPr>
              <a:solidFill>
                <a:srgbClr val="ccffcc"/>
              </a:solidFill>
              <a:ln w="12600">
                <a:solidFill>
                  <a:srgbClr val="000000"/>
                </a:solidFill>
                <a:round/>
              </a:ln>
            </c:spPr>
          </c:dPt>
          <c:dPt>
            <c:idx val="8"/>
            <c:invertIfNegative val="0"/>
            <c:spPr>
              <a:solidFill>
                <a:srgbClr val="ccffcc"/>
              </a:solidFill>
              <a:ln w="12600">
                <a:solidFill>
                  <a:srgbClr val="000000"/>
                </a:solidFill>
                <a:round/>
              </a:ln>
            </c:spPr>
          </c:dPt>
          <c:dLbls>
            <c:dLbl>
              <c:idx val="6"/>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015'!$V$1:$AH$1</c:f>
              <c:strCache>
                <c:ptCount val="13"/>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pt idx="11">
                  <c:v>10/8-10/12</c:v>
                </c:pt>
                <c:pt idx="12">
                  <c:v>10/15-10/19</c:v>
                </c:pt>
              </c:strCache>
            </c:strRef>
          </c:cat>
          <c:val>
            <c:numRef>
              <c:f>'Graph Data Oct 015'!$V$6:$AH$6</c:f>
              <c:numCache>
                <c:formatCode>General</c:formatCode>
                <c:ptCount val="13"/>
                <c:pt idx="0">
                  <c:v>5</c:v>
                </c:pt>
                <c:pt idx="1">
                  <c:v>1</c:v>
                </c:pt>
                <c:pt idx="2">
                  <c:v>1</c:v>
                </c:pt>
                <c:pt idx="3">
                  <c:v>2</c:v>
                </c:pt>
                <c:pt idx="5">
                  <c:v>1</c:v>
                </c:pt>
                <c:pt idx="7">
                  <c:v>2</c:v>
                </c:pt>
                <c:pt idx="11">
                  <c:v>2</c:v>
                </c:pt>
                <c:pt idx="12">
                  <c:v>2</c:v>
                </c:pt>
              </c:numCache>
            </c:numRef>
          </c:val>
        </c:ser>
        <c:ser>
          <c:idx val="5"/>
          <c:order val="5"/>
          <c:tx>
            <c:strRef>
              <c:f>'Graph Data Oct 015'!$A$7</c:f>
              <c:strCache>
                <c:ptCount val="1"/>
                <c:pt idx="0">
                  <c:v>Curve Issues</c:v>
                </c:pt>
              </c:strCache>
            </c:strRef>
          </c:tx>
          <c:spPr>
            <a:solidFill>
              <a:srgbClr val="ffcc99"/>
            </a:solidFill>
            <a:ln w="12600">
              <a:solidFill>
                <a:srgbClr val="000000"/>
              </a:solidFill>
              <a:round/>
            </a:ln>
          </c:spPr>
          <c:invertIfNegative val="0"/>
          <c:dPt>
            <c:idx val="7"/>
            <c:invertIfNegative val="0"/>
            <c:spPr>
              <a:solidFill>
                <a:srgbClr val="ffcc99"/>
              </a:solidFill>
              <a:ln w="12600">
                <a:solidFill>
                  <a:srgbClr val="000000"/>
                </a:solidFill>
                <a:round/>
              </a:ln>
            </c:spPr>
          </c:dPt>
          <c:dPt>
            <c:idx val="8"/>
            <c:invertIfNegative val="0"/>
            <c:spPr>
              <a:solidFill>
                <a:srgbClr val="ffcc99"/>
              </a:solidFill>
              <a:ln w="12600">
                <a:solidFill>
                  <a:srgbClr val="000000"/>
                </a:solidFill>
                <a:round/>
              </a:ln>
            </c:spPr>
          </c:dPt>
          <c:dLbls>
            <c:dLbl>
              <c:idx val="7"/>
              <c:txPr>
                <a:bodyPr wrap="none"/>
                <a:lstStyle/>
                <a:p>
                  <a:pPr>
                    <a:defRPr b="0" sz="90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9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9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015'!$V$1:$AH$1</c:f>
              <c:strCache>
                <c:ptCount val="13"/>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pt idx="11">
                  <c:v>10/8-10/12</c:v>
                </c:pt>
                <c:pt idx="12">
                  <c:v>10/15-10/19</c:v>
                </c:pt>
              </c:strCache>
            </c:strRef>
          </c:cat>
          <c:val>
            <c:numRef>
              <c:f>'Graph Data Oct 015'!$V$7:$AH$7</c:f>
              <c:numCache>
                <c:formatCode>General</c:formatCode>
                <c:ptCount val="13"/>
                <c:pt idx="1">
                  <c:v>2</c:v>
                </c:pt>
                <c:pt idx="2">
                  <c:v>1</c:v>
                </c:pt>
                <c:pt idx="3">
                  <c:v>2</c:v>
                </c:pt>
                <c:pt idx="5">
                  <c:v>3</c:v>
                </c:pt>
                <c:pt idx="6">
                  <c:v>1</c:v>
                </c:pt>
                <c:pt idx="7">
                  <c:v>1</c:v>
                </c:pt>
                <c:pt idx="10">
                  <c:v>1</c:v>
                </c:pt>
              </c:numCache>
            </c:numRef>
          </c:val>
        </c:ser>
        <c:ser>
          <c:idx val="6"/>
          <c:order val="6"/>
          <c:tx>
            <c:strRef>
              <c:f>'Graph Data Oct 015'!$A$8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10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015'!$V$1:$AH$1</c:f>
              <c:strCache>
                <c:ptCount val="13"/>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pt idx="11">
                  <c:v>10/8-10/12</c:v>
                </c:pt>
                <c:pt idx="12">
                  <c:v>10/15-10/19</c:v>
                </c:pt>
              </c:strCache>
            </c:strRef>
          </c:cat>
          <c:val>
            <c:numRef>
              <c:f>'Graph Data Oct 015'!$V$8:$AH$8</c:f>
              <c:numCache>
                <c:formatCode>General</c:formatCode>
                <c:ptCount val="13"/>
                <c:pt idx="0">
                  <c:v>2</c:v>
                </c:pt>
                <c:pt idx="2">
                  <c:v>1</c:v>
                </c:pt>
                <c:pt idx="3">
                  <c:v>1</c:v>
                </c:pt>
                <c:pt idx="4">
                  <c:v>3</c:v>
                </c:pt>
                <c:pt idx="5">
                  <c:v>2</c:v>
                </c:pt>
                <c:pt idx="11">
                  <c:v>1</c:v>
                </c:pt>
                <c:pt idx="12">
                  <c:v>3</c:v>
                </c:pt>
              </c:numCache>
            </c:numRef>
          </c:val>
        </c:ser>
        <c:ser>
          <c:idx val="7"/>
          <c:order val="7"/>
          <c:tx>
            <c:strRef>
              <c:f>'Graph Data Oct 015'!$A$9</c:f>
              <c:strCache>
                <c:ptCount val="1"/>
                <c:pt idx="0">
                  <c:v>Miscellaneous</c:v>
                </c:pt>
              </c:strCache>
            </c:strRef>
          </c:tx>
          <c:spPr>
            <a:solidFill>
              <a:srgbClr val="ccccff"/>
            </a:solidFill>
            <a:ln w="12600">
              <a:solidFill>
                <a:srgbClr val="000000"/>
              </a:solidFill>
              <a:round/>
            </a:ln>
          </c:spPr>
          <c:invertIfNegative val="0"/>
          <c:dLbls>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015'!$V$1:$AH$1</c:f>
              <c:strCache>
                <c:ptCount val="13"/>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pt idx="11">
                  <c:v>10/8-10/12</c:v>
                </c:pt>
                <c:pt idx="12">
                  <c:v>10/15-10/19</c:v>
                </c:pt>
              </c:strCache>
            </c:strRef>
          </c:cat>
          <c:val>
            <c:numRef>
              <c:f>'Graph Data Oct 015'!$V$9:$AH$9</c:f>
              <c:numCache>
                <c:formatCode>General</c:formatCode>
                <c:ptCount val="13"/>
                <c:pt idx="0">
                  <c:v>2</c:v>
                </c:pt>
                <c:pt idx="1">
                  <c:v>3</c:v>
                </c:pt>
                <c:pt idx="2">
                  <c:v>3</c:v>
                </c:pt>
                <c:pt idx="3">
                  <c:v>2</c:v>
                </c:pt>
                <c:pt idx="4">
                  <c:v>3</c:v>
                </c:pt>
                <c:pt idx="5">
                  <c:v>2</c:v>
                </c:pt>
                <c:pt idx="6">
                  <c:v>1</c:v>
                </c:pt>
                <c:pt idx="8">
                  <c:v>1</c:v>
                </c:pt>
                <c:pt idx="9">
                  <c:v>3</c:v>
                </c:pt>
                <c:pt idx="10">
                  <c:v>1</c:v>
                </c:pt>
                <c:pt idx="12">
                  <c:v>3</c:v>
                </c:pt>
              </c:numCache>
            </c:numRef>
          </c:val>
        </c:ser>
        <c:ser>
          <c:idx val="8"/>
          <c:order val="8"/>
          <c:tx>
            <c:strRef>
              <c:f>'Graph Data Oct 015'!$A$10</c:f>
              <c:strCache>
                <c:ptCount val="1"/>
                <c:pt idx="0">
                  <c:v>Not identified</c:v>
                </c:pt>
              </c:strCache>
            </c:strRef>
          </c:tx>
          <c:spPr>
            <a:solidFill>
              <a:srgbClr val="99cc00"/>
            </a:solidFill>
            <a:ln w="12600">
              <a:solidFill>
                <a:srgbClr val="000000"/>
              </a:solidFill>
              <a:round/>
            </a:ln>
          </c:spPr>
          <c:invertIfNegative val="0"/>
          <c:dPt>
            <c:idx val="7"/>
            <c:invertIfNegative val="0"/>
            <c:spPr>
              <a:solidFill>
                <a:srgbClr val="99cc00"/>
              </a:solidFill>
              <a:ln w="12600">
                <a:solidFill>
                  <a:srgbClr val="000000"/>
                </a:solidFill>
                <a:round/>
              </a:ln>
            </c:spPr>
          </c:dPt>
          <c:dPt>
            <c:idx val="8"/>
            <c:invertIfNegative val="0"/>
            <c:spPr>
              <a:solidFill>
                <a:srgbClr val="99cc00"/>
              </a:solidFill>
              <a:ln w="12600">
                <a:solidFill>
                  <a:srgbClr val="000000"/>
                </a:solidFill>
                <a:round/>
              </a:ln>
            </c:spPr>
          </c:dPt>
          <c:dPt>
            <c:idx val="9"/>
            <c:invertIfNegative val="0"/>
            <c:spPr>
              <a:solidFill>
                <a:srgbClr val="99cc00"/>
              </a:solidFill>
              <a:ln w="12600">
                <a:solidFill>
                  <a:srgbClr val="000000"/>
                </a:solidFill>
                <a:round/>
              </a:ln>
            </c:spPr>
          </c:dPt>
          <c:dLbls>
            <c:dLbl>
              <c:idx val="7"/>
              <c:txPr>
                <a:bodyPr wrap="none"/>
                <a:lstStyle/>
                <a:p>
                  <a:pPr>
                    <a:defRPr b="0" sz="1150" strike="noStrike" u="none">
                      <a:solidFill>
                        <a:srgbClr val="000080"/>
                      </a:solidFill>
                      <a:uFillTx/>
                      <a:latin typeface="Arial"/>
                    </a:defRPr>
                  </a:pPr>
                </a:p>
              </c:txPr>
              <c:dLblPos val="ctr"/>
              <c:showLegendKey val="0"/>
              <c:showVal val="1"/>
              <c:showCatName val="0"/>
              <c:showSerName val="0"/>
              <c:showPercent val="0"/>
              <c:separator>
</c:separator>
            </c:dLbl>
            <c:dLbl>
              <c:idx val="8"/>
              <c:txPr>
                <a:bodyPr wrap="none"/>
                <a:lstStyle/>
                <a:p>
                  <a:pPr>
                    <a:defRPr b="0" sz="1150" strike="noStrike" u="none">
                      <a:solidFill>
                        <a:srgbClr val="000080"/>
                      </a:solidFill>
                      <a:uFillTx/>
                      <a:latin typeface="Arial"/>
                    </a:defRPr>
                  </a:pPr>
                </a:p>
              </c:txPr>
              <c:dLblPos val="ctr"/>
              <c:showLegendKey val="0"/>
              <c:showVal val="1"/>
              <c:showCatName val="0"/>
              <c:showSerName val="0"/>
              <c:showPercent val="0"/>
              <c:separator>
</c:separator>
            </c:dLbl>
            <c:dLbl>
              <c:idx val="9"/>
              <c:txPr>
                <a:bodyPr wrap="none"/>
                <a:lstStyle/>
                <a:p>
                  <a:pPr>
                    <a:defRPr b="0" sz="1150" strike="noStrike" u="none">
                      <a:solidFill>
                        <a:srgbClr val="000080"/>
                      </a:solidFill>
                      <a:uFillTx/>
                      <a:latin typeface="Arial"/>
                    </a:defRPr>
                  </a:pPr>
                </a:p>
              </c:txPr>
              <c:dLblPos val="ctr"/>
              <c:showLegendKey val="0"/>
              <c:showVal val="1"/>
              <c:showCatName val="0"/>
              <c:showSerName val="0"/>
              <c:showPercent val="0"/>
              <c:separator>
</c:separator>
            </c:dLbl>
            <c:txPr>
              <a:bodyPr wrap="none"/>
              <a:lstStyle/>
              <a:p>
                <a:pPr>
                  <a:defRPr b="0" sz="1150" strike="noStrike" u="none">
                    <a:solidFill>
                      <a:srgbClr val="00008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015'!$V$1:$AH$1</c:f>
              <c:strCache>
                <c:ptCount val="13"/>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pt idx="11">
                  <c:v>10/8-10/12</c:v>
                </c:pt>
                <c:pt idx="12">
                  <c:v>10/15-10/19</c:v>
                </c:pt>
              </c:strCache>
            </c:strRef>
          </c:cat>
          <c:val>
            <c:numRef>
              <c:f>'Graph Data Oct 015'!$V$10:$AH$10</c:f>
              <c:numCache>
                <c:formatCode>General</c:formatCode>
                <c:ptCount val="13"/>
                <c:pt idx="0">
                  <c:v>1</c:v>
                </c:pt>
                <c:pt idx="1">
                  <c:v>2</c:v>
                </c:pt>
                <c:pt idx="2">
                  <c:v>1</c:v>
                </c:pt>
                <c:pt idx="4">
                  <c:v>1</c:v>
                </c:pt>
                <c:pt idx="5">
                  <c:v>1</c:v>
                </c:pt>
                <c:pt idx="6">
                  <c:v>1</c:v>
                </c:pt>
                <c:pt idx="8">
                  <c:v>1</c:v>
                </c:pt>
                <c:pt idx="10">
                  <c:v>3</c:v>
                </c:pt>
                <c:pt idx="11">
                  <c:v>3</c:v>
                </c:pt>
              </c:numCache>
            </c:numRef>
          </c:val>
        </c:ser>
        <c:gapWidth val="110"/>
        <c:overlap val="100"/>
        <c:axId val="35502552"/>
        <c:axId val="83844054"/>
      </c:barChart>
      <c:catAx>
        <c:axId val="35502552"/>
        <c:scaling>
          <c:orientation val="minMax"/>
        </c:scaling>
        <c:delete val="0"/>
        <c:axPos val="b"/>
        <c:numFmt formatCode="[$-409]m/d/yyyy" sourceLinked="0"/>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83844054"/>
        <c:crossesAt val="0"/>
        <c:auto val="1"/>
        <c:lblAlgn val="ctr"/>
        <c:lblOffset val="100"/>
        <c:noMultiLvlLbl val="0"/>
      </c:catAx>
      <c:valAx>
        <c:axId val="83844054"/>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35502552"/>
        <c:crossesAt val="1"/>
        <c:crossBetween val="midCat"/>
      </c:valAx>
      <c:spPr>
        <a:solidFill>
          <a:srgbClr val="ffffff"/>
        </a:solidFill>
        <a:ln w="12600">
          <a:solidFill>
            <a:srgbClr val="c0c0c0"/>
          </a:solidFill>
          <a:round/>
        </a:ln>
      </c:spPr>
    </c:plotArea>
    <c:legend>
      <c:legendPos val="r"/>
      <c:layout>
        <c:manualLayout>
          <c:xMode val="edge"/>
          <c:yMode val="edge"/>
          <c:x val="0.806486906190443"/>
          <c:y val="0.0790568654646325"/>
          <c:w val="0.175548810616221"/>
          <c:h val="0.852172907998151"/>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10.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Summary of Errors by Group for week of 10/08/2001</a:t>
            </a:r>
          </a:p>
        </c:rich>
      </c:tx>
      <c:layout>
        <c:manualLayout>
          <c:xMode val="edge"/>
          <c:yMode val="edge"/>
          <c:x val="0.209805794333015"/>
          <c:y val="0.0540770704705131"/>
        </c:manualLayout>
      </c:layout>
      <c:overlay val="0"/>
      <c:spPr>
        <a:noFill/>
        <a:ln w="0">
          <a:noFill/>
        </a:ln>
      </c:spPr>
    </c:title>
    <c:autoTitleDeleted val="0"/>
    <c:plotArea>
      <c:layout>
        <c:manualLayout>
          <c:xMode val="edge"/>
          <c:yMode val="edge"/>
          <c:x val="0.0300063673989175"/>
          <c:y val="0.145624866936342"/>
          <c:w val="0.727077363896848"/>
          <c:h val="0.707366404087716"/>
        </c:manualLayout>
      </c:layout>
      <c:barChart>
        <c:barDir val="col"/>
        <c:grouping val="clustered"/>
        <c:varyColors val="0"/>
        <c:ser>
          <c:idx val="0"/>
          <c:order val="0"/>
          <c:tx>
            <c:strRef>
              <c:f>'Graph Data Oct 08'!$C$188</c:f>
              <c:strCache>
                <c:ptCount val="1"/>
                <c:pt idx="0">
                  <c:v># of errors</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Pt>
            <c:idx val="1"/>
            <c:invertIfNegative val="0"/>
            <c:spPr>
              <a:solidFill>
                <a:srgbClr val="ccffff"/>
              </a:solidFill>
              <a:ln w="12600">
                <a:solidFill>
                  <a:srgbClr val="000000"/>
                </a:solidFill>
                <a:round/>
              </a:ln>
            </c:spPr>
          </c:dPt>
          <c:dPt>
            <c:idx val="2"/>
            <c:invertIfNegative val="0"/>
            <c:spPr>
              <a:solidFill>
                <a:srgbClr val="ccffff"/>
              </a:solidFill>
              <a:ln w="12600">
                <a:solidFill>
                  <a:srgbClr val="000000"/>
                </a:solidFill>
                <a:round/>
              </a:ln>
            </c:spPr>
          </c:dPt>
          <c:dPt>
            <c:idx val="3"/>
            <c:invertIfNegative val="0"/>
            <c:spPr>
              <a:solidFill>
                <a:srgbClr val="ccffff"/>
              </a:solidFill>
              <a:ln w="12600">
                <a:solidFill>
                  <a:srgbClr val="000000"/>
                </a:solidFill>
                <a:round/>
              </a:ln>
            </c:spPr>
          </c:dPt>
          <c:dPt>
            <c:idx val="4"/>
            <c:invertIfNegative val="0"/>
            <c:spPr>
              <a:solidFill>
                <a:srgbClr val="ccffff"/>
              </a:solidFill>
              <a:ln w="12600">
                <a:solidFill>
                  <a:srgbClr val="000000"/>
                </a:solidFill>
                <a:round/>
              </a:ln>
            </c:spPr>
          </c:dPt>
          <c:dPt>
            <c:idx val="5"/>
            <c:invertIfNegative val="0"/>
            <c:spPr>
              <a:solidFill>
                <a:srgbClr val="ccffff"/>
              </a:solidFill>
              <a:ln w="12600">
                <a:solidFill>
                  <a:srgbClr val="000000"/>
                </a:solidFill>
                <a:round/>
              </a:ln>
            </c:spPr>
          </c:dPt>
          <c:dPt>
            <c:idx val="6"/>
            <c:invertIfNegative val="0"/>
            <c:spPr>
              <a:solidFill>
                <a:srgbClr val="ccffff"/>
              </a:solidFill>
              <a:ln w="12600">
                <a:solidFill>
                  <a:srgbClr val="000000"/>
                </a:solidFill>
                <a:round/>
              </a:ln>
            </c:spPr>
          </c:dPt>
          <c:dPt>
            <c:idx val="7"/>
            <c:invertIfNegative val="0"/>
            <c:spPr>
              <a:solidFill>
                <a:srgbClr val="ccffff"/>
              </a:solidFill>
              <a:ln w="12600">
                <a:solidFill>
                  <a:srgbClr val="000000"/>
                </a:solidFill>
                <a:round/>
              </a:ln>
            </c:spPr>
          </c:dPt>
          <c:dPt>
            <c:idx val="8"/>
            <c:invertIfNegative val="0"/>
            <c:spPr>
              <a:solidFill>
                <a:srgbClr val="ccffff"/>
              </a:solidFill>
              <a:ln w="12600">
                <a:solidFill>
                  <a:srgbClr val="000000"/>
                </a:solidFill>
                <a:round/>
              </a:ln>
            </c:spPr>
          </c:dPt>
          <c:dPt>
            <c:idx val="9"/>
            <c:invertIfNegative val="0"/>
            <c:spPr>
              <a:solidFill>
                <a:srgbClr val="ccffff"/>
              </a:solidFill>
              <a:ln w="12600">
                <a:solidFill>
                  <a:srgbClr val="000000"/>
                </a:solidFill>
                <a:round/>
              </a:ln>
            </c:spPr>
          </c:dPt>
          <c:dLbls>
            <c:dLbl>
              <c:idx val="0"/>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1"/>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2"/>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3"/>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4"/>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5"/>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6"/>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7"/>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8"/>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9"/>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08'!$A$189:$A$198</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Oct 08'!$C$189:$C$198</c:f>
              <c:numCache>
                <c:formatCode>General</c:formatCode>
                <c:ptCount val="10"/>
                <c:pt idx="1">
                  <c:v>2</c:v>
                </c:pt>
                <c:pt idx="2">
                  <c:v>6</c:v>
                </c:pt>
                <c:pt idx="3">
                  <c:v>1</c:v>
                </c:pt>
                <c:pt idx="4">
                  <c:v>1</c:v>
                </c:pt>
                <c:pt idx="6">
                  <c:v>1</c:v>
                </c:pt>
                <c:pt idx="7">
                  <c:v>1</c:v>
                </c:pt>
                <c:pt idx="8">
                  <c:v>6</c:v>
                </c:pt>
                <c:pt idx="9">
                  <c:v>18</c:v>
                </c:pt>
              </c:numCache>
            </c:numRef>
          </c:val>
        </c:ser>
        <c:ser>
          <c:idx val="1"/>
          <c:order val="1"/>
          <c:tx>
            <c:strRef>
              <c:f>'Graph Data Oct 08'!$E$188</c:f>
              <c:strCache>
                <c:ptCount val="1"/>
                <c:pt idx="0">
                  <c:v>Ratio of Errors to Active Books </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Pt>
            <c:idx val="5"/>
            <c:invertIfNegative val="0"/>
            <c:spPr>
              <a:solidFill>
                <a:srgbClr val="ffff99"/>
              </a:solidFill>
              <a:ln w="12600">
                <a:solidFill>
                  <a:srgbClr val="000000"/>
                </a:solidFill>
                <a:round/>
              </a:ln>
            </c:spPr>
          </c:dPt>
          <c:dPt>
            <c:idx val="6"/>
            <c:invertIfNegative val="0"/>
            <c:spPr>
              <a:solidFill>
                <a:srgbClr val="ffff99"/>
              </a:solidFill>
              <a:ln w="12600">
                <a:solidFill>
                  <a:srgbClr val="000000"/>
                </a:solidFill>
                <a:round/>
              </a:ln>
            </c:spPr>
          </c:dPt>
          <c:dPt>
            <c:idx val="7"/>
            <c:invertIfNegative val="0"/>
            <c:spPr>
              <a:solidFill>
                <a:srgbClr val="ffff99"/>
              </a:solidFill>
              <a:ln w="12600">
                <a:solidFill>
                  <a:srgbClr val="000000"/>
                </a:solidFill>
                <a:round/>
              </a:ln>
            </c:spPr>
          </c:dPt>
          <c:dLbls>
            <c:numFmt formatCode="0" sourceLinked="1"/>
            <c:dLbl>
              <c:idx val="0"/>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1"/>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2"/>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3"/>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4"/>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5"/>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6"/>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7"/>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08'!$A$189:$A$198</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Oct 08'!$E$189:$E$196</c:f>
              <c:numCache>
                <c:formatCode>_(* #,##0_);_(* \(#,##0\);_(* \-??_);_(@_)</c:formatCode>
                <c:ptCount val="8"/>
                <c:pt idx="2">
                  <c:v>12.7659574468085</c:v>
                </c:pt>
                <c:pt idx="3">
                  <c:v>2.32558139534884</c:v>
                </c:pt>
                <c:pt idx="4">
                  <c:v>0.213219616204691</c:v>
                </c:pt>
                <c:pt idx="6">
                  <c:v>11.1111111111111</c:v>
                </c:pt>
                <c:pt idx="7">
                  <c:v>5.88235294117647</c:v>
                </c:pt>
              </c:numCache>
            </c:numRef>
          </c:val>
        </c:ser>
        <c:gapWidth val="150"/>
        <c:overlap val="0"/>
        <c:axId val="63194608"/>
        <c:axId val="78604275"/>
      </c:barChart>
      <c:catAx>
        <c:axId val="63194608"/>
        <c:scaling>
          <c:orientation val="minMax"/>
        </c:scaling>
        <c:delete val="0"/>
        <c:axPos val="b"/>
        <c:numFmt formatCode="General" sourceLinked="1"/>
        <c:majorTickMark val="out"/>
        <c:minorTickMark val="none"/>
        <c:tickLblPos val="nextTo"/>
        <c:spPr>
          <a:ln w="0">
            <a:solidFill>
              <a:srgbClr val="000000"/>
            </a:solidFill>
          </a:ln>
        </c:spPr>
        <c:txPr>
          <a:bodyPr/>
          <a:lstStyle/>
          <a:p>
            <a:pPr>
              <a:defRPr b="0" sz="550" strike="noStrike" u="none">
                <a:solidFill>
                  <a:srgbClr val="800000"/>
                </a:solidFill>
                <a:uFillTx/>
                <a:latin typeface="Arial"/>
              </a:defRPr>
            </a:pPr>
          </a:p>
        </c:txPr>
        <c:crossAx val="78604275"/>
        <c:crossesAt val="0"/>
        <c:auto val="1"/>
        <c:lblAlgn val="ctr"/>
        <c:lblOffset val="100"/>
        <c:noMultiLvlLbl val="0"/>
      </c:catAx>
      <c:valAx>
        <c:axId val="78604275"/>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025" strike="noStrike" u="none">
                <a:solidFill>
                  <a:srgbClr val="000000"/>
                </a:solidFill>
                <a:uFillTx/>
                <a:latin typeface="Arial"/>
              </a:defRPr>
            </a:pPr>
          </a:p>
        </c:txPr>
        <c:crossAx val="63194608"/>
        <c:crossBetween val="midCat"/>
      </c:valAx>
      <c:spPr>
        <a:solidFill>
          <a:srgbClr val="ffffff"/>
        </a:solidFill>
        <a:ln w="0">
          <a:solidFill>
            <a:srgbClr val="000000"/>
          </a:solidFill>
        </a:ln>
      </c:spPr>
    </c:plotArea>
    <c:legend>
      <c:legendPos val="r"/>
      <c:layout>
        <c:manualLayout>
          <c:xMode val="edge"/>
          <c:yMode val="edge"/>
          <c:x val="0.754695956701687"/>
          <c:y val="0.454758356397701"/>
          <c:w val="0.171283030881885"/>
          <c:h val="0.424313391526506"/>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userShapes r:id="rId1"/>
</c:chartSpace>
</file>

<file path=xl/charts/chart1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60 Days DPR Completion Times</a:t>
            </a:r>
          </a:p>
        </c:rich>
      </c:tx>
      <c:layout>
        <c:manualLayout>
          <c:xMode val="edge"/>
          <c:yMode val="edge"/>
          <c:x val="0.31114889482633"/>
          <c:y val="0.0450150050016672"/>
        </c:manualLayout>
      </c:layout>
      <c:overlay val="0"/>
      <c:spPr>
        <a:noFill/>
        <a:ln w="0">
          <a:noFill/>
        </a:ln>
      </c:spPr>
    </c:title>
    <c:autoTitleDeleted val="0"/>
    <c:plotArea>
      <c:layout>
        <c:manualLayout>
          <c:xMode val="edge"/>
          <c:yMode val="edge"/>
          <c:x val="0.16328637357299"/>
          <c:y val="0.118261642769812"/>
          <c:w val="0.769795967937819"/>
          <c:h val="0.799155273980216"/>
        </c:manualLayout>
      </c:layout>
      <c:lineChart>
        <c:grouping val="standard"/>
        <c:varyColors val="0"/>
        <c:ser>
          <c:idx val="0"/>
          <c:order val="0"/>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[3]Chart!$AB$2:$AB$32</c:f>
              <c:numCache>
                <c:formatCode>General</c:formatCode>
                <c:ptCount val="31"/>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numCache>
            </c:numRef>
          </c:val>
          <c:smooth val="0"/>
        </c:ser>
        <c:ser>
          <c:idx val="1"/>
          <c:order val="1"/>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[3]Chart!$AC$2:$AC$32</c:f>
              <c:numCache>
                <c:formatCode>General</c:formatCode>
                <c:ptCount val="31"/>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numCache>
            </c:numRef>
          </c:val>
          <c:smooth val="0"/>
        </c:ser>
        <c:ser>
          <c:idx val="2"/>
          <c:order val="2"/>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[3]Chart!$AB$2:$AB$33</c:f>
              <c:numCache>
                <c:formatCode>General</c:formatCode>
                <c:ptCount val="32"/>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pt idx="31">
                  <c:v>0.313888888888889</c:v>
                </c:pt>
              </c:numCache>
            </c:numRef>
          </c:val>
          <c:smooth val="0"/>
        </c:ser>
        <c:ser>
          <c:idx val="3"/>
          <c:order val="3"/>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[3]Chart!$AC$2:$AC$33</c:f>
              <c:numCache>
                <c:formatCode>General</c:formatCode>
                <c:ptCount val="32"/>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pt idx="31">
                  <c:v>0.729166666666667</c:v>
                </c:pt>
              </c:numCache>
            </c:numRef>
          </c:val>
          <c:smooth val="0"/>
        </c:ser>
        <c:hiLowLines>
          <c:spPr>
            <a:ln w="0">
              <a:noFill/>
            </a:ln>
          </c:spPr>
        </c:hiLowLines>
        <c:marker val="1"/>
        <c:axId val="63772834"/>
        <c:axId val="29246784"/>
      </c:lineChart>
      <c:catAx>
        <c:axId val="63772834"/>
        <c:scaling>
          <c:orientation val="minMax"/>
          <c:max val="37085"/>
          <c:min val="37020"/>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Times New Roman"/>
              </a:defRPr>
            </a:pPr>
          </a:p>
        </c:txPr>
        <c:crossAx val="29246784"/>
        <c:crossesAt val="0"/>
        <c:auto val="1"/>
        <c:lblAlgn val="ctr"/>
        <c:lblOffset val="100"/>
        <c:noMultiLvlLbl val="0"/>
      </c:catAx>
      <c:valAx>
        <c:axId val="29246784"/>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63772834"/>
        <c:crossesAt val="37020"/>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1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60 Days DPR Completion Times</a:t>
            </a:r>
          </a:p>
        </c:rich>
      </c:tx>
      <c:layout>
        <c:manualLayout>
          <c:xMode val="edge"/>
          <c:yMode val="edge"/>
          <c:x val="0.29554124940391"/>
          <c:y val="0.0341617357001972"/>
        </c:manualLayout>
      </c:layout>
      <c:overlay val="0"/>
      <c:spPr>
        <a:noFill/>
        <a:ln w="0">
          <a:noFill/>
        </a:ln>
      </c:spPr>
    </c:title>
    <c:autoTitleDeleted val="0"/>
    <c:plotArea>
      <c:layout>
        <c:manualLayout>
          <c:xMode val="edge"/>
          <c:yMode val="edge"/>
          <c:x val="0.0954339532665713"/>
          <c:y val="0.181065088757396"/>
          <c:w val="0.767763471626133"/>
          <c:h val="0.712031558185404"/>
        </c:manualLayout>
      </c:layout>
      <c:lineChart>
        <c:grouping val="standard"/>
        <c:varyColors val="0"/>
        <c:ser>
          <c:idx val="0"/>
          <c:order val="0"/>
          <c:tx>
            <c:strRef>
              <c:f>[4]Chart!$AB$1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[4]Chart!$AA$78:$AA$128</c:f>
              <c:strCache>
                <c:ptCount val="51"/>
                <c:pt idx="0">
                  <c:v>37116</c:v>
                </c:pt>
                <c:pt idx="1">
                  <c:v>37117</c:v>
                </c:pt>
                <c:pt idx="2">
                  <c:v>37118</c:v>
                </c:pt>
                <c:pt idx="3">
                  <c:v>37119</c:v>
                </c:pt>
                <c:pt idx="4">
                  <c:v>37120</c:v>
                </c:pt>
                <c:pt idx="5">
                  <c:v>37123</c:v>
                </c:pt>
                <c:pt idx="6">
                  <c:v>37124</c:v>
                </c:pt>
                <c:pt idx="7">
                  <c:v>37125</c:v>
                </c:pt>
                <c:pt idx="8">
                  <c:v>37126</c:v>
                </c:pt>
                <c:pt idx="9">
                  <c:v>37127</c:v>
                </c:pt>
                <c:pt idx="10">
                  <c:v>37130</c:v>
                </c:pt>
                <c:pt idx="11">
                  <c:v>37131</c:v>
                </c:pt>
                <c:pt idx="12">
                  <c:v>37132</c:v>
                </c:pt>
                <c:pt idx="13">
                  <c:v>37133</c:v>
                </c:pt>
                <c:pt idx="14">
                  <c:v>37134</c:v>
                </c:pt>
                <c:pt idx="15">
                  <c:v>37138</c:v>
                </c:pt>
                <c:pt idx="16">
                  <c:v>37139</c:v>
                </c:pt>
                <c:pt idx="17">
                  <c:v>37140</c:v>
                </c:pt>
                <c:pt idx="18">
                  <c:v>37141</c:v>
                </c:pt>
                <c:pt idx="19">
                  <c:v>37144</c:v>
                </c:pt>
                <c:pt idx="20">
                  <c:v>37145</c:v>
                </c:pt>
                <c:pt idx="21">
                  <c:v>37146</c:v>
                </c:pt>
                <c:pt idx="22">
                  <c:v>37147</c:v>
                </c:pt>
                <c:pt idx="23">
                  <c:v>37148</c:v>
                </c:pt>
                <c:pt idx="24">
                  <c:v>37151</c:v>
                </c:pt>
                <c:pt idx="25">
                  <c:v>37152</c:v>
                </c:pt>
                <c:pt idx="26">
                  <c:v>37153</c:v>
                </c:pt>
                <c:pt idx="27">
                  <c:v>37154</c:v>
                </c:pt>
                <c:pt idx="28">
                  <c:v>37155</c:v>
                </c:pt>
                <c:pt idx="29">
                  <c:v>37158</c:v>
                </c:pt>
                <c:pt idx="30">
                  <c:v>37159</c:v>
                </c:pt>
                <c:pt idx="31">
                  <c:v>37160</c:v>
                </c:pt>
                <c:pt idx="32">
                  <c:v>37161</c:v>
                </c:pt>
                <c:pt idx="33">
                  <c:v>37162</c:v>
                </c:pt>
                <c:pt idx="34">
                  <c:v>37165</c:v>
                </c:pt>
                <c:pt idx="35">
                  <c:v>37166</c:v>
                </c:pt>
                <c:pt idx="36">
                  <c:v>37167</c:v>
                </c:pt>
                <c:pt idx="37">
                  <c:v>37168</c:v>
                </c:pt>
                <c:pt idx="38">
                  <c:v>37169</c:v>
                </c:pt>
                <c:pt idx="39">
                  <c:v>37172</c:v>
                </c:pt>
                <c:pt idx="40">
                  <c:v>37173</c:v>
                </c:pt>
                <c:pt idx="41">
                  <c:v>37174</c:v>
                </c:pt>
                <c:pt idx="42">
                  <c:v>37175</c:v>
                </c:pt>
                <c:pt idx="43">
                  <c:v>37176</c:v>
                </c:pt>
                <c:pt idx="44">
                  <c:v>37179</c:v>
                </c:pt>
                <c:pt idx="45">
                  <c:v>37180</c:v>
                </c:pt>
                <c:pt idx="46">
                  <c:v>37181</c:v>
                </c:pt>
                <c:pt idx="47">
                  <c:v>37182</c:v>
                </c:pt>
                <c:pt idx="48">
                  <c:v>37183</c:v>
                </c:pt>
                <c:pt idx="49">
                  <c:v/>
                </c:pt>
                <c:pt idx="50">
                  <c:v/>
                </c:pt>
              </c:strCache>
            </c:strRef>
          </c:cat>
          <c:val>
            <c:numRef>
              <c:f>[4]Chart!$AB$78:$AB$120</c:f>
              <c:numCache>
                <c:formatCode>General</c:formatCode>
                <c:ptCount val="43"/>
                <c:pt idx="0">
                  <c:v>0.329166666666667</c:v>
                </c:pt>
                <c:pt idx="1">
                  <c:v>0.317361111111111</c:v>
                </c:pt>
                <c:pt idx="2">
                  <c:v>0.309027777777778</c:v>
                </c:pt>
                <c:pt idx="3">
                  <c:v>0.324305555555556</c:v>
                </c:pt>
                <c:pt idx="4">
                  <c:v>0.333333333333333</c:v>
                </c:pt>
                <c:pt idx="5">
                  <c:v>0.319444444444445</c:v>
                </c:pt>
                <c:pt idx="6">
                  <c:v>0.319444444444445</c:v>
                </c:pt>
                <c:pt idx="7">
                  <c:v>0.324305555555556</c:v>
                </c:pt>
                <c:pt idx="8">
                  <c:v>0.319444444444445</c:v>
                </c:pt>
                <c:pt idx="9">
                  <c:v>0.319444444444445</c:v>
                </c:pt>
                <c:pt idx="10">
                  <c:v>0.319444444444445</c:v>
                </c:pt>
                <c:pt idx="11">
                  <c:v>0.316666666666667</c:v>
                </c:pt>
                <c:pt idx="12">
                  <c:v>0.319444444444445</c:v>
                </c:pt>
                <c:pt idx="13">
                  <c:v>0.317361111111111</c:v>
                </c:pt>
                <c:pt idx="14">
                  <c:v>0.319444444444445</c:v>
                </c:pt>
                <c:pt idx="15">
                  <c:v>0.322916666666667</c:v>
                </c:pt>
                <c:pt idx="16">
                  <c:v>0.319444444444445</c:v>
                </c:pt>
                <c:pt idx="17">
                  <c:v>0.318055555555556</c:v>
                </c:pt>
                <c:pt idx="18">
                  <c:v>0.322916666666667</c:v>
                </c:pt>
                <c:pt idx="19">
                  <c:v>0.319444444444445</c:v>
                </c:pt>
                <c:pt idx="20">
                  <c:v>0.319444444444445</c:v>
                </c:pt>
                <c:pt idx="21">
                  <c:v>0.319444444444445</c:v>
                </c:pt>
                <c:pt idx="22">
                  <c:v>0.319444444444445</c:v>
                </c:pt>
                <c:pt idx="23">
                  <c:v>0.317361111111111</c:v>
                </c:pt>
                <c:pt idx="24">
                  <c:v>0.319444444444445</c:v>
                </c:pt>
                <c:pt idx="25">
                  <c:v>0.319444444444445</c:v>
                </c:pt>
                <c:pt idx="26">
                  <c:v>0.317361111111111</c:v>
                </c:pt>
                <c:pt idx="27">
                  <c:v>0.318055555555556</c:v>
                </c:pt>
                <c:pt idx="28">
                  <c:v>0.319444444444445</c:v>
                </c:pt>
                <c:pt idx="29">
                  <c:v>0.320833333333333</c:v>
                </c:pt>
                <c:pt idx="30">
                  <c:v>0.316666666666667</c:v>
                </c:pt>
                <c:pt idx="31">
                  <c:v>0.31875</c:v>
                </c:pt>
                <c:pt idx="32">
                  <c:v>0.320833333333333</c:v>
                </c:pt>
                <c:pt idx="37">
                  <c:v>0.319444444444445</c:v>
                </c:pt>
                <c:pt idx="38">
                  <c:v>0.318055555555556</c:v>
                </c:pt>
                <c:pt idx="39">
                  <c:v>0.319444444444445</c:v>
                </c:pt>
                <c:pt idx="40">
                  <c:v>0.322222222222222</c:v>
                </c:pt>
                <c:pt idx="41">
                  <c:v>0.320138888888889</c:v>
                </c:pt>
                <c:pt idx="42">
                  <c:v>0.320138888888889</c:v>
                </c:pt>
              </c:numCache>
            </c:numRef>
          </c:val>
          <c:smooth val="0"/>
        </c:ser>
        <c:ser>
          <c:idx val="1"/>
          <c:order val="1"/>
          <c:tx>
            <c:strRef>
              <c:f>[4]Chart!$AC$1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[4]Chart!$AA$78:$AA$128</c:f>
              <c:strCache>
                <c:ptCount val="51"/>
                <c:pt idx="0">
                  <c:v>37116</c:v>
                </c:pt>
                <c:pt idx="1">
                  <c:v>37117</c:v>
                </c:pt>
                <c:pt idx="2">
                  <c:v>37118</c:v>
                </c:pt>
                <c:pt idx="3">
                  <c:v>37119</c:v>
                </c:pt>
                <c:pt idx="4">
                  <c:v>37120</c:v>
                </c:pt>
                <c:pt idx="5">
                  <c:v>37123</c:v>
                </c:pt>
                <c:pt idx="6">
                  <c:v>37124</c:v>
                </c:pt>
                <c:pt idx="7">
                  <c:v>37125</c:v>
                </c:pt>
                <c:pt idx="8">
                  <c:v>37126</c:v>
                </c:pt>
                <c:pt idx="9">
                  <c:v>37127</c:v>
                </c:pt>
                <c:pt idx="10">
                  <c:v>37130</c:v>
                </c:pt>
                <c:pt idx="11">
                  <c:v>37131</c:v>
                </c:pt>
                <c:pt idx="12">
                  <c:v>37132</c:v>
                </c:pt>
                <c:pt idx="13">
                  <c:v>37133</c:v>
                </c:pt>
                <c:pt idx="14">
                  <c:v>37134</c:v>
                </c:pt>
                <c:pt idx="15">
                  <c:v>37138</c:v>
                </c:pt>
                <c:pt idx="16">
                  <c:v>37139</c:v>
                </c:pt>
                <c:pt idx="17">
                  <c:v>37140</c:v>
                </c:pt>
                <c:pt idx="18">
                  <c:v>37141</c:v>
                </c:pt>
                <c:pt idx="19">
                  <c:v>37144</c:v>
                </c:pt>
                <c:pt idx="20">
                  <c:v>37145</c:v>
                </c:pt>
                <c:pt idx="21">
                  <c:v>37146</c:v>
                </c:pt>
                <c:pt idx="22">
                  <c:v>37147</c:v>
                </c:pt>
                <c:pt idx="23">
                  <c:v>37148</c:v>
                </c:pt>
                <c:pt idx="24">
                  <c:v>37151</c:v>
                </c:pt>
                <c:pt idx="25">
                  <c:v>37152</c:v>
                </c:pt>
                <c:pt idx="26">
                  <c:v>37153</c:v>
                </c:pt>
                <c:pt idx="27">
                  <c:v>37154</c:v>
                </c:pt>
                <c:pt idx="28">
                  <c:v>37155</c:v>
                </c:pt>
                <c:pt idx="29">
                  <c:v>37158</c:v>
                </c:pt>
                <c:pt idx="30">
                  <c:v>37159</c:v>
                </c:pt>
                <c:pt idx="31">
                  <c:v>37160</c:v>
                </c:pt>
                <c:pt idx="32">
                  <c:v>37161</c:v>
                </c:pt>
                <c:pt idx="33">
                  <c:v>37162</c:v>
                </c:pt>
                <c:pt idx="34">
                  <c:v>37165</c:v>
                </c:pt>
                <c:pt idx="35">
                  <c:v>37166</c:v>
                </c:pt>
                <c:pt idx="36">
                  <c:v>37167</c:v>
                </c:pt>
                <c:pt idx="37">
                  <c:v>37168</c:v>
                </c:pt>
                <c:pt idx="38">
                  <c:v>37169</c:v>
                </c:pt>
                <c:pt idx="39">
                  <c:v>37172</c:v>
                </c:pt>
                <c:pt idx="40">
                  <c:v>37173</c:v>
                </c:pt>
                <c:pt idx="41">
                  <c:v>37174</c:v>
                </c:pt>
                <c:pt idx="42">
                  <c:v>37175</c:v>
                </c:pt>
                <c:pt idx="43">
                  <c:v>37176</c:v>
                </c:pt>
                <c:pt idx="44">
                  <c:v>37179</c:v>
                </c:pt>
                <c:pt idx="45">
                  <c:v>37180</c:v>
                </c:pt>
                <c:pt idx="46">
                  <c:v>37181</c:v>
                </c:pt>
                <c:pt idx="47">
                  <c:v>37182</c:v>
                </c:pt>
                <c:pt idx="48">
                  <c:v>37183</c:v>
                </c:pt>
                <c:pt idx="49">
                  <c:v/>
                </c:pt>
                <c:pt idx="50">
                  <c:v/>
                </c:pt>
              </c:strCache>
            </c:strRef>
          </c:cat>
          <c:val>
            <c:numRef>
              <c:f>[4]Chart!$AC$78:$AC$120</c:f>
              <c:numCache>
                <c:formatCode>General</c:formatCode>
                <c:ptCount val="43"/>
                <c:pt idx="0">
                  <c:v>0.678472222222222</c:v>
                </c:pt>
                <c:pt idx="1">
                  <c:v>0.722916666666667</c:v>
                </c:pt>
                <c:pt idx="2">
                  <c:v>0.727083333333333</c:v>
                </c:pt>
                <c:pt idx="3">
                  <c:v>0.670138888888889</c:v>
                </c:pt>
                <c:pt idx="4">
                  <c:v>0.721527777777778</c:v>
                </c:pt>
                <c:pt idx="5">
                  <c:v>0.690972222222222</c:v>
                </c:pt>
                <c:pt idx="6">
                  <c:v>0.666666666666667</c:v>
                </c:pt>
                <c:pt idx="7">
                  <c:v>0.759722222222222</c:v>
                </c:pt>
                <c:pt idx="8">
                  <c:v>0.708333333333333</c:v>
                </c:pt>
                <c:pt idx="9">
                  <c:v>0.7</c:v>
                </c:pt>
                <c:pt idx="10">
                  <c:v>0.728472222222222</c:v>
                </c:pt>
                <c:pt idx="11">
                  <c:v>0.739583333333333</c:v>
                </c:pt>
                <c:pt idx="12">
                  <c:v>0.739583333333333</c:v>
                </c:pt>
                <c:pt idx="13">
                  <c:v>0.704166666666667</c:v>
                </c:pt>
                <c:pt idx="15">
                  <c:v>0.617361111111111</c:v>
                </c:pt>
                <c:pt idx="16">
                  <c:v>0.725</c:v>
                </c:pt>
                <c:pt idx="17">
                  <c:v>0.725694444444445</c:v>
                </c:pt>
                <c:pt idx="18">
                  <c:v>0.669444444444444</c:v>
                </c:pt>
                <c:pt idx="19">
                  <c:v>0.684722222222222</c:v>
                </c:pt>
                <c:pt idx="21">
                  <c:v>0.752083333333333</c:v>
                </c:pt>
                <c:pt idx="22">
                  <c:v>0.702083333333333</c:v>
                </c:pt>
                <c:pt idx="23">
                  <c:v>0.747916666666667</c:v>
                </c:pt>
                <c:pt idx="24">
                  <c:v>0.739583333333333</c:v>
                </c:pt>
                <c:pt idx="25">
                  <c:v>0.645833333333333</c:v>
                </c:pt>
                <c:pt idx="26">
                  <c:v>0.715277777777778</c:v>
                </c:pt>
                <c:pt idx="27">
                  <c:v>0.715277777777778</c:v>
                </c:pt>
                <c:pt idx="28">
                  <c:v>0.725</c:v>
                </c:pt>
                <c:pt idx="29">
                  <c:v>0.728472222222222</c:v>
                </c:pt>
                <c:pt idx="30">
                  <c:v>0.672916666666667</c:v>
                </c:pt>
                <c:pt idx="31">
                  <c:v>0.717361111111111</c:v>
                </c:pt>
                <c:pt idx="37">
                  <c:v>0.698611111111111</c:v>
                </c:pt>
                <c:pt idx="38">
                  <c:v>0.722916666666667</c:v>
                </c:pt>
                <c:pt idx="39">
                  <c:v>0.684722222222222</c:v>
                </c:pt>
                <c:pt idx="40">
                  <c:v>0.670138888888889</c:v>
                </c:pt>
                <c:pt idx="41">
                  <c:v>0.65</c:v>
                </c:pt>
              </c:numCache>
            </c:numRef>
          </c:val>
          <c:smooth val="0"/>
        </c:ser>
        <c:hiLowLines>
          <c:spPr>
            <a:ln w="0">
              <a:noFill/>
            </a:ln>
          </c:spPr>
        </c:hiLowLines>
        <c:marker val="1"/>
        <c:axId val="38981454"/>
        <c:axId val="58844470"/>
      </c:lineChart>
      <c:catAx>
        <c:axId val="38981454"/>
        <c:scaling>
          <c:orientation val="minMax"/>
        </c:scaling>
        <c:delete val="0"/>
        <c:axPos val="b"/>
        <c:numFmt formatCode="[$-409]m/d/yyyy" sourceLinked="0"/>
        <c:majorTickMark val="out"/>
        <c:minorTickMark val="none"/>
        <c:tickLblPos val="nextTo"/>
        <c:spPr>
          <a:ln w="0">
            <a:solidFill>
              <a:srgbClr val="000000"/>
            </a:solidFill>
          </a:ln>
        </c:spPr>
        <c:txPr>
          <a:bodyPr rot="-5400000"/>
          <a:lstStyle/>
          <a:p>
            <a:pPr>
              <a:defRPr b="0" sz="800" strike="noStrike" u="none">
                <a:solidFill>
                  <a:srgbClr val="000000"/>
                </a:solidFill>
                <a:uFillTx/>
                <a:latin typeface="Times New Roman"/>
              </a:defRPr>
            </a:pPr>
          </a:p>
        </c:txPr>
        <c:crossAx val="58844470"/>
        <c:crossesAt val="0"/>
        <c:auto val="1"/>
        <c:lblAlgn val="ctr"/>
        <c:lblOffset val="100"/>
        <c:noMultiLvlLbl val="0"/>
      </c:catAx>
      <c:valAx>
        <c:axId val="58844470"/>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75" strike="noStrike" u="none">
                <a:solidFill>
                  <a:srgbClr val="000000"/>
                </a:solidFill>
                <a:uFillTx/>
                <a:latin typeface="Arial"/>
              </a:defRPr>
            </a:pPr>
          </a:p>
        </c:txPr>
        <c:crossAx val="38981454"/>
        <c:crossesAt val="1"/>
        <c:crossBetween val="midCat"/>
        <c:majorUnit val="0.04"/>
        <c:minorUnit val="0.04"/>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userShapes r:id="rId1"/>
</c:chartSpace>
</file>

<file path=xl/charts/chart1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50" strike="noStrike" u="none">
                <a:solidFill>
                  <a:srgbClr val="000000"/>
                </a:solidFill>
                <a:uFillTx/>
                <a:latin typeface="Arial"/>
              </a:rPr>
              <a:t>Trend of Book Creation
Rolling 30 Day period</a:t>
            </a:r>
          </a:p>
        </c:rich>
      </c:tx>
      <c:layout>
        <c:manualLayout>
          <c:xMode val="edge"/>
          <c:yMode val="edge"/>
          <c:x val="0.334466431953381"/>
          <c:y val="0.0265798462852263"/>
        </c:manualLayout>
      </c:layout>
      <c:overlay val="0"/>
      <c:spPr>
        <a:noFill/>
        <a:ln w="0">
          <a:noFill/>
        </a:ln>
      </c:spPr>
    </c:title>
    <c:autoTitleDeleted val="0"/>
    <c:plotArea>
      <c:layout>
        <c:manualLayout>
          <c:xMode val="edge"/>
          <c:yMode val="edge"/>
          <c:x val="0.0355105013961394"/>
          <c:y val="0.122971818958155"/>
          <c:w val="0.889097972562826"/>
          <c:h val="0.758219470538002"/>
        </c:manualLayout>
      </c:layout>
      <c:barChart>
        <c:barDir val="col"/>
        <c:grouping val="stacked"/>
        <c:varyColors val="0"/>
        <c:ser>
          <c:idx val="0"/>
          <c:order val="0"/>
          <c:tx>
            <c:strRef>
              <c:f>'Graph Data Oct 08'!$AH$15</c:f>
              <c:strCache>
                <c:ptCount val="1"/>
                <c:pt idx="0">
                  <c:v>EIM</c:v>
                </c:pt>
              </c:strCache>
            </c:strRef>
          </c:tx>
          <c:spPr>
            <a:solidFill>
              <a:srgbClr val="9999ff"/>
            </a:solidFill>
            <a:ln w="12600">
              <a:solidFill>
                <a:srgbClr val="000000"/>
              </a:solidFill>
              <a:round/>
            </a:ln>
          </c:spPr>
          <c:invertIfNegative val="0"/>
          <c:dPt>
            <c:idx val="1"/>
            <c:invertIfNegative val="0"/>
            <c:spPr>
              <a:solidFill>
                <a:srgbClr val="9999ff"/>
              </a:solidFill>
              <a:ln w="12600">
                <a:solidFill>
                  <a:srgbClr val="000000"/>
                </a:solidFill>
                <a:round/>
              </a:ln>
            </c:spPr>
          </c:dPt>
          <c:dLbls>
            <c:dLbl>
              <c:idx val="1"/>
              <c:txPr>
                <a:bodyPr wrap="none"/>
                <a:lstStyle/>
                <a:p>
                  <a:pPr>
                    <a:defRPr b="0" sz="900" strike="noStrike" u="none">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900" strike="noStrike" u="none">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08'!$AB$12:$AG$12</c:f>
              <c:strCache>
                <c:ptCount val="6"/>
                <c:pt idx="0">
                  <c:v>9/4/2001</c:v>
                </c:pt>
                <c:pt idx="1">
                  <c:v>9/10/2001</c:v>
                </c:pt>
                <c:pt idx="2">
                  <c:v>9/17/2001</c:v>
                </c:pt>
                <c:pt idx="3">
                  <c:v>9/24/2001</c:v>
                </c:pt>
                <c:pt idx="4">
                  <c:v>10/1/2001</c:v>
                </c:pt>
                <c:pt idx="5">
                  <c:v>10/8/2001</c:v>
                </c:pt>
              </c:strCache>
            </c:strRef>
          </c:cat>
          <c:val>
            <c:numRef>
              <c:f>'Graph Data Oct 08'!$AB$15:$AG$15</c:f>
              <c:numCache>
                <c:formatCode>General</c:formatCode>
                <c:ptCount val="6"/>
                <c:pt idx="0">
                  <c:v>3</c:v>
                </c:pt>
                <c:pt idx="1">
                  <c:v>2</c:v>
                </c:pt>
                <c:pt idx="2">
                  <c:v>3</c:v>
                </c:pt>
                <c:pt idx="3">
                  <c:v>8</c:v>
                </c:pt>
                <c:pt idx="4">
                  <c:v>2</c:v>
                </c:pt>
                <c:pt idx="5">
                  <c:v>1</c:v>
                </c:pt>
              </c:numCache>
            </c:numRef>
          </c:val>
        </c:ser>
        <c:ser>
          <c:idx val="1"/>
          <c:order val="1"/>
          <c:tx>
            <c:strRef>
              <c:f>'Graph Data Oct 08'!$AH$16</c:f>
              <c:strCache>
                <c:ptCount val="1"/>
                <c:pt idx="0">
                  <c:v>EGM</c:v>
                </c:pt>
              </c:strCache>
            </c:strRef>
          </c:tx>
          <c:spPr>
            <a:solidFill>
              <a:srgbClr val="ffcc99"/>
            </a:solidFill>
            <a:ln w="12600">
              <a:solidFill>
                <a:srgbClr val="000000"/>
              </a:solidFill>
              <a:round/>
            </a:ln>
          </c:spPr>
          <c:invertIfNegative val="0"/>
          <c:dPt>
            <c:idx val="0"/>
            <c:invertIfNegative val="0"/>
            <c:spPr>
              <a:solidFill>
                <a:srgbClr val="ffcc99"/>
              </a:solidFill>
              <a:ln w="12600">
                <a:solidFill>
                  <a:srgbClr val="000000"/>
                </a:solidFill>
                <a:round/>
              </a:ln>
            </c:spPr>
          </c:dPt>
          <c:dPt>
            <c:idx val="1"/>
            <c:invertIfNegative val="0"/>
            <c:spPr>
              <a:solidFill>
                <a:srgbClr val="ffcc99"/>
              </a:solidFill>
              <a:ln w="12600">
                <a:solidFill>
                  <a:srgbClr val="000000"/>
                </a:solidFill>
                <a:round/>
              </a:ln>
            </c:spPr>
          </c:dPt>
          <c:dLbls>
            <c:dLbl>
              <c:idx val="0"/>
              <c:txPr>
                <a:bodyPr wrap="none"/>
                <a:lstStyle/>
                <a:p>
                  <a:pPr>
                    <a:defRPr b="0" sz="900" strike="noStrike" u="none">
                      <a:solidFill>
                        <a:srgbClr val="ff0000"/>
                      </a:solidFill>
                      <a:uFillTx/>
                      <a:latin typeface="Arial"/>
                    </a:defRPr>
                  </a:pPr>
                </a:p>
              </c:txPr>
              <c:dLblPos val="ctr"/>
              <c:showLegendKey val="0"/>
              <c:showVal val="1"/>
              <c:showCatName val="0"/>
              <c:showSerName val="0"/>
              <c:showPercent val="0"/>
              <c:separator>
</c:separator>
            </c:dLbl>
            <c:dLbl>
              <c:idx val="1"/>
              <c:txPr>
                <a:bodyPr wrap="none"/>
                <a:lstStyle/>
                <a:p>
                  <a:pPr>
                    <a:defRPr b="0" sz="900" strike="noStrike" u="none">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900" strike="noStrike" u="none">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08'!$AB$12:$AG$12</c:f>
              <c:strCache>
                <c:ptCount val="6"/>
                <c:pt idx="0">
                  <c:v>9/4/2001</c:v>
                </c:pt>
                <c:pt idx="1">
                  <c:v>9/10/2001</c:v>
                </c:pt>
                <c:pt idx="2">
                  <c:v>9/17/2001</c:v>
                </c:pt>
                <c:pt idx="3">
                  <c:v>9/24/2001</c:v>
                </c:pt>
                <c:pt idx="4">
                  <c:v>10/1/2001</c:v>
                </c:pt>
                <c:pt idx="5">
                  <c:v>10/8/2001</c:v>
                </c:pt>
              </c:strCache>
            </c:strRef>
          </c:cat>
          <c:val>
            <c:numRef>
              <c:f>'Graph Data Oct 08'!$AB$16:$AG$16</c:f>
              <c:numCache>
                <c:formatCode>General</c:formatCode>
                <c:ptCount val="6"/>
                <c:pt idx="0">
                  <c:v>9</c:v>
                </c:pt>
                <c:pt idx="1">
                  <c:v>17</c:v>
                </c:pt>
                <c:pt idx="2">
                  <c:v>57</c:v>
                </c:pt>
                <c:pt idx="3">
                  <c:v>16</c:v>
                </c:pt>
                <c:pt idx="4">
                  <c:v>2</c:v>
                </c:pt>
                <c:pt idx="5">
                  <c:v>5</c:v>
                </c:pt>
              </c:numCache>
            </c:numRef>
          </c:val>
        </c:ser>
        <c:ser>
          <c:idx val="2"/>
          <c:order val="2"/>
          <c:tx>
            <c:strRef>
              <c:f>'Graph Data Oct 08'!$AH$17</c:f>
              <c:strCache>
                <c:ptCount val="1"/>
                <c:pt idx="0">
                  <c:v>EBS</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08'!$AB$12:$AG$12</c:f>
              <c:strCache>
                <c:ptCount val="6"/>
                <c:pt idx="0">
                  <c:v>9/4/2001</c:v>
                </c:pt>
                <c:pt idx="1">
                  <c:v>9/10/2001</c:v>
                </c:pt>
                <c:pt idx="2">
                  <c:v>9/17/2001</c:v>
                </c:pt>
                <c:pt idx="3">
                  <c:v>9/24/2001</c:v>
                </c:pt>
                <c:pt idx="4">
                  <c:v>10/1/2001</c:v>
                </c:pt>
                <c:pt idx="5">
                  <c:v>10/8/2001</c:v>
                </c:pt>
              </c:strCache>
            </c:strRef>
          </c:cat>
          <c:val>
            <c:numRef>
              <c:f>'Graph Data Oct 08'!$AB$17:$AG$17</c:f>
              <c:numCache>
                <c:formatCode>General</c:formatCode>
                <c:ptCount val="6"/>
              </c:numCache>
            </c:numRef>
          </c:val>
        </c:ser>
        <c:ser>
          <c:idx val="3"/>
          <c:order val="3"/>
          <c:tx>
            <c:strRef>
              <c:f>'Graph Data Oct 08'!$AH$18</c:f>
              <c:strCache>
                <c:ptCount val="1"/>
                <c:pt idx="0">
                  <c:v>EEL</c:v>
                </c:pt>
              </c:strCache>
            </c:strRef>
          </c:tx>
          <c:spPr>
            <a:solidFill>
              <a:srgbClr val="ccffff"/>
            </a:solidFill>
            <a:ln w="12600">
              <a:solidFill>
                <a:srgbClr val="000000"/>
              </a:solidFill>
              <a:round/>
            </a:ln>
          </c:spPr>
          <c:invertIfNegative val="0"/>
          <c:dLbls>
            <c:txPr>
              <a:bodyPr wrap="none"/>
              <a:lstStyle/>
              <a:p>
                <a:pPr>
                  <a:defRPr b="0" sz="900" strike="noStrike" u="none">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08'!$AB$12:$AG$12</c:f>
              <c:strCache>
                <c:ptCount val="6"/>
                <c:pt idx="0">
                  <c:v>9/4/2001</c:v>
                </c:pt>
                <c:pt idx="1">
                  <c:v>9/10/2001</c:v>
                </c:pt>
                <c:pt idx="2">
                  <c:v>9/17/2001</c:v>
                </c:pt>
                <c:pt idx="3">
                  <c:v>9/24/2001</c:v>
                </c:pt>
                <c:pt idx="4">
                  <c:v>10/1/2001</c:v>
                </c:pt>
                <c:pt idx="5">
                  <c:v>10/8/2001</c:v>
                </c:pt>
              </c:strCache>
            </c:strRef>
          </c:cat>
          <c:val>
            <c:numRef>
              <c:f>'Graph Data Oct 08'!$AB$18:$AG$18</c:f>
              <c:numCache>
                <c:formatCode>General</c:formatCode>
                <c:ptCount val="6"/>
                <c:pt idx="5">
                  <c:v>5</c:v>
                </c:pt>
              </c:numCache>
            </c:numRef>
          </c:val>
        </c:ser>
        <c:ser>
          <c:idx val="4"/>
          <c:order val="4"/>
          <c:tx>
            <c:strRef>
              <c:f>'Graph Data Oct 08'!$AH$19</c:f>
              <c:strCache>
                <c:ptCount val="1"/>
                <c:pt idx="0">
                  <c:v>EES</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08'!$AB$12:$AG$12</c:f>
              <c:strCache>
                <c:ptCount val="6"/>
                <c:pt idx="0">
                  <c:v>9/4/2001</c:v>
                </c:pt>
                <c:pt idx="1">
                  <c:v>9/10/2001</c:v>
                </c:pt>
                <c:pt idx="2">
                  <c:v>9/17/2001</c:v>
                </c:pt>
                <c:pt idx="3">
                  <c:v>9/24/2001</c:v>
                </c:pt>
                <c:pt idx="4">
                  <c:v>10/1/2001</c:v>
                </c:pt>
                <c:pt idx="5">
                  <c:v>10/8/2001</c:v>
                </c:pt>
              </c:strCache>
            </c:strRef>
          </c:cat>
          <c:val>
            <c:numRef>
              <c:f>'Graph Data Oct 08'!$AB$19:$AG$19</c:f>
              <c:numCache>
                <c:formatCode>General</c:formatCode>
                <c:ptCount val="6"/>
              </c:numCache>
            </c:numRef>
          </c:val>
        </c:ser>
        <c:ser>
          <c:idx val="5"/>
          <c:order val="5"/>
          <c:tx>
            <c:strRef>
              <c:f>'Graph Data Oct 08'!$AH$20</c:f>
              <c:strCache>
                <c:ptCount val="1"/>
                <c:pt idx="0">
                  <c:v>EAM</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Lbls>
            <c:dLbl>
              <c:idx val="0"/>
              <c:txPr>
                <a:bodyPr wrap="none"/>
                <a:lstStyle/>
                <a:p>
                  <a:pPr>
                    <a:defRPr b="0" sz="900" strike="noStrike" u="none">
                      <a:solidFill>
                        <a:srgbClr val="ff0000"/>
                      </a:solidFill>
                      <a:uFillTx/>
                      <a:latin typeface="Arial"/>
                    </a:defRPr>
                  </a:pPr>
                </a:p>
              </c:txPr>
              <c:dLblPos val="ctr"/>
              <c:showLegendKey val="0"/>
              <c:showVal val="1"/>
              <c:showCatName val="0"/>
              <c:showSerName val="0"/>
              <c:showPercent val="0"/>
              <c:separator>
</c:separator>
            </c:dLbl>
            <c:dLbl>
              <c:idx val="1"/>
              <c:txPr>
                <a:bodyPr wrap="none"/>
                <a:lstStyle/>
                <a:p>
                  <a:pPr>
                    <a:defRPr b="0" sz="900" strike="noStrike" u="none">
                      <a:solidFill>
                        <a:srgbClr val="ff0000"/>
                      </a:solidFill>
                      <a:uFillTx/>
                      <a:latin typeface="Arial"/>
                    </a:defRPr>
                  </a:pPr>
                </a:p>
              </c:txPr>
              <c:dLblPos val="ctr"/>
              <c:showLegendKey val="0"/>
              <c:showVal val="1"/>
              <c:showCatName val="0"/>
              <c:showSerName val="0"/>
              <c:showPercent val="0"/>
              <c:separator>
</c:separator>
            </c:dLbl>
            <c:dLbl>
              <c:idx val="2"/>
              <c:txPr>
                <a:bodyPr wrap="none"/>
                <a:lstStyle/>
                <a:p>
                  <a:pPr>
                    <a:defRPr b="0" sz="900" strike="noStrike" u="none">
                      <a:solidFill>
                        <a:srgbClr val="ff0000"/>
                      </a:solidFill>
                      <a:uFillTx/>
                      <a:latin typeface="Arial"/>
                    </a:defRPr>
                  </a:pPr>
                </a:p>
              </c:txPr>
              <c:dLblPos val="ctr"/>
              <c:showLegendKey val="0"/>
              <c:showVal val="1"/>
              <c:showCatName val="0"/>
              <c:showSerName val="0"/>
              <c:showPercent val="0"/>
              <c:separator>
</c:separator>
            </c:dLbl>
            <c:dLbl>
              <c:idx val="3"/>
              <c:txPr>
                <a:bodyPr wrap="none"/>
                <a:lstStyle/>
                <a:p>
                  <a:pPr>
                    <a:defRPr b="0" sz="900" strike="noStrike" u="none">
                      <a:solidFill>
                        <a:srgbClr val="ff0000"/>
                      </a:solidFill>
                      <a:uFillTx/>
                      <a:latin typeface="Arial"/>
                    </a:defRPr>
                  </a:pPr>
                </a:p>
              </c:txPr>
              <c:dLblPos val="ctr"/>
              <c:showLegendKey val="0"/>
              <c:showVal val="1"/>
              <c:showCatName val="0"/>
              <c:showSerName val="0"/>
              <c:showPercent val="0"/>
              <c:separator>
</c:separator>
            </c:dLbl>
            <c:dLbl>
              <c:idx val="4"/>
              <c:txPr>
                <a:bodyPr wrap="none"/>
                <a:lstStyle/>
                <a:p>
                  <a:pPr>
                    <a:defRPr b="0" sz="900" strike="noStrike" u="none">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900" strike="noStrike" u="none">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08'!$AB$12:$AG$12</c:f>
              <c:strCache>
                <c:ptCount val="6"/>
                <c:pt idx="0">
                  <c:v>9/4/2001</c:v>
                </c:pt>
                <c:pt idx="1">
                  <c:v>9/10/2001</c:v>
                </c:pt>
                <c:pt idx="2">
                  <c:v>9/17/2001</c:v>
                </c:pt>
                <c:pt idx="3">
                  <c:v>9/24/2001</c:v>
                </c:pt>
                <c:pt idx="4">
                  <c:v>10/1/2001</c:v>
                </c:pt>
                <c:pt idx="5">
                  <c:v>10/8/2001</c:v>
                </c:pt>
              </c:strCache>
            </c:strRef>
          </c:cat>
          <c:val>
            <c:numRef>
              <c:f>'Graph Data Oct 08'!$AB$20:$AG$20</c:f>
              <c:numCache>
                <c:formatCode>General</c:formatCode>
                <c:ptCount val="6"/>
                <c:pt idx="0">
                  <c:v>1</c:v>
                </c:pt>
                <c:pt idx="1">
                  <c:v>17</c:v>
                </c:pt>
                <c:pt idx="2">
                  <c:v>6</c:v>
                </c:pt>
                <c:pt idx="3">
                  <c:v>5</c:v>
                </c:pt>
                <c:pt idx="4">
                  <c:v>9</c:v>
                </c:pt>
                <c:pt idx="5">
                  <c:v>9</c:v>
                </c:pt>
              </c:numCache>
            </c:numRef>
          </c:val>
        </c:ser>
        <c:gapWidth val="0"/>
        <c:overlap val="100"/>
        <c:axId val="85829860"/>
        <c:axId val="52964104"/>
      </c:barChart>
      <c:catAx>
        <c:axId val="85829860"/>
        <c:scaling>
          <c:orientation val="minMax"/>
        </c:scaling>
        <c:delete val="0"/>
        <c:axPos val="b"/>
        <c:title>
          <c:tx>
            <c:rich>
              <a:bodyPr rot="0"/>
              <a:lstStyle/>
              <a:p>
                <a:pPr>
                  <a:defRPr b="0" sz="1300" strike="noStrike" u="none">
                    <a:uFillTx/>
                    <a:latin typeface="Arial"/>
                  </a:defRPr>
                </a:pPr>
                <a:r>
                  <a:rPr b="1" sz="950" strike="noStrike" u="none">
                    <a:solidFill>
                      <a:srgbClr val="000000"/>
                    </a:solidFill>
                    <a:uFillTx/>
                    <a:latin typeface="Arial"/>
                  </a:rPr>
                  <a:t>Week Beginning</a:t>
                </a:r>
              </a:p>
            </c:rich>
          </c:tx>
          <c:overlay val="0"/>
          <c:spPr>
            <a:noFill/>
            <a:ln w="0">
              <a:noFill/>
            </a:ln>
          </c:spPr>
        </c:title>
        <c:numFmt formatCode="[$-409]m/d/yyyy" sourceLinked="1"/>
        <c:majorTickMark val="out"/>
        <c:minorTickMark val="none"/>
        <c:tickLblPos val="nextTo"/>
        <c:spPr>
          <a:ln w="0">
            <a:solidFill>
              <a:srgbClr val="000000"/>
            </a:solidFill>
          </a:ln>
        </c:spPr>
        <c:txPr>
          <a:bodyPr/>
          <a:lstStyle/>
          <a:p>
            <a:pPr>
              <a:defRPr b="0" sz="950" strike="noStrike" u="none">
                <a:solidFill>
                  <a:srgbClr val="000000"/>
                </a:solidFill>
                <a:uFillTx/>
                <a:latin typeface="Arial"/>
              </a:defRPr>
            </a:pPr>
          </a:p>
        </c:txPr>
        <c:crossAx val="52964104"/>
        <c:crossesAt val="0"/>
        <c:auto val="1"/>
        <c:lblAlgn val="ctr"/>
        <c:lblOffset val="100"/>
        <c:noMultiLvlLbl val="0"/>
      </c:catAx>
      <c:valAx>
        <c:axId val="52964104"/>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50" strike="noStrike" u="none">
                <a:solidFill>
                  <a:srgbClr val="000000"/>
                </a:solidFill>
                <a:uFillTx/>
                <a:latin typeface="Arial"/>
              </a:defRPr>
            </a:pPr>
          </a:p>
        </c:txPr>
        <c:crossAx val="85829860"/>
        <c:crossesAt val="65503"/>
        <c:crossBetween val="midCat"/>
      </c:valAx>
      <c:spPr>
        <a:solidFill>
          <a:srgbClr val="ffffff"/>
        </a:solidFill>
        <a:ln w="12600">
          <a:solidFill>
            <a:srgbClr val="808080"/>
          </a:solidFill>
          <a:round/>
        </a:ln>
      </c:spPr>
    </c:plotArea>
    <c:legend>
      <c:legendPos val="r"/>
      <c:layout>
        <c:manualLayout>
          <c:xMode val="edge"/>
          <c:yMode val="edge"/>
          <c:x val="0.901663226902999"/>
          <c:y val="0.220324508966695"/>
          <c:w val="0.0835255554206629"/>
          <c:h val="0.320132365499573"/>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1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Groups representing a 10% or greater change in Prelim-Final numbers
 on days where the change was greater than $1 mil</a:t>
            </a:r>
          </a:p>
        </c:rich>
      </c:tx>
      <c:layout>
        <c:manualLayout>
          <c:xMode val="edge"/>
          <c:yMode val="edge"/>
          <c:x val="0.212019321841258"/>
          <c:y val="0.0279692575865621"/>
        </c:manualLayout>
      </c:layout>
      <c:overlay val="0"/>
      <c:spPr>
        <a:noFill/>
        <a:ln w="0">
          <a:noFill/>
        </a:ln>
      </c:spPr>
    </c:title>
    <c:autoTitleDeleted val="0"/>
    <c:plotArea>
      <c:layout>
        <c:manualLayout>
          <c:xMode val="edge"/>
          <c:yMode val="edge"/>
          <c:x val="0.025999242280735"/>
          <c:y val="0.127882101259805"/>
          <c:w val="0.761649933699564"/>
          <c:h val="0.851041914269868"/>
        </c:manualLayout>
      </c:layout>
      <c:barChart>
        <c:barDir val="col"/>
        <c:grouping val="stacked"/>
        <c:varyColors val="0"/>
        <c:ser>
          <c:idx val="0"/>
          <c:order val="0"/>
          <c:tx>
            <c:strRef>
              <c:f>[5]Summary!$A$8:$E$8</c:f>
              <c:strCache>
                <c:ptCount val="1"/>
                <c:pt idx="0">
                  <c:v>Broadband</c:v>
                </c:pt>
              </c:strCache>
            </c:strRef>
          </c:tx>
          <c:spPr>
            <a:solidFill>
              <a:srgbClr val="99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[5]Summary!$I$8:$AF$8</c:f>
              <c:numCache>
                <c:formatCode>General</c:formatCode>
                <c:ptCount val="24"/>
              </c:numCache>
            </c:numRef>
          </c:val>
        </c:ser>
        <c:ser>
          <c:idx val="1"/>
          <c:order val="1"/>
          <c:tx>
            <c:strRef>
              <c:f>[5]Summary!$A$9:$E$9</c:f>
              <c:strCache>
                <c:ptCount val="1"/>
                <c:pt idx="0">
                  <c:v>Capital Portfolio</c:v>
                </c:pt>
              </c:strCache>
            </c:strRef>
          </c:tx>
          <c:spPr>
            <a:solidFill>
              <a:srgbClr val="9933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[5]Summary!$I$9:$AF$9</c:f>
              <c:numCache>
                <c:formatCode>General</c:formatCode>
                <c:ptCount val="24"/>
              </c:numCache>
            </c:numRef>
          </c:val>
        </c:ser>
        <c:ser>
          <c:idx val="2"/>
          <c:order val="2"/>
          <c:tx>
            <c:strRef>
              <c:f>[5]Summary!$A$10:$E$10</c:f>
              <c:strCache>
                <c:ptCount val="1"/>
                <c:pt idx="0">
                  <c:v>Coal</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[5]Summary!$I$10:$AF$10</c:f>
              <c:numCache>
                <c:formatCode>General</c:formatCode>
                <c:ptCount val="24"/>
              </c:numCache>
            </c:numRef>
          </c:val>
        </c:ser>
        <c:ser>
          <c:idx val="3"/>
          <c:order val="3"/>
          <c:tx>
            <c:strRef>
              <c:f>[5]Summary!$A$11:$E$11</c:f>
              <c:strCache>
                <c:ptCount val="1"/>
                <c:pt idx="0">
                  <c:v>Cross Commodity</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[5]Summary!$I$11:$AF$11</c:f>
              <c:numCache>
                <c:formatCode>General</c:formatCode>
                <c:ptCount val="24"/>
              </c:numCache>
            </c:numRef>
          </c:val>
        </c:ser>
        <c:ser>
          <c:idx val="4"/>
          <c:order val="4"/>
          <c:tx>
            <c:strRef>
              <c:f>[5]Summary!$A$12:$E$12</c:f>
              <c:strCache>
                <c:ptCount val="1"/>
                <c:pt idx="0">
                  <c:v>Advertising</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[5]Summary!$I$12:$AF$12</c:f>
              <c:numCache>
                <c:formatCode>General</c:formatCode>
                <c:ptCount val="24"/>
              </c:numCache>
            </c:numRef>
          </c:val>
        </c:ser>
        <c:ser>
          <c:idx val="5"/>
          <c:order val="5"/>
          <c:tx>
            <c:strRef>
              <c:f>[5]Summary!$A$13:$E$13</c:f>
              <c:strCache>
                <c:ptCount val="1"/>
                <c:pt idx="0">
                  <c:v>EES/EWS</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[5]Summary!$I$13:$AF$13</c:f>
              <c:numCache>
                <c:formatCode>General</c:formatCode>
                <c:ptCount val="24"/>
                <c:pt idx="0">
                  <c:v>0</c:v>
                </c:pt>
                <c:pt idx="1">
                  <c:v>0</c:v>
                </c:pt>
                <c:pt idx="2">
                  <c:v>-32303.822</c:v>
                </c:pt>
                <c:pt idx="3">
                  <c:v>4327.27131</c:v>
                </c:pt>
                <c:pt idx="4">
                  <c:v>-5180.558</c:v>
                </c:pt>
                <c:pt idx="5">
                  <c:v>0</c:v>
                </c:pt>
                <c:pt idx="6">
                  <c:v>0</c:v>
                </c:pt>
                <c:pt idx="7">
                  <c:v>-2878.256</c:v>
                </c:pt>
                <c:pt idx="8">
                  <c:v>-2878.26516</c:v>
                </c:pt>
                <c:pt idx="9">
                  <c:v>-1702.664</c:v>
                </c:pt>
                <c:pt idx="10">
                  <c:v>0</c:v>
                </c:pt>
                <c:pt idx="11">
                  <c:v>-3042.118</c:v>
                </c:pt>
                <c:pt idx="12">
                  <c:v>0</c:v>
                </c:pt>
                <c:pt idx="13">
                  <c:v>-3449.917</c:v>
                </c:pt>
                <c:pt idx="14">
                  <c:v>2202.316</c:v>
                </c:pt>
                <c:pt idx="15">
                  <c:v>0</c:v>
                </c:pt>
                <c:pt idx="16">
                  <c:v>0</c:v>
                </c:pt>
                <c:pt idx="17">
                  <c:v>0</c:v>
                </c:pt>
                <c:pt idx="18">
                  <c:v>0</c:v>
                </c:pt>
                <c:pt idx="19">
                  <c:v>0</c:v>
                </c:pt>
                <c:pt idx="20">
                  <c:v>2072.424</c:v>
                </c:pt>
                <c:pt idx="21">
                  <c:v>0</c:v>
                </c:pt>
                <c:pt idx="22">
                  <c:v>1148.082</c:v>
                </c:pt>
                <c:pt idx="23">
                  <c:v>-3854.534</c:v>
                </c:pt>
              </c:numCache>
            </c:numRef>
          </c:val>
        </c:ser>
        <c:ser>
          <c:idx val="6"/>
          <c:order val="6"/>
          <c:tx>
            <c:strRef>
              <c:f>[5]Summary!$A$14:$E$14</c:f>
              <c:strCache>
                <c:ptCount val="1"/>
                <c:pt idx="0">
                  <c:v>Freight</c:v>
                </c:pt>
              </c:strCache>
            </c:strRef>
          </c:tx>
          <c:spPr>
            <a:solidFill>
              <a:srgbClr val="0066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[5]Summary!$I$14:$AF$14</c:f>
              <c:numCache>
                <c:formatCode>General</c:formatCode>
                <c:ptCount val="24"/>
              </c:numCache>
            </c:numRef>
          </c:val>
        </c:ser>
        <c:ser>
          <c:idx val="7"/>
          <c:order val="7"/>
          <c:tx>
            <c:strRef>
              <c:f>[5]Summary!$A$15:$E$15</c:f>
              <c:strCache>
                <c:ptCount val="1"/>
                <c:pt idx="0">
                  <c:v>Global Products</c:v>
                </c:pt>
              </c:strCache>
            </c:strRef>
          </c:tx>
          <c:spPr>
            <a:solidFill>
              <a:srgbClr val="cc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[5]Summary!$I$15:$AF$15</c:f>
              <c:numCache>
                <c:formatCode>General</c:formatCode>
                <c:ptCount val="24"/>
              </c:numCache>
            </c:numRef>
          </c:val>
        </c:ser>
        <c:ser>
          <c:idx val="8"/>
          <c:order val="8"/>
          <c:tx>
            <c:strRef>
              <c:f>[5]Summary!$A$16:$E$16</c:f>
              <c:strCache>
                <c:ptCount val="1"/>
                <c:pt idx="0">
                  <c:v>Interest Rate</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[5]Summary!$I$16:$AF$16</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22">
                  <c:v>-454.014</c:v>
                </c:pt>
              </c:numCache>
            </c:numRef>
          </c:val>
        </c:ser>
        <c:ser>
          <c:idx val="9"/>
          <c:order val="9"/>
          <c:tx>
            <c:strRef>
              <c:f>[5]Summary!$A$17:$E$17</c:f>
              <c:strCache>
                <c:ptCount val="1"/>
                <c:pt idx="0">
                  <c:v>LNG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[5]Summary!$I$17:$AF$17</c:f>
              <c:numCache>
                <c:formatCode>General</c:formatCode>
                <c:ptCount val="24"/>
              </c:numCache>
            </c:numRef>
          </c:val>
        </c:ser>
        <c:ser>
          <c:idx val="10"/>
          <c:order val="10"/>
          <c:tx>
            <c:strRef>
              <c:f>[5]Summary!$A$18:$E$18</c:f>
              <c:strCache>
                <c:ptCount val="1"/>
                <c:pt idx="0">
                  <c:v>Lumber</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[5]Summary!$I$18:$AF$18</c:f>
              <c:numCache>
                <c:formatCode>General</c:formatCode>
                <c:ptCount val="24"/>
              </c:numCache>
            </c:numRef>
          </c:val>
        </c:ser>
        <c:ser>
          <c:idx val="11"/>
          <c:order val="11"/>
          <c:tx>
            <c:strRef>
              <c:f>[5]Summary!$A$19:$E$19</c:f>
              <c:strCache>
                <c:ptCount val="1"/>
                <c:pt idx="0">
                  <c:v>Merchant Portfolio</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[5]Summary!$I$19:$AF$19</c:f>
              <c:numCache>
                <c:formatCode>General</c:formatCode>
                <c:ptCount val="24"/>
              </c:numCache>
            </c:numRef>
          </c:val>
        </c:ser>
        <c:ser>
          <c:idx val="12"/>
          <c:order val="12"/>
          <c:tx>
            <c:strRef>
              <c:f>[5]Summary!$A$20:$E$20</c:f>
              <c:strCache>
                <c:ptCount val="1"/>
                <c:pt idx="0">
                  <c:v>Natural Gas</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[5]Summary!$I$20:$AF$20</c:f>
              <c:numCache>
                <c:formatCode>General</c:formatCode>
                <c:ptCount val="24"/>
                <c:pt idx="2">
                  <c:v>-4715.02965</c:v>
                </c:pt>
                <c:pt idx="19">
                  <c:v>37188.54582</c:v>
                </c:pt>
              </c:numCache>
            </c:numRef>
          </c:val>
        </c:ser>
        <c:ser>
          <c:idx val="13"/>
          <c:order val="13"/>
          <c:tx>
            <c:strRef>
              <c:f>[5]Summary!$A$21:$E$21</c:f>
              <c:strCache>
                <c:ptCount val="1"/>
                <c:pt idx="0">
                  <c:v>Paper</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[5]Summary!$I$21:$AF$21</c:f>
              <c:numCache>
                <c:formatCode>General</c:formatCode>
                <c:ptCount val="24"/>
              </c:numCache>
            </c:numRef>
          </c:val>
        </c:ser>
        <c:ser>
          <c:idx val="14"/>
          <c:order val="14"/>
          <c:tx>
            <c:strRef>
              <c:f>[5]Summary!$A$22:$E$22</c:f>
              <c:strCache>
                <c:ptCount val="1"/>
                <c:pt idx="0">
                  <c:v>Power Canada</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[5]Summary!$I$22:$AF$22</c:f>
              <c:numCache>
                <c:formatCode>General</c:formatCode>
                <c:ptCount val="24"/>
                <c:pt idx="13">
                  <c:v>521.73044</c:v>
                </c:pt>
              </c:numCache>
            </c:numRef>
          </c:val>
        </c:ser>
        <c:ser>
          <c:idx val="15"/>
          <c:order val="15"/>
          <c:tx>
            <c:strRef>
              <c:f>[5]Summary!$A$23:$E$23</c:f>
              <c:strCache>
                <c:ptCount val="1"/>
                <c:pt idx="0">
                  <c:v>Power East</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[5]Summary!$I$23:$AF$23</c:f>
              <c:numCache>
                <c:formatCode>General</c:formatCode>
                <c:ptCount val="24"/>
                <c:pt idx="7">
                  <c:v>344.28055</c:v>
                </c:pt>
                <c:pt idx="11">
                  <c:v>-353.28329</c:v>
                </c:pt>
                <c:pt idx="13">
                  <c:v>-312.5136</c:v>
                </c:pt>
                <c:pt idx="21">
                  <c:v>931.93002</c:v>
                </c:pt>
                <c:pt idx="22">
                  <c:v>111.118060000001</c:v>
                </c:pt>
              </c:numCache>
            </c:numRef>
          </c:val>
        </c:ser>
        <c:ser>
          <c:idx val="16"/>
          <c:order val="16"/>
          <c:tx>
            <c:strRef>
              <c:f>[5]Summary!$A$24:$E$24</c:f>
              <c:strCache>
                <c:ptCount val="1"/>
                <c:pt idx="0">
                  <c:v>Power West</c:v>
                </c:pt>
              </c:strCache>
            </c:strRef>
          </c:tx>
          <c:spPr>
            <a:solidFill>
              <a:srgbClr val="00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[5]Summary!$I$24:$AF$24</c:f>
              <c:numCache>
                <c:formatCode>General</c:formatCode>
                <c:ptCount val="24"/>
                <c:pt idx="13">
                  <c:v>223.70521</c:v>
                </c:pt>
              </c:numCache>
            </c:numRef>
          </c:val>
        </c:ser>
        <c:ser>
          <c:idx val="17"/>
          <c:order val="17"/>
          <c:tx>
            <c:strRef>
              <c:f>[5]Summary!$A$25:$E$25</c:f>
              <c:strCache>
                <c:ptCount val="1"/>
                <c:pt idx="0">
                  <c:v>Soft Commodities</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[5]Summary!$I$25:$AF$25</c:f>
              <c:numCache>
                <c:formatCode>General</c:formatCode>
                <c:ptCount val="24"/>
              </c:numCache>
            </c:numRef>
          </c:val>
        </c:ser>
        <c:ser>
          <c:idx val="18"/>
          <c:order val="18"/>
          <c:tx>
            <c:strRef>
              <c:f>[5]Summary!$A$26:$E$26</c:f>
              <c:strCache>
                <c:ptCount val="1"/>
                <c:pt idx="0">
                  <c:v>Steel</c:v>
                </c:pt>
              </c:strCache>
            </c:strRef>
          </c:tx>
          <c:spPr>
            <a:solidFill>
              <a:srgbClr val="cc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[5]Summary!$I$26:$AF$26</c:f>
              <c:numCache>
                <c:formatCode>General</c:formatCode>
                <c:ptCount val="24"/>
              </c:numCache>
            </c:numRef>
          </c:val>
        </c:ser>
        <c:ser>
          <c:idx val="19"/>
          <c:order val="19"/>
          <c:tx>
            <c:strRef>
              <c:f>[5]Summary!$A$27:$E$27</c:f>
              <c:strCache>
                <c:ptCount val="1"/>
                <c:pt idx="0">
                  <c:v>Weather</c:v>
                </c:pt>
              </c:strCache>
            </c:strRef>
          </c:tx>
          <c:spPr>
            <a:solidFill>
              <a:srgbClr val="ffff99"/>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[5]Summary!$I$27:$AF$27</c:f>
              <c:numCache>
                <c:formatCode>General</c:formatCode>
                <c:ptCount val="24"/>
              </c:numCache>
            </c:numRef>
          </c:val>
        </c:ser>
        <c:ser>
          <c:idx val="20"/>
          <c:order val="20"/>
          <c:tx>
            <c:strRef>
              <c:f>[5]Summary!$A$28:$E$28</c:f>
              <c:strCache>
                <c:ptCount val="1"/>
                <c:pt idx="0">
                  <c:v>EEL</c:v>
                </c:pt>
              </c:strCache>
            </c:strRef>
          </c:tx>
          <c:spPr>
            <a:solidFill>
              <a:srgbClr val="99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[5]Summary!$I$28:$AF$28</c:f>
              <c:numCache>
                <c:formatCode>General</c:formatCode>
                <c:ptCount val="24"/>
                <c:pt idx="3">
                  <c:v>418.552019999999</c:v>
                </c:pt>
                <c:pt idx="7">
                  <c:v>-844.9197</c:v>
                </c:pt>
                <c:pt idx="9">
                  <c:v>-9243.21554</c:v>
                </c:pt>
                <c:pt idx="12">
                  <c:v>0</c:v>
                </c:pt>
                <c:pt idx="13">
                  <c:v>780</c:v>
                </c:pt>
                <c:pt idx="14">
                  <c:v>263.542190000004</c:v>
                </c:pt>
              </c:numCache>
            </c:numRef>
          </c:val>
        </c:ser>
        <c:ser>
          <c:idx val="21"/>
          <c:order val="21"/>
          <c:tx>
            <c:strRef>
              <c:f>[5]Summary!$A$29:$E$29</c:f>
              <c:strCache>
                <c:ptCount val="1"/>
                <c:pt idx="0">
                  <c:v>DRAM</c:v>
                </c:pt>
              </c:strCache>
            </c:strRef>
          </c:tx>
          <c:spPr>
            <a:solidFill>
              <a:srgbClr val="ff99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[5]Summary!$I$29:$AF$29</c:f>
              <c:numCache>
                <c:formatCode>General</c:formatCode>
                <c:ptCount val="24"/>
                <c:pt idx="7">
                  <c:v>0</c:v>
                </c:pt>
              </c:numCache>
            </c:numRef>
          </c:val>
        </c:ser>
        <c:ser>
          <c:idx val="22"/>
          <c:order val="22"/>
          <c:tx>
            <c:strRef>
              <c:f>[5]Summary!$A$30:$E$30</c:f>
              <c:strCache>
                <c:ptCount val="1"/>
                <c:pt idx="0">
                  <c:v>Other (including Drift)</c:v>
                </c:pt>
              </c:strCache>
            </c:strRef>
          </c:tx>
          <c:spPr>
            <a:solidFill>
              <a:srgbClr val="cc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[5]Summary!$I$30:$AF$30</c:f>
              <c:numCache>
                <c:formatCode>General</c:formatCode>
                <c:ptCount val="24"/>
                <c:pt idx="2">
                  <c:v>1756.69848000001</c:v>
                </c:pt>
                <c:pt idx="3">
                  <c:v>-993.205100000005</c:v>
                </c:pt>
                <c:pt idx="4">
                  <c:v>153.067850000002</c:v>
                </c:pt>
                <c:pt idx="5">
                  <c:v>0</c:v>
                </c:pt>
                <c:pt idx="6">
                  <c:v>0</c:v>
                </c:pt>
                <c:pt idx="7">
                  <c:v>1655.51782</c:v>
                </c:pt>
                <c:pt idx="8">
                  <c:v>368.179469999963</c:v>
                </c:pt>
                <c:pt idx="9">
                  <c:v>207.290420000014</c:v>
                </c:pt>
                <c:pt idx="10">
                  <c:v>0</c:v>
                </c:pt>
                <c:pt idx="11">
                  <c:v>2041.29945</c:v>
                </c:pt>
                <c:pt idx="13">
                  <c:v>408.693740000002</c:v>
                </c:pt>
                <c:pt idx="14">
                  <c:v>52.1233500000044</c:v>
                </c:pt>
                <c:pt idx="15">
                  <c:v>0</c:v>
                </c:pt>
                <c:pt idx="16">
                  <c:v>0</c:v>
                </c:pt>
                <c:pt idx="17">
                  <c:v>1177.24629</c:v>
                </c:pt>
                <c:pt idx="18">
                  <c:v>0</c:v>
                </c:pt>
                <c:pt idx="19">
                  <c:v>5963.99077999999</c:v>
                </c:pt>
                <c:pt idx="20">
                  <c:v>3573.7983</c:v>
                </c:pt>
                <c:pt idx="21">
                  <c:v>-4693.94005999999</c:v>
                </c:pt>
                <c:pt idx="22">
                  <c:v>305.202009999995</c:v>
                </c:pt>
                <c:pt idx="23">
                  <c:v>158.886410000007</c:v>
                </c:pt>
              </c:numCache>
            </c:numRef>
          </c:val>
        </c:ser>
        <c:gapWidth val="0"/>
        <c:overlap val="100"/>
        <c:axId val="57548996"/>
        <c:axId val="58862396"/>
      </c:barChart>
      <c:catAx>
        <c:axId val="57548996"/>
        <c:scaling>
          <c:orientation val="minMax"/>
          <c:min val="37137"/>
        </c:scaling>
        <c:delete val="0"/>
        <c:axPos val="b"/>
        <c:numFmt formatCode="General" sourceLinked="1"/>
        <c:majorTickMark val="out"/>
        <c:minorTickMark val="none"/>
        <c:tickLblPos val="high"/>
        <c:spPr>
          <a:ln w="0">
            <a:solidFill>
              <a:srgbClr val="000000"/>
            </a:solidFill>
          </a:ln>
        </c:spPr>
        <c:txPr>
          <a:bodyPr/>
          <a:lstStyle/>
          <a:p>
            <a:pPr>
              <a:defRPr b="0" sz="875" strike="noStrike" u="none">
                <a:solidFill>
                  <a:srgbClr val="000000"/>
                </a:solidFill>
                <a:uFillTx/>
                <a:latin typeface="Arial"/>
              </a:defRPr>
            </a:pPr>
          </a:p>
        </c:txPr>
        <c:crossAx val="58862396"/>
        <c:crossesAt val="0"/>
        <c:auto val="1"/>
        <c:lblAlgn val="ctr"/>
        <c:lblOffset val="100"/>
        <c:noMultiLvlLbl val="0"/>
      </c:catAx>
      <c:valAx>
        <c:axId val="58862396"/>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57548996"/>
        <c:crossesAt val="1"/>
        <c:crossBetween val="midCat"/>
      </c:valAx>
      <c:spPr>
        <a:solidFill>
          <a:srgbClr val="ffffff"/>
        </a:solidFill>
        <a:ln w="12600">
          <a:solidFill>
            <a:srgbClr val="808080"/>
          </a:solidFill>
          <a:round/>
        </a:ln>
      </c:spPr>
    </c:plotArea>
    <c:legend>
      <c:legendPos val="r"/>
      <c:layout>
        <c:manualLayout>
          <c:xMode val="edge"/>
          <c:yMode val="edge"/>
          <c:x val="0.823167266527752"/>
          <c:y val="0.0207590523730291"/>
          <c:w val="0.152017427543095"/>
          <c:h val="0.98114254021076"/>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1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25" strike="noStrike" u="none">
                <a:solidFill>
                  <a:srgbClr val="000000"/>
                </a:solidFill>
                <a:uFillTx/>
                <a:latin typeface="Arial"/>
              </a:rPr>
              <a:t>Breakout of Errors by Type per Week Rolling 60 Days</a:t>
            </a:r>
          </a:p>
        </c:rich>
      </c:tx>
      <c:layout>
        <c:manualLayout>
          <c:xMode val="edge"/>
          <c:yMode val="edge"/>
          <c:x val="0.223535733476625"/>
          <c:y val="0.0349052242256126"/>
        </c:manualLayout>
      </c:layout>
      <c:overlay val="0"/>
      <c:spPr>
        <a:noFill/>
        <a:ln w="0">
          <a:noFill/>
        </a:ln>
      </c:spPr>
    </c:title>
    <c:autoTitleDeleted val="0"/>
    <c:plotArea>
      <c:layout>
        <c:manualLayout>
          <c:xMode val="edge"/>
          <c:yMode val="edge"/>
          <c:x val="0.0219595199713416"/>
          <c:y val="0.114655570966251"/>
          <c:w val="0.775246283360201"/>
          <c:h val="0.779126213592233"/>
        </c:manualLayout>
      </c:layout>
      <c:barChart>
        <c:barDir val="col"/>
        <c:grouping val="stacked"/>
        <c:varyColors val="0"/>
        <c:ser>
          <c:idx val="0"/>
          <c:order val="0"/>
          <c:tx>
            <c:strRef>
              <c:f>'Graph Data Oct 01'!$A$2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1024"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01'!$V$1:$AF$1</c:f>
              <c:strCache>
                <c:ptCount val="11"/>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strCache>
            </c:strRef>
          </c:cat>
          <c:val>
            <c:numRef>
              <c:f>'Graph Data Oct 01'!$V$2:$AF$2</c:f>
              <c:numCache>
                <c:formatCode>General</c:formatCode>
                <c:ptCount val="11"/>
                <c:pt idx="7">
                  <c:v>1</c:v>
                </c:pt>
                <c:pt idx="8">
                  <c:v>2</c:v>
                </c:pt>
                <c:pt idx="9">
                  <c:v>2</c:v>
                </c:pt>
                <c:pt idx="10">
                  <c:v>2</c:v>
                </c:pt>
              </c:numCache>
            </c:numRef>
          </c:val>
        </c:ser>
        <c:ser>
          <c:idx val="1"/>
          <c:order val="1"/>
          <c:tx>
            <c:strRef>
              <c:f>'Graph Data Oct 01'!$A$3</c:f>
              <c:strCache>
                <c:ptCount val="1"/>
                <c:pt idx="0">
                  <c:v>Deal Valuation</c:v>
                </c:pt>
              </c:strCache>
            </c:strRef>
          </c:tx>
          <c:spPr>
            <a:solidFill>
              <a:srgbClr val="ffcc00"/>
            </a:solidFill>
            <a:ln w="12600">
              <a:solidFill>
                <a:srgbClr val="000000"/>
              </a:solidFill>
              <a:round/>
            </a:ln>
          </c:spPr>
          <c:invertIfNegative val="0"/>
          <c:dPt>
            <c:idx val="7"/>
            <c:invertIfNegative val="0"/>
            <c:spPr>
              <a:solidFill>
                <a:srgbClr val="ffcc00"/>
              </a:solidFill>
              <a:ln w="12600">
                <a:solidFill>
                  <a:srgbClr val="000000"/>
                </a:solidFill>
                <a:round/>
              </a:ln>
            </c:spPr>
          </c:dPt>
          <c:dLbls>
            <c:dLbl>
              <c:idx val="7"/>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01'!$V$1:$AF$1</c:f>
              <c:strCache>
                <c:ptCount val="11"/>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strCache>
            </c:strRef>
          </c:cat>
          <c:val>
            <c:numRef>
              <c:f>'Graph Data Oct 01'!$V$3:$AF$3</c:f>
              <c:numCache>
                <c:formatCode>General</c:formatCode>
                <c:ptCount val="11"/>
                <c:pt idx="9">
                  <c:v>1</c:v>
                </c:pt>
              </c:numCache>
            </c:numRef>
          </c:val>
        </c:ser>
        <c:ser>
          <c:idx val="2"/>
          <c:order val="2"/>
          <c:tx>
            <c:strRef>
              <c:f>'Graph Data Oct 01'!$A$4</c:f>
              <c:strCache>
                <c:ptCount val="1"/>
                <c:pt idx="0">
                  <c:v>Breakdown in Officializing Process- Human</c:v>
                </c:pt>
              </c:strCache>
            </c:strRef>
          </c:tx>
          <c:spPr>
            <a:solidFill>
              <a:srgbClr val="ffffcc"/>
            </a:solidFill>
            <a:ln w="12600">
              <a:solidFill>
                <a:srgbClr val="000000"/>
              </a:solidFill>
              <a:round/>
            </a:ln>
          </c:spPr>
          <c:invertIfNegative val="0"/>
          <c:dLbls>
            <c:txPr>
              <a:bodyPr wrap="none"/>
              <a:lstStyle/>
              <a:p>
                <a:pPr>
                  <a:defRPr b="0" sz="10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01'!$V$1:$AF$1</c:f>
              <c:strCache>
                <c:ptCount val="11"/>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strCache>
            </c:strRef>
          </c:cat>
          <c:val>
            <c:numRef>
              <c:f>'Graph Data Oct 01'!$V$4:$AF$4</c:f>
              <c:numCache>
                <c:formatCode>General</c:formatCode>
                <c:ptCount val="11"/>
                <c:pt idx="1">
                  <c:v>17</c:v>
                </c:pt>
                <c:pt idx="2">
                  <c:v>12</c:v>
                </c:pt>
                <c:pt idx="3">
                  <c:v>5</c:v>
                </c:pt>
                <c:pt idx="4">
                  <c:v>4</c:v>
                </c:pt>
                <c:pt idx="5">
                  <c:v>8</c:v>
                </c:pt>
                <c:pt idx="6">
                  <c:v>11</c:v>
                </c:pt>
                <c:pt idx="7">
                  <c:v>4</c:v>
                </c:pt>
                <c:pt idx="8">
                  <c:v>6</c:v>
                </c:pt>
                <c:pt idx="9">
                  <c:v>4</c:v>
                </c:pt>
                <c:pt idx="10">
                  <c:v>10</c:v>
                </c:pt>
              </c:numCache>
            </c:numRef>
          </c:val>
        </c:ser>
        <c:ser>
          <c:idx val="3"/>
          <c:order val="3"/>
          <c:tx>
            <c:strRef>
              <c:f>'Graph Data Oct 01'!$A$5</c:f>
              <c:strCache>
                <c:ptCount val="1"/>
                <c:pt idx="0">
                  <c:v>Breakdown in Officializing Process- IT(UK)</c:v>
                </c:pt>
              </c:strCache>
            </c:strRef>
          </c:tx>
          <c:spPr>
            <a:solidFill>
              <a:srgbClr val="ccffff"/>
            </a:solidFill>
            <a:ln w="12600">
              <a:solidFill>
                <a:srgbClr val="000000"/>
              </a:solidFill>
              <a:round/>
            </a:ln>
          </c:spPr>
          <c:invertIfNegative val="0"/>
          <c:dLbls>
            <c:txPr>
              <a:bodyPr wrap="none"/>
              <a:lstStyle/>
              <a:p>
                <a:pPr>
                  <a:defRPr b="0" sz="10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01'!$V$1:$AF$1</c:f>
              <c:strCache>
                <c:ptCount val="11"/>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strCache>
            </c:strRef>
          </c:cat>
          <c:val>
            <c:numRef>
              <c:f>'Graph Data Oct 01'!$V$5:$AF$5</c:f>
              <c:numCache>
                <c:formatCode>General</c:formatCode>
                <c:ptCount val="11"/>
                <c:pt idx="0">
                  <c:v>9</c:v>
                </c:pt>
                <c:pt idx="1">
                  <c:v>4</c:v>
                </c:pt>
                <c:pt idx="2">
                  <c:v>5</c:v>
                </c:pt>
                <c:pt idx="3">
                  <c:v>5</c:v>
                </c:pt>
                <c:pt idx="4">
                  <c:v>3</c:v>
                </c:pt>
                <c:pt idx="5">
                  <c:v>6</c:v>
                </c:pt>
                <c:pt idx="6">
                  <c:v>4</c:v>
                </c:pt>
                <c:pt idx="7">
                  <c:v>3</c:v>
                </c:pt>
                <c:pt idx="8">
                  <c:v>6</c:v>
                </c:pt>
                <c:pt idx="9">
                  <c:v>4</c:v>
                </c:pt>
                <c:pt idx="10">
                  <c:v>6</c:v>
                </c:pt>
              </c:numCache>
            </c:numRef>
          </c:val>
        </c:ser>
        <c:ser>
          <c:idx val="4"/>
          <c:order val="4"/>
          <c:tx>
            <c:strRef>
              <c:f>'Graph Data Oct 01'!$A$6</c:f>
              <c:strCache>
                <c:ptCount val="1"/>
                <c:pt idx="0">
                  <c:v>Breakdown in Officializing Process- IT (US)</c:v>
                </c:pt>
              </c:strCache>
            </c:strRef>
          </c:tx>
          <c:spPr>
            <a:solidFill>
              <a:srgbClr val="ccffcc"/>
            </a:solidFill>
            <a:ln w="12600">
              <a:solidFill>
                <a:srgbClr val="000000"/>
              </a:solidFill>
              <a:round/>
            </a:ln>
          </c:spPr>
          <c:invertIfNegative val="0"/>
          <c:dPt>
            <c:idx val="6"/>
            <c:invertIfNegative val="0"/>
            <c:spPr>
              <a:solidFill>
                <a:srgbClr val="ccffcc"/>
              </a:solidFill>
              <a:ln w="12600">
                <a:solidFill>
                  <a:srgbClr val="000000"/>
                </a:solidFill>
                <a:round/>
              </a:ln>
            </c:spPr>
          </c:dPt>
          <c:dPt>
            <c:idx val="8"/>
            <c:invertIfNegative val="0"/>
            <c:spPr>
              <a:solidFill>
                <a:srgbClr val="ccffcc"/>
              </a:solidFill>
              <a:ln w="12600">
                <a:solidFill>
                  <a:srgbClr val="000000"/>
                </a:solidFill>
                <a:round/>
              </a:ln>
            </c:spPr>
          </c:dPt>
          <c:dLbls>
            <c:dLbl>
              <c:idx val="6"/>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01'!$V$1:$AF$1</c:f>
              <c:strCache>
                <c:ptCount val="11"/>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strCache>
            </c:strRef>
          </c:cat>
          <c:val>
            <c:numRef>
              <c:f>'Graph Data Oct 01'!$V$6:$AF$6</c:f>
              <c:numCache>
                <c:formatCode>General</c:formatCode>
                <c:ptCount val="11"/>
                <c:pt idx="0">
                  <c:v>5</c:v>
                </c:pt>
                <c:pt idx="1">
                  <c:v>1</c:v>
                </c:pt>
                <c:pt idx="2">
                  <c:v>1</c:v>
                </c:pt>
                <c:pt idx="3">
                  <c:v>2</c:v>
                </c:pt>
                <c:pt idx="5">
                  <c:v>1</c:v>
                </c:pt>
                <c:pt idx="7">
                  <c:v>2</c:v>
                </c:pt>
              </c:numCache>
            </c:numRef>
          </c:val>
        </c:ser>
        <c:ser>
          <c:idx val="5"/>
          <c:order val="5"/>
          <c:tx>
            <c:strRef>
              <c:f>'Graph Data Oct 01'!$A$7</c:f>
              <c:strCache>
                <c:ptCount val="1"/>
                <c:pt idx="0">
                  <c:v>Curve Issues</c:v>
                </c:pt>
              </c:strCache>
            </c:strRef>
          </c:tx>
          <c:spPr>
            <a:solidFill>
              <a:srgbClr val="ffcc99"/>
            </a:solidFill>
            <a:ln w="12600">
              <a:solidFill>
                <a:srgbClr val="000000"/>
              </a:solidFill>
              <a:round/>
            </a:ln>
          </c:spPr>
          <c:invertIfNegative val="0"/>
          <c:dPt>
            <c:idx val="7"/>
            <c:invertIfNegative val="0"/>
            <c:spPr>
              <a:solidFill>
                <a:srgbClr val="ffcc99"/>
              </a:solidFill>
              <a:ln w="12600">
                <a:solidFill>
                  <a:srgbClr val="000000"/>
                </a:solidFill>
                <a:round/>
              </a:ln>
            </c:spPr>
          </c:dPt>
          <c:dPt>
            <c:idx val="8"/>
            <c:invertIfNegative val="0"/>
            <c:spPr>
              <a:solidFill>
                <a:srgbClr val="ffcc99"/>
              </a:solidFill>
              <a:ln w="12600">
                <a:solidFill>
                  <a:srgbClr val="000000"/>
                </a:solidFill>
                <a:round/>
              </a:ln>
            </c:spPr>
          </c:dPt>
          <c:dLbls>
            <c:dLbl>
              <c:idx val="7"/>
              <c:txPr>
                <a:bodyPr wrap="none"/>
                <a:lstStyle/>
                <a:p>
                  <a:pPr>
                    <a:defRPr b="0" sz="90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9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9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01'!$V$1:$AF$1</c:f>
              <c:strCache>
                <c:ptCount val="11"/>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strCache>
            </c:strRef>
          </c:cat>
          <c:val>
            <c:numRef>
              <c:f>'Graph Data Oct 01'!$V$7:$AF$7</c:f>
              <c:numCache>
                <c:formatCode>General</c:formatCode>
                <c:ptCount val="11"/>
                <c:pt idx="1">
                  <c:v>2</c:v>
                </c:pt>
                <c:pt idx="2">
                  <c:v>1</c:v>
                </c:pt>
                <c:pt idx="3">
                  <c:v>2</c:v>
                </c:pt>
                <c:pt idx="5">
                  <c:v>3</c:v>
                </c:pt>
                <c:pt idx="6">
                  <c:v>1</c:v>
                </c:pt>
                <c:pt idx="7">
                  <c:v>1</c:v>
                </c:pt>
                <c:pt idx="10">
                  <c:v>1</c:v>
                </c:pt>
              </c:numCache>
            </c:numRef>
          </c:val>
        </c:ser>
        <c:ser>
          <c:idx val="6"/>
          <c:order val="6"/>
          <c:tx>
            <c:strRef>
              <c:f>'Graph Data Oct 01'!$A$8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10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01'!$V$1:$AF$1</c:f>
              <c:strCache>
                <c:ptCount val="11"/>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strCache>
            </c:strRef>
          </c:cat>
          <c:val>
            <c:numRef>
              <c:f>'Graph Data Oct 01'!$V$8:$AF$8</c:f>
              <c:numCache>
                <c:formatCode>General</c:formatCode>
                <c:ptCount val="11"/>
                <c:pt idx="0">
                  <c:v>2</c:v>
                </c:pt>
                <c:pt idx="2">
                  <c:v>1</c:v>
                </c:pt>
                <c:pt idx="3">
                  <c:v>1</c:v>
                </c:pt>
                <c:pt idx="4">
                  <c:v>3</c:v>
                </c:pt>
                <c:pt idx="5">
                  <c:v>2</c:v>
                </c:pt>
              </c:numCache>
            </c:numRef>
          </c:val>
        </c:ser>
        <c:ser>
          <c:idx val="7"/>
          <c:order val="7"/>
          <c:tx>
            <c:strRef>
              <c:f>'Graph Data Oct 01'!$A$9</c:f>
              <c:strCache>
                <c:ptCount val="1"/>
                <c:pt idx="0">
                  <c:v>Miscellaneous</c:v>
                </c:pt>
              </c:strCache>
            </c:strRef>
          </c:tx>
          <c:spPr>
            <a:solidFill>
              <a:srgbClr val="ccccff"/>
            </a:solidFill>
            <a:ln w="12600">
              <a:solidFill>
                <a:srgbClr val="000000"/>
              </a:solidFill>
              <a:round/>
            </a:ln>
          </c:spPr>
          <c:invertIfNegative val="0"/>
          <c:dLbls>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01'!$V$1:$AF$1</c:f>
              <c:strCache>
                <c:ptCount val="11"/>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strCache>
            </c:strRef>
          </c:cat>
          <c:val>
            <c:numRef>
              <c:f>'Graph Data Oct 01'!$V$9:$AF$9</c:f>
              <c:numCache>
                <c:formatCode>General</c:formatCode>
                <c:ptCount val="11"/>
                <c:pt idx="0">
                  <c:v>2</c:v>
                </c:pt>
                <c:pt idx="1">
                  <c:v>3</c:v>
                </c:pt>
                <c:pt idx="2">
                  <c:v>3</c:v>
                </c:pt>
                <c:pt idx="3">
                  <c:v>2</c:v>
                </c:pt>
                <c:pt idx="4">
                  <c:v>3</c:v>
                </c:pt>
                <c:pt idx="5">
                  <c:v>2</c:v>
                </c:pt>
                <c:pt idx="6">
                  <c:v>1</c:v>
                </c:pt>
                <c:pt idx="8">
                  <c:v>1</c:v>
                </c:pt>
                <c:pt idx="9">
                  <c:v>3</c:v>
                </c:pt>
                <c:pt idx="10">
                  <c:v>1</c:v>
                </c:pt>
              </c:numCache>
            </c:numRef>
          </c:val>
        </c:ser>
        <c:ser>
          <c:idx val="8"/>
          <c:order val="8"/>
          <c:tx>
            <c:strRef>
              <c:f>'Graph Data Oct 01'!$A$10</c:f>
              <c:strCache>
                <c:ptCount val="1"/>
                <c:pt idx="0">
                  <c:v>Not identified</c:v>
                </c:pt>
              </c:strCache>
            </c:strRef>
          </c:tx>
          <c:spPr>
            <a:solidFill>
              <a:srgbClr val="99cc00"/>
            </a:solidFill>
            <a:ln w="12600">
              <a:solidFill>
                <a:srgbClr val="000000"/>
              </a:solidFill>
              <a:round/>
            </a:ln>
          </c:spPr>
          <c:invertIfNegative val="0"/>
          <c:dPt>
            <c:idx val="7"/>
            <c:invertIfNegative val="0"/>
            <c:spPr>
              <a:solidFill>
                <a:srgbClr val="99cc00"/>
              </a:solidFill>
              <a:ln w="12600">
                <a:solidFill>
                  <a:srgbClr val="000000"/>
                </a:solidFill>
                <a:round/>
              </a:ln>
            </c:spPr>
          </c:dPt>
          <c:dPt>
            <c:idx val="8"/>
            <c:invertIfNegative val="0"/>
            <c:spPr>
              <a:solidFill>
                <a:srgbClr val="99cc00"/>
              </a:solidFill>
              <a:ln w="12600">
                <a:solidFill>
                  <a:srgbClr val="000000"/>
                </a:solidFill>
                <a:round/>
              </a:ln>
            </c:spPr>
          </c:dPt>
          <c:dPt>
            <c:idx val="9"/>
            <c:invertIfNegative val="0"/>
            <c:spPr>
              <a:solidFill>
                <a:srgbClr val="99cc00"/>
              </a:solidFill>
              <a:ln w="12600">
                <a:solidFill>
                  <a:srgbClr val="000000"/>
                </a:solidFill>
                <a:round/>
              </a:ln>
            </c:spPr>
          </c:dPt>
          <c:dLbls>
            <c:dLbl>
              <c:idx val="7"/>
              <c:txPr>
                <a:bodyPr wrap="none"/>
                <a:lstStyle/>
                <a:p>
                  <a:pPr>
                    <a:defRPr b="0" sz="1150" strike="noStrike" u="none">
                      <a:solidFill>
                        <a:srgbClr val="000080"/>
                      </a:solidFill>
                      <a:uFillTx/>
                      <a:latin typeface="Arial"/>
                    </a:defRPr>
                  </a:pPr>
                </a:p>
              </c:txPr>
              <c:dLblPos val="ctr"/>
              <c:showLegendKey val="0"/>
              <c:showVal val="1"/>
              <c:showCatName val="0"/>
              <c:showSerName val="0"/>
              <c:showPercent val="0"/>
              <c:separator>
</c:separator>
            </c:dLbl>
            <c:dLbl>
              <c:idx val="8"/>
              <c:txPr>
                <a:bodyPr wrap="none"/>
                <a:lstStyle/>
                <a:p>
                  <a:pPr>
                    <a:defRPr b="0" sz="1150" strike="noStrike" u="none">
                      <a:solidFill>
                        <a:srgbClr val="000080"/>
                      </a:solidFill>
                      <a:uFillTx/>
                      <a:latin typeface="Arial"/>
                    </a:defRPr>
                  </a:pPr>
                </a:p>
              </c:txPr>
              <c:dLblPos val="ctr"/>
              <c:showLegendKey val="0"/>
              <c:showVal val="1"/>
              <c:showCatName val="0"/>
              <c:showSerName val="0"/>
              <c:showPercent val="0"/>
              <c:separator>
</c:separator>
            </c:dLbl>
            <c:dLbl>
              <c:idx val="9"/>
              <c:txPr>
                <a:bodyPr wrap="none"/>
                <a:lstStyle/>
                <a:p>
                  <a:pPr>
                    <a:defRPr b="0" sz="1150" strike="noStrike" u="none">
                      <a:solidFill>
                        <a:srgbClr val="000080"/>
                      </a:solidFill>
                      <a:uFillTx/>
                      <a:latin typeface="Arial"/>
                    </a:defRPr>
                  </a:pPr>
                </a:p>
              </c:txPr>
              <c:dLblPos val="ctr"/>
              <c:showLegendKey val="0"/>
              <c:showVal val="1"/>
              <c:showCatName val="0"/>
              <c:showSerName val="0"/>
              <c:showPercent val="0"/>
              <c:separator>
</c:separator>
            </c:dLbl>
            <c:txPr>
              <a:bodyPr wrap="none"/>
              <a:lstStyle/>
              <a:p>
                <a:pPr>
                  <a:defRPr b="0" sz="1150" strike="noStrike" u="none">
                    <a:solidFill>
                      <a:srgbClr val="00008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01'!$V$1:$AF$1</c:f>
              <c:strCache>
                <c:ptCount val="11"/>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strCache>
            </c:strRef>
          </c:cat>
          <c:val>
            <c:numRef>
              <c:f>'Graph Data Oct 01'!$V$10:$AF$10</c:f>
              <c:numCache>
                <c:formatCode>General</c:formatCode>
                <c:ptCount val="11"/>
                <c:pt idx="0">
                  <c:v>1</c:v>
                </c:pt>
                <c:pt idx="1">
                  <c:v>2</c:v>
                </c:pt>
                <c:pt idx="2">
                  <c:v>1</c:v>
                </c:pt>
                <c:pt idx="4">
                  <c:v>1</c:v>
                </c:pt>
                <c:pt idx="5">
                  <c:v>1</c:v>
                </c:pt>
                <c:pt idx="6">
                  <c:v>1</c:v>
                </c:pt>
                <c:pt idx="8">
                  <c:v>1</c:v>
                </c:pt>
                <c:pt idx="10">
                  <c:v>3</c:v>
                </c:pt>
              </c:numCache>
            </c:numRef>
          </c:val>
        </c:ser>
        <c:gapWidth val="110"/>
        <c:overlap val="100"/>
        <c:axId val="30527966"/>
        <c:axId val="81743284"/>
      </c:barChart>
      <c:catAx>
        <c:axId val="30527966"/>
        <c:scaling>
          <c:orientation val="minMax"/>
        </c:scaling>
        <c:delete val="0"/>
        <c:axPos val="b"/>
        <c:numFmt formatCode="[$-409]m/d/yyyy" sourceLinked="0"/>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81743284"/>
        <c:crossesAt val="0"/>
        <c:auto val="1"/>
        <c:lblAlgn val="ctr"/>
        <c:lblOffset val="100"/>
        <c:noMultiLvlLbl val="0"/>
      </c:catAx>
      <c:valAx>
        <c:axId val="81743284"/>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30527966"/>
        <c:crossesAt val="1"/>
        <c:crossBetween val="midCat"/>
      </c:valAx>
      <c:spPr>
        <a:solidFill>
          <a:srgbClr val="ffffff"/>
        </a:solidFill>
        <a:ln w="12600">
          <a:solidFill>
            <a:srgbClr val="c0c0c0"/>
          </a:solidFill>
          <a:round/>
        </a:ln>
      </c:spPr>
    </c:plotArea>
    <c:legend>
      <c:legendPos val="r"/>
      <c:layout>
        <c:manualLayout>
          <c:xMode val="edge"/>
          <c:yMode val="edge"/>
          <c:x val="0.802471789360559"/>
          <c:y val="0.0779010633379565"/>
          <c:w val="0.178183772165502"/>
          <c:h val="0.852172907998151"/>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1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25" strike="noStrike" u="none">
                <a:solidFill>
                  <a:srgbClr val="000000"/>
                </a:solidFill>
                <a:uFillTx/>
                <a:latin typeface="Arial"/>
              </a:rPr>
              <a:t>Trend of Weekly Errors Rolling 60 Days</a:t>
            </a:r>
          </a:p>
        </c:rich>
      </c:tx>
      <c:overlay val="0"/>
      <c:spPr>
        <a:noFill/>
        <a:ln w="0">
          <a:noFill/>
        </a:ln>
      </c:spPr>
    </c:title>
    <c:autoTitleDeleted val="0"/>
    <c:plotArea>
      <c:layout>
        <c:manualLayout>
          <c:xMode val="edge"/>
          <c:yMode val="edge"/>
          <c:x val="0.0458708290196703"/>
          <c:y val="0.099194847020934"/>
          <c:w val="0.888189854264554"/>
          <c:h val="0.736768652710682"/>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925"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'Graph Data Oct 01'!$W$12:$AF$12</c:f>
              <c:multiLvlStrCache>
                <c:ptCount val="1"/>
                <c:lvl>
                  <c:pt idx="0">
                    <c:v>10/1/2001</c:v>
                  </c:pt>
                </c:lvl>
                <c:lvl>
                  <c:pt idx="0">
                    <c:v>9/24/2001</c:v>
                  </c:pt>
                </c:lvl>
                <c:lvl>
                  <c:pt idx="0">
                    <c:v>9/17/2001</c:v>
                  </c:pt>
                </c:lvl>
                <c:lvl>
                  <c:pt idx="0">
                    <c:v>9/10/2001</c:v>
                  </c:pt>
                </c:lvl>
                <c:lvl>
                  <c:pt idx="0">
                    <c:v>9/4/2001</c:v>
                  </c:pt>
                </c:lvl>
                <c:lvl>
                  <c:pt idx="0">
                    <c:v>8/27/2001</c:v>
                  </c:pt>
                </c:lvl>
                <c:lvl>
                  <c:pt idx="0">
                    <c:v>8/20/2001</c:v>
                  </c:pt>
                </c:lvl>
                <c:lvl>
                  <c:pt idx="0">
                    <c:v>8/13/2001</c:v>
                  </c:pt>
                </c:lvl>
                <c:lvl>
                  <c:pt idx="0">
                    <c:v>8/6/2001</c:v>
                  </c:pt>
                </c:lvl>
                <c:lvl>
                  <c:pt idx="0">
                    <c:v>7/30/2001</c:v>
                  </c:pt>
                </c:lvl>
              </c:multiLvlStrCache>
            </c:multiLvlStrRef>
          </c:cat>
          <c:val>
            <c:numRef>
              <c:f>'Graph Data Oct 01'!$W$11:$AF$11</c:f>
              <c:numCache>
                <c:formatCode>General</c:formatCode>
                <c:ptCount val="10"/>
                <c:pt idx="0">
                  <c:v>29</c:v>
                </c:pt>
                <c:pt idx="1">
                  <c:v>24</c:v>
                </c:pt>
                <c:pt idx="2">
                  <c:v>17</c:v>
                </c:pt>
                <c:pt idx="3">
                  <c:v>14</c:v>
                </c:pt>
                <c:pt idx="4">
                  <c:v>23</c:v>
                </c:pt>
                <c:pt idx="5">
                  <c:v>18</c:v>
                </c:pt>
                <c:pt idx="6">
                  <c:v>11</c:v>
                </c:pt>
                <c:pt idx="7">
                  <c:v>16</c:v>
                </c:pt>
                <c:pt idx="8">
                  <c:v>14</c:v>
                </c:pt>
                <c:pt idx="9">
                  <c:v>23</c:v>
                </c:pt>
              </c:numCache>
            </c:numRef>
          </c:val>
          <c:smooth val="0"/>
        </c:ser>
        <c:hiLowLines>
          <c:spPr>
            <a:ln w="0">
              <a:noFill/>
            </a:ln>
          </c:spPr>
        </c:hiLowLines>
        <c:marker val="1"/>
        <c:axId val="59831817"/>
        <c:axId val="14660638"/>
      </c:lineChart>
      <c:catAx>
        <c:axId val="59831817"/>
        <c:scaling>
          <c:orientation val="minMax"/>
        </c:scaling>
        <c:delete val="0"/>
        <c:axPos val="b"/>
        <c:numFmt formatCode="[$-409]m/d/yyyy" sourceLinked="1"/>
        <c:majorTickMark val="out"/>
        <c:minorTickMark val="none"/>
        <c:tickLblPos val="nextTo"/>
        <c:spPr>
          <a:ln w="0">
            <a:solidFill>
              <a:srgbClr val="000000"/>
            </a:solidFill>
          </a:ln>
        </c:spPr>
        <c:txPr>
          <a:bodyPr rot="-2700000"/>
          <a:lstStyle/>
          <a:p>
            <a:pPr>
              <a:defRPr b="0" sz="800" strike="noStrike" u="none">
                <a:solidFill>
                  <a:srgbClr val="000000"/>
                </a:solidFill>
                <a:uFillTx/>
                <a:latin typeface="Arial"/>
              </a:defRPr>
            </a:pPr>
          </a:p>
        </c:txPr>
        <c:crossAx val="14660638"/>
        <c:crossesAt val="0"/>
        <c:auto val="1"/>
        <c:lblAlgn val="ctr"/>
        <c:lblOffset val="100"/>
        <c:noMultiLvlLbl val="0"/>
      </c:catAx>
      <c:valAx>
        <c:axId val="14660638"/>
        <c:scaling>
          <c:orientation val="minMax"/>
          <c:max val="50"/>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59831817"/>
        <c:crossesAt val="1"/>
        <c:crossBetween val="midCat"/>
        <c:majorUnit val="10"/>
        <c:minorUnit val="10"/>
      </c:valAx>
      <c:spPr>
        <a:solidFill>
          <a:srgbClr val="ffffff"/>
        </a:solidFill>
        <a:ln w="12600">
          <a:solidFill>
            <a:srgbClr val="808080"/>
          </a:solidFill>
          <a:round/>
        </a:ln>
      </c:spPr>
    </c:plotArea>
    <c:legend>
      <c:legendPos val="r"/>
      <c:layout>
        <c:manualLayout>
          <c:xMode val="edge"/>
          <c:yMode val="edge"/>
          <c:x val="-0.0232539619335829"/>
          <c:y val="0.883950617283951"/>
        </c:manualLayout>
      </c:layout>
      <c:overlay val="0"/>
      <c:spPr>
        <a:solidFill>
          <a:srgbClr val="ffffff"/>
        </a:solidFill>
        <a:ln w="0">
          <a:solidFill>
            <a:srgbClr val="000000"/>
          </a:solidFill>
        </a:ln>
      </c:spPr>
      <c:txPr>
        <a:bodyPr/>
        <a:lstStyle/>
        <a:p>
          <a:pPr>
            <a:defRPr b="0" sz="925"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17.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Summary of Errors by Group for week of 10/01/2001</a:t>
            </a:r>
          </a:p>
        </c:rich>
      </c:tx>
      <c:layout>
        <c:manualLayout>
          <c:xMode val="edge"/>
          <c:yMode val="edge"/>
          <c:x val="0.209805794333015"/>
          <c:y val="0.0540770704705131"/>
        </c:manualLayout>
      </c:layout>
      <c:overlay val="0"/>
      <c:spPr>
        <a:noFill/>
        <a:ln w="0">
          <a:noFill/>
        </a:ln>
      </c:spPr>
    </c:title>
    <c:autoTitleDeleted val="0"/>
    <c:plotArea>
      <c:layout>
        <c:manualLayout>
          <c:xMode val="edge"/>
          <c:yMode val="edge"/>
          <c:x val="0.0300063673989175"/>
          <c:y val="0.145624866936342"/>
          <c:w val="0.727077363896848"/>
          <c:h val="0.707366404087716"/>
        </c:manualLayout>
      </c:layout>
      <c:barChart>
        <c:barDir val="col"/>
        <c:grouping val="clustered"/>
        <c:varyColors val="0"/>
        <c:ser>
          <c:idx val="0"/>
          <c:order val="0"/>
          <c:tx>
            <c:strRef>
              <c:f>'Graph Data Oct 01'!$C$187</c:f>
              <c:strCache>
                <c:ptCount val="1"/>
                <c:pt idx="0">
                  <c:v># of errors</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Pt>
            <c:idx val="1"/>
            <c:invertIfNegative val="0"/>
            <c:spPr>
              <a:solidFill>
                <a:srgbClr val="ccffff"/>
              </a:solidFill>
              <a:ln w="12600">
                <a:solidFill>
                  <a:srgbClr val="000000"/>
                </a:solidFill>
                <a:round/>
              </a:ln>
            </c:spPr>
          </c:dPt>
          <c:dPt>
            <c:idx val="2"/>
            <c:invertIfNegative val="0"/>
            <c:spPr>
              <a:solidFill>
                <a:srgbClr val="ccffff"/>
              </a:solidFill>
              <a:ln w="12600">
                <a:solidFill>
                  <a:srgbClr val="000000"/>
                </a:solidFill>
                <a:round/>
              </a:ln>
            </c:spPr>
          </c:dPt>
          <c:dPt>
            <c:idx val="3"/>
            <c:invertIfNegative val="0"/>
            <c:spPr>
              <a:solidFill>
                <a:srgbClr val="ccffff"/>
              </a:solidFill>
              <a:ln w="12600">
                <a:solidFill>
                  <a:srgbClr val="000000"/>
                </a:solidFill>
                <a:round/>
              </a:ln>
            </c:spPr>
          </c:dPt>
          <c:dPt>
            <c:idx val="4"/>
            <c:invertIfNegative val="0"/>
            <c:spPr>
              <a:solidFill>
                <a:srgbClr val="ccffff"/>
              </a:solidFill>
              <a:ln w="12600">
                <a:solidFill>
                  <a:srgbClr val="000000"/>
                </a:solidFill>
                <a:round/>
              </a:ln>
            </c:spPr>
          </c:dPt>
          <c:dPt>
            <c:idx val="5"/>
            <c:invertIfNegative val="0"/>
            <c:spPr>
              <a:solidFill>
                <a:srgbClr val="ccffff"/>
              </a:solidFill>
              <a:ln w="12600">
                <a:solidFill>
                  <a:srgbClr val="000000"/>
                </a:solidFill>
                <a:round/>
              </a:ln>
            </c:spPr>
          </c:dPt>
          <c:dPt>
            <c:idx val="6"/>
            <c:invertIfNegative val="0"/>
            <c:spPr>
              <a:solidFill>
                <a:srgbClr val="ccffff"/>
              </a:solidFill>
              <a:ln w="12600">
                <a:solidFill>
                  <a:srgbClr val="000000"/>
                </a:solidFill>
                <a:round/>
              </a:ln>
            </c:spPr>
          </c:dPt>
          <c:dPt>
            <c:idx val="7"/>
            <c:invertIfNegative val="0"/>
            <c:spPr>
              <a:solidFill>
                <a:srgbClr val="ccffff"/>
              </a:solidFill>
              <a:ln w="12600">
                <a:solidFill>
                  <a:srgbClr val="000000"/>
                </a:solidFill>
                <a:round/>
              </a:ln>
            </c:spPr>
          </c:dPt>
          <c:dPt>
            <c:idx val="8"/>
            <c:invertIfNegative val="0"/>
            <c:spPr>
              <a:solidFill>
                <a:srgbClr val="ccffff"/>
              </a:solidFill>
              <a:ln w="12600">
                <a:solidFill>
                  <a:srgbClr val="000000"/>
                </a:solidFill>
                <a:round/>
              </a:ln>
            </c:spPr>
          </c:dPt>
          <c:dPt>
            <c:idx val="9"/>
            <c:invertIfNegative val="0"/>
            <c:spPr>
              <a:solidFill>
                <a:srgbClr val="ccffff"/>
              </a:solidFill>
              <a:ln w="12600">
                <a:solidFill>
                  <a:srgbClr val="000000"/>
                </a:solidFill>
                <a:round/>
              </a:ln>
            </c:spPr>
          </c:dPt>
          <c:dLbls>
            <c:dLbl>
              <c:idx val="0"/>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1"/>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2"/>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3"/>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4"/>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5"/>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6"/>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7"/>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8"/>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9"/>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01'!$A$188:$A$197</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Oct 01'!$C$188:$C$197</c:f>
              <c:numCache>
                <c:formatCode>General</c:formatCode>
                <c:ptCount val="10"/>
                <c:pt idx="0">
                  <c:v>1</c:v>
                </c:pt>
                <c:pt idx="1">
                  <c:v>4</c:v>
                </c:pt>
                <c:pt idx="2">
                  <c:v>13</c:v>
                </c:pt>
                <c:pt idx="4">
                  <c:v>2</c:v>
                </c:pt>
                <c:pt idx="5">
                  <c:v>2</c:v>
                </c:pt>
                <c:pt idx="7">
                  <c:v>1</c:v>
                </c:pt>
                <c:pt idx="9">
                  <c:v>23</c:v>
                </c:pt>
              </c:numCache>
            </c:numRef>
          </c:val>
        </c:ser>
        <c:ser>
          <c:idx val="1"/>
          <c:order val="1"/>
          <c:tx>
            <c:strRef>
              <c:f>'Graph Data Oct 01'!$E$187</c:f>
              <c:strCache>
                <c:ptCount val="1"/>
                <c:pt idx="0">
                  <c:v>Ratio of Errors to Active Books </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Pt>
            <c:idx val="5"/>
            <c:invertIfNegative val="0"/>
            <c:spPr>
              <a:solidFill>
                <a:srgbClr val="ffff99"/>
              </a:solidFill>
              <a:ln w="12600">
                <a:solidFill>
                  <a:srgbClr val="000000"/>
                </a:solidFill>
                <a:round/>
              </a:ln>
            </c:spPr>
          </c:dPt>
          <c:dPt>
            <c:idx val="6"/>
            <c:invertIfNegative val="0"/>
            <c:spPr>
              <a:solidFill>
                <a:srgbClr val="ffff99"/>
              </a:solidFill>
              <a:ln w="12600">
                <a:solidFill>
                  <a:srgbClr val="000000"/>
                </a:solidFill>
                <a:round/>
              </a:ln>
            </c:spPr>
          </c:dPt>
          <c:dPt>
            <c:idx val="7"/>
            <c:invertIfNegative val="0"/>
            <c:spPr>
              <a:solidFill>
                <a:srgbClr val="ffff99"/>
              </a:solidFill>
              <a:ln w="12600">
                <a:solidFill>
                  <a:srgbClr val="000000"/>
                </a:solidFill>
                <a:round/>
              </a:ln>
            </c:spPr>
          </c:dPt>
          <c:dLbls>
            <c:numFmt formatCode="0" sourceLinked="1"/>
            <c:dLbl>
              <c:idx val="0"/>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1"/>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2"/>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3"/>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4"/>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5"/>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6"/>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7"/>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01'!$A$188:$A$197</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Oct 01'!$E$188:$E$195</c:f>
              <c:numCache>
                <c:formatCode>_(* #,##0_);_(* \(#,##0\);_(* \-??_);_(@_)</c:formatCode>
                <c:ptCount val="8"/>
                <c:pt idx="0">
                  <c:v>1.38888888888889</c:v>
                </c:pt>
                <c:pt idx="1">
                  <c:v>0.546448087431694</c:v>
                </c:pt>
                <c:pt idx="2">
                  <c:v>30.952380952381</c:v>
                </c:pt>
                <c:pt idx="4">
                  <c:v>0.428265524625268</c:v>
                </c:pt>
                <c:pt idx="5">
                  <c:v>1.11111111111111</c:v>
                </c:pt>
                <c:pt idx="7">
                  <c:v>5.88235294117647</c:v>
                </c:pt>
              </c:numCache>
            </c:numRef>
          </c:val>
        </c:ser>
        <c:gapWidth val="150"/>
        <c:overlap val="0"/>
        <c:axId val="47285001"/>
        <c:axId val="37682692"/>
      </c:barChart>
      <c:catAx>
        <c:axId val="47285001"/>
        <c:scaling>
          <c:orientation val="minMax"/>
        </c:scaling>
        <c:delete val="0"/>
        <c:axPos val="b"/>
        <c:numFmt formatCode="General" sourceLinked="1"/>
        <c:majorTickMark val="out"/>
        <c:minorTickMark val="none"/>
        <c:tickLblPos val="nextTo"/>
        <c:spPr>
          <a:ln w="0">
            <a:solidFill>
              <a:srgbClr val="000000"/>
            </a:solidFill>
          </a:ln>
        </c:spPr>
        <c:txPr>
          <a:bodyPr/>
          <a:lstStyle/>
          <a:p>
            <a:pPr>
              <a:defRPr b="0" sz="550" strike="noStrike" u="none">
                <a:solidFill>
                  <a:srgbClr val="800000"/>
                </a:solidFill>
                <a:uFillTx/>
                <a:latin typeface="Arial"/>
              </a:defRPr>
            </a:pPr>
          </a:p>
        </c:txPr>
        <c:crossAx val="37682692"/>
        <c:crossesAt val="0"/>
        <c:auto val="1"/>
        <c:lblAlgn val="ctr"/>
        <c:lblOffset val="100"/>
        <c:noMultiLvlLbl val="0"/>
      </c:catAx>
      <c:valAx>
        <c:axId val="37682692"/>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025" strike="noStrike" u="none">
                <a:solidFill>
                  <a:srgbClr val="000000"/>
                </a:solidFill>
                <a:uFillTx/>
                <a:latin typeface="Arial"/>
              </a:defRPr>
            </a:pPr>
          </a:p>
        </c:txPr>
        <c:crossAx val="47285001"/>
        <c:crossBetween val="midCat"/>
      </c:valAx>
      <c:spPr>
        <a:solidFill>
          <a:srgbClr val="ffffff"/>
        </a:solidFill>
        <a:ln w="0">
          <a:solidFill>
            <a:srgbClr val="000000"/>
          </a:solidFill>
        </a:ln>
      </c:spPr>
    </c:plotArea>
    <c:legend>
      <c:legendPos val="r"/>
      <c:layout>
        <c:manualLayout>
          <c:xMode val="edge"/>
          <c:yMode val="edge"/>
          <c:x val="0.754695956701687"/>
          <c:y val="0.454758356397701"/>
          <c:w val="0.171283030881885"/>
          <c:h val="0.424313391526506"/>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userShapes r:id="rId1"/>
</c:chartSpace>
</file>

<file path=xl/charts/chart1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60 Days DPR Completion Times</a:t>
            </a:r>
          </a:p>
        </c:rich>
      </c:tx>
      <c:layout>
        <c:manualLayout>
          <c:xMode val="edge"/>
          <c:yMode val="edge"/>
          <c:x val="0.31114889482633"/>
          <c:y val="0.0450150050016672"/>
        </c:manualLayout>
      </c:layout>
      <c:overlay val="0"/>
      <c:spPr>
        <a:noFill/>
        <a:ln w="0">
          <a:noFill/>
        </a:ln>
      </c:spPr>
    </c:title>
    <c:autoTitleDeleted val="0"/>
    <c:plotArea>
      <c:layout>
        <c:manualLayout>
          <c:xMode val="edge"/>
          <c:yMode val="edge"/>
          <c:x val="0.16328637357299"/>
          <c:y val="0.118261642769812"/>
          <c:w val="0.769795967937819"/>
          <c:h val="0.799155273980216"/>
        </c:manualLayout>
      </c:layout>
      <c:lineChart>
        <c:grouping val="standard"/>
        <c:varyColors val="0"/>
        <c:ser>
          <c:idx val="0"/>
          <c:order val="0"/>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[3]Chart!$AB$2:$AB$32</c:f>
              <c:numCache>
                <c:formatCode>General</c:formatCode>
                <c:ptCount val="31"/>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numCache>
            </c:numRef>
          </c:val>
          <c:smooth val="0"/>
        </c:ser>
        <c:ser>
          <c:idx val="1"/>
          <c:order val="1"/>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[3]Chart!$AC$2:$AC$32</c:f>
              <c:numCache>
                <c:formatCode>General</c:formatCode>
                <c:ptCount val="31"/>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numCache>
            </c:numRef>
          </c:val>
          <c:smooth val="0"/>
        </c:ser>
        <c:ser>
          <c:idx val="2"/>
          <c:order val="2"/>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[3]Chart!$AB$2:$AB$33</c:f>
              <c:numCache>
                <c:formatCode>General</c:formatCode>
                <c:ptCount val="32"/>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pt idx="31">
                  <c:v>0.313888888888889</c:v>
                </c:pt>
              </c:numCache>
            </c:numRef>
          </c:val>
          <c:smooth val="0"/>
        </c:ser>
        <c:ser>
          <c:idx val="3"/>
          <c:order val="3"/>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[3]Chart!$AC$2:$AC$33</c:f>
              <c:numCache>
                <c:formatCode>General</c:formatCode>
                <c:ptCount val="32"/>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pt idx="31">
                  <c:v>0.729166666666667</c:v>
                </c:pt>
              </c:numCache>
            </c:numRef>
          </c:val>
          <c:smooth val="0"/>
        </c:ser>
        <c:hiLowLines>
          <c:spPr>
            <a:ln w="0">
              <a:noFill/>
            </a:ln>
          </c:spPr>
        </c:hiLowLines>
        <c:marker val="1"/>
        <c:axId val="87522619"/>
        <c:axId val="32538036"/>
      </c:lineChart>
      <c:catAx>
        <c:axId val="87522619"/>
        <c:scaling>
          <c:orientation val="minMax"/>
          <c:max val="37085"/>
          <c:min val="37020"/>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Times New Roman"/>
              </a:defRPr>
            </a:pPr>
          </a:p>
        </c:txPr>
        <c:crossAx val="32538036"/>
        <c:crossesAt val="0"/>
        <c:auto val="1"/>
        <c:lblAlgn val="ctr"/>
        <c:lblOffset val="100"/>
        <c:noMultiLvlLbl val="0"/>
      </c:catAx>
      <c:valAx>
        <c:axId val="32538036"/>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87522619"/>
        <c:crossesAt val="37020"/>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19.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60 Days DPR Completion Times</a:t>
            </a:r>
          </a:p>
        </c:rich>
      </c:tx>
      <c:layout>
        <c:manualLayout>
          <c:xMode val="edge"/>
          <c:yMode val="edge"/>
          <c:x val="0.29554124940391"/>
          <c:y val="0.0341617357001972"/>
        </c:manualLayout>
      </c:layout>
      <c:overlay val="0"/>
      <c:spPr>
        <a:noFill/>
        <a:ln w="0">
          <a:noFill/>
        </a:ln>
      </c:spPr>
    </c:title>
    <c:autoTitleDeleted val="0"/>
    <c:plotArea>
      <c:layout>
        <c:manualLayout>
          <c:xMode val="edge"/>
          <c:yMode val="edge"/>
          <c:x val="0.0949570815450644"/>
          <c:y val="0.181065088757396"/>
          <c:w val="0.76824034334764"/>
          <c:h val="0.712268244575937"/>
        </c:manualLayout>
      </c:layout>
      <c:lineChart>
        <c:grouping val="standard"/>
        <c:varyColors val="0"/>
        <c:ser>
          <c:idx val="0"/>
          <c:order val="0"/>
          <c:tx>
            <c:strRef>
              <c:f>[4]Chart!$AB$1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[4]Chart!$AA$70:$AA$116</c:f>
              <c:strCache>
                <c:ptCount val="47"/>
                <c:pt idx="0">
                  <c:v>37104</c:v>
                </c:pt>
                <c:pt idx="1">
                  <c:v>37105</c:v>
                </c:pt>
                <c:pt idx="2">
                  <c:v>37106</c:v>
                </c:pt>
                <c:pt idx="3">
                  <c:v>37109</c:v>
                </c:pt>
                <c:pt idx="4">
                  <c:v>37110</c:v>
                </c:pt>
                <c:pt idx="5">
                  <c:v>37111</c:v>
                </c:pt>
                <c:pt idx="6">
                  <c:v>37112</c:v>
                </c:pt>
                <c:pt idx="7">
                  <c:v>37113</c:v>
                </c:pt>
                <c:pt idx="8">
                  <c:v>37116</c:v>
                </c:pt>
                <c:pt idx="9">
                  <c:v>37117</c:v>
                </c:pt>
                <c:pt idx="10">
                  <c:v>37118</c:v>
                </c:pt>
                <c:pt idx="11">
                  <c:v>37119</c:v>
                </c:pt>
                <c:pt idx="12">
                  <c:v>37120</c:v>
                </c:pt>
                <c:pt idx="13">
                  <c:v>37123</c:v>
                </c:pt>
                <c:pt idx="14">
                  <c:v>37124</c:v>
                </c:pt>
                <c:pt idx="15">
                  <c:v>37125</c:v>
                </c:pt>
                <c:pt idx="16">
                  <c:v>37126</c:v>
                </c:pt>
                <c:pt idx="17">
                  <c:v>37127</c:v>
                </c:pt>
                <c:pt idx="18">
                  <c:v>37130</c:v>
                </c:pt>
                <c:pt idx="19">
                  <c:v>37131</c:v>
                </c:pt>
                <c:pt idx="20">
                  <c:v>37132</c:v>
                </c:pt>
                <c:pt idx="21">
                  <c:v>37133</c:v>
                </c:pt>
                <c:pt idx="22">
                  <c:v>37134</c:v>
                </c:pt>
                <c:pt idx="23">
                  <c:v>37138</c:v>
                </c:pt>
                <c:pt idx="24">
                  <c:v>37139</c:v>
                </c:pt>
                <c:pt idx="25">
                  <c:v>37140</c:v>
                </c:pt>
                <c:pt idx="26">
                  <c:v>37141</c:v>
                </c:pt>
                <c:pt idx="27">
                  <c:v>37144</c:v>
                </c:pt>
                <c:pt idx="28">
                  <c:v>37145</c:v>
                </c:pt>
                <c:pt idx="29">
                  <c:v>37146</c:v>
                </c:pt>
                <c:pt idx="30">
                  <c:v>37147</c:v>
                </c:pt>
                <c:pt idx="31">
                  <c:v>37148</c:v>
                </c:pt>
                <c:pt idx="32">
                  <c:v>37151</c:v>
                </c:pt>
                <c:pt idx="33">
                  <c:v>37152</c:v>
                </c:pt>
                <c:pt idx="34">
                  <c:v>37153</c:v>
                </c:pt>
                <c:pt idx="35">
                  <c:v>37154</c:v>
                </c:pt>
                <c:pt idx="36">
                  <c:v>37155</c:v>
                </c:pt>
                <c:pt idx="37">
                  <c:v>37158</c:v>
                </c:pt>
                <c:pt idx="38">
                  <c:v>37159</c:v>
                </c:pt>
                <c:pt idx="39">
                  <c:v>37160</c:v>
                </c:pt>
                <c:pt idx="40">
                  <c:v>37161</c:v>
                </c:pt>
                <c:pt idx="41">
                  <c:v>37162</c:v>
                </c:pt>
                <c:pt idx="42">
                  <c:v>37165</c:v>
                </c:pt>
                <c:pt idx="43">
                  <c:v>37166</c:v>
                </c:pt>
                <c:pt idx="44">
                  <c:v>37167</c:v>
                </c:pt>
                <c:pt idx="45">
                  <c:v>37168</c:v>
                </c:pt>
                <c:pt idx="46">
                  <c:v>37169</c:v>
                </c:pt>
              </c:strCache>
            </c:strRef>
          </c:cat>
          <c:val>
            <c:numRef>
              <c:f>[4]Chart!$AB$70:$AB$116</c:f>
              <c:numCache>
                <c:formatCode>General</c:formatCode>
                <c:ptCount val="47"/>
                <c:pt idx="0">
                  <c:v>0.31875</c:v>
                </c:pt>
                <c:pt idx="1">
                  <c:v>0.318055555555556</c:v>
                </c:pt>
                <c:pt idx="2">
                  <c:v>0.320138888888889</c:v>
                </c:pt>
                <c:pt idx="3">
                  <c:v>0.319444444444445</c:v>
                </c:pt>
                <c:pt idx="4">
                  <c:v>0.313888888888889</c:v>
                </c:pt>
                <c:pt idx="5">
                  <c:v>0.315277777777778</c:v>
                </c:pt>
                <c:pt idx="6">
                  <c:v>0.319444444444445</c:v>
                </c:pt>
                <c:pt idx="7">
                  <c:v>0.319444444444445</c:v>
                </c:pt>
                <c:pt idx="8">
                  <c:v>0.329166666666667</c:v>
                </c:pt>
                <c:pt idx="9">
                  <c:v>0.317361111111111</c:v>
                </c:pt>
                <c:pt idx="10">
                  <c:v>0.309027777777778</c:v>
                </c:pt>
                <c:pt idx="11">
                  <c:v>0.324305555555556</c:v>
                </c:pt>
                <c:pt idx="12">
                  <c:v>0.333333333333333</c:v>
                </c:pt>
                <c:pt idx="13">
                  <c:v>0.319444444444445</c:v>
                </c:pt>
                <c:pt idx="14">
                  <c:v>0.319444444444445</c:v>
                </c:pt>
                <c:pt idx="15">
                  <c:v>0.324305555555556</c:v>
                </c:pt>
                <c:pt idx="16">
                  <c:v>0.319444444444445</c:v>
                </c:pt>
                <c:pt idx="17">
                  <c:v>0.319444444444445</c:v>
                </c:pt>
                <c:pt idx="18">
                  <c:v>0.319444444444445</c:v>
                </c:pt>
                <c:pt idx="19">
                  <c:v>0.316666666666667</c:v>
                </c:pt>
                <c:pt idx="20">
                  <c:v>0.319444444444445</c:v>
                </c:pt>
                <c:pt idx="21">
                  <c:v>0.317361111111111</c:v>
                </c:pt>
                <c:pt idx="22">
                  <c:v>0.319444444444445</c:v>
                </c:pt>
                <c:pt idx="23">
                  <c:v>0.322916666666667</c:v>
                </c:pt>
                <c:pt idx="24">
                  <c:v>0.319444444444445</c:v>
                </c:pt>
                <c:pt idx="25">
                  <c:v>0.318055555555556</c:v>
                </c:pt>
                <c:pt idx="26">
                  <c:v>0.322916666666667</c:v>
                </c:pt>
                <c:pt idx="27">
                  <c:v>0.319444444444445</c:v>
                </c:pt>
                <c:pt idx="28">
                  <c:v>0.319444444444445</c:v>
                </c:pt>
                <c:pt idx="29">
                  <c:v>0.319444444444445</c:v>
                </c:pt>
                <c:pt idx="30">
                  <c:v>0.319444444444445</c:v>
                </c:pt>
                <c:pt idx="31">
                  <c:v>0.317361111111111</c:v>
                </c:pt>
                <c:pt idx="32">
                  <c:v>0.319444444444445</c:v>
                </c:pt>
                <c:pt idx="33">
                  <c:v>0.319444444444445</c:v>
                </c:pt>
                <c:pt idx="34">
                  <c:v>0.317361111111111</c:v>
                </c:pt>
                <c:pt idx="35">
                  <c:v>0.318055555555556</c:v>
                </c:pt>
                <c:pt idx="36">
                  <c:v>0.319444444444445</c:v>
                </c:pt>
                <c:pt idx="37">
                  <c:v>0.320833333333333</c:v>
                </c:pt>
                <c:pt idx="38">
                  <c:v>0.316666666666667</c:v>
                </c:pt>
                <c:pt idx="39">
                  <c:v>0.31875</c:v>
                </c:pt>
                <c:pt idx="40">
                  <c:v>0.320833333333333</c:v>
                </c:pt>
                <c:pt idx="45">
                  <c:v>0.319444444444445</c:v>
                </c:pt>
                <c:pt idx="46">
                  <c:v>0.318055555555556</c:v>
                </c:pt>
              </c:numCache>
            </c:numRef>
          </c:val>
          <c:smooth val="0"/>
        </c:ser>
        <c:ser>
          <c:idx val="1"/>
          <c:order val="1"/>
          <c:tx>
            <c:strRef>
              <c:f>[4]Chart!$AC$1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[4]Chart!$AA$70:$AA$116</c:f>
              <c:strCache>
                <c:ptCount val="47"/>
                <c:pt idx="0">
                  <c:v>37104</c:v>
                </c:pt>
                <c:pt idx="1">
                  <c:v>37105</c:v>
                </c:pt>
                <c:pt idx="2">
                  <c:v>37106</c:v>
                </c:pt>
                <c:pt idx="3">
                  <c:v>37109</c:v>
                </c:pt>
                <c:pt idx="4">
                  <c:v>37110</c:v>
                </c:pt>
                <c:pt idx="5">
                  <c:v>37111</c:v>
                </c:pt>
                <c:pt idx="6">
                  <c:v>37112</c:v>
                </c:pt>
                <c:pt idx="7">
                  <c:v>37113</c:v>
                </c:pt>
                <c:pt idx="8">
                  <c:v>37116</c:v>
                </c:pt>
                <c:pt idx="9">
                  <c:v>37117</c:v>
                </c:pt>
                <c:pt idx="10">
                  <c:v>37118</c:v>
                </c:pt>
                <c:pt idx="11">
                  <c:v>37119</c:v>
                </c:pt>
                <c:pt idx="12">
                  <c:v>37120</c:v>
                </c:pt>
                <c:pt idx="13">
                  <c:v>37123</c:v>
                </c:pt>
                <c:pt idx="14">
                  <c:v>37124</c:v>
                </c:pt>
                <c:pt idx="15">
                  <c:v>37125</c:v>
                </c:pt>
                <c:pt idx="16">
                  <c:v>37126</c:v>
                </c:pt>
                <c:pt idx="17">
                  <c:v>37127</c:v>
                </c:pt>
                <c:pt idx="18">
                  <c:v>37130</c:v>
                </c:pt>
                <c:pt idx="19">
                  <c:v>37131</c:v>
                </c:pt>
                <c:pt idx="20">
                  <c:v>37132</c:v>
                </c:pt>
                <c:pt idx="21">
                  <c:v>37133</c:v>
                </c:pt>
                <c:pt idx="22">
                  <c:v>37134</c:v>
                </c:pt>
                <c:pt idx="23">
                  <c:v>37138</c:v>
                </c:pt>
                <c:pt idx="24">
                  <c:v>37139</c:v>
                </c:pt>
                <c:pt idx="25">
                  <c:v>37140</c:v>
                </c:pt>
                <c:pt idx="26">
                  <c:v>37141</c:v>
                </c:pt>
                <c:pt idx="27">
                  <c:v>37144</c:v>
                </c:pt>
                <c:pt idx="28">
                  <c:v>37145</c:v>
                </c:pt>
                <c:pt idx="29">
                  <c:v>37146</c:v>
                </c:pt>
                <c:pt idx="30">
                  <c:v>37147</c:v>
                </c:pt>
                <c:pt idx="31">
                  <c:v>37148</c:v>
                </c:pt>
                <c:pt idx="32">
                  <c:v>37151</c:v>
                </c:pt>
                <c:pt idx="33">
                  <c:v>37152</c:v>
                </c:pt>
                <c:pt idx="34">
                  <c:v>37153</c:v>
                </c:pt>
                <c:pt idx="35">
                  <c:v>37154</c:v>
                </c:pt>
                <c:pt idx="36">
                  <c:v>37155</c:v>
                </c:pt>
                <c:pt idx="37">
                  <c:v>37158</c:v>
                </c:pt>
                <c:pt idx="38">
                  <c:v>37159</c:v>
                </c:pt>
                <c:pt idx="39">
                  <c:v>37160</c:v>
                </c:pt>
                <c:pt idx="40">
                  <c:v>37161</c:v>
                </c:pt>
                <c:pt idx="41">
                  <c:v>37162</c:v>
                </c:pt>
                <c:pt idx="42">
                  <c:v>37165</c:v>
                </c:pt>
                <c:pt idx="43">
                  <c:v>37166</c:v>
                </c:pt>
                <c:pt idx="44">
                  <c:v>37167</c:v>
                </c:pt>
                <c:pt idx="45">
                  <c:v>37168</c:v>
                </c:pt>
                <c:pt idx="46">
                  <c:v>37169</c:v>
                </c:pt>
              </c:strCache>
            </c:strRef>
          </c:cat>
          <c:val>
            <c:numRef>
              <c:f>[4]Chart!$AC$70:$AC$116</c:f>
              <c:numCache>
                <c:formatCode>General</c:formatCode>
                <c:ptCount val="47"/>
                <c:pt idx="1">
                  <c:v>0.717361111111111</c:v>
                </c:pt>
                <c:pt idx="2">
                  <c:v>0.788194444444445</c:v>
                </c:pt>
                <c:pt idx="3">
                  <c:v>0.78125</c:v>
                </c:pt>
                <c:pt idx="4">
                  <c:v>0.6</c:v>
                </c:pt>
                <c:pt idx="5">
                  <c:v>0.708333333333333</c:v>
                </c:pt>
                <c:pt idx="6">
                  <c:v>0.664583333333333</c:v>
                </c:pt>
                <c:pt idx="7">
                  <c:v>0.716666666666667</c:v>
                </c:pt>
                <c:pt idx="8">
                  <c:v>0.678472222222222</c:v>
                </c:pt>
                <c:pt idx="9">
                  <c:v>0.722916666666667</c:v>
                </c:pt>
                <c:pt idx="10">
                  <c:v>0.727083333333333</c:v>
                </c:pt>
                <c:pt idx="11">
                  <c:v>0.670138888888889</c:v>
                </c:pt>
                <c:pt idx="12">
                  <c:v>0.721527777777778</c:v>
                </c:pt>
                <c:pt idx="13">
                  <c:v>0.690972222222222</c:v>
                </c:pt>
                <c:pt idx="14">
                  <c:v>0.666666666666667</c:v>
                </c:pt>
                <c:pt idx="15">
                  <c:v>0.759722222222222</c:v>
                </c:pt>
                <c:pt idx="16">
                  <c:v>0.708333333333333</c:v>
                </c:pt>
                <c:pt idx="17">
                  <c:v>0.7</c:v>
                </c:pt>
                <c:pt idx="18">
                  <c:v>0.728472222222222</c:v>
                </c:pt>
                <c:pt idx="19">
                  <c:v>0.739583333333333</c:v>
                </c:pt>
                <c:pt idx="20">
                  <c:v>0.739583333333333</c:v>
                </c:pt>
                <c:pt idx="21">
                  <c:v>0.704166666666667</c:v>
                </c:pt>
                <c:pt idx="23">
                  <c:v>0.617361111111111</c:v>
                </c:pt>
                <c:pt idx="24">
                  <c:v>0.725</c:v>
                </c:pt>
                <c:pt idx="25">
                  <c:v>0.725694444444445</c:v>
                </c:pt>
                <c:pt idx="26">
                  <c:v>0.669444444444444</c:v>
                </c:pt>
                <c:pt idx="27">
                  <c:v>0.684722222222222</c:v>
                </c:pt>
                <c:pt idx="29">
                  <c:v>0.752083333333333</c:v>
                </c:pt>
                <c:pt idx="30">
                  <c:v>0.702083333333333</c:v>
                </c:pt>
                <c:pt idx="31">
                  <c:v>0.747916666666667</c:v>
                </c:pt>
                <c:pt idx="32">
                  <c:v>0.739583333333333</c:v>
                </c:pt>
                <c:pt idx="33">
                  <c:v>0.645833333333333</c:v>
                </c:pt>
                <c:pt idx="34">
                  <c:v>0.715277777777778</c:v>
                </c:pt>
                <c:pt idx="35">
                  <c:v>0.715277777777778</c:v>
                </c:pt>
                <c:pt idx="36">
                  <c:v>0.725</c:v>
                </c:pt>
                <c:pt idx="37">
                  <c:v>0.728472222222222</c:v>
                </c:pt>
                <c:pt idx="38">
                  <c:v>0.672916666666667</c:v>
                </c:pt>
                <c:pt idx="39">
                  <c:v>0.717361111111111</c:v>
                </c:pt>
                <c:pt idx="45">
                  <c:v>0.698611111111111</c:v>
                </c:pt>
                <c:pt idx="46">
                  <c:v>0.722916666666667</c:v>
                </c:pt>
              </c:numCache>
            </c:numRef>
          </c:val>
          <c:smooth val="0"/>
        </c:ser>
        <c:hiLowLines>
          <c:spPr>
            <a:ln w="0">
              <a:noFill/>
            </a:ln>
          </c:spPr>
        </c:hiLowLines>
        <c:marker val="1"/>
        <c:axId val="61279681"/>
        <c:axId val="31630701"/>
      </c:lineChart>
      <c:catAx>
        <c:axId val="61279681"/>
        <c:scaling>
          <c:orientation val="minMax"/>
          <c:max val="37169"/>
          <c:min val="37104"/>
        </c:scaling>
        <c:delete val="0"/>
        <c:axPos val="b"/>
        <c:title>
          <c:tx>
            <c:rich>
              <a:bodyPr rot="0"/>
              <a:lstStyle/>
              <a:p>
                <a:pPr>
                  <a:defRPr b="0" sz="1300" strike="noStrike" u="none">
                    <a:uFillTx/>
                    <a:latin typeface="Arial"/>
                  </a:defRPr>
                </a:pPr>
                <a:r>
                  <a:rPr b="1" sz="1700" strike="noStrike" u="none">
                    <a:solidFill>
                      <a:srgbClr val="000000"/>
                    </a:solidFill>
                    <a:uFillTx/>
                    <a:latin typeface="Arial"/>
                  </a:rPr>
                  <a:t>Report Dates</a:t>
                </a:r>
              </a:p>
            </c:rich>
          </c:tx>
          <c:overlay val="0"/>
          <c:spPr>
            <a:noFill/>
            <a:ln w="0">
              <a:noFill/>
            </a:ln>
          </c:spPr>
        </c:title>
        <c:numFmt formatCode="General" sourceLinked="1"/>
        <c:majorTickMark val="out"/>
        <c:minorTickMark val="none"/>
        <c:tickLblPos val="nextTo"/>
        <c:spPr>
          <a:ln w="0">
            <a:solidFill>
              <a:srgbClr val="000000"/>
            </a:solidFill>
          </a:ln>
        </c:spPr>
        <c:txPr>
          <a:bodyPr rot="-5400000"/>
          <a:lstStyle/>
          <a:p>
            <a:pPr>
              <a:defRPr b="0" sz="900" strike="noStrike" u="none">
                <a:solidFill>
                  <a:srgbClr val="000000"/>
                </a:solidFill>
                <a:uFillTx/>
                <a:latin typeface="Times New Roman"/>
              </a:defRPr>
            </a:pPr>
          </a:p>
        </c:txPr>
        <c:crossAx val="31630701"/>
        <c:crossesAt val="0"/>
        <c:auto val="1"/>
        <c:lblAlgn val="ctr"/>
        <c:lblOffset val="100"/>
        <c:noMultiLvlLbl val="0"/>
      </c:catAx>
      <c:valAx>
        <c:axId val="31630701"/>
        <c:scaling>
          <c:orientation val="minMax"/>
          <c:max val="0.8"/>
          <c:min val="0.291666666666667"/>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1000" strike="noStrike" u="none">
                    <a:solidFill>
                      <a:srgbClr val="000000"/>
                    </a:solidFill>
                    <a:uFillTx/>
                    <a:latin typeface="Arial"/>
                  </a:rPr>
                  <a:t>Completion Times</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61279681"/>
        <c:crossesAt val="1"/>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0">
      <a:solidFill>
        <a:srgbClr val="000000"/>
      </a:solidFill>
    </a:ln>
  </c:spPr>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50" strike="noStrike" u="none">
                <a:solidFill>
                  <a:srgbClr val="000000"/>
                </a:solidFill>
                <a:uFillTx/>
                <a:latin typeface="Arial"/>
              </a:rPr>
              <a:t>Trend of Weekly Errors Rolling 60 Days</a:t>
            </a:r>
          </a:p>
        </c:rich>
      </c:tx>
      <c:overlay val="0"/>
      <c:spPr>
        <a:noFill/>
        <a:ln w="0">
          <a:noFill/>
        </a:ln>
      </c:spPr>
    </c:title>
    <c:autoTitleDeleted val="0"/>
    <c:plotArea>
      <c:layout>
        <c:manualLayout>
          <c:xMode val="edge"/>
          <c:yMode val="edge"/>
          <c:x val="0.0445403406026046"/>
          <c:y val="0.100697799248524"/>
          <c:w val="0.890344455575249"/>
          <c:h val="0.735909822866345"/>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950"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'Graph Data Oct 015'!$Y$12:$AH$12</c:f>
              <c:multiLvlStrCache>
                <c:ptCount val="1"/>
                <c:lvl>
                  <c:pt idx="0">
                    <c:v>10/15/2001</c:v>
                  </c:pt>
                </c:lvl>
                <c:lvl>
                  <c:pt idx="0">
                    <c:v>10/8/2001</c:v>
                  </c:pt>
                </c:lvl>
                <c:lvl>
                  <c:pt idx="0">
                    <c:v>10/1/2001</c:v>
                  </c:pt>
                </c:lvl>
                <c:lvl>
                  <c:pt idx="0">
                    <c:v>9/24/2001</c:v>
                  </c:pt>
                </c:lvl>
                <c:lvl>
                  <c:pt idx="0">
                    <c:v>9/17/2001</c:v>
                  </c:pt>
                </c:lvl>
                <c:lvl>
                  <c:pt idx="0">
                    <c:v>9/10/2001</c:v>
                  </c:pt>
                </c:lvl>
                <c:lvl>
                  <c:pt idx="0">
                    <c:v>9/4/2001</c:v>
                  </c:pt>
                </c:lvl>
                <c:lvl>
                  <c:pt idx="0">
                    <c:v>8/27/2001</c:v>
                  </c:pt>
                </c:lvl>
                <c:lvl>
                  <c:pt idx="0">
                    <c:v>8/20/2001</c:v>
                  </c:pt>
                </c:lvl>
                <c:lvl>
                  <c:pt idx="0">
                    <c:v>8/13/2001</c:v>
                  </c:pt>
                </c:lvl>
              </c:multiLvlStrCache>
            </c:multiLvlStrRef>
          </c:cat>
          <c:val>
            <c:numRef>
              <c:f>'Graph Data Oct 015'!$Y$11:$AH$11</c:f>
              <c:numCache>
                <c:formatCode>General</c:formatCode>
                <c:ptCount val="10"/>
                <c:pt idx="0">
                  <c:v>17</c:v>
                </c:pt>
                <c:pt idx="1">
                  <c:v>14</c:v>
                </c:pt>
                <c:pt idx="2">
                  <c:v>23</c:v>
                </c:pt>
                <c:pt idx="3">
                  <c:v>18</c:v>
                </c:pt>
                <c:pt idx="4">
                  <c:v>11</c:v>
                </c:pt>
                <c:pt idx="5">
                  <c:v>16</c:v>
                </c:pt>
                <c:pt idx="6">
                  <c:v>14</c:v>
                </c:pt>
                <c:pt idx="7">
                  <c:v>23</c:v>
                </c:pt>
                <c:pt idx="8">
                  <c:v>18</c:v>
                </c:pt>
                <c:pt idx="9">
                  <c:v>21</c:v>
                </c:pt>
              </c:numCache>
            </c:numRef>
          </c:val>
          <c:smooth val="0"/>
        </c:ser>
        <c:hiLowLines>
          <c:spPr>
            <a:ln w="0">
              <a:noFill/>
            </a:ln>
          </c:spPr>
        </c:hiLowLines>
        <c:marker val="1"/>
        <c:axId val="46098656"/>
        <c:axId val="16029300"/>
      </c:lineChart>
      <c:catAx>
        <c:axId val="46098656"/>
        <c:scaling>
          <c:orientation val="minMax"/>
        </c:scaling>
        <c:delete val="0"/>
        <c:axPos val="b"/>
        <c:numFmt formatCode="[$-409]m/d/yyyy" sourceLinked="1"/>
        <c:majorTickMark val="out"/>
        <c:minorTickMark val="none"/>
        <c:tickLblPos val="nextTo"/>
        <c:spPr>
          <a:ln w="0">
            <a:solidFill>
              <a:srgbClr val="000000"/>
            </a:solidFill>
          </a:ln>
        </c:spPr>
        <c:txPr>
          <a:bodyPr rot="-2700000"/>
          <a:lstStyle/>
          <a:p>
            <a:pPr>
              <a:defRPr b="0" sz="800" strike="noStrike" u="none">
                <a:solidFill>
                  <a:srgbClr val="000000"/>
                </a:solidFill>
                <a:uFillTx/>
                <a:latin typeface="Arial"/>
              </a:defRPr>
            </a:pPr>
          </a:p>
        </c:txPr>
        <c:crossAx val="16029300"/>
        <c:crossesAt val="0"/>
        <c:auto val="1"/>
        <c:lblAlgn val="ctr"/>
        <c:lblOffset val="100"/>
        <c:noMultiLvlLbl val="0"/>
      </c:catAx>
      <c:valAx>
        <c:axId val="16029300"/>
        <c:scaling>
          <c:orientation val="minMax"/>
          <c:max val="50"/>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50" strike="noStrike" u="none">
                <a:solidFill>
                  <a:srgbClr val="000000"/>
                </a:solidFill>
                <a:uFillTx/>
                <a:latin typeface="Arial"/>
              </a:defRPr>
            </a:pPr>
          </a:p>
        </c:txPr>
        <c:crossAx val="46098656"/>
        <c:crossesAt val="1"/>
        <c:crossBetween val="midCat"/>
        <c:majorUnit val="10"/>
        <c:minorUnit val="10"/>
      </c:valAx>
      <c:spPr>
        <a:solidFill>
          <a:srgbClr val="ffffff"/>
        </a:solidFill>
        <a:ln w="12600">
          <a:solidFill>
            <a:srgbClr val="808080"/>
          </a:solidFill>
          <a:round/>
        </a:ln>
      </c:spPr>
    </c:plotArea>
    <c:legend>
      <c:legendPos val="r"/>
      <c:layout>
        <c:manualLayout>
          <c:xMode val="edge"/>
          <c:yMode val="edge"/>
          <c:x val="0.0036217924019419"/>
          <c:y val="0.876435856146001"/>
        </c:manualLayout>
      </c:layout>
      <c:overlay val="0"/>
      <c:spPr>
        <a:solidFill>
          <a:srgbClr val="ffffff"/>
        </a:solidFill>
        <a:ln w="0">
          <a:solidFill>
            <a:srgbClr val="000000"/>
          </a:solidFill>
        </a:ln>
      </c:spPr>
      <c:txPr>
        <a:bodyPr/>
        <a:lstStyle/>
        <a:p>
          <a:pPr>
            <a:defRPr b="0" sz="95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20.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50" strike="noStrike" u="none">
                <a:solidFill>
                  <a:srgbClr val="000000"/>
                </a:solidFill>
                <a:uFillTx/>
                <a:latin typeface="Arial"/>
              </a:rPr>
              <a:t>Trend of Book Creation
Rolling 30 Day period</a:t>
            </a:r>
          </a:p>
        </c:rich>
      </c:tx>
      <c:layout>
        <c:manualLayout>
          <c:xMode val="edge"/>
          <c:yMode val="edge"/>
          <c:x val="0.334466431953381"/>
          <c:y val="0.0265798462852263"/>
        </c:manualLayout>
      </c:layout>
      <c:overlay val="0"/>
      <c:spPr>
        <a:noFill/>
        <a:ln w="0">
          <a:noFill/>
        </a:ln>
      </c:spPr>
    </c:title>
    <c:autoTitleDeleted val="0"/>
    <c:plotArea>
      <c:layout>
        <c:manualLayout>
          <c:xMode val="edge"/>
          <c:yMode val="edge"/>
          <c:x val="0.0355105013961394"/>
          <c:y val="0.122971818958155"/>
          <c:w val="0.889097972562826"/>
          <c:h val="0.875533731853117"/>
        </c:manualLayout>
      </c:layout>
      <c:barChart>
        <c:barDir val="col"/>
        <c:grouping val="stacked"/>
        <c:varyColors val="0"/>
        <c:ser>
          <c:idx val="0"/>
          <c:order val="0"/>
          <c:tx>
            <c:strRef>
              <c:f>'Graph Data Oct 01'!$AG$15</c:f>
              <c:strCache>
                <c:ptCount val="1"/>
                <c:pt idx="0">
                  <c:v>EIM</c:v>
                </c:pt>
              </c:strCache>
            </c:strRef>
          </c:tx>
          <c:spPr>
            <a:solidFill>
              <a:srgbClr val="9999ff"/>
            </a:solidFill>
            <a:ln w="12600">
              <a:solidFill>
                <a:srgbClr val="000000"/>
              </a:solidFill>
              <a:round/>
            </a:ln>
          </c:spPr>
          <c:invertIfNegative val="0"/>
          <c:dPt>
            <c:idx val="1"/>
            <c:invertIfNegative val="0"/>
            <c:spPr>
              <a:solidFill>
                <a:srgbClr val="9999ff"/>
              </a:solidFill>
              <a:ln w="12600">
                <a:solidFill>
                  <a:srgbClr val="000000"/>
                </a:solidFill>
                <a:round/>
              </a:ln>
            </c:spPr>
          </c:dPt>
          <c:dLbls>
            <c:dLbl>
              <c:idx val="1"/>
              <c:txPr>
                <a:bodyPr wrap="none"/>
                <a:lstStyle/>
                <a:p>
                  <a:pPr>
                    <a:defRPr b="0" sz="1200" strike="noStrike" u="none">
                      <a:solidFill>
                        <a:srgbClr val="ff0000"/>
                      </a:solidFill>
                      <a:uFillTx/>
                      <a:latin typeface="Arial Black"/>
                    </a:defRPr>
                  </a:pPr>
                </a:p>
              </c:txPr>
              <c:dLblPos val="ctr"/>
              <c:showLegendKey val="0"/>
              <c:showVal val="1"/>
              <c:showCatName val="0"/>
              <c:showSerName val="0"/>
              <c:showPercent val="0"/>
              <c:separator>
</c:separator>
            </c:dLbl>
            <c:txPr>
              <a:bodyPr wrap="none"/>
              <a:lstStyle/>
              <a:p>
                <a:pPr>
                  <a:defRPr b="0" sz="1200" strike="noStrike" u="none">
                    <a:solidFill>
                      <a:srgbClr val="ff0000"/>
                    </a:solidFill>
                    <a:uFillTx/>
                    <a:latin typeface="Arial Black"/>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01'!$AA$12:$AF$12</c:f>
              <c:strCache>
                <c:ptCount val="6"/>
                <c:pt idx="0">
                  <c:v>8/27/2001</c:v>
                </c:pt>
                <c:pt idx="1">
                  <c:v>9/4/2001</c:v>
                </c:pt>
                <c:pt idx="2">
                  <c:v>9/10/2001</c:v>
                </c:pt>
                <c:pt idx="3">
                  <c:v>9/17/2001</c:v>
                </c:pt>
                <c:pt idx="4">
                  <c:v>9/24/2001</c:v>
                </c:pt>
                <c:pt idx="5">
                  <c:v>10/1/2001</c:v>
                </c:pt>
              </c:strCache>
            </c:strRef>
          </c:cat>
          <c:val>
            <c:numRef>
              <c:f>'Graph Data Oct 01'!$AA$15:$AF$15</c:f>
              <c:numCache>
                <c:formatCode>General</c:formatCode>
                <c:ptCount val="6"/>
                <c:pt idx="1">
                  <c:v>3</c:v>
                </c:pt>
                <c:pt idx="2">
                  <c:v>2</c:v>
                </c:pt>
                <c:pt idx="3">
                  <c:v>3</c:v>
                </c:pt>
                <c:pt idx="4">
                  <c:v>8</c:v>
                </c:pt>
                <c:pt idx="5">
                  <c:v>2</c:v>
                </c:pt>
              </c:numCache>
            </c:numRef>
          </c:val>
        </c:ser>
        <c:ser>
          <c:idx val="1"/>
          <c:order val="1"/>
          <c:tx>
            <c:strRef>
              <c:f>'Graph Data Oct 01'!$AG$16</c:f>
              <c:strCache>
                <c:ptCount val="1"/>
                <c:pt idx="0">
                  <c:v>EGM</c:v>
                </c:pt>
              </c:strCache>
            </c:strRef>
          </c:tx>
          <c:spPr>
            <a:solidFill>
              <a:srgbClr val="ffcc99"/>
            </a:solidFill>
            <a:ln w="12600">
              <a:solidFill>
                <a:srgbClr val="000000"/>
              </a:solidFill>
              <a:round/>
            </a:ln>
          </c:spPr>
          <c:invertIfNegative val="0"/>
          <c:dPt>
            <c:idx val="0"/>
            <c:invertIfNegative val="0"/>
            <c:spPr>
              <a:solidFill>
                <a:srgbClr val="ffcc99"/>
              </a:solidFill>
              <a:ln w="12600">
                <a:solidFill>
                  <a:srgbClr val="000000"/>
                </a:solidFill>
                <a:round/>
              </a:ln>
            </c:spPr>
          </c:dPt>
          <c:dPt>
            <c:idx val="1"/>
            <c:invertIfNegative val="0"/>
            <c:spPr>
              <a:solidFill>
                <a:srgbClr val="ffcc99"/>
              </a:solidFill>
              <a:ln w="12600">
                <a:solidFill>
                  <a:srgbClr val="000000"/>
                </a:solidFill>
                <a:round/>
              </a:ln>
            </c:spPr>
          </c:dPt>
          <c:dLbls>
            <c:dLbl>
              <c:idx val="0"/>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1"/>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01'!$AA$12:$AF$12</c:f>
              <c:strCache>
                <c:ptCount val="6"/>
                <c:pt idx="0">
                  <c:v>8/27/2001</c:v>
                </c:pt>
                <c:pt idx="1">
                  <c:v>9/4/2001</c:v>
                </c:pt>
                <c:pt idx="2">
                  <c:v>9/10/2001</c:v>
                </c:pt>
                <c:pt idx="3">
                  <c:v>9/17/2001</c:v>
                </c:pt>
                <c:pt idx="4">
                  <c:v>9/24/2001</c:v>
                </c:pt>
                <c:pt idx="5">
                  <c:v>10/1/2001</c:v>
                </c:pt>
              </c:strCache>
            </c:strRef>
          </c:cat>
          <c:val>
            <c:numRef>
              <c:f>'Graph Data Oct 01'!$AA$16:$AF$16</c:f>
              <c:numCache>
                <c:formatCode>General</c:formatCode>
                <c:ptCount val="6"/>
                <c:pt idx="0">
                  <c:v>2</c:v>
                </c:pt>
                <c:pt idx="1">
                  <c:v>9</c:v>
                </c:pt>
                <c:pt idx="2">
                  <c:v>17</c:v>
                </c:pt>
                <c:pt idx="3">
                  <c:v>57</c:v>
                </c:pt>
                <c:pt idx="4">
                  <c:v>16</c:v>
                </c:pt>
                <c:pt idx="5">
                  <c:v>2</c:v>
                </c:pt>
              </c:numCache>
            </c:numRef>
          </c:val>
        </c:ser>
        <c:ser>
          <c:idx val="2"/>
          <c:order val="2"/>
          <c:tx>
            <c:strRef>
              <c:f>'Graph Data Oct 01'!$AG$17</c:f>
              <c:strCache>
                <c:ptCount val="1"/>
                <c:pt idx="0">
                  <c:v>EBS</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01'!$AA$12:$AF$12</c:f>
              <c:strCache>
                <c:ptCount val="6"/>
                <c:pt idx="0">
                  <c:v>8/27/2001</c:v>
                </c:pt>
                <c:pt idx="1">
                  <c:v>9/4/2001</c:v>
                </c:pt>
                <c:pt idx="2">
                  <c:v>9/10/2001</c:v>
                </c:pt>
                <c:pt idx="3">
                  <c:v>9/17/2001</c:v>
                </c:pt>
                <c:pt idx="4">
                  <c:v>9/24/2001</c:v>
                </c:pt>
                <c:pt idx="5">
                  <c:v>10/1/2001</c:v>
                </c:pt>
              </c:strCache>
            </c:strRef>
          </c:cat>
          <c:val>
            <c:numRef>
              <c:f>'Graph Data Oct 01'!$AA$17:$AF$17</c:f>
              <c:numCache>
                <c:formatCode>General</c:formatCode>
                <c:ptCount val="6"/>
              </c:numCache>
            </c:numRef>
          </c:val>
        </c:ser>
        <c:ser>
          <c:idx val="3"/>
          <c:order val="3"/>
          <c:tx>
            <c:strRef>
              <c:f>'Graph Data Oct 01'!$AG$18</c:f>
              <c:strCache>
                <c:ptCount val="1"/>
                <c:pt idx="0">
                  <c:v>EEL</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01'!$AA$12:$AF$12</c:f>
              <c:strCache>
                <c:ptCount val="6"/>
                <c:pt idx="0">
                  <c:v>8/27/2001</c:v>
                </c:pt>
                <c:pt idx="1">
                  <c:v>9/4/2001</c:v>
                </c:pt>
                <c:pt idx="2">
                  <c:v>9/10/2001</c:v>
                </c:pt>
                <c:pt idx="3">
                  <c:v>9/17/2001</c:v>
                </c:pt>
                <c:pt idx="4">
                  <c:v>9/24/2001</c:v>
                </c:pt>
                <c:pt idx="5">
                  <c:v>10/1/2001</c:v>
                </c:pt>
              </c:strCache>
            </c:strRef>
          </c:cat>
          <c:val>
            <c:numRef>
              <c:f>'Graph Data Oct 01'!$AA$18:$AF$18</c:f>
              <c:numCache>
                <c:formatCode>General</c:formatCode>
                <c:ptCount val="6"/>
              </c:numCache>
            </c:numRef>
          </c:val>
        </c:ser>
        <c:ser>
          <c:idx val="4"/>
          <c:order val="4"/>
          <c:tx>
            <c:strRef>
              <c:f>'Graph Data Oct 01'!$AG$19</c:f>
              <c:strCache>
                <c:ptCount val="1"/>
                <c:pt idx="0">
                  <c:v>EES</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01'!$AA$12:$AF$12</c:f>
              <c:strCache>
                <c:ptCount val="6"/>
                <c:pt idx="0">
                  <c:v>8/27/2001</c:v>
                </c:pt>
                <c:pt idx="1">
                  <c:v>9/4/2001</c:v>
                </c:pt>
                <c:pt idx="2">
                  <c:v>9/10/2001</c:v>
                </c:pt>
                <c:pt idx="3">
                  <c:v>9/17/2001</c:v>
                </c:pt>
                <c:pt idx="4">
                  <c:v>9/24/2001</c:v>
                </c:pt>
                <c:pt idx="5">
                  <c:v>10/1/2001</c:v>
                </c:pt>
              </c:strCache>
            </c:strRef>
          </c:cat>
          <c:val>
            <c:numRef>
              <c:f>'Graph Data Oct 01'!$AA$19:$AF$19</c:f>
              <c:numCache>
                <c:formatCode>General</c:formatCode>
                <c:ptCount val="6"/>
              </c:numCache>
            </c:numRef>
          </c:val>
        </c:ser>
        <c:ser>
          <c:idx val="5"/>
          <c:order val="5"/>
          <c:tx>
            <c:strRef>
              <c:f>'Graph Data Oct 01'!$AG$20</c:f>
              <c:strCache>
                <c:ptCount val="1"/>
                <c:pt idx="0">
                  <c:v>EAM</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Lbls>
            <c:dLbl>
              <c:idx val="0"/>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1"/>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2"/>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3"/>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4"/>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01'!$AA$12:$AF$12</c:f>
              <c:strCache>
                <c:ptCount val="6"/>
                <c:pt idx="0">
                  <c:v>8/27/2001</c:v>
                </c:pt>
                <c:pt idx="1">
                  <c:v>9/4/2001</c:v>
                </c:pt>
                <c:pt idx="2">
                  <c:v>9/10/2001</c:v>
                </c:pt>
                <c:pt idx="3">
                  <c:v>9/17/2001</c:v>
                </c:pt>
                <c:pt idx="4">
                  <c:v>9/24/2001</c:v>
                </c:pt>
                <c:pt idx="5">
                  <c:v>10/1/2001</c:v>
                </c:pt>
              </c:strCache>
            </c:strRef>
          </c:cat>
          <c:val>
            <c:numRef>
              <c:f>'Graph Data Oct 01'!$AA$20:$AF$20</c:f>
              <c:numCache>
                <c:formatCode>General</c:formatCode>
                <c:ptCount val="6"/>
                <c:pt idx="0">
                  <c:v>11</c:v>
                </c:pt>
                <c:pt idx="1">
                  <c:v>1</c:v>
                </c:pt>
                <c:pt idx="2">
                  <c:v>17</c:v>
                </c:pt>
                <c:pt idx="3">
                  <c:v>6</c:v>
                </c:pt>
                <c:pt idx="4">
                  <c:v>5</c:v>
                </c:pt>
                <c:pt idx="5">
                  <c:v>9</c:v>
                </c:pt>
              </c:numCache>
            </c:numRef>
          </c:val>
        </c:ser>
        <c:gapWidth val="0"/>
        <c:overlap val="100"/>
        <c:axId val="22161204"/>
        <c:axId val="77019677"/>
      </c:barChart>
      <c:catAx>
        <c:axId val="22161204"/>
        <c:scaling>
          <c:orientation val="minMax"/>
        </c:scaling>
        <c:delete val="0"/>
        <c:axPos val="b"/>
        <c:numFmt formatCode="[$-409]m/d/yyyy" sourceLinked="1"/>
        <c:majorTickMark val="out"/>
        <c:minorTickMark val="none"/>
        <c:tickLblPos val="nextTo"/>
        <c:spPr>
          <a:ln w="0">
            <a:solidFill>
              <a:srgbClr val="000000"/>
            </a:solidFill>
          </a:ln>
        </c:spPr>
        <c:txPr>
          <a:bodyPr/>
          <a:lstStyle/>
          <a:p>
            <a:pPr>
              <a:defRPr b="0" sz="950" strike="noStrike" u="none">
                <a:solidFill>
                  <a:srgbClr val="000000"/>
                </a:solidFill>
                <a:uFillTx/>
                <a:latin typeface="Arial"/>
              </a:defRPr>
            </a:pPr>
          </a:p>
        </c:txPr>
        <c:crossAx val="77019677"/>
        <c:crossesAt val="0"/>
        <c:auto val="1"/>
        <c:lblAlgn val="ctr"/>
        <c:lblOffset val="100"/>
        <c:noMultiLvlLbl val="0"/>
      </c:catAx>
      <c:valAx>
        <c:axId val="77019677"/>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50" strike="noStrike" u="none">
                <a:solidFill>
                  <a:srgbClr val="000000"/>
                </a:solidFill>
                <a:uFillTx/>
                <a:latin typeface="Arial"/>
              </a:defRPr>
            </a:pPr>
          </a:p>
        </c:txPr>
        <c:crossAx val="22161204"/>
        <c:crossesAt val="37104"/>
        <c:crossBetween val="midCat"/>
      </c:valAx>
      <c:spPr>
        <a:solidFill>
          <a:srgbClr val="ffffff"/>
        </a:solidFill>
        <a:ln w="12600">
          <a:solidFill>
            <a:srgbClr val="808080"/>
          </a:solidFill>
          <a:round/>
        </a:ln>
      </c:spPr>
    </c:plotArea>
    <c:legend>
      <c:legendPos val="r"/>
      <c:layout>
        <c:manualLayout>
          <c:xMode val="edge"/>
          <c:yMode val="edge"/>
          <c:x val="0.87841447128809"/>
          <c:y val="0.229291204099061"/>
          <c:w val="0.0835255554206629"/>
          <c:h val="0.320132365499573"/>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2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Groups representing a 10% or greater change in Prelim-Final numbers
 on days where the change was greater than $1 mil</a:t>
            </a:r>
          </a:p>
        </c:rich>
      </c:tx>
      <c:layout>
        <c:manualLayout>
          <c:xMode val="edge"/>
          <c:yMode val="edge"/>
          <c:x val="0.212019321841258"/>
          <c:y val="0.0279692575865621"/>
        </c:manualLayout>
      </c:layout>
      <c:overlay val="0"/>
      <c:spPr>
        <a:noFill/>
        <a:ln w="0">
          <a:noFill/>
        </a:ln>
      </c:spPr>
    </c:title>
    <c:autoTitleDeleted val="0"/>
    <c:plotArea>
      <c:layout>
        <c:manualLayout>
          <c:xMode val="edge"/>
          <c:yMode val="edge"/>
          <c:x val="0.0257624550104186"/>
          <c:y val="0.127406703113858"/>
          <c:w val="0.761413146429248"/>
          <c:h val="0.851517312415815"/>
        </c:manualLayout>
      </c:layout>
      <c:barChart>
        <c:barDir val="col"/>
        <c:grouping val="stacked"/>
        <c:varyColors val="0"/>
        <c:ser>
          <c:idx val="0"/>
          <c:order val="0"/>
          <c:tx>
            <c:strRef>
              <c:f>[5]Summary!$A$8:$E$8</c:f>
              <c:strCache>
                <c:ptCount val="1"/>
                <c:pt idx="0">
                  <c:v>Broadband</c:v>
                </c:pt>
              </c:strCache>
            </c:strRef>
          </c:tx>
          <c:spPr>
            <a:solidFill>
              <a:srgbClr val="99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[5]Summary!$I$8:$AF$8</c:f>
              <c:numCache>
                <c:formatCode>General</c:formatCode>
                <c:ptCount val="24"/>
              </c:numCache>
            </c:numRef>
          </c:val>
        </c:ser>
        <c:ser>
          <c:idx val="1"/>
          <c:order val="1"/>
          <c:tx>
            <c:strRef>
              <c:f>[5]Summary!$A$9:$E$9</c:f>
              <c:strCache>
                <c:ptCount val="1"/>
                <c:pt idx="0">
                  <c:v>Capital Portfolio</c:v>
                </c:pt>
              </c:strCache>
            </c:strRef>
          </c:tx>
          <c:spPr>
            <a:solidFill>
              <a:srgbClr val="9933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[5]Summary!$I$9:$AF$9</c:f>
              <c:numCache>
                <c:formatCode>General</c:formatCode>
                <c:ptCount val="24"/>
              </c:numCache>
            </c:numRef>
          </c:val>
        </c:ser>
        <c:ser>
          <c:idx val="2"/>
          <c:order val="2"/>
          <c:tx>
            <c:strRef>
              <c:f>[5]Summary!$A$10:$E$10</c:f>
              <c:strCache>
                <c:ptCount val="1"/>
                <c:pt idx="0">
                  <c:v>Coal</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[5]Summary!$I$10:$AF$10</c:f>
              <c:numCache>
                <c:formatCode>General</c:formatCode>
                <c:ptCount val="24"/>
              </c:numCache>
            </c:numRef>
          </c:val>
        </c:ser>
        <c:ser>
          <c:idx val="3"/>
          <c:order val="3"/>
          <c:tx>
            <c:strRef>
              <c:f>[5]Summary!$A$11:$E$11</c:f>
              <c:strCache>
                <c:ptCount val="1"/>
                <c:pt idx="0">
                  <c:v>Cross Commodity</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[5]Summary!$I$11:$AF$11</c:f>
              <c:numCache>
                <c:formatCode>General</c:formatCode>
                <c:ptCount val="24"/>
              </c:numCache>
            </c:numRef>
          </c:val>
        </c:ser>
        <c:ser>
          <c:idx val="4"/>
          <c:order val="4"/>
          <c:tx>
            <c:strRef>
              <c:f>[5]Summary!$A$12:$E$12</c:f>
              <c:strCache>
                <c:ptCount val="1"/>
                <c:pt idx="0">
                  <c:v>Advertising</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[5]Summary!$I$12:$AF$12</c:f>
              <c:numCache>
                <c:formatCode>General</c:formatCode>
                <c:ptCount val="24"/>
              </c:numCache>
            </c:numRef>
          </c:val>
        </c:ser>
        <c:ser>
          <c:idx val="5"/>
          <c:order val="5"/>
          <c:tx>
            <c:strRef>
              <c:f>[5]Summary!$A$13:$E$13</c:f>
              <c:strCache>
                <c:ptCount val="1"/>
                <c:pt idx="0">
                  <c:v>EES/EWS</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[5]Summary!$I$13:$AF$13</c:f>
              <c:numCache>
                <c:formatCode>General</c:formatCode>
                <c:ptCount val="24"/>
                <c:pt idx="0">
                  <c:v>0</c:v>
                </c:pt>
                <c:pt idx="1">
                  <c:v>0</c:v>
                </c:pt>
                <c:pt idx="2">
                  <c:v>-32303.822</c:v>
                </c:pt>
                <c:pt idx="3">
                  <c:v>4327.27131</c:v>
                </c:pt>
                <c:pt idx="4">
                  <c:v>-5180.558</c:v>
                </c:pt>
                <c:pt idx="5">
                  <c:v>0</c:v>
                </c:pt>
                <c:pt idx="6">
                  <c:v>0</c:v>
                </c:pt>
                <c:pt idx="7">
                  <c:v>-2878.256</c:v>
                </c:pt>
                <c:pt idx="8">
                  <c:v>-2878.26516</c:v>
                </c:pt>
                <c:pt idx="9">
                  <c:v>-1702.664</c:v>
                </c:pt>
                <c:pt idx="10">
                  <c:v>0</c:v>
                </c:pt>
                <c:pt idx="11">
                  <c:v>-3042.118</c:v>
                </c:pt>
                <c:pt idx="12">
                  <c:v>0</c:v>
                </c:pt>
                <c:pt idx="13">
                  <c:v>-3449.917</c:v>
                </c:pt>
                <c:pt idx="14">
                  <c:v>2202.316</c:v>
                </c:pt>
                <c:pt idx="15">
                  <c:v>0</c:v>
                </c:pt>
                <c:pt idx="16">
                  <c:v>0</c:v>
                </c:pt>
                <c:pt idx="17">
                  <c:v>0</c:v>
                </c:pt>
                <c:pt idx="18">
                  <c:v>0</c:v>
                </c:pt>
                <c:pt idx="19">
                  <c:v>0</c:v>
                </c:pt>
                <c:pt idx="20">
                  <c:v>2072.424</c:v>
                </c:pt>
                <c:pt idx="21">
                  <c:v>0</c:v>
                </c:pt>
                <c:pt idx="22">
                  <c:v>1148.082</c:v>
                </c:pt>
                <c:pt idx="23">
                  <c:v>-3854.534</c:v>
                </c:pt>
              </c:numCache>
            </c:numRef>
          </c:val>
        </c:ser>
        <c:ser>
          <c:idx val="6"/>
          <c:order val="6"/>
          <c:tx>
            <c:strRef>
              <c:f>[5]Summary!$A$14:$E$14</c:f>
              <c:strCache>
                <c:ptCount val="1"/>
                <c:pt idx="0">
                  <c:v>Freight</c:v>
                </c:pt>
              </c:strCache>
            </c:strRef>
          </c:tx>
          <c:spPr>
            <a:solidFill>
              <a:srgbClr val="0066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[5]Summary!$I$14:$AF$14</c:f>
              <c:numCache>
                <c:formatCode>General</c:formatCode>
                <c:ptCount val="24"/>
              </c:numCache>
            </c:numRef>
          </c:val>
        </c:ser>
        <c:ser>
          <c:idx val="7"/>
          <c:order val="7"/>
          <c:tx>
            <c:strRef>
              <c:f>[5]Summary!$A$15:$E$15</c:f>
              <c:strCache>
                <c:ptCount val="1"/>
                <c:pt idx="0">
                  <c:v>Global Products</c:v>
                </c:pt>
              </c:strCache>
            </c:strRef>
          </c:tx>
          <c:spPr>
            <a:solidFill>
              <a:srgbClr val="cc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[5]Summary!$I$15:$AF$15</c:f>
              <c:numCache>
                <c:formatCode>General</c:formatCode>
                <c:ptCount val="24"/>
              </c:numCache>
            </c:numRef>
          </c:val>
        </c:ser>
        <c:ser>
          <c:idx val="8"/>
          <c:order val="8"/>
          <c:tx>
            <c:strRef>
              <c:f>[5]Summary!$A$16:$E$16</c:f>
              <c:strCache>
                <c:ptCount val="1"/>
                <c:pt idx="0">
                  <c:v>Interest Rate</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[5]Summary!$I$16:$AF$16</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22">
                  <c:v>-454.014</c:v>
                </c:pt>
              </c:numCache>
            </c:numRef>
          </c:val>
        </c:ser>
        <c:ser>
          <c:idx val="9"/>
          <c:order val="9"/>
          <c:tx>
            <c:strRef>
              <c:f>[5]Summary!$A$17:$E$17</c:f>
              <c:strCache>
                <c:ptCount val="1"/>
                <c:pt idx="0">
                  <c:v>LNG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[5]Summary!$I$17:$AF$17</c:f>
              <c:numCache>
                <c:formatCode>General</c:formatCode>
                <c:ptCount val="24"/>
              </c:numCache>
            </c:numRef>
          </c:val>
        </c:ser>
        <c:ser>
          <c:idx val="10"/>
          <c:order val="10"/>
          <c:tx>
            <c:strRef>
              <c:f>[5]Summary!$A$18:$E$18</c:f>
              <c:strCache>
                <c:ptCount val="1"/>
                <c:pt idx="0">
                  <c:v>Lumber</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[5]Summary!$I$18:$AF$18</c:f>
              <c:numCache>
                <c:formatCode>General</c:formatCode>
                <c:ptCount val="24"/>
              </c:numCache>
            </c:numRef>
          </c:val>
        </c:ser>
        <c:ser>
          <c:idx val="11"/>
          <c:order val="11"/>
          <c:tx>
            <c:strRef>
              <c:f>[5]Summary!$A$19:$E$19</c:f>
              <c:strCache>
                <c:ptCount val="1"/>
                <c:pt idx="0">
                  <c:v>Merchant Portfolio</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[5]Summary!$I$19:$AF$19</c:f>
              <c:numCache>
                <c:formatCode>General</c:formatCode>
                <c:ptCount val="24"/>
              </c:numCache>
            </c:numRef>
          </c:val>
        </c:ser>
        <c:ser>
          <c:idx val="12"/>
          <c:order val="12"/>
          <c:tx>
            <c:strRef>
              <c:f>[5]Summary!$A$20:$E$20</c:f>
              <c:strCache>
                <c:ptCount val="1"/>
                <c:pt idx="0">
                  <c:v>Natural Gas</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[5]Summary!$I$20:$AF$20</c:f>
              <c:numCache>
                <c:formatCode>General</c:formatCode>
                <c:ptCount val="24"/>
                <c:pt idx="2">
                  <c:v>-4715.02965</c:v>
                </c:pt>
                <c:pt idx="19">
                  <c:v>37188.54582</c:v>
                </c:pt>
              </c:numCache>
            </c:numRef>
          </c:val>
        </c:ser>
        <c:ser>
          <c:idx val="13"/>
          <c:order val="13"/>
          <c:tx>
            <c:strRef>
              <c:f>[5]Summary!$A$21:$E$21</c:f>
              <c:strCache>
                <c:ptCount val="1"/>
                <c:pt idx="0">
                  <c:v>Paper</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[5]Summary!$I$21:$AF$21</c:f>
              <c:numCache>
                <c:formatCode>General</c:formatCode>
                <c:ptCount val="24"/>
              </c:numCache>
            </c:numRef>
          </c:val>
        </c:ser>
        <c:ser>
          <c:idx val="14"/>
          <c:order val="14"/>
          <c:tx>
            <c:strRef>
              <c:f>[5]Summary!$A$22:$E$22</c:f>
              <c:strCache>
                <c:ptCount val="1"/>
                <c:pt idx="0">
                  <c:v>Power Canada</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[5]Summary!$I$22:$AF$22</c:f>
              <c:numCache>
                <c:formatCode>General</c:formatCode>
                <c:ptCount val="24"/>
                <c:pt idx="13">
                  <c:v>521.73044</c:v>
                </c:pt>
              </c:numCache>
            </c:numRef>
          </c:val>
        </c:ser>
        <c:ser>
          <c:idx val="15"/>
          <c:order val="15"/>
          <c:tx>
            <c:strRef>
              <c:f>[5]Summary!$A$23:$E$23</c:f>
              <c:strCache>
                <c:ptCount val="1"/>
                <c:pt idx="0">
                  <c:v>Power East</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[5]Summary!$I$23:$AF$23</c:f>
              <c:numCache>
                <c:formatCode>General</c:formatCode>
                <c:ptCount val="24"/>
                <c:pt idx="7">
                  <c:v>344.28055</c:v>
                </c:pt>
                <c:pt idx="11">
                  <c:v>-353.28329</c:v>
                </c:pt>
                <c:pt idx="13">
                  <c:v>-312.5136</c:v>
                </c:pt>
                <c:pt idx="21">
                  <c:v>931.93002</c:v>
                </c:pt>
                <c:pt idx="22">
                  <c:v>111.118060000001</c:v>
                </c:pt>
              </c:numCache>
            </c:numRef>
          </c:val>
        </c:ser>
        <c:ser>
          <c:idx val="16"/>
          <c:order val="16"/>
          <c:tx>
            <c:strRef>
              <c:f>[5]Summary!$A$24:$E$24</c:f>
              <c:strCache>
                <c:ptCount val="1"/>
                <c:pt idx="0">
                  <c:v>Power West</c:v>
                </c:pt>
              </c:strCache>
            </c:strRef>
          </c:tx>
          <c:spPr>
            <a:solidFill>
              <a:srgbClr val="00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[5]Summary!$I$24:$AF$24</c:f>
              <c:numCache>
                <c:formatCode>General</c:formatCode>
                <c:ptCount val="24"/>
                <c:pt idx="13">
                  <c:v>223.70521</c:v>
                </c:pt>
              </c:numCache>
            </c:numRef>
          </c:val>
        </c:ser>
        <c:ser>
          <c:idx val="17"/>
          <c:order val="17"/>
          <c:tx>
            <c:strRef>
              <c:f>[5]Summary!$A$25:$E$25</c:f>
              <c:strCache>
                <c:ptCount val="1"/>
                <c:pt idx="0">
                  <c:v>Soft Commodities</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[5]Summary!$I$25:$AF$25</c:f>
              <c:numCache>
                <c:formatCode>General</c:formatCode>
                <c:ptCount val="24"/>
              </c:numCache>
            </c:numRef>
          </c:val>
        </c:ser>
        <c:ser>
          <c:idx val="18"/>
          <c:order val="18"/>
          <c:tx>
            <c:strRef>
              <c:f>[5]Summary!$A$26:$E$26</c:f>
              <c:strCache>
                <c:ptCount val="1"/>
                <c:pt idx="0">
                  <c:v>Steel</c:v>
                </c:pt>
              </c:strCache>
            </c:strRef>
          </c:tx>
          <c:spPr>
            <a:solidFill>
              <a:srgbClr val="cc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[5]Summary!$I$26:$AF$26</c:f>
              <c:numCache>
                <c:formatCode>General</c:formatCode>
                <c:ptCount val="24"/>
              </c:numCache>
            </c:numRef>
          </c:val>
        </c:ser>
        <c:ser>
          <c:idx val="19"/>
          <c:order val="19"/>
          <c:tx>
            <c:strRef>
              <c:f>[5]Summary!$A$27:$E$27</c:f>
              <c:strCache>
                <c:ptCount val="1"/>
                <c:pt idx="0">
                  <c:v>Weather</c:v>
                </c:pt>
              </c:strCache>
            </c:strRef>
          </c:tx>
          <c:spPr>
            <a:solidFill>
              <a:srgbClr val="ffff99"/>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[5]Summary!$I$27:$AF$27</c:f>
              <c:numCache>
                <c:formatCode>General</c:formatCode>
                <c:ptCount val="24"/>
              </c:numCache>
            </c:numRef>
          </c:val>
        </c:ser>
        <c:ser>
          <c:idx val="20"/>
          <c:order val="20"/>
          <c:tx>
            <c:strRef>
              <c:f>[5]Summary!$A$28:$E$28</c:f>
              <c:strCache>
                <c:ptCount val="1"/>
                <c:pt idx="0">
                  <c:v>EEL</c:v>
                </c:pt>
              </c:strCache>
            </c:strRef>
          </c:tx>
          <c:spPr>
            <a:solidFill>
              <a:srgbClr val="99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[5]Summary!$I$28:$AF$28</c:f>
              <c:numCache>
                <c:formatCode>General</c:formatCode>
                <c:ptCount val="24"/>
                <c:pt idx="3">
                  <c:v>418.552019999999</c:v>
                </c:pt>
                <c:pt idx="7">
                  <c:v>-844.9197</c:v>
                </c:pt>
                <c:pt idx="9">
                  <c:v>-9243.21554</c:v>
                </c:pt>
                <c:pt idx="12">
                  <c:v>0</c:v>
                </c:pt>
                <c:pt idx="13">
                  <c:v>780</c:v>
                </c:pt>
                <c:pt idx="14">
                  <c:v>263.542190000004</c:v>
                </c:pt>
              </c:numCache>
            </c:numRef>
          </c:val>
        </c:ser>
        <c:ser>
          <c:idx val="21"/>
          <c:order val="21"/>
          <c:tx>
            <c:strRef>
              <c:f>[5]Summary!$A$29:$E$29</c:f>
              <c:strCache>
                <c:ptCount val="1"/>
                <c:pt idx="0">
                  <c:v>DRAM</c:v>
                </c:pt>
              </c:strCache>
            </c:strRef>
          </c:tx>
          <c:spPr>
            <a:solidFill>
              <a:srgbClr val="ff99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[5]Summary!$I$29:$AF$29</c:f>
              <c:numCache>
                <c:formatCode>General</c:formatCode>
                <c:ptCount val="24"/>
                <c:pt idx="7">
                  <c:v>0</c:v>
                </c:pt>
              </c:numCache>
            </c:numRef>
          </c:val>
        </c:ser>
        <c:ser>
          <c:idx val="22"/>
          <c:order val="22"/>
          <c:tx>
            <c:strRef>
              <c:f>[5]Summary!$A$30:$E$30</c:f>
              <c:strCache>
                <c:ptCount val="1"/>
                <c:pt idx="0">
                  <c:v>Other (including Drift)</c:v>
                </c:pt>
              </c:strCache>
            </c:strRef>
          </c:tx>
          <c:spPr>
            <a:solidFill>
              <a:srgbClr val="cc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[5]Summary!$I$30:$AF$30</c:f>
              <c:numCache>
                <c:formatCode>General</c:formatCode>
                <c:ptCount val="24"/>
                <c:pt idx="2">
                  <c:v>1756.69848000001</c:v>
                </c:pt>
                <c:pt idx="3">
                  <c:v>-993.205100000005</c:v>
                </c:pt>
                <c:pt idx="4">
                  <c:v>153.067850000002</c:v>
                </c:pt>
                <c:pt idx="5">
                  <c:v>0</c:v>
                </c:pt>
                <c:pt idx="6">
                  <c:v>0</c:v>
                </c:pt>
                <c:pt idx="7">
                  <c:v>1655.51782</c:v>
                </c:pt>
                <c:pt idx="8">
                  <c:v>368.179469999963</c:v>
                </c:pt>
                <c:pt idx="9">
                  <c:v>207.290420000014</c:v>
                </c:pt>
                <c:pt idx="10">
                  <c:v>0</c:v>
                </c:pt>
                <c:pt idx="11">
                  <c:v>2041.29945</c:v>
                </c:pt>
                <c:pt idx="13">
                  <c:v>408.693740000002</c:v>
                </c:pt>
                <c:pt idx="14">
                  <c:v>52.1233500000044</c:v>
                </c:pt>
                <c:pt idx="15">
                  <c:v>0</c:v>
                </c:pt>
                <c:pt idx="16">
                  <c:v>0</c:v>
                </c:pt>
                <c:pt idx="17">
                  <c:v>1177.24629</c:v>
                </c:pt>
                <c:pt idx="18">
                  <c:v>0</c:v>
                </c:pt>
                <c:pt idx="19">
                  <c:v>5963.99077999999</c:v>
                </c:pt>
                <c:pt idx="20">
                  <c:v>3573.7983</c:v>
                </c:pt>
                <c:pt idx="21">
                  <c:v>-4693.94005999999</c:v>
                </c:pt>
                <c:pt idx="22">
                  <c:v>305.202009999995</c:v>
                </c:pt>
                <c:pt idx="23">
                  <c:v>158.886410000007</c:v>
                </c:pt>
              </c:numCache>
            </c:numRef>
          </c:val>
        </c:ser>
        <c:gapWidth val="0"/>
        <c:overlap val="100"/>
        <c:axId val="31827571"/>
        <c:axId val="27938459"/>
      </c:barChart>
      <c:catAx>
        <c:axId val="31827571"/>
        <c:scaling>
          <c:orientation val="minMax"/>
          <c:max val="37169"/>
        </c:scaling>
        <c:delete val="0"/>
        <c:axPos val="b"/>
        <c:numFmt formatCode="General" sourceLinked="1"/>
        <c:majorTickMark val="out"/>
        <c:minorTickMark val="none"/>
        <c:tickLblPos val="high"/>
        <c:spPr>
          <a:ln w="0">
            <a:solidFill>
              <a:srgbClr val="000000"/>
            </a:solidFill>
          </a:ln>
        </c:spPr>
        <c:txPr>
          <a:bodyPr rot="-5400000"/>
          <a:lstStyle/>
          <a:p>
            <a:pPr>
              <a:defRPr b="0" sz="875" strike="noStrike" u="none">
                <a:solidFill>
                  <a:srgbClr val="000000"/>
                </a:solidFill>
                <a:uFillTx/>
                <a:latin typeface="Arial"/>
              </a:defRPr>
            </a:pPr>
          </a:p>
        </c:txPr>
        <c:crossAx val="27938459"/>
        <c:crossesAt val="0"/>
        <c:auto val="1"/>
        <c:lblAlgn val="ctr"/>
        <c:lblOffset val="100"/>
        <c:noMultiLvlLbl val="0"/>
      </c:catAx>
      <c:valAx>
        <c:axId val="27938459"/>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75" strike="noStrike" u="none">
                <a:solidFill>
                  <a:srgbClr val="000000"/>
                </a:solidFill>
                <a:uFillTx/>
                <a:latin typeface="Arial"/>
              </a:defRPr>
            </a:pPr>
          </a:p>
        </c:txPr>
        <c:crossAx val="31827571"/>
        <c:crossesAt val="1"/>
        <c:crossBetween val="midCat"/>
      </c:valAx>
      <c:spPr>
        <a:solidFill>
          <a:srgbClr val="ffffff"/>
        </a:solidFill>
        <a:ln w="12600">
          <a:solidFill>
            <a:srgbClr val="808080"/>
          </a:solidFill>
          <a:round/>
        </a:ln>
      </c:spPr>
    </c:plotArea>
    <c:legend>
      <c:legendPos val="r"/>
      <c:layout>
        <c:manualLayout>
          <c:xMode val="edge"/>
          <c:yMode val="edge"/>
          <c:x val="0.803655995453684"/>
          <c:y val="0.0553046509785279"/>
          <c:w val="0.170392119719644"/>
          <c:h val="0.964345139053958"/>
        </c:manualLayout>
      </c:layout>
      <c:overlay val="0"/>
      <c:spPr>
        <a:solidFill>
          <a:srgbClr val="ffffff"/>
        </a:solidFill>
        <a:ln w="0">
          <a:solidFill>
            <a:srgbClr val="000000"/>
          </a:solidFill>
        </a:ln>
      </c:spPr>
      <c:txPr>
        <a:bodyPr/>
        <a:lstStyle/>
        <a:p>
          <a:pPr>
            <a:defRPr b="0" sz="875" strike="noStrike" u="none">
              <a:solidFill>
                <a:srgbClr val="000000"/>
              </a:solidFill>
              <a:uFillTx/>
              <a:latin typeface="Arial"/>
            </a:defRPr>
          </a:pPr>
        </a:p>
      </c:txPr>
    </c:legend>
    <c:plotVisOnly val="1"/>
    <c:dispBlanksAs val="gap"/>
  </c:chart>
  <c:spPr>
    <a:solidFill>
      <a:srgbClr val="ffffff"/>
    </a:solidFill>
    <a:ln w="0">
      <a:solidFill>
        <a:srgbClr val="000000"/>
      </a:solidFill>
    </a:ln>
  </c:spPr>
</c:chartSpace>
</file>

<file path=xl/charts/chart2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25" strike="noStrike" u="none">
                <a:solidFill>
                  <a:srgbClr val="000000"/>
                </a:solidFill>
                <a:uFillTx/>
                <a:latin typeface="Arial"/>
              </a:rPr>
              <a:t>Breakout of Errors by Type per Week Rolling 60 Days</a:t>
            </a:r>
          </a:p>
        </c:rich>
      </c:tx>
      <c:layout>
        <c:manualLayout>
          <c:xMode val="edge"/>
          <c:yMode val="edge"/>
          <c:x val="0.223535733476625"/>
          <c:y val="0.0349052242256126"/>
        </c:manualLayout>
      </c:layout>
      <c:overlay val="0"/>
      <c:spPr>
        <a:noFill/>
        <a:ln w="0">
          <a:noFill/>
        </a:ln>
      </c:spPr>
    </c:title>
    <c:autoTitleDeleted val="0"/>
    <c:plotArea>
      <c:layout>
        <c:manualLayout>
          <c:xMode val="edge"/>
          <c:yMode val="edge"/>
          <c:x val="0.0175532867633889"/>
          <c:y val="0.105871474803514"/>
          <c:w val="0.774995522120724"/>
          <c:h val="0.778663892741563"/>
        </c:manualLayout>
      </c:layout>
      <c:barChart>
        <c:barDir val="col"/>
        <c:grouping val="stacked"/>
        <c:varyColors val="0"/>
        <c:ser>
          <c:idx val="0"/>
          <c:order val="0"/>
          <c:tx>
            <c:strRef>
              <c:f>'Graph Data Sep 24'!$A$2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1024"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24'!$U$1:$AE$1</c:f>
              <c:strCache>
                <c:ptCount val="11"/>
                <c:pt idx="0">
                  <c:v>07/16-07/20</c:v>
                </c:pt>
                <c:pt idx="1">
                  <c:v>07/23-07/27</c:v>
                </c:pt>
                <c:pt idx="2">
                  <c:v>07/30-08/03</c:v>
                </c:pt>
                <c:pt idx="3">
                  <c:v>08/06-08/10</c:v>
                </c:pt>
                <c:pt idx="4">
                  <c:v>08/13-08/17</c:v>
                </c:pt>
                <c:pt idx="5">
                  <c:v>8/20-8/24</c:v>
                </c:pt>
                <c:pt idx="6">
                  <c:v>08/27-8/31</c:v>
                </c:pt>
                <c:pt idx="7">
                  <c:v>09/04/-09/07</c:v>
                </c:pt>
                <c:pt idx="8">
                  <c:v>09/10-09/14</c:v>
                </c:pt>
                <c:pt idx="9">
                  <c:v>09/17-09/21</c:v>
                </c:pt>
                <c:pt idx="10">
                  <c:v>09/24-09/28</c:v>
                </c:pt>
              </c:strCache>
            </c:strRef>
          </c:cat>
          <c:val>
            <c:numRef>
              <c:f>'Graph Data Sep 24'!$U$2:$AE$2</c:f>
              <c:numCache>
                <c:formatCode>General</c:formatCode>
                <c:ptCount val="11"/>
                <c:pt idx="8">
                  <c:v>1</c:v>
                </c:pt>
                <c:pt idx="9">
                  <c:v>2</c:v>
                </c:pt>
                <c:pt idx="10">
                  <c:v>2</c:v>
                </c:pt>
              </c:numCache>
            </c:numRef>
          </c:val>
        </c:ser>
        <c:ser>
          <c:idx val="1"/>
          <c:order val="1"/>
          <c:tx>
            <c:strRef>
              <c:f>'Graph Data Sep 24'!$A$3</c:f>
              <c:strCache>
                <c:ptCount val="1"/>
                <c:pt idx="0">
                  <c:v>Deal Valuation</c:v>
                </c:pt>
              </c:strCache>
            </c:strRef>
          </c:tx>
          <c:spPr>
            <a:solidFill>
              <a:srgbClr val="ffcc00"/>
            </a:solidFill>
            <a:ln w="12600">
              <a:solidFill>
                <a:srgbClr val="000000"/>
              </a:solidFill>
              <a:round/>
            </a:ln>
          </c:spPr>
          <c:invertIfNegative val="0"/>
          <c:dPt>
            <c:idx val="7"/>
            <c:invertIfNegative val="0"/>
            <c:spPr>
              <a:solidFill>
                <a:srgbClr val="ffcc00"/>
              </a:solidFill>
              <a:ln w="12600">
                <a:solidFill>
                  <a:srgbClr val="000000"/>
                </a:solidFill>
                <a:round/>
              </a:ln>
            </c:spPr>
          </c:dPt>
          <c:dLbls>
            <c:dLbl>
              <c:idx val="7"/>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24'!$U$1:$AE$1</c:f>
              <c:strCache>
                <c:ptCount val="11"/>
                <c:pt idx="0">
                  <c:v>07/16-07/20</c:v>
                </c:pt>
                <c:pt idx="1">
                  <c:v>07/23-07/27</c:v>
                </c:pt>
                <c:pt idx="2">
                  <c:v>07/30-08/03</c:v>
                </c:pt>
                <c:pt idx="3">
                  <c:v>08/06-08/10</c:v>
                </c:pt>
                <c:pt idx="4">
                  <c:v>08/13-08/17</c:v>
                </c:pt>
                <c:pt idx="5">
                  <c:v>8/20-8/24</c:v>
                </c:pt>
                <c:pt idx="6">
                  <c:v>08/27-8/31</c:v>
                </c:pt>
                <c:pt idx="7">
                  <c:v>09/04/-09/07</c:v>
                </c:pt>
                <c:pt idx="8">
                  <c:v>09/10-09/14</c:v>
                </c:pt>
                <c:pt idx="9">
                  <c:v>09/17-09/21</c:v>
                </c:pt>
                <c:pt idx="10">
                  <c:v>09/24-09/28</c:v>
                </c:pt>
              </c:strCache>
            </c:strRef>
          </c:cat>
          <c:val>
            <c:numRef>
              <c:f>'Graph Data Sep 24'!$U$3:$AE$3</c:f>
              <c:numCache>
                <c:formatCode>General</c:formatCode>
                <c:ptCount val="11"/>
                <c:pt idx="10">
                  <c:v>1</c:v>
                </c:pt>
              </c:numCache>
            </c:numRef>
          </c:val>
        </c:ser>
        <c:ser>
          <c:idx val="2"/>
          <c:order val="2"/>
          <c:tx>
            <c:strRef>
              <c:f>'Graph Data Sep 24'!$A$4</c:f>
              <c:strCache>
                <c:ptCount val="1"/>
                <c:pt idx="0">
                  <c:v>Breakdown in Officializing Process- Human</c:v>
                </c:pt>
              </c:strCache>
            </c:strRef>
          </c:tx>
          <c:spPr>
            <a:solidFill>
              <a:srgbClr val="ffffcc"/>
            </a:solidFill>
            <a:ln w="12600">
              <a:solidFill>
                <a:srgbClr val="000000"/>
              </a:solidFill>
              <a:round/>
            </a:ln>
          </c:spPr>
          <c:invertIfNegative val="0"/>
          <c:dLbls>
            <c:txPr>
              <a:bodyPr wrap="none"/>
              <a:lstStyle/>
              <a:p>
                <a:pPr>
                  <a:defRPr b="0" sz="10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24'!$U$1:$AE$1</c:f>
              <c:strCache>
                <c:ptCount val="11"/>
                <c:pt idx="0">
                  <c:v>07/16-07/20</c:v>
                </c:pt>
                <c:pt idx="1">
                  <c:v>07/23-07/27</c:v>
                </c:pt>
                <c:pt idx="2">
                  <c:v>07/30-08/03</c:v>
                </c:pt>
                <c:pt idx="3">
                  <c:v>08/06-08/10</c:v>
                </c:pt>
                <c:pt idx="4">
                  <c:v>08/13-08/17</c:v>
                </c:pt>
                <c:pt idx="5">
                  <c:v>8/20-8/24</c:v>
                </c:pt>
                <c:pt idx="6">
                  <c:v>08/27-8/31</c:v>
                </c:pt>
                <c:pt idx="7">
                  <c:v>09/04/-09/07</c:v>
                </c:pt>
                <c:pt idx="8">
                  <c:v>09/10-09/14</c:v>
                </c:pt>
                <c:pt idx="9">
                  <c:v>09/17-09/21</c:v>
                </c:pt>
                <c:pt idx="10">
                  <c:v>09/24-09/28</c:v>
                </c:pt>
              </c:strCache>
            </c:strRef>
          </c:cat>
          <c:val>
            <c:numRef>
              <c:f>'Graph Data Sep 24'!$U$4:$AE$4</c:f>
              <c:numCache>
                <c:formatCode>General</c:formatCode>
                <c:ptCount val="11"/>
                <c:pt idx="2">
                  <c:v>17</c:v>
                </c:pt>
                <c:pt idx="3">
                  <c:v>12</c:v>
                </c:pt>
                <c:pt idx="4">
                  <c:v>5</c:v>
                </c:pt>
                <c:pt idx="5">
                  <c:v>4</c:v>
                </c:pt>
                <c:pt idx="6">
                  <c:v>8</c:v>
                </c:pt>
                <c:pt idx="7">
                  <c:v>11</c:v>
                </c:pt>
                <c:pt idx="8">
                  <c:v>4</c:v>
                </c:pt>
                <c:pt idx="9">
                  <c:v>6</c:v>
                </c:pt>
                <c:pt idx="10">
                  <c:v>4</c:v>
                </c:pt>
              </c:numCache>
            </c:numRef>
          </c:val>
        </c:ser>
        <c:ser>
          <c:idx val="3"/>
          <c:order val="3"/>
          <c:tx>
            <c:strRef>
              <c:f>'Graph Data Sep 24'!$A$5</c:f>
              <c:strCache>
                <c:ptCount val="1"/>
                <c:pt idx="0">
                  <c:v>Breakdown in Officializing Process- IT(UK)</c:v>
                </c:pt>
              </c:strCache>
            </c:strRef>
          </c:tx>
          <c:spPr>
            <a:solidFill>
              <a:srgbClr val="ccffff"/>
            </a:solidFill>
            <a:ln w="12600">
              <a:solidFill>
                <a:srgbClr val="000000"/>
              </a:solidFill>
              <a:round/>
            </a:ln>
          </c:spPr>
          <c:invertIfNegative val="0"/>
          <c:dLbls>
            <c:txPr>
              <a:bodyPr wrap="none"/>
              <a:lstStyle/>
              <a:p>
                <a:pPr>
                  <a:defRPr b="0" sz="10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24'!$U$1:$AE$1</c:f>
              <c:strCache>
                <c:ptCount val="11"/>
                <c:pt idx="0">
                  <c:v>07/16-07/20</c:v>
                </c:pt>
                <c:pt idx="1">
                  <c:v>07/23-07/27</c:v>
                </c:pt>
                <c:pt idx="2">
                  <c:v>07/30-08/03</c:v>
                </c:pt>
                <c:pt idx="3">
                  <c:v>08/06-08/10</c:v>
                </c:pt>
                <c:pt idx="4">
                  <c:v>08/13-08/17</c:v>
                </c:pt>
                <c:pt idx="5">
                  <c:v>8/20-8/24</c:v>
                </c:pt>
                <c:pt idx="6">
                  <c:v>08/27-8/31</c:v>
                </c:pt>
                <c:pt idx="7">
                  <c:v>09/04/-09/07</c:v>
                </c:pt>
                <c:pt idx="8">
                  <c:v>09/10-09/14</c:v>
                </c:pt>
                <c:pt idx="9">
                  <c:v>09/17-09/21</c:v>
                </c:pt>
                <c:pt idx="10">
                  <c:v>09/24-09/28</c:v>
                </c:pt>
              </c:strCache>
            </c:strRef>
          </c:cat>
          <c:val>
            <c:numRef>
              <c:f>'Graph Data Sep 24'!$U$5:$AE$5</c:f>
              <c:numCache>
                <c:formatCode>General</c:formatCode>
                <c:ptCount val="11"/>
                <c:pt idx="0">
                  <c:v>9</c:v>
                </c:pt>
                <c:pt idx="1">
                  <c:v>9</c:v>
                </c:pt>
                <c:pt idx="2">
                  <c:v>4</c:v>
                </c:pt>
                <c:pt idx="3">
                  <c:v>5</c:v>
                </c:pt>
                <c:pt idx="4">
                  <c:v>5</c:v>
                </c:pt>
                <c:pt idx="5">
                  <c:v>3</c:v>
                </c:pt>
                <c:pt idx="6">
                  <c:v>6</c:v>
                </c:pt>
                <c:pt idx="7">
                  <c:v>4</c:v>
                </c:pt>
                <c:pt idx="8">
                  <c:v>3</c:v>
                </c:pt>
                <c:pt idx="9">
                  <c:v>6</c:v>
                </c:pt>
                <c:pt idx="10">
                  <c:v>4</c:v>
                </c:pt>
              </c:numCache>
            </c:numRef>
          </c:val>
        </c:ser>
        <c:ser>
          <c:idx val="4"/>
          <c:order val="4"/>
          <c:tx>
            <c:strRef>
              <c:f>'Graph Data Sep 24'!$A$6</c:f>
              <c:strCache>
                <c:ptCount val="1"/>
                <c:pt idx="0">
                  <c:v>Breakdown in Officializing Process- IT (US)</c:v>
                </c:pt>
              </c:strCache>
            </c:strRef>
          </c:tx>
          <c:spPr>
            <a:solidFill>
              <a:srgbClr val="ccffcc"/>
            </a:solidFill>
            <a:ln w="12600">
              <a:solidFill>
                <a:srgbClr val="000000"/>
              </a:solidFill>
              <a:round/>
            </a:ln>
          </c:spPr>
          <c:invertIfNegative val="0"/>
          <c:dPt>
            <c:idx val="6"/>
            <c:invertIfNegative val="0"/>
            <c:spPr>
              <a:solidFill>
                <a:srgbClr val="ccffcc"/>
              </a:solidFill>
              <a:ln w="12600">
                <a:solidFill>
                  <a:srgbClr val="000000"/>
                </a:solidFill>
                <a:round/>
              </a:ln>
            </c:spPr>
          </c:dPt>
          <c:dPt>
            <c:idx val="8"/>
            <c:invertIfNegative val="0"/>
            <c:spPr>
              <a:solidFill>
                <a:srgbClr val="ccffcc"/>
              </a:solidFill>
              <a:ln w="12600">
                <a:solidFill>
                  <a:srgbClr val="000000"/>
                </a:solidFill>
                <a:round/>
              </a:ln>
            </c:spPr>
          </c:dPt>
          <c:dLbls>
            <c:dLbl>
              <c:idx val="6"/>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24'!$U$1:$AE$1</c:f>
              <c:strCache>
                <c:ptCount val="11"/>
                <c:pt idx="0">
                  <c:v>07/16-07/20</c:v>
                </c:pt>
                <c:pt idx="1">
                  <c:v>07/23-07/27</c:v>
                </c:pt>
                <c:pt idx="2">
                  <c:v>07/30-08/03</c:v>
                </c:pt>
                <c:pt idx="3">
                  <c:v>08/06-08/10</c:v>
                </c:pt>
                <c:pt idx="4">
                  <c:v>08/13-08/17</c:v>
                </c:pt>
                <c:pt idx="5">
                  <c:v>8/20-8/24</c:v>
                </c:pt>
                <c:pt idx="6">
                  <c:v>08/27-8/31</c:v>
                </c:pt>
                <c:pt idx="7">
                  <c:v>09/04/-09/07</c:v>
                </c:pt>
                <c:pt idx="8">
                  <c:v>09/10-09/14</c:v>
                </c:pt>
                <c:pt idx="9">
                  <c:v>09/17-09/21</c:v>
                </c:pt>
                <c:pt idx="10">
                  <c:v>09/24-09/28</c:v>
                </c:pt>
              </c:strCache>
            </c:strRef>
          </c:cat>
          <c:val>
            <c:numRef>
              <c:f>'Graph Data Sep 24'!$U$6:$AE$6</c:f>
              <c:numCache>
                <c:formatCode>General</c:formatCode>
                <c:ptCount val="11"/>
                <c:pt idx="0">
                  <c:v>5</c:v>
                </c:pt>
                <c:pt idx="1">
                  <c:v>5</c:v>
                </c:pt>
                <c:pt idx="2">
                  <c:v>1</c:v>
                </c:pt>
                <c:pt idx="3">
                  <c:v>1</c:v>
                </c:pt>
                <c:pt idx="4">
                  <c:v>2</c:v>
                </c:pt>
                <c:pt idx="6">
                  <c:v>1</c:v>
                </c:pt>
                <c:pt idx="8">
                  <c:v>2</c:v>
                </c:pt>
              </c:numCache>
            </c:numRef>
          </c:val>
        </c:ser>
        <c:ser>
          <c:idx val="5"/>
          <c:order val="5"/>
          <c:tx>
            <c:strRef>
              <c:f>'Graph Data Sep 24'!$A$7</c:f>
              <c:strCache>
                <c:ptCount val="1"/>
                <c:pt idx="0">
                  <c:v>Curve Issues</c:v>
                </c:pt>
              </c:strCache>
            </c:strRef>
          </c:tx>
          <c:spPr>
            <a:solidFill>
              <a:srgbClr val="ffcc99"/>
            </a:solidFill>
            <a:ln w="12600">
              <a:solidFill>
                <a:srgbClr val="000000"/>
              </a:solidFill>
              <a:round/>
            </a:ln>
          </c:spPr>
          <c:invertIfNegative val="0"/>
          <c:dPt>
            <c:idx val="7"/>
            <c:invertIfNegative val="0"/>
            <c:spPr>
              <a:solidFill>
                <a:srgbClr val="ffcc99"/>
              </a:solidFill>
              <a:ln w="12600">
                <a:solidFill>
                  <a:srgbClr val="000000"/>
                </a:solidFill>
                <a:round/>
              </a:ln>
            </c:spPr>
          </c:dPt>
          <c:dPt>
            <c:idx val="8"/>
            <c:invertIfNegative val="0"/>
            <c:spPr>
              <a:solidFill>
                <a:srgbClr val="ffcc99"/>
              </a:solidFill>
              <a:ln w="12600">
                <a:solidFill>
                  <a:srgbClr val="000000"/>
                </a:solidFill>
                <a:round/>
              </a:ln>
            </c:spPr>
          </c:dPt>
          <c:dLbls>
            <c:dLbl>
              <c:idx val="7"/>
              <c:txPr>
                <a:bodyPr wrap="none"/>
                <a:lstStyle/>
                <a:p>
                  <a:pPr>
                    <a:defRPr b="0" sz="974"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974"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97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24'!$U$1:$AE$1</c:f>
              <c:strCache>
                <c:ptCount val="11"/>
                <c:pt idx="0">
                  <c:v>07/16-07/20</c:v>
                </c:pt>
                <c:pt idx="1">
                  <c:v>07/23-07/27</c:v>
                </c:pt>
                <c:pt idx="2">
                  <c:v>07/30-08/03</c:v>
                </c:pt>
                <c:pt idx="3">
                  <c:v>08/06-08/10</c:v>
                </c:pt>
                <c:pt idx="4">
                  <c:v>08/13-08/17</c:v>
                </c:pt>
                <c:pt idx="5">
                  <c:v>8/20-8/24</c:v>
                </c:pt>
                <c:pt idx="6">
                  <c:v>08/27-8/31</c:v>
                </c:pt>
                <c:pt idx="7">
                  <c:v>09/04/-09/07</c:v>
                </c:pt>
                <c:pt idx="8">
                  <c:v>09/10-09/14</c:v>
                </c:pt>
                <c:pt idx="9">
                  <c:v>09/17-09/21</c:v>
                </c:pt>
                <c:pt idx="10">
                  <c:v>09/24-09/28</c:v>
                </c:pt>
              </c:strCache>
            </c:strRef>
          </c:cat>
          <c:val>
            <c:numRef>
              <c:f>'Graph Data Sep 24'!$U$7:$AE$7</c:f>
              <c:numCache>
                <c:formatCode>General</c:formatCode>
                <c:ptCount val="11"/>
                <c:pt idx="2">
                  <c:v>2</c:v>
                </c:pt>
                <c:pt idx="3">
                  <c:v>1</c:v>
                </c:pt>
                <c:pt idx="4">
                  <c:v>2</c:v>
                </c:pt>
                <c:pt idx="6">
                  <c:v>3</c:v>
                </c:pt>
                <c:pt idx="7">
                  <c:v>1</c:v>
                </c:pt>
                <c:pt idx="8">
                  <c:v>1</c:v>
                </c:pt>
              </c:numCache>
            </c:numRef>
          </c:val>
        </c:ser>
        <c:ser>
          <c:idx val="6"/>
          <c:order val="6"/>
          <c:tx>
            <c:strRef>
              <c:f>'Graph Data Sep 24'!$A$8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10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24'!$U$1:$AE$1</c:f>
              <c:strCache>
                <c:ptCount val="11"/>
                <c:pt idx="0">
                  <c:v>07/16-07/20</c:v>
                </c:pt>
                <c:pt idx="1">
                  <c:v>07/23-07/27</c:v>
                </c:pt>
                <c:pt idx="2">
                  <c:v>07/30-08/03</c:v>
                </c:pt>
                <c:pt idx="3">
                  <c:v>08/06-08/10</c:v>
                </c:pt>
                <c:pt idx="4">
                  <c:v>08/13-08/17</c:v>
                </c:pt>
                <c:pt idx="5">
                  <c:v>8/20-8/24</c:v>
                </c:pt>
                <c:pt idx="6">
                  <c:v>08/27-8/31</c:v>
                </c:pt>
                <c:pt idx="7">
                  <c:v>09/04/-09/07</c:v>
                </c:pt>
                <c:pt idx="8">
                  <c:v>09/10-09/14</c:v>
                </c:pt>
                <c:pt idx="9">
                  <c:v>09/17-09/21</c:v>
                </c:pt>
                <c:pt idx="10">
                  <c:v>09/24-09/28</c:v>
                </c:pt>
              </c:strCache>
            </c:strRef>
          </c:cat>
          <c:val>
            <c:numRef>
              <c:f>'Graph Data Sep 24'!$U$8:$AE$8</c:f>
              <c:numCache>
                <c:formatCode>General</c:formatCode>
                <c:ptCount val="11"/>
                <c:pt idx="1">
                  <c:v>2</c:v>
                </c:pt>
                <c:pt idx="3">
                  <c:v>1</c:v>
                </c:pt>
                <c:pt idx="4">
                  <c:v>1</c:v>
                </c:pt>
                <c:pt idx="5">
                  <c:v>3</c:v>
                </c:pt>
                <c:pt idx="6">
                  <c:v>2</c:v>
                </c:pt>
              </c:numCache>
            </c:numRef>
          </c:val>
        </c:ser>
        <c:ser>
          <c:idx val="7"/>
          <c:order val="7"/>
          <c:tx>
            <c:strRef>
              <c:f>'Graph Data Sep 24'!$A$9</c:f>
              <c:strCache>
                <c:ptCount val="1"/>
                <c:pt idx="0">
                  <c:v>Miscellaneous</c:v>
                </c:pt>
              </c:strCache>
            </c:strRef>
          </c:tx>
          <c:spPr>
            <a:solidFill>
              <a:srgbClr val="ccccff"/>
            </a:solidFill>
            <a:ln w="12600">
              <a:solidFill>
                <a:srgbClr val="000000"/>
              </a:solidFill>
              <a:round/>
            </a:ln>
          </c:spPr>
          <c:invertIfNegative val="0"/>
          <c:dLbls>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24'!$U$1:$AE$1</c:f>
              <c:strCache>
                <c:ptCount val="11"/>
                <c:pt idx="0">
                  <c:v>07/16-07/20</c:v>
                </c:pt>
                <c:pt idx="1">
                  <c:v>07/23-07/27</c:v>
                </c:pt>
                <c:pt idx="2">
                  <c:v>07/30-08/03</c:v>
                </c:pt>
                <c:pt idx="3">
                  <c:v>08/06-08/10</c:v>
                </c:pt>
                <c:pt idx="4">
                  <c:v>08/13-08/17</c:v>
                </c:pt>
                <c:pt idx="5">
                  <c:v>8/20-8/24</c:v>
                </c:pt>
                <c:pt idx="6">
                  <c:v>08/27-8/31</c:v>
                </c:pt>
                <c:pt idx="7">
                  <c:v>09/04/-09/07</c:v>
                </c:pt>
                <c:pt idx="8">
                  <c:v>09/10-09/14</c:v>
                </c:pt>
                <c:pt idx="9">
                  <c:v>09/17-09/21</c:v>
                </c:pt>
                <c:pt idx="10">
                  <c:v>09/24-09/28</c:v>
                </c:pt>
              </c:strCache>
            </c:strRef>
          </c:cat>
          <c:val>
            <c:numRef>
              <c:f>'Graph Data Sep 24'!$U$9:$AE$9</c:f>
              <c:numCache>
                <c:formatCode>General</c:formatCode>
                <c:ptCount val="11"/>
                <c:pt idx="1">
                  <c:v>2</c:v>
                </c:pt>
                <c:pt idx="2">
                  <c:v>3</c:v>
                </c:pt>
                <c:pt idx="3">
                  <c:v>3</c:v>
                </c:pt>
                <c:pt idx="4">
                  <c:v>2</c:v>
                </c:pt>
                <c:pt idx="5">
                  <c:v>3</c:v>
                </c:pt>
                <c:pt idx="6">
                  <c:v>2</c:v>
                </c:pt>
                <c:pt idx="7">
                  <c:v>1</c:v>
                </c:pt>
                <c:pt idx="9">
                  <c:v>1</c:v>
                </c:pt>
                <c:pt idx="10">
                  <c:v>3</c:v>
                </c:pt>
              </c:numCache>
            </c:numRef>
          </c:val>
        </c:ser>
        <c:ser>
          <c:idx val="8"/>
          <c:order val="8"/>
          <c:tx>
            <c:strRef>
              <c:f>'Graph Data Sep 24'!$A$10</c:f>
              <c:strCache>
                <c:ptCount val="1"/>
                <c:pt idx="0">
                  <c:v>Not identified</c:v>
                </c:pt>
              </c:strCache>
            </c:strRef>
          </c:tx>
          <c:spPr>
            <a:solidFill>
              <a:srgbClr val="000080"/>
            </a:solidFill>
            <a:ln w="12600">
              <a:solidFill>
                <a:srgbClr val="000000"/>
              </a:solidFill>
              <a:round/>
            </a:ln>
          </c:spPr>
          <c:invertIfNegative val="0"/>
          <c:dPt>
            <c:idx val="7"/>
            <c:invertIfNegative val="0"/>
            <c:spPr>
              <a:solidFill>
                <a:srgbClr val="000080"/>
              </a:solidFill>
              <a:ln w="12600">
                <a:solidFill>
                  <a:srgbClr val="000000"/>
                </a:solidFill>
                <a:round/>
              </a:ln>
            </c:spPr>
          </c:dPt>
          <c:dPt>
            <c:idx val="9"/>
            <c:invertIfNegative val="0"/>
            <c:spPr>
              <a:solidFill>
                <a:srgbClr val="000080"/>
              </a:solidFill>
              <a:ln w="12600">
                <a:solidFill>
                  <a:srgbClr val="000000"/>
                </a:solidFill>
                <a:round/>
              </a:ln>
            </c:spPr>
          </c:dPt>
          <c:dLbls>
            <c:dLbl>
              <c:idx val="7"/>
              <c:txPr>
                <a:bodyPr wrap="none"/>
                <a:lstStyle/>
                <a:p>
                  <a:pPr>
                    <a:defRPr b="0" sz="1200" strike="noStrike" u="none">
                      <a:solidFill>
                        <a:srgbClr val="000000"/>
                      </a:solidFill>
                      <a:uFillTx/>
                      <a:latin typeface="Arial"/>
                    </a:defRPr>
                  </a:pPr>
                </a:p>
              </c:txPr>
              <c:dLblPos val="ctr"/>
              <c:showLegendKey val="0"/>
              <c:showVal val="1"/>
              <c:showCatName val="0"/>
              <c:showSerName val="0"/>
              <c:showPercent val="0"/>
              <c:separator>
</c:separator>
            </c:dLbl>
            <c:dLbl>
              <c:idx val="9"/>
              <c:txPr>
                <a:bodyPr wrap="none"/>
                <a:lstStyle/>
                <a:p>
                  <a:pPr>
                    <a:defRPr b="0" sz="1200" strike="noStrike" u="none">
                      <a:solidFill>
                        <a:srgbClr val="000000"/>
                      </a:solidFill>
                      <a:uFillTx/>
                      <a:latin typeface="Arial"/>
                    </a:defRPr>
                  </a:pPr>
                </a:p>
              </c:txPr>
              <c:dLblPos val="ctr"/>
              <c:showLegendKey val="0"/>
              <c:showVal val="1"/>
              <c:showCatName val="0"/>
              <c:showSerName val="0"/>
              <c:showPercent val="0"/>
              <c:separator>
</c:separator>
            </c:dLbl>
            <c:txPr>
              <a:bodyPr wrap="none"/>
              <a:lstStyle/>
              <a:p>
                <a:pPr>
                  <a:defRPr b="0" sz="120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24'!$U$1:$AE$1</c:f>
              <c:strCache>
                <c:ptCount val="11"/>
                <c:pt idx="0">
                  <c:v>07/16-07/20</c:v>
                </c:pt>
                <c:pt idx="1">
                  <c:v>07/23-07/27</c:v>
                </c:pt>
                <c:pt idx="2">
                  <c:v>07/30-08/03</c:v>
                </c:pt>
                <c:pt idx="3">
                  <c:v>08/06-08/10</c:v>
                </c:pt>
                <c:pt idx="4">
                  <c:v>08/13-08/17</c:v>
                </c:pt>
                <c:pt idx="5">
                  <c:v>8/20-8/24</c:v>
                </c:pt>
                <c:pt idx="6">
                  <c:v>08/27-8/31</c:v>
                </c:pt>
                <c:pt idx="7">
                  <c:v>09/04/-09/07</c:v>
                </c:pt>
                <c:pt idx="8">
                  <c:v>09/10-09/14</c:v>
                </c:pt>
                <c:pt idx="9">
                  <c:v>09/17-09/21</c:v>
                </c:pt>
                <c:pt idx="10">
                  <c:v>09/24-09/28</c:v>
                </c:pt>
              </c:strCache>
            </c:strRef>
          </c:cat>
          <c:val>
            <c:numRef>
              <c:f>'Graph Data Sep 24'!$U$10:$AE$10</c:f>
              <c:numCache>
                <c:formatCode>General</c:formatCode>
                <c:ptCount val="11"/>
                <c:pt idx="0">
                  <c:v>1</c:v>
                </c:pt>
                <c:pt idx="1">
                  <c:v>1</c:v>
                </c:pt>
                <c:pt idx="2">
                  <c:v>2</c:v>
                </c:pt>
                <c:pt idx="3">
                  <c:v>1</c:v>
                </c:pt>
                <c:pt idx="5">
                  <c:v>1</c:v>
                </c:pt>
                <c:pt idx="6">
                  <c:v>1</c:v>
                </c:pt>
                <c:pt idx="7">
                  <c:v>1</c:v>
                </c:pt>
                <c:pt idx="9">
                  <c:v>1</c:v>
                </c:pt>
              </c:numCache>
            </c:numRef>
          </c:val>
        </c:ser>
        <c:gapWidth val="110"/>
        <c:overlap val="100"/>
        <c:axId val="48090723"/>
        <c:axId val="51774847"/>
      </c:barChart>
      <c:catAx>
        <c:axId val="48090723"/>
        <c:scaling>
          <c:orientation val="minMax"/>
        </c:scaling>
        <c:delete val="0"/>
        <c:axPos val="b"/>
        <c:numFmt formatCode="[$-409]m/d/yyyy" sourceLinked="0"/>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51774847"/>
        <c:crossesAt val="0"/>
        <c:auto val="1"/>
        <c:lblAlgn val="ctr"/>
        <c:lblOffset val="100"/>
        <c:noMultiLvlLbl val="0"/>
      </c:catAx>
      <c:valAx>
        <c:axId val="51774847"/>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48090723"/>
        <c:crossesAt val="1"/>
        <c:crossBetween val="midCat"/>
      </c:valAx>
      <c:spPr>
        <a:solidFill>
          <a:srgbClr val="ffffff"/>
        </a:solidFill>
        <a:ln w="12600">
          <a:solidFill>
            <a:srgbClr val="c0c0c0"/>
          </a:solidFill>
          <a:round/>
        </a:ln>
      </c:spPr>
    </c:plotArea>
    <c:legend>
      <c:legendPos val="r"/>
      <c:layout>
        <c:manualLayout>
          <c:xMode val="edge"/>
          <c:yMode val="edge"/>
          <c:x val="0.802471789360559"/>
          <c:y val="0.0745492371705964"/>
          <c:w val="0.178183772165502"/>
          <c:h val="0.852172907998151"/>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2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25" strike="noStrike" u="none">
                <a:solidFill>
                  <a:srgbClr val="000000"/>
                </a:solidFill>
                <a:uFillTx/>
                <a:latin typeface="Arial"/>
              </a:rPr>
              <a:t>Trend of Weekly Errors Rolling 60 Days</a:t>
            </a:r>
          </a:p>
        </c:rich>
      </c:tx>
      <c:overlay val="0"/>
      <c:spPr>
        <a:noFill/>
        <a:ln w="0">
          <a:noFill/>
        </a:ln>
      </c:spPr>
    </c:title>
    <c:autoTitleDeleted val="0"/>
    <c:plotArea>
      <c:layout>
        <c:manualLayout>
          <c:xMode val="edge"/>
          <c:yMode val="edge"/>
          <c:x val="0.0458708290196703"/>
          <c:y val="0.099194847020934"/>
          <c:w val="0.888189854264554"/>
          <c:h val="0.736768652710682"/>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925"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'Graph Data Sep 24'!$V$12:$AE$12</c:f>
              <c:multiLvlStrCache>
                <c:ptCount val="1"/>
                <c:lvl>
                  <c:pt idx="0">
                    <c:v>9/24/2001</c:v>
                  </c:pt>
                </c:lvl>
                <c:lvl>
                  <c:pt idx="0">
                    <c:v>9/17/2001</c:v>
                  </c:pt>
                </c:lvl>
                <c:lvl>
                  <c:pt idx="0">
                    <c:v>9/10/2001</c:v>
                  </c:pt>
                </c:lvl>
                <c:lvl>
                  <c:pt idx="0">
                    <c:v>9/4/2001</c:v>
                  </c:pt>
                </c:lvl>
                <c:lvl>
                  <c:pt idx="0">
                    <c:v>8/27/2001</c:v>
                  </c:pt>
                </c:lvl>
                <c:lvl>
                  <c:pt idx="0">
                    <c:v>8/20/2001</c:v>
                  </c:pt>
                </c:lvl>
                <c:lvl>
                  <c:pt idx="0">
                    <c:v>8/13/2001</c:v>
                  </c:pt>
                </c:lvl>
                <c:lvl>
                  <c:pt idx="0">
                    <c:v>8/6/2001</c:v>
                  </c:pt>
                </c:lvl>
                <c:lvl>
                  <c:pt idx="0">
                    <c:v>7/30/2001</c:v>
                  </c:pt>
                </c:lvl>
                <c:lvl>
                  <c:pt idx="0">
                    <c:v>7/23/2001</c:v>
                  </c:pt>
                </c:lvl>
              </c:multiLvlStrCache>
            </c:multiLvlStrRef>
          </c:cat>
          <c:val>
            <c:numRef>
              <c:f>'Graph Data Sep 24'!$V$11:$AE$11</c:f>
              <c:numCache>
                <c:formatCode>General</c:formatCode>
                <c:ptCount val="10"/>
                <c:pt idx="0">
                  <c:v>19</c:v>
                </c:pt>
                <c:pt idx="1">
                  <c:v>29</c:v>
                </c:pt>
                <c:pt idx="2">
                  <c:v>24</c:v>
                </c:pt>
                <c:pt idx="3">
                  <c:v>17</c:v>
                </c:pt>
                <c:pt idx="4">
                  <c:v>14</c:v>
                </c:pt>
                <c:pt idx="5">
                  <c:v>23</c:v>
                </c:pt>
                <c:pt idx="6">
                  <c:v>18</c:v>
                </c:pt>
                <c:pt idx="7">
                  <c:v>11</c:v>
                </c:pt>
                <c:pt idx="8">
                  <c:v>16</c:v>
                </c:pt>
                <c:pt idx="9">
                  <c:v>14</c:v>
                </c:pt>
              </c:numCache>
            </c:numRef>
          </c:val>
          <c:smooth val="0"/>
        </c:ser>
        <c:hiLowLines>
          <c:spPr>
            <a:ln w="0">
              <a:noFill/>
            </a:ln>
          </c:spPr>
        </c:hiLowLines>
        <c:marker val="1"/>
        <c:axId val="51978774"/>
        <c:axId val="87577580"/>
      </c:lineChart>
      <c:catAx>
        <c:axId val="51978774"/>
        <c:scaling>
          <c:orientation val="minMax"/>
        </c:scaling>
        <c:delete val="0"/>
        <c:axPos val="b"/>
        <c:numFmt formatCode="[$-409]m/d/yyyy" sourceLinked="1"/>
        <c:majorTickMark val="out"/>
        <c:minorTickMark val="none"/>
        <c:tickLblPos val="nextTo"/>
        <c:spPr>
          <a:ln w="0">
            <a:solidFill>
              <a:srgbClr val="000000"/>
            </a:solidFill>
          </a:ln>
        </c:spPr>
        <c:txPr>
          <a:bodyPr rot="-2700000"/>
          <a:lstStyle/>
          <a:p>
            <a:pPr>
              <a:defRPr b="0" sz="800" strike="noStrike" u="none">
                <a:solidFill>
                  <a:srgbClr val="000000"/>
                </a:solidFill>
                <a:uFillTx/>
                <a:latin typeface="Arial"/>
              </a:defRPr>
            </a:pPr>
          </a:p>
        </c:txPr>
        <c:crossAx val="87577580"/>
        <c:crossesAt val="0"/>
        <c:auto val="1"/>
        <c:lblAlgn val="ctr"/>
        <c:lblOffset val="100"/>
        <c:noMultiLvlLbl val="0"/>
      </c:catAx>
      <c:valAx>
        <c:axId val="87577580"/>
        <c:scaling>
          <c:orientation val="minMax"/>
          <c:max val="50"/>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51978774"/>
        <c:crossesAt val="1"/>
        <c:crossBetween val="midCat"/>
        <c:majorUnit val="10"/>
        <c:minorUnit val="10"/>
      </c:valAx>
      <c:spPr>
        <a:solidFill>
          <a:srgbClr val="ffffff"/>
        </a:solidFill>
        <a:ln w="12600">
          <a:solidFill>
            <a:srgbClr val="808080"/>
          </a:solidFill>
          <a:round/>
        </a:ln>
      </c:spPr>
    </c:plotArea>
    <c:legend>
      <c:legendPos val="r"/>
      <c:layout>
        <c:manualLayout>
          <c:xMode val="edge"/>
          <c:yMode val="edge"/>
          <c:x val="-0.0232539619335829"/>
          <c:y val="0.883950617283951"/>
        </c:manualLayout>
      </c:layout>
      <c:overlay val="0"/>
      <c:spPr>
        <a:solidFill>
          <a:srgbClr val="ffffff"/>
        </a:solidFill>
        <a:ln w="0">
          <a:solidFill>
            <a:srgbClr val="000000"/>
          </a:solidFill>
        </a:ln>
      </c:spPr>
      <c:txPr>
        <a:bodyPr/>
        <a:lstStyle/>
        <a:p>
          <a:pPr>
            <a:defRPr b="0" sz="925"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2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Summary of Errors by Group for week of 09/24/2001</a:t>
            </a:r>
          </a:p>
        </c:rich>
      </c:tx>
      <c:layout>
        <c:manualLayout>
          <c:xMode val="edge"/>
          <c:yMode val="edge"/>
          <c:x val="0.209805794333015"/>
          <c:y val="0.0540770704705131"/>
        </c:manualLayout>
      </c:layout>
      <c:overlay val="0"/>
      <c:spPr>
        <a:noFill/>
        <a:ln w="0">
          <a:noFill/>
        </a:ln>
      </c:spPr>
    </c:title>
    <c:autoTitleDeleted val="0"/>
    <c:plotArea>
      <c:layout>
        <c:manualLayout>
          <c:xMode val="edge"/>
          <c:yMode val="edge"/>
          <c:x val="0.0300063673989175"/>
          <c:y val="0.145624866936342"/>
          <c:w val="0.727077363896848"/>
          <c:h val="0.707366404087716"/>
        </c:manualLayout>
      </c:layout>
      <c:barChart>
        <c:barDir val="col"/>
        <c:grouping val="clustered"/>
        <c:varyColors val="0"/>
        <c:ser>
          <c:idx val="0"/>
          <c:order val="0"/>
          <c:tx>
            <c:strRef>
              <c:f>'Graph Data Sep 24'!$C$187</c:f>
              <c:strCache>
                <c:ptCount val="1"/>
                <c:pt idx="0">
                  <c:v># of errors</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Pt>
            <c:idx val="1"/>
            <c:invertIfNegative val="0"/>
            <c:spPr>
              <a:solidFill>
                <a:srgbClr val="ccffff"/>
              </a:solidFill>
              <a:ln w="12600">
                <a:solidFill>
                  <a:srgbClr val="000000"/>
                </a:solidFill>
                <a:round/>
              </a:ln>
            </c:spPr>
          </c:dPt>
          <c:dPt>
            <c:idx val="2"/>
            <c:invertIfNegative val="0"/>
            <c:spPr>
              <a:solidFill>
                <a:srgbClr val="ccffff"/>
              </a:solidFill>
              <a:ln w="12600">
                <a:solidFill>
                  <a:srgbClr val="000000"/>
                </a:solidFill>
                <a:round/>
              </a:ln>
            </c:spPr>
          </c:dPt>
          <c:dPt>
            <c:idx val="3"/>
            <c:invertIfNegative val="0"/>
            <c:spPr>
              <a:solidFill>
                <a:srgbClr val="ccffff"/>
              </a:solidFill>
              <a:ln w="12600">
                <a:solidFill>
                  <a:srgbClr val="000000"/>
                </a:solidFill>
                <a:round/>
              </a:ln>
            </c:spPr>
          </c:dPt>
          <c:dPt>
            <c:idx val="4"/>
            <c:invertIfNegative val="0"/>
            <c:spPr>
              <a:solidFill>
                <a:srgbClr val="ccffff"/>
              </a:solidFill>
              <a:ln w="12600">
                <a:solidFill>
                  <a:srgbClr val="000000"/>
                </a:solidFill>
                <a:round/>
              </a:ln>
            </c:spPr>
          </c:dPt>
          <c:dPt>
            <c:idx val="5"/>
            <c:invertIfNegative val="0"/>
            <c:spPr>
              <a:solidFill>
                <a:srgbClr val="ccffff"/>
              </a:solidFill>
              <a:ln w="12600">
                <a:solidFill>
                  <a:srgbClr val="000000"/>
                </a:solidFill>
                <a:round/>
              </a:ln>
            </c:spPr>
          </c:dPt>
          <c:dPt>
            <c:idx val="6"/>
            <c:invertIfNegative val="0"/>
            <c:spPr>
              <a:solidFill>
                <a:srgbClr val="ccffff"/>
              </a:solidFill>
              <a:ln w="12600">
                <a:solidFill>
                  <a:srgbClr val="000000"/>
                </a:solidFill>
                <a:round/>
              </a:ln>
            </c:spPr>
          </c:dPt>
          <c:dPt>
            <c:idx val="7"/>
            <c:invertIfNegative val="0"/>
            <c:spPr>
              <a:solidFill>
                <a:srgbClr val="ccffff"/>
              </a:solidFill>
              <a:ln w="12600">
                <a:solidFill>
                  <a:srgbClr val="000000"/>
                </a:solidFill>
                <a:round/>
              </a:ln>
            </c:spPr>
          </c:dPt>
          <c:dPt>
            <c:idx val="8"/>
            <c:invertIfNegative val="0"/>
            <c:spPr>
              <a:solidFill>
                <a:srgbClr val="ccffff"/>
              </a:solidFill>
              <a:ln w="12600">
                <a:solidFill>
                  <a:srgbClr val="000000"/>
                </a:solidFill>
                <a:round/>
              </a:ln>
            </c:spPr>
          </c:dPt>
          <c:dPt>
            <c:idx val="9"/>
            <c:invertIfNegative val="0"/>
            <c:spPr>
              <a:solidFill>
                <a:srgbClr val="ccffff"/>
              </a:solidFill>
              <a:ln w="12600">
                <a:solidFill>
                  <a:srgbClr val="000000"/>
                </a:solidFill>
                <a:round/>
              </a:ln>
            </c:spPr>
          </c:dPt>
          <c:dLbls>
            <c:dLbl>
              <c:idx val="0"/>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1"/>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2"/>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3"/>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4"/>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5"/>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6"/>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7"/>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8"/>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9"/>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24'!$A$188:$A$197</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24'!$C$188:$C$197</c:f>
              <c:numCache>
                <c:formatCode>General</c:formatCode>
                <c:ptCount val="10"/>
                <c:pt idx="0">
                  <c:v>2</c:v>
                </c:pt>
                <c:pt idx="1">
                  <c:v>0</c:v>
                </c:pt>
                <c:pt idx="2">
                  <c:v>8</c:v>
                </c:pt>
                <c:pt idx="3">
                  <c:v>0</c:v>
                </c:pt>
                <c:pt idx="4">
                  <c:v>2</c:v>
                </c:pt>
                <c:pt idx="5">
                  <c:v>1</c:v>
                </c:pt>
                <c:pt idx="6">
                  <c:v>0</c:v>
                </c:pt>
                <c:pt idx="7">
                  <c:v>0</c:v>
                </c:pt>
                <c:pt idx="8">
                  <c:v>1</c:v>
                </c:pt>
                <c:pt idx="9">
                  <c:v>14</c:v>
                </c:pt>
              </c:numCache>
            </c:numRef>
          </c:val>
        </c:ser>
        <c:ser>
          <c:idx val="1"/>
          <c:order val="1"/>
          <c:tx>
            <c:strRef>
              <c:f>'Graph Data Sep 24'!$E$187</c:f>
              <c:strCache>
                <c:ptCount val="1"/>
                <c:pt idx="0">
                  <c:v>Ratio of Errors to Active Books </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Pt>
            <c:idx val="5"/>
            <c:invertIfNegative val="0"/>
            <c:spPr>
              <a:solidFill>
                <a:srgbClr val="ffff99"/>
              </a:solidFill>
              <a:ln w="12600">
                <a:solidFill>
                  <a:srgbClr val="000000"/>
                </a:solidFill>
                <a:round/>
              </a:ln>
            </c:spPr>
          </c:dPt>
          <c:dPt>
            <c:idx val="6"/>
            <c:invertIfNegative val="0"/>
            <c:spPr>
              <a:solidFill>
                <a:srgbClr val="ffff99"/>
              </a:solidFill>
              <a:ln w="12600">
                <a:solidFill>
                  <a:srgbClr val="000000"/>
                </a:solidFill>
                <a:round/>
              </a:ln>
            </c:spPr>
          </c:dPt>
          <c:dPt>
            <c:idx val="7"/>
            <c:invertIfNegative val="0"/>
            <c:spPr>
              <a:solidFill>
                <a:srgbClr val="ffff99"/>
              </a:solidFill>
              <a:ln w="12600">
                <a:solidFill>
                  <a:srgbClr val="000000"/>
                </a:solidFill>
                <a:round/>
              </a:ln>
            </c:spPr>
          </c:dPt>
          <c:dLbls>
            <c:numFmt formatCode="0" sourceLinked="1"/>
            <c:dLbl>
              <c:idx val="0"/>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1"/>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2"/>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3"/>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4"/>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5"/>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6"/>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7"/>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24'!$A$188:$A$197</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24'!$E$188:$E$195</c:f>
              <c:numCache>
                <c:formatCode>_(* #,##0_);_(* \(#,##0\);_(* \-??_);_(@_)</c:formatCode>
                <c:ptCount val="8"/>
                <c:pt idx="0">
                  <c:v>2.85714285714286</c:v>
                </c:pt>
                <c:pt idx="1">
                  <c:v>0</c:v>
                </c:pt>
                <c:pt idx="2">
                  <c:v>19.047619047619</c:v>
                </c:pt>
                <c:pt idx="3">
                  <c:v>0</c:v>
                </c:pt>
                <c:pt idx="4">
                  <c:v>0.429184549356223</c:v>
                </c:pt>
                <c:pt idx="5">
                  <c:v>0.578034682080925</c:v>
                </c:pt>
                <c:pt idx="6">
                  <c:v>0</c:v>
                </c:pt>
                <c:pt idx="7">
                  <c:v>0</c:v>
                </c:pt>
              </c:numCache>
            </c:numRef>
          </c:val>
        </c:ser>
        <c:gapWidth val="150"/>
        <c:overlap val="0"/>
        <c:axId val="71809251"/>
        <c:axId val="35629293"/>
      </c:barChart>
      <c:catAx>
        <c:axId val="71809251"/>
        <c:scaling>
          <c:orientation val="minMax"/>
        </c:scaling>
        <c:delete val="0"/>
        <c:axPos val="b"/>
        <c:numFmt formatCode="General" sourceLinked="1"/>
        <c:majorTickMark val="out"/>
        <c:minorTickMark val="none"/>
        <c:tickLblPos val="nextTo"/>
        <c:spPr>
          <a:ln w="0">
            <a:solidFill>
              <a:srgbClr val="000000"/>
            </a:solidFill>
          </a:ln>
        </c:spPr>
        <c:txPr>
          <a:bodyPr/>
          <a:lstStyle/>
          <a:p>
            <a:pPr>
              <a:defRPr b="0" sz="550" strike="noStrike" u="none">
                <a:solidFill>
                  <a:srgbClr val="800000"/>
                </a:solidFill>
                <a:uFillTx/>
                <a:latin typeface="Arial"/>
              </a:defRPr>
            </a:pPr>
          </a:p>
        </c:txPr>
        <c:crossAx val="35629293"/>
        <c:crossesAt val="0"/>
        <c:auto val="1"/>
        <c:lblAlgn val="ctr"/>
        <c:lblOffset val="100"/>
        <c:noMultiLvlLbl val="0"/>
      </c:catAx>
      <c:valAx>
        <c:axId val="35629293"/>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025" strike="noStrike" u="none">
                <a:solidFill>
                  <a:srgbClr val="000000"/>
                </a:solidFill>
                <a:uFillTx/>
                <a:latin typeface="Arial"/>
              </a:defRPr>
            </a:pPr>
          </a:p>
        </c:txPr>
        <c:crossAx val="71809251"/>
        <c:crossBetween val="midCat"/>
      </c:valAx>
      <c:spPr>
        <a:solidFill>
          <a:srgbClr val="ffffff"/>
        </a:solidFill>
        <a:ln w="0">
          <a:solidFill>
            <a:srgbClr val="000000"/>
          </a:solidFill>
        </a:ln>
      </c:spPr>
    </c:plotArea>
    <c:legend>
      <c:legendPos val="r"/>
      <c:layout>
        <c:manualLayout>
          <c:xMode val="edge"/>
          <c:yMode val="edge"/>
          <c:x val="0.754695956701687"/>
          <c:y val="0.454758356397701"/>
          <c:w val="0.171283030881885"/>
          <c:h val="0.424313391526506"/>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userShapes r:id="rId1"/>
</c:chartSpace>
</file>

<file path=xl/charts/chart2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60 Days DPR Completion Times</a:t>
            </a:r>
          </a:p>
        </c:rich>
      </c:tx>
      <c:layout>
        <c:manualLayout>
          <c:xMode val="edge"/>
          <c:yMode val="edge"/>
          <c:x val="0.31114889482633"/>
          <c:y val="0.0450150050016672"/>
        </c:manualLayout>
      </c:layout>
      <c:overlay val="0"/>
      <c:spPr>
        <a:noFill/>
        <a:ln w="0">
          <a:noFill/>
        </a:ln>
      </c:spPr>
    </c:title>
    <c:autoTitleDeleted val="0"/>
    <c:plotArea>
      <c:layout>
        <c:manualLayout>
          <c:xMode val="edge"/>
          <c:yMode val="edge"/>
          <c:x val="0.16328637357299"/>
          <c:y val="0.118261642769812"/>
          <c:w val="0.769795967937819"/>
          <c:h val="0.799155273980216"/>
        </c:manualLayout>
      </c:layout>
      <c:lineChart>
        <c:grouping val="standard"/>
        <c:varyColors val="0"/>
        <c:ser>
          <c:idx val="0"/>
          <c:order val="0"/>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[3]Chart!$AB$2:$AB$32</c:f>
              <c:numCache>
                <c:formatCode>General</c:formatCode>
                <c:ptCount val="31"/>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numCache>
            </c:numRef>
          </c:val>
          <c:smooth val="0"/>
        </c:ser>
        <c:ser>
          <c:idx val="1"/>
          <c:order val="1"/>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[3]Chart!$AC$2:$AC$32</c:f>
              <c:numCache>
                <c:formatCode>General</c:formatCode>
                <c:ptCount val="31"/>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numCache>
            </c:numRef>
          </c:val>
          <c:smooth val="0"/>
        </c:ser>
        <c:ser>
          <c:idx val="2"/>
          <c:order val="2"/>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[3]Chart!$AB$2:$AB$33</c:f>
              <c:numCache>
                <c:formatCode>General</c:formatCode>
                <c:ptCount val="32"/>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pt idx="31">
                  <c:v>0.313888888888889</c:v>
                </c:pt>
              </c:numCache>
            </c:numRef>
          </c:val>
          <c:smooth val="0"/>
        </c:ser>
        <c:ser>
          <c:idx val="3"/>
          <c:order val="3"/>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[3]Chart!$AC$2:$AC$33</c:f>
              <c:numCache>
                <c:formatCode>General</c:formatCode>
                <c:ptCount val="32"/>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pt idx="31">
                  <c:v>0.729166666666667</c:v>
                </c:pt>
              </c:numCache>
            </c:numRef>
          </c:val>
          <c:smooth val="0"/>
        </c:ser>
        <c:hiLowLines>
          <c:spPr>
            <a:ln w="0">
              <a:noFill/>
            </a:ln>
          </c:spPr>
        </c:hiLowLines>
        <c:marker val="1"/>
        <c:axId val="40957455"/>
        <c:axId val="61372337"/>
      </c:lineChart>
      <c:catAx>
        <c:axId val="40957455"/>
        <c:scaling>
          <c:orientation val="minMax"/>
          <c:max val="37085"/>
          <c:min val="37020"/>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Times New Roman"/>
              </a:defRPr>
            </a:pPr>
          </a:p>
        </c:txPr>
        <c:crossAx val="61372337"/>
        <c:crossesAt val="0"/>
        <c:auto val="1"/>
        <c:lblAlgn val="ctr"/>
        <c:lblOffset val="100"/>
        <c:noMultiLvlLbl val="0"/>
      </c:catAx>
      <c:valAx>
        <c:axId val="61372337"/>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40957455"/>
        <c:crossesAt val="37020"/>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2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60 Days DPR Completion Times</a:t>
            </a:r>
          </a:p>
        </c:rich>
      </c:tx>
      <c:layout>
        <c:manualLayout>
          <c:xMode val="edge"/>
          <c:yMode val="edge"/>
          <c:x val="0.351335240820219"/>
          <c:y val="0.0354814753692549"/>
        </c:manualLayout>
      </c:layout>
      <c:overlay val="0"/>
      <c:spPr>
        <a:noFill/>
        <a:ln w="0">
          <a:noFill/>
        </a:ln>
      </c:spPr>
    </c:title>
    <c:autoTitleDeleted val="0"/>
    <c:plotArea>
      <c:layout>
        <c:manualLayout>
          <c:xMode val="edge"/>
          <c:yMode val="edge"/>
          <c:x val="0.0850023843586075"/>
          <c:y val="0.126825645680337"/>
          <c:w val="0.775751072961373"/>
          <c:h val="0.760046208433039"/>
        </c:manualLayout>
      </c:layout>
      <c:lineChart>
        <c:grouping val="standard"/>
        <c:varyColors val="0"/>
        <c:ser>
          <c:idx val="0"/>
          <c:order val="0"/>
          <c:tx>
            <c:strRef>
              <c:f>[6]Chart!$AB$1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[6]Chart!$AA$62:$AA$110</c:f>
              <c:strCache>
                <c:ptCount val="49"/>
                <c:pt idx="0">
                  <c:v>37095</c:v>
                </c:pt>
                <c:pt idx="1">
                  <c:v>37096</c:v>
                </c:pt>
                <c:pt idx="2">
                  <c:v>37097</c:v>
                </c:pt>
                <c:pt idx="3">
                  <c:v>37098</c:v>
                </c:pt>
                <c:pt idx="4">
                  <c:v>37099</c:v>
                </c:pt>
                <c:pt idx="5">
                  <c:v>37102</c:v>
                </c:pt>
                <c:pt idx="6">
                  <c:v>37103</c:v>
                </c:pt>
                <c:pt idx="7">
                  <c:v/>
                </c:pt>
                <c:pt idx="8">
                  <c:v>37104</c:v>
                </c:pt>
                <c:pt idx="9">
                  <c:v>37105</c:v>
                </c:pt>
                <c:pt idx="10">
                  <c:v>37106</c:v>
                </c:pt>
                <c:pt idx="11">
                  <c:v>37109</c:v>
                </c:pt>
                <c:pt idx="12">
                  <c:v>37110</c:v>
                </c:pt>
                <c:pt idx="13">
                  <c:v>37111</c:v>
                </c:pt>
                <c:pt idx="14">
                  <c:v>37112</c:v>
                </c:pt>
                <c:pt idx="15">
                  <c:v>37113</c:v>
                </c:pt>
                <c:pt idx="16">
                  <c:v>37116</c:v>
                </c:pt>
                <c:pt idx="17">
                  <c:v>37117</c:v>
                </c:pt>
                <c:pt idx="18">
                  <c:v>37118</c:v>
                </c:pt>
                <c:pt idx="19">
                  <c:v>37119</c:v>
                </c:pt>
                <c:pt idx="20">
                  <c:v>37120</c:v>
                </c:pt>
                <c:pt idx="21">
                  <c:v>37123</c:v>
                </c:pt>
                <c:pt idx="22">
                  <c:v>37124</c:v>
                </c:pt>
                <c:pt idx="23">
                  <c:v>37125</c:v>
                </c:pt>
                <c:pt idx="24">
                  <c:v>37126</c:v>
                </c:pt>
                <c:pt idx="25">
                  <c:v>37127</c:v>
                </c:pt>
                <c:pt idx="26">
                  <c:v>37130</c:v>
                </c:pt>
                <c:pt idx="27">
                  <c:v>37131</c:v>
                </c:pt>
                <c:pt idx="28">
                  <c:v>37132</c:v>
                </c:pt>
                <c:pt idx="29">
                  <c:v>37133</c:v>
                </c:pt>
                <c:pt idx="30">
                  <c:v>37134</c:v>
                </c:pt>
                <c:pt idx="31">
                  <c:v>37138</c:v>
                </c:pt>
                <c:pt idx="32">
                  <c:v>37139</c:v>
                </c:pt>
                <c:pt idx="33">
                  <c:v>37140</c:v>
                </c:pt>
                <c:pt idx="34">
                  <c:v>37141</c:v>
                </c:pt>
                <c:pt idx="35">
                  <c:v>37144</c:v>
                </c:pt>
                <c:pt idx="36">
                  <c:v>37145</c:v>
                </c:pt>
                <c:pt idx="37">
                  <c:v>37146</c:v>
                </c:pt>
                <c:pt idx="38">
                  <c:v>37147</c:v>
                </c:pt>
                <c:pt idx="39">
                  <c:v>37148</c:v>
                </c:pt>
                <c:pt idx="40">
                  <c:v>37151</c:v>
                </c:pt>
                <c:pt idx="41">
                  <c:v>37152</c:v>
                </c:pt>
                <c:pt idx="42">
                  <c:v>37153</c:v>
                </c:pt>
                <c:pt idx="43">
                  <c:v>37154</c:v>
                </c:pt>
                <c:pt idx="44">
                  <c:v>37155</c:v>
                </c:pt>
                <c:pt idx="45">
                  <c:v>37158</c:v>
                </c:pt>
                <c:pt idx="46">
                  <c:v>37159</c:v>
                </c:pt>
                <c:pt idx="47">
                  <c:v>37160</c:v>
                </c:pt>
                <c:pt idx="48">
                  <c:v>37161</c:v>
                </c:pt>
              </c:strCache>
            </c:strRef>
          </c:cat>
          <c:val>
            <c:numRef>
              <c:f>[6]Chart!$AB$62:$AB$110</c:f>
              <c:numCache>
                <c:formatCode>General</c:formatCode>
                <c:ptCount val="49"/>
                <c:pt idx="0">
                  <c:v>0.313888888888889</c:v>
                </c:pt>
                <c:pt idx="1">
                  <c:v>0.318055555555556</c:v>
                </c:pt>
                <c:pt idx="2">
                  <c:v>0.316666666666667</c:v>
                </c:pt>
                <c:pt idx="3">
                  <c:v>0.319444444444445</c:v>
                </c:pt>
                <c:pt idx="4">
                  <c:v>0.319444444444445</c:v>
                </c:pt>
                <c:pt idx="5">
                  <c:v>0.319444444444445</c:v>
                </c:pt>
                <c:pt idx="6">
                  <c:v>0.322916666666667</c:v>
                </c:pt>
                <c:pt idx="8">
                  <c:v>0.31875</c:v>
                </c:pt>
                <c:pt idx="9">
                  <c:v>0.318055555555556</c:v>
                </c:pt>
                <c:pt idx="10">
                  <c:v>0.320138888888889</c:v>
                </c:pt>
                <c:pt idx="11">
                  <c:v>0.319444444444445</c:v>
                </c:pt>
                <c:pt idx="12">
                  <c:v>0.313888888888889</c:v>
                </c:pt>
                <c:pt idx="13">
                  <c:v>0.315277777777778</c:v>
                </c:pt>
                <c:pt idx="14">
                  <c:v>0.319444444444445</c:v>
                </c:pt>
                <c:pt idx="15">
                  <c:v>0.319444444444445</c:v>
                </c:pt>
                <c:pt idx="16">
                  <c:v>0.329166666666667</c:v>
                </c:pt>
                <c:pt idx="17">
                  <c:v>0.317361111111111</c:v>
                </c:pt>
                <c:pt idx="18">
                  <c:v>0.309027777777778</c:v>
                </c:pt>
                <c:pt idx="19">
                  <c:v>0.324305555555556</c:v>
                </c:pt>
                <c:pt idx="20">
                  <c:v>0.333333333333333</c:v>
                </c:pt>
                <c:pt idx="21">
                  <c:v>0.319444444444445</c:v>
                </c:pt>
                <c:pt idx="22">
                  <c:v>0.319444444444445</c:v>
                </c:pt>
                <c:pt idx="23">
                  <c:v>0.324305555555556</c:v>
                </c:pt>
                <c:pt idx="24">
                  <c:v>0.319444444444445</c:v>
                </c:pt>
                <c:pt idx="25">
                  <c:v>0.319444444444445</c:v>
                </c:pt>
                <c:pt idx="26">
                  <c:v>0.319444444444445</c:v>
                </c:pt>
                <c:pt idx="27">
                  <c:v>0.316666666666667</c:v>
                </c:pt>
                <c:pt idx="28">
                  <c:v>0.319444444444445</c:v>
                </c:pt>
                <c:pt idx="29">
                  <c:v>0.317361111111111</c:v>
                </c:pt>
                <c:pt idx="30">
                  <c:v>0.319444444444445</c:v>
                </c:pt>
                <c:pt idx="31">
                  <c:v>0.322916666666667</c:v>
                </c:pt>
                <c:pt idx="32">
                  <c:v>0.319444444444445</c:v>
                </c:pt>
                <c:pt idx="33">
                  <c:v>0.318055555555556</c:v>
                </c:pt>
                <c:pt idx="34">
                  <c:v>0.322916666666667</c:v>
                </c:pt>
                <c:pt idx="35">
                  <c:v>0.319444444444445</c:v>
                </c:pt>
                <c:pt idx="36">
                  <c:v>0.319444444444445</c:v>
                </c:pt>
                <c:pt idx="37">
                  <c:v>0.319444444444445</c:v>
                </c:pt>
                <c:pt idx="38">
                  <c:v>0.319444444444445</c:v>
                </c:pt>
                <c:pt idx="39">
                  <c:v>0.317361111111111</c:v>
                </c:pt>
                <c:pt idx="40">
                  <c:v>0.319444444444445</c:v>
                </c:pt>
                <c:pt idx="41">
                  <c:v>0.319444444444445</c:v>
                </c:pt>
                <c:pt idx="42">
                  <c:v>0.317361111111111</c:v>
                </c:pt>
                <c:pt idx="43">
                  <c:v>0.318055555555556</c:v>
                </c:pt>
                <c:pt idx="44">
                  <c:v>0.319444444444445</c:v>
                </c:pt>
                <c:pt idx="45">
                  <c:v>0.320833333333333</c:v>
                </c:pt>
                <c:pt idx="46">
                  <c:v>0.316666666666667</c:v>
                </c:pt>
                <c:pt idx="47">
                  <c:v>0.31875</c:v>
                </c:pt>
                <c:pt idx="48">
                  <c:v>0.320833333333333</c:v>
                </c:pt>
              </c:numCache>
            </c:numRef>
          </c:val>
          <c:smooth val="0"/>
        </c:ser>
        <c:ser>
          <c:idx val="1"/>
          <c:order val="1"/>
          <c:tx>
            <c:strRef>
              <c:f>[6]Chart!$AC$1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[6]Chart!$AA$62:$AA$110</c:f>
              <c:strCache>
                <c:ptCount val="49"/>
                <c:pt idx="0">
                  <c:v>37095</c:v>
                </c:pt>
                <c:pt idx="1">
                  <c:v>37096</c:v>
                </c:pt>
                <c:pt idx="2">
                  <c:v>37097</c:v>
                </c:pt>
                <c:pt idx="3">
                  <c:v>37098</c:v>
                </c:pt>
                <c:pt idx="4">
                  <c:v>37099</c:v>
                </c:pt>
                <c:pt idx="5">
                  <c:v>37102</c:v>
                </c:pt>
                <c:pt idx="6">
                  <c:v>37103</c:v>
                </c:pt>
                <c:pt idx="7">
                  <c:v/>
                </c:pt>
                <c:pt idx="8">
                  <c:v>37104</c:v>
                </c:pt>
                <c:pt idx="9">
                  <c:v>37105</c:v>
                </c:pt>
                <c:pt idx="10">
                  <c:v>37106</c:v>
                </c:pt>
                <c:pt idx="11">
                  <c:v>37109</c:v>
                </c:pt>
                <c:pt idx="12">
                  <c:v>37110</c:v>
                </c:pt>
                <c:pt idx="13">
                  <c:v>37111</c:v>
                </c:pt>
                <c:pt idx="14">
                  <c:v>37112</c:v>
                </c:pt>
                <c:pt idx="15">
                  <c:v>37113</c:v>
                </c:pt>
                <c:pt idx="16">
                  <c:v>37116</c:v>
                </c:pt>
                <c:pt idx="17">
                  <c:v>37117</c:v>
                </c:pt>
                <c:pt idx="18">
                  <c:v>37118</c:v>
                </c:pt>
                <c:pt idx="19">
                  <c:v>37119</c:v>
                </c:pt>
                <c:pt idx="20">
                  <c:v>37120</c:v>
                </c:pt>
                <c:pt idx="21">
                  <c:v>37123</c:v>
                </c:pt>
                <c:pt idx="22">
                  <c:v>37124</c:v>
                </c:pt>
                <c:pt idx="23">
                  <c:v>37125</c:v>
                </c:pt>
                <c:pt idx="24">
                  <c:v>37126</c:v>
                </c:pt>
                <c:pt idx="25">
                  <c:v>37127</c:v>
                </c:pt>
                <c:pt idx="26">
                  <c:v>37130</c:v>
                </c:pt>
                <c:pt idx="27">
                  <c:v>37131</c:v>
                </c:pt>
                <c:pt idx="28">
                  <c:v>37132</c:v>
                </c:pt>
                <c:pt idx="29">
                  <c:v>37133</c:v>
                </c:pt>
                <c:pt idx="30">
                  <c:v>37134</c:v>
                </c:pt>
                <c:pt idx="31">
                  <c:v>37138</c:v>
                </c:pt>
                <c:pt idx="32">
                  <c:v>37139</c:v>
                </c:pt>
                <c:pt idx="33">
                  <c:v>37140</c:v>
                </c:pt>
                <c:pt idx="34">
                  <c:v>37141</c:v>
                </c:pt>
                <c:pt idx="35">
                  <c:v>37144</c:v>
                </c:pt>
                <c:pt idx="36">
                  <c:v>37145</c:v>
                </c:pt>
                <c:pt idx="37">
                  <c:v>37146</c:v>
                </c:pt>
                <c:pt idx="38">
                  <c:v>37147</c:v>
                </c:pt>
                <c:pt idx="39">
                  <c:v>37148</c:v>
                </c:pt>
                <c:pt idx="40">
                  <c:v>37151</c:v>
                </c:pt>
                <c:pt idx="41">
                  <c:v>37152</c:v>
                </c:pt>
                <c:pt idx="42">
                  <c:v>37153</c:v>
                </c:pt>
                <c:pt idx="43">
                  <c:v>37154</c:v>
                </c:pt>
                <c:pt idx="44">
                  <c:v>37155</c:v>
                </c:pt>
                <c:pt idx="45">
                  <c:v>37158</c:v>
                </c:pt>
                <c:pt idx="46">
                  <c:v>37159</c:v>
                </c:pt>
                <c:pt idx="47">
                  <c:v>37160</c:v>
                </c:pt>
                <c:pt idx="48">
                  <c:v>37161</c:v>
                </c:pt>
              </c:strCache>
            </c:strRef>
          </c:cat>
          <c:val>
            <c:numRef>
              <c:f>[6]Chart!$AC$62:$AC$110</c:f>
              <c:numCache>
                <c:formatCode>General</c:formatCode>
                <c:ptCount val="49"/>
                <c:pt idx="0">
                  <c:v>0.688888888888889</c:v>
                </c:pt>
                <c:pt idx="1">
                  <c:v>0.654166666666667</c:v>
                </c:pt>
                <c:pt idx="2">
                  <c:v>0.720138888888889</c:v>
                </c:pt>
                <c:pt idx="3">
                  <c:v>0.854861111111111</c:v>
                </c:pt>
                <c:pt idx="5">
                  <c:v>0.779861111111111</c:v>
                </c:pt>
                <c:pt idx="9">
                  <c:v>0.717361111111111</c:v>
                </c:pt>
                <c:pt idx="10">
                  <c:v>0.788194444444445</c:v>
                </c:pt>
                <c:pt idx="11">
                  <c:v>0.78125</c:v>
                </c:pt>
                <c:pt idx="12">
                  <c:v>0.6</c:v>
                </c:pt>
                <c:pt idx="13">
                  <c:v>0.708333333333333</c:v>
                </c:pt>
                <c:pt idx="14">
                  <c:v>0.664583333333333</c:v>
                </c:pt>
                <c:pt idx="15">
                  <c:v>0.716666666666667</c:v>
                </c:pt>
                <c:pt idx="16">
                  <c:v>0.678472222222222</c:v>
                </c:pt>
                <c:pt idx="17">
                  <c:v>0.722916666666667</c:v>
                </c:pt>
                <c:pt idx="18">
                  <c:v>0.727083333333333</c:v>
                </c:pt>
                <c:pt idx="19">
                  <c:v>0.670138888888889</c:v>
                </c:pt>
                <c:pt idx="20">
                  <c:v>0.721527777777778</c:v>
                </c:pt>
                <c:pt idx="21">
                  <c:v>0.690972222222222</c:v>
                </c:pt>
                <c:pt idx="22">
                  <c:v>0.666666666666667</c:v>
                </c:pt>
                <c:pt idx="23">
                  <c:v>0.759722222222222</c:v>
                </c:pt>
                <c:pt idx="24">
                  <c:v>0.708333333333333</c:v>
                </c:pt>
                <c:pt idx="25">
                  <c:v>0.7</c:v>
                </c:pt>
                <c:pt idx="26">
                  <c:v>0.728472222222222</c:v>
                </c:pt>
                <c:pt idx="27">
                  <c:v>0.739583333333333</c:v>
                </c:pt>
                <c:pt idx="28">
                  <c:v>0.739583333333333</c:v>
                </c:pt>
                <c:pt idx="29">
                  <c:v>0.704166666666667</c:v>
                </c:pt>
                <c:pt idx="31">
                  <c:v>0.617361111111111</c:v>
                </c:pt>
                <c:pt idx="32">
                  <c:v>0.725</c:v>
                </c:pt>
                <c:pt idx="33">
                  <c:v>0.725694444444445</c:v>
                </c:pt>
                <c:pt idx="34">
                  <c:v>0.669444444444444</c:v>
                </c:pt>
                <c:pt idx="35">
                  <c:v>0.684722222222222</c:v>
                </c:pt>
                <c:pt idx="37">
                  <c:v>0.752083333333333</c:v>
                </c:pt>
                <c:pt idx="38">
                  <c:v>0.702083333333333</c:v>
                </c:pt>
                <c:pt idx="39">
                  <c:v>0.747916666666667</c:v>
                </c:pt>
                <c:pt idx="40">
                  <c:v>0.739583333333333</c:v>
                </c:pt>
                <c:pt idx="41">
                  <c:v>0.645833333333333</c:v>
                </c:pt>
                <c:pt idx="42">
                  <c:v>0.715277777777778</c:v>
                </c:pt>
                <c:pt idx="43">
                  <c:v>0.715277777777778</c:v>
                </c:pt>
                <c:pt idx="44">
                  <c:v>0.725</c:v>
                </c:pt>
                <c:pt idx="45">
                  <c:v>0.728472222222222</c:v>
                </c:pt>
                <c:pt idx="46">
                  <c:v>0.672916666666667</c:v>
                </c:pt>
                <c:pt idx="47">
                  <c:v>0.717361111111111</c:v>
                </c:pt>
              </c:numCache>
            </c:numRef>
          </c:val>
          <c:smooth val="0"/>
        </c:ser>
        <c:hiLowLines>
          <c:spPr>
            <a:ln w="0">
              <a:noFill/>
            </a:ln>
          </c:spPr>
        </c:hiLowLines>
        <c:marker val="1"/>
        <c:axId val="40298769"/>
        <c:axId val="62906628"/>
      </c:lineChart>
      <c:catAx>
        <c:axId val="40298769"/>
        <c:scaling>
          <c:orientation val="minMax"/>
        </c:scaling>
        <c:delete val="0"/>
        <c:axPos val="b"/>
        <c:title>
          <c:tx>
            <c:rich>
              <a:bodyPr rot="0"/>
              <a:lstStyle/>
              <a:p>
                <a:pPr>
                  <a:defRPr b="0" sz="1300" strike="noStrike" u="none">
                    <a:uFillTx/>
                    <a:latin typeface="Arial"/>
                  </a:defRPr>
                </a:pPr>
                <a:r>
                  <a:rPr b="1" sz="900" strike="noStrike" u="none">
                    <a:solidFill>
                      <a:srgbClr val="000000"/>
                    </a:solidFill>
                    <a:uFillTx/>
                    <a:latin typeface="Arial"/>
                  </a:rPr>
                  <a:t>Report Dates</a:t>
                </a:r>
              </a:p>
            </c:rich>
          </c:tx>
          <c:overlay val="0"/>
          <c:spPr>
            <a:noFill/>
            <a:ln w="0">
              <a:noFill/>
            </a:ln>
          </c:spPr>
        </c:title>
        <c:numFmt formatCode="General" sourceLinked="1"/>
        <c:majorTickMark val="out"/>
        <c:minorTickMark val="none"/>
        <c:tickLblPos val="nextTo"/>
        <c:spPr>
          <a:ln w="0">
            <a:solidFill>
              <a:srgbClr val="000000"/>
            </a:solidFill>
          </a:ln>
        </c:spPr>
        <c:txPr>
          <a:bodyPr rot="-5400000"/>
          <a:lstStyle/>
          <a:p>
            <a:pPr>
              <a:defRPr b="0" sz="900" strike="noStrike" u="none">
                <a:solidFill>
                  <a:srgbClr val="000000"/>
                </a:solidFill>
                <a:uFillTx/>
                <a:latin typeface="Times New Roman"/>
              </a:defRPr>
            </a:pPr>
          </a:p>
        </c:txPr>
        <c:crossAx val="62906628"/>
        <c:crossesAt val="0"/>
        <c:auto val="1"/>
        <c:lblAlgn val="ctr"/>
        <c:lblOffset val="100"/>
        <c:noMultiLvlLbl val="0"/>
      </c:catAx>
      <c:valAx>
        <c:axId val="62906628"/>
        <c:scaling>
          <c:orientation val="minMax"/>
          <c:max val="0.8"/>
          <c:min val="0.291666666666667"/>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900" strike="noStrike" u="none">
                    <a:solidFill>
                      <a:srgbClr val="000000"/>
                    </a:solidFill>
                    <a:uFillTx/>
                    <a:latin typeface="Arial"/>
                  </a:rPr>
                  <a:t>Completion Times</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40298769"/>
        <c:crossesAt val="1"/>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userShapes r:id="rId1"/>
</c:chartSpace>
</file>

<file path=xl/charts/chart27.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50" strike="noStrike" u="none">
                <a:solidFill>
                  <a:srgbClr val="000000"/>
                </a:solidFill>
                <a:uFillTx/>
                <a:latin typeface="Arial"/>
              </a:rPr>
              <a:t>Trend of Book Creation
Rolling 30 Day period</a:t>
            </a:r>
          </a:p>
        </c:rich>
      </c:tx>
      <c:layout>
        <c:manualLayout>
          <c:xMode val="edge"/>
          <c:yMode val="edge"/>
          <c:x val="0.334466431953381"/>
          <c:y val="0.0265798462852263"/>
        </c:manualLayout>
      </c:layout>
      <c:overlay val="0"/>
      <c:spPr>
        <a:noFill/>
        <a:ln w="0">
          <a:noFill/>
        </a:ln>
      </c:spPr>
    </c:title>
    <c:autoTitleDeleted val="0"/>
    <c:plotArea>
      <c:layout>
        <c:manualLayout>
          <c:xMode val="edge"/>
          <c:yMode val="edge"/>
          <c:x val="0.0355105013961394"/>
          <c:y val="0.122971818958155"/>
          <c:w val="0.889097972562826"/>
          <c:h val="0.875533731853117"/>
        </c:manualLayout>
      </c:layout>
      <c:barChart>
        <c:barDir val="col"/>
        <c:grouping val="stacked"/>
        <c:varyColors val="0"/>
        <c:ser>
          <c:idx val="0"/>
          <c:order val="0"/>
          <c:tx>
            <c:strRef>
              <c:f>'Graph Data Sep 24'!$AF$15</c:f>
              <c:strCache>
                <c:ptCount val="1"/>
                <c:pt idx="0">
                  <c:v>EIM</c:v>
                </c:pt>
              </c:strCache>
            </c:strRef>
          </c:tx>
          <c:spPr>
            <a:solidFill>
              <a:srgbClr val="9999ff"/>
            </a:solidFill>
            <a:ln w="12600">
              <a:solidFill>
                <a:srgbClr val="000000"/>
              </a:solidFill>
              <a:round/>
            </a:ln>
          </c:spPr>
          <c:invertIfNegative val="0"/>
          <c:dPt>
            <c:idx val="1"/>
            <c:invertIfNegative val="0"/>
            <c:spPr>
              <a:solidFill>
                <a:srgbClr val="9999ff"/>
              </a:solidFill>
              <a:ln w="12600">
                <a:solidFill>
                  <a:srgbClr val="000000"/>
                </a:solidFill>
                <a:round/>
              </a:ln>
            </c:spPr>
          </c:dPt>
          <c:dLbls>
            <c:dLbl>
              <c:idx val="1"/>
              <c:txPr>
                <a:bodyPr wrap="none"/>
                <a:lstStyle/>
                <a:p>
                  <a:pPr>
                    <a:defRPr b="0" sz="1200" strike="noStrike" u="none">
                      <a:solidFill>
                        <a:srgbClr val="ff0000"/>
                      </a:solidFill>
                      <a:uFillTx/>
                      <a:latin typeface="Arial Black"/>
                    </a:defRPr>
                  </a:pPr>
                </a:p>
              </c:txPr>
              <c:dLblPos val="ctr"/>
              <c:showLegendKey val="0"/>
              <c:showVal val="1"/>
              <c:showCatName val="0"/>
              <c:showSerName val="0"/>
              <c:showPercent val="0"/>
              <c:separator>
</c:separator>
            </c:dLbl>
            <c:txPr>
              <a:bodyPr wrap="none"/>
              <a:lstStyle/>
              <a:p>
                <a:pPr>
                  <a:defRPr b="0" sz="1200" strike="noStrike" u="none">
                    <a:solidFill>
                      <a:srgbClr val="ff0000"/>
                    </a:solidFill>
                    <a:uFillTx/>
                    <a:latin typeface="Arial Black"/>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24'!$Z$12:$AE$12</c:f>
              <c:strCache>
                <c:ptCount val="6"/>
                <c:pt idx="0">
                  <c:v>8/20/2001</c:v>
                </c:pt>
                <c:pt idx="1">
                  <c:v>8/27/2001</c:v>
                </c:pt>
                <c:pt idx="2">
                  <c:v>9/4/2001</c:v>
                </c:pt>
                <c:pt idx="3">
                  <c:v>9/10/2001</c:v>
                </c:pt>
                <c:pt idx="4">
                  <c:v>9/17/2001</c:v>
                </c:pt>
                <c:pt idx="5">
                  <c:v>9/24/2001</c:v>
                </c:pt>
              </c:strCache>
            </c:strRef>
          </c:cat>
          <c:val>
            <c:numRef>
              <c:f>'Graph Data Sep 24'!$Z$15:$AE$15</c:f>
              <c:numCache>
                <c:formatCode>General</c:formatCode>
                <c:ptCount val="6"/>
                <c:pt idx="0">
                  <c:v>1</c:v>
                </c:pt>
                <c:pt idx="2">
                  <c:v>3</c:v>
                </c:pt>
                <c:pt idx="3">
                  <c:v>2</c:v>
                </c:pt>
                <c:pt idx="4">
                  <c:v>3</c:v>
                </c:pt>
                <c:pt idx="5">
                  <c:v>8</c:v>
                </c:pt>
              </c:numCache>
            </c:numRef>
          </c:val>
        </c:ser>
        <c:ser>
          <c:idx val="1"/>
          <c:order val="1"/>
          <c:tx>
            <c:strRef>
              <c:f>'Graph Data Sep 24'!$AF$16</c:f>
              <c:strCache>
                <c:ptCount val="1"/>
                <c:pt idx="0">
                  <c:v>EGM</c:v>
                </c:pt>
              </c:strCache>
            </c:strRef>
          </c:tx>
          <c:spPr>
            <a:solidFill>
              <a:srgbClr val="ffcc99"/>
            </a:solidFill>
            <a:ln w="12600">
              <a:solidFill>
                <a:srgbClr val="000000"/>
              </a:solidFill>
              <a:round/>
            </a:ln>
          </c:spPr>
          <c:invertIfNegative val="0"/>
          <c:dPt>
            <c:idx val="0"/>
            <c:invertIfNegative val="0"/>
            <c:spPr>
              <a:solidFill>
                <a:srgbClr val="ffcc99"/>
              </a:solidFill>
              <a:ln w="12600">
                <a:solidFill>
                  <a:srgbClr val="000000"/>
                </a:solidFill>
                <a:round/>
              </a:ln>
            </c:spPr>
          </c:dPt>
          <c:dPt>
            <c:idx val="1"/>
            <c:invertIfNegative val="0"/>
            <c:spPr>
              <a:solidFill>
                <a:srgbClr val="ffcc99"/>
              </a:solidFill>
              <a:ln w="12600">
                <a:solidFill>
                  <a:srgbClr val="000000"/>
                </a:solidFill>
                <a:round/>
              </a:ln>
            </c:spPr>
          </c:dPt>
          <c:dLbls>
            <c:dLbl>
              <c:idx val="0"/>
              <c:txPr>
                <a:bodyPr wrap="none"/>
                <a:lstStyle/>
                <a:p>
                  <a:pPr>
                    <a:defRPr b="0" sz="1100" strike="noStrike" u="none">
                      <a:solidFill>
                        <a:srgbClr val="ff0000"/>
                      </a:solidFill>
                      <a:uFillTx/>
                      <a:latin typeface="Arial Black"/>
                    </a:defRPr>
                  </a:pPr>
                </a:p>
              </c:txPr>
              <c:dLblPos val="ctr"/>
              <c:showLegendKey val="0"/>
              <c:showVal val="1"/>
              <c:showCatName val="0"/>
              <c:showSerName val="0"/>
              <c:showPercent val="0"/>
              <c:separator>
</c:separator>
            </c:dLbl>
            <c:dLbl>
              <c:idx val="1"/>
              <c:txPr>
                <a:bodyPr wrap="none"/>
                <a:lstStyle/>
                <a:p>
                  <a:pPr>
                    <a:defRPr b="0" sz="1100" strike="noStrike" u="none">
                      <a:solidFill>
                        <a:srgbClr val="ff0000"/>
                      </a:solidFill>
                      <a:uFillTx/>
                      <a:latin typeface="Arial Black"/>
                    </a:defRPr>
                  </a:pPr>
                </a:p>
              </c:txPr>
              <c:dLblPos val="ctr"/>
              <c:showLegendKey val="0"/>
              <c:showVal val="1"/>
              <c:showCatName val="0"/>
              <c:showSerName val="0"/>
              <c:showPercent val="0"/>
              <c:separator>
</c:separator>
            </c:dLbl>
            <c:txPr>
              <a:bodyPr wrap="none"/>
              <a:lstStyle/>
              <a:p>
                <a:pPr>
                  <a:defRPr b="0" sz="1100" strike="noStrike" u="none">
                    <a:solidFill>
                      <a:srgbClr val="ff0000"/>
                    </a:solidFill>
                    <a:uFillTx/>
                    <a:latin typeface="Arial Black"/>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24'!$Z$12:$AE$12</c:f>
              <c:strCache>
                <c:ptCount val="6"/>
                <c:pt idx="0">
                  <c:v>8/20/2001</c:v>
                </c:pt>
                <c:pt idx="1">
                  <c:v>8/27/2001</c:v>
                </c:pt>
                <c:pt idx="2">
                  <c:v>9/4/2001</c:v>
                </c:pt>
                <c:pt idx="3">
                  <c:v>9/10/2001</c:v>
                </c:pt>
                <c:pt idx="4">
                  <c:v>9/17/2001</c:v>
                </c:pt>
                <c:pt idx="5">
                  <c:v>9/24/2001</c:v>
                </c:pt>
              </c:strCache>
            </c:strRef>
          </c:cat>
          <c:val>
            <c:numRef>
              <c:f>'Graph Data Sep 24'!$Z$16:$AE$16</c:f>
              <c:numCache>
                <c:formatCode>General</c:formatCode>
                <c:ptCount val="6"/>
                <c:pt idx="0">
                  <c:v>8</c:v>
                </c:pt>
                <c:pt idx="1">
                  <c:v>2</c:v>
                </c:pt>
                <c:pt idx="2">
                  <c:v>9</c:v>
                </c:pt>
                <c:pt idx="3">
                  <c:v>17</c:v>
                </c:pt>
                <c:pt idx="4">
                  <c:v>57</c:v>
                </c:pt>
                <c:pt idx="5">
                  <c:v>16</c:v>
                </c:pt>
              </c:numCache>
            </c:numRef>
          </c:val>
        </c:ser>
        <c:ser>
          <c:idx val="2"/>
          <c:order val="2"/>
          <c:tx>
            <c:strRef>
              <c:f>'Graph Data Sep 24'!$AF$17</c:f>
              <c:strCache>
                <c:ptCount val="1"/>
                <c:pt idx="0">
                  <c:v>EBS</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24'!$Z$12:$AE$12</c:f>
              <c:strCache>
                <c:ptCount val="6"/>
                <c:pt idx="0">
                  <c:v>8/20/2001</c:v>
                </c:pt>
                <c:pt idx="1">
                  <c:v>8/27/2001</c:v>
                </c:pt>
                <c:pt idx="2">
                  <c:v>9/4/2001</c:v>
                </c:pt>
                <c:pt idx="3">
                  <c:v>9/10/2001</c:v>
                </c:pt>
                <c:pt idx="4">
                  <c:v>9/17/2001</c:v>
                </c:pt>
                <c:pt idx="5">
                  <c:v>9/24/2001</c:v>
                </c:pt>
              </c:strCache>
            </c:strRef>
          </c:cat>
          <c:val>
            <c:numRef>
              <c:f>'Graph Data Sep 24'!$Z$17:$AE$17</c:f>
              <c:numCache>
                <c:formatCode>General</c:formatCode>
                <c:ptCount val="6"/>
              </c:numCache>
            </c:numRef>
          </c:val>
        </c:ser>
        <c:ser>
          <c:idx val="3"/>
          <c:order val="3"/>
          <c:tx>
            <c:strRef>
              <c:f>'Graph Data Sep 24'!$AF$18</c:f>
              <c:strCache>
                <c:ptCount val="1"/>
                <c:pt idx="0">
                  <c:v>EEL</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24'!$Z$12:$AE$12</c:f>
              <c:strCache>
                <c:ptCount val="6"/>
                <c:pt idx="0">
                  <c:v>8/20/2001</c:v>
                </c:pt>
                <c:pt idx="1">
                  <c:v>8/27/2001</c:v>
                </c:pt>
                <c:pt idx="2">
                  <c:v>9/4/2001</c:v>
                </c:pt>
                <c:pt idx="3">
                  <c:v>9/10/2001</c:v>
                </c:pt>
                <c:pt idx="4">
                  <c:v>9/17/2001</c:v>
                </c:pt>
                <c:pt idx="5">
                  <c:v>9/24/2001</c:v>
                </c:pt>
              </c:strCache>
            </c:strRef>
          </c:cat>
          <c:val>
            <c:numRef>
              <c:f>'Graph Data Sep 24'!$Z$18:$AE$18</c:f>
              <c:numCache>
                <c:formatCode>General</c:formatCode>
                <c:ptCount val="6"/>
              </c:numCache>
            </c:numRef>
          </c:val>
        </c:ser>
        <c:ser>
          <c:idx val="4"/>
          <c:order val="4"/>
          <c:tx>
            <c:strRef>
              <c:f>'Graph Data Sep 24'!$AF$19</c:f>
              <c:strCache>
                <c:ptCount val="1"/>
                <c:pt idx="0">
                  <c:v>EES</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24'!$Z$12:$AE$12</c:f>
              <c:strCache>
                <c:ptCount val="6"/>
                <c:pt idx="0">
                  <c:v>8/20/2001</c:v>
                </c:pt>
                <c:pt idx="1">
                  <c:v>8/27/2001</c:v>
                </c:pt>
                <c:pt idx="2">
                  <c:v>9/4/2001</c:v>
                </c:pt>
                <c:pt idx="3">
                  <c:v>9/10/2001</c:v>
                </c:pt>
                <c:pt idx="4">
                  <c:v>9/17/2001</c:v>
                </c:pt>
                <c:pt idx="5">
                  <c:v>9/24/2001</c:v>
                </c:pt>
              </c:strCache>
            </c:strRef>
          </c:cat>
          <c:val>
            <c:numRef>
              <c:f>'Graph Data Sep 24'!$Z$19:$AE$19</c:f>
              <c:numCache>
                <c:formatCode>General</c:formatCode>
                <c:ptCount val="6"/>
              </c:numCache>
            </c:numRef>
          </c:val>
        </c:ser>
        <c:ser>
          <c:idx val="5"/>
          <c:order val="5"/>
          <c:tx>
            <c:strRef>
              <c:f>'Graph Data Sep 24'!$AF$20</c:f>
              <c:strCache>
                <c:ptCount val="1"/>
                <c:pt idx="0">
                  <c:v>EAM</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Lbls>
            <c:dLbl>
              <c:idx val="0"/>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1"/>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2"/>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3"/>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4"/>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24'!$Z$12:$AE$12</c:f>
              <c:strCache>
                <c:ptCount val="6"/>
                <c:pt idx="0">
                  <c:v>8/20/2001</c:v>
                </c:pt>
                <c:pt idx="1">
                  <c:v>8/27/2001</c:v>
                </c:pt>
                <c:pt idx="2">
                  <c:v>9/4/2001</c:v>
                </c:pt>
                <c:pt idx="3">
                  <c:v>9/10/2001</c:v>
                </c:pt>
                <c:pt idx="4">
                  <c:v>9/17/2001</c:v>
                </c:pt>
                <c:pt idx="5">
                  <c:v>9/24/2001</c:v>
                </c:pt>
              </c:strCache>
            </c:strRef>
          </c:cat>
          <c:val>
            <c:numRef>
              <c:f>'Graph Data Sep 24'!$Z$20:$AE$20</c:f>
              <c:numCache>
                <c:formatCode>General</c:formatCode>
                <c:ptCount val="6"/>
                <c:pt idx="0">
                  <c:v>3</c:v>
                </c:pt>
                <c:pt idx="1">
                  <c:v>11</c:v>
                </c:pt>
                <c:pt idx="2">
                  <c:v>1</c:v>
                </c:pt>
                <c:pt idx="3">
                  <c:v>17</c:v>
                </c:pt>
                <c:pt idx="4">
                  <c:v>6</c:v>
                </c:pt>
                <c:pt idx="5">
                  <c:v>5</c:v>
                </c:pt>
              </c:numCache>
            </c:numRef>
          </c:val>
        </c:ser>
        <c:gapWidth val="0"/>
        <c:overlap val="100"/>
        <c:axId val="81367488"/>
        <c:axId val="23224395"/>
      </c:barChart>
      <c:catAx>
        <c:axId val="81367488"/>
        <c:scaling>
          <c:orientation val="minMax"/>
        </c:scaling>
        <c:delete val="0"/>
        <c:axPos val="b"/>
        <c:numFmt formatCode="[$-409]m/d/yyyy" sourceLinked="1"/>
        <c:majorTickMark val="out"/>
        <c:minorTickMark val="none"/>
        <c:tickLblPos val="nextTo"/>
        <c:spPr>
          <a:ln w="0">
            <a:solidFill>
              <a:srgbClr val="000000"/>
            </a:solidFill>
          </a:ln>
        </c:spPr>
        <c:txPr>
          <a:bodyPr/>
          <a:lstStyle/>
          <a:p>
            <a:pPr>
              <a:defRPr b="0" sz="950" strike="noStrike" u="none">
                <a:solidFill>
                  <a:srgbClr val="000000"/>
                </a:solidFill>
                <a:uFillTx/>
                <a:latin typeface="Arial"/>
              </a:defRPr>
            </a:pPr>
          </a:p>
        </c:txPr>
        <c:crossAx val="23224395"/>
        <c:crossesAt val="0"/>
        <c:auto val="1"/>
        <c:lblAlgn val="ctr"/>
        <c:lblOffset val="100"/>
        <c:noMultiLvlLbl val="0"/>
      </c:catAx>
      <c:valAx>
        <c:axId val="23224395"/>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50" strike="noStrike" u="none">
                <a:solidFill>
                  <a:srgbClr val="000000"/>
                </a:solidFill>
                <a:uFillTx/>
                <a:latin typeface="Arial"/>
              </a:defRPr>
            </a:pPr>
          </a:p>
        </c:txPr>
        <c:crossAx val="81367488"/>
        <c:crossesAt val="37104"/>
        <c:crossBetween val="midCat"/>
      </c:valAx>
      <c:spPr>
        <a:solidFill>
          <a:srgbClr val="ffffff"/>
        </a:solidFill>
        <a:ln w="12600">
          <a:solidFill>
            <a:srgbClr val="808080"/>
          </a:solidFill>
          <a:round/>
        </a:ln>
      </c:spPr>
    </c:plotArea>
    <c:legend>
      <c:legendPos val="r"/>
      <c:layout>
        <c:manualLayout>
          <c:xMode val="edge"/>
          <c:yMode val="edge"/>
          <c:x val="0.87841447128809"/>
          <c:y val="0.229291204099061"/>
          <c:w val="0.0835255554206629"/>
          <c:h val="0.320132365499573"/>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2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Groups representing a 10% or greater change in Prelim-Final numbers
 on days where the change was greater than $1 mil</a:t>
            </a:r>
          </a:p>
        </c:rich>
      </c:tx>
      <c:layout>
        <c:manualLayout>
          <c:xMode val="edge"/>
          <c:yMode val="edge"/>
          <c:x val="0.181994695965145"/>
          <c:y val="0.0311239193083574"/>
        </c:manualLayout>
      </c:layout>
      <c:overlay val="0"/>
      <c:spPr>
        <a:noFill/>
        <a:ln w="0">
          <a:noFill/>
        </a:ln>
      </c:spPr>
    </c:title>
    <c:autoTitleDeleted val="0"/>
    <c:plotArea>
      <c:layout>
        <c:manualLayout>
          <c:xMode val="edge"/>
          <c:yMode val="edge"/>
          <c:x val="0.0262360295510513"/>
          <c:y val="0.127459860024702"/>
          <c:w val="0.785328660731199"/>
          <c:h val="0.848991354466859"/>
        </c:manualLayout>
      </c:layout>
      <c:barChart>
        <c:barDir val="col"/>
        <c:grouping val="stacked"/>
        <c:varyColors val="0"/>
        <c:ser>
          <c:idx val="0"/>
          <c:order val="0"/>
          <c:tx>
            <c:strRef>
              <c:f>[5]Summary!$A$8:$E$8</c:f>
              <c:strCache>
                <c:ptCount val="1"/>
                <c:pt idx="0">
                  <c:v>Broadband</c:v>
                </c:pt>
              </c:strCache>
            </c:strRef>
          </c:tx>
          <c:spPr>
            <a:solidFill>
              <a:srgbClr val="99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[5]Summary!$F$8:$W$8</c:f>
              <c:numCache>
                <c:formatCode>General</c:formatCode>
                <c:ptCount val="18"/>
              </c:numCache>
            </c:numRef>
          </c:val>
        </c:ser>
        <c:ser>
          <c:idx val="1"/>
          <c:order val="1"/>
          <c:tx>
            <c:strRef>
              <c:f>[5]Summary!$A$9:$E$9</c:f>
              <c:strCache>
                <c:ptCount val="1"/>
                <c:pt idx="0">
                  <c:v>Capital Portfolio</c:v>
                </c:pt>
              </c:strCache>
            </c:strRef>
          </c:tx>
          <c:spPr>
            <a:solidFill>
              <a:srgbClr val="9933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[5]Summary!$F$9:$W$9</c:f>
              <c:numCache>
                <c:formatCode>General</c:formatCode>
                <c:ptCount val="18"/>
              </c:numCache>
            </c:numRef>
          </c:val>
        </c:ser>
        <c:ser>
          <c:idx val="2"/>
          <c:order val="2"/>
          <c:tx>
            <c:strRef>
              <c:f>[5]Summary!$A$10:$E$10</c:f>
              <c:strCache>
                <c:ptCount val="1"/>
                <c:pt idx="0">
                  <c:v>Coal</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[5]Summary!$F$10:$W$10</c:f>
              <c:numCache>
                <c:formatCode>General</c:formatCode>
                <c:ptCount val="18"/>
              </c:numCache>
            </c:numRef>
          </c:val>
        </c:ser>
        <c:ser>
          <c:idx val="3"/>
          <c:order val="3"/>
          <c:tx>
            <c:strRef>
              <c:f>[5]Summary!$A$11:$E$11</c:f>
              <c:strCache>
                <c:ptCount val="1"/>
                <c:pt idx="0">
                  <c:v>Cross Commodity</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[5]Summary!$F$11:$W$11</c:f>
              <c:numCache>
                <c:formatCode>General</c:formatCode>
                <c:ptCount val="18"/>
              </c:numCache>
            </c:numRef>
          </c:val>
        </c:ser>
        <c:ser>
          <c:idx val="4"/>
          <c:order val="4"/>
          <c:tx>
            <c:strRef>
              <c:f>[5]Summary!$A$12:$E$12</c:f>
              <c:strCache>
                <c:ptCount val="1"/>
                <c:pt idx="0">
                  <c:v>Advertising</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[5]Summary!$F$12:$W$12</c:f>
              <c:numCache>
                <c:formatCode>General</c:formatCode>
                <c:ptCount val="18"/>
              </c:numCache>
            </c:numRef>
          </c:val>
        </c:ser>
        <c:ser>
          <c:idx val="5"/>
          <c:order val="5"/>
          <c:tx>
            <c:strRef>
              <c:f>[5]Summary!$A$13:$E$13</c:f>
              <c:strCache>
                <c:ptCount val="1"/>
                <c:pt idx="0">
                  <c:v>EES/EWS</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[5]Summary!$F$13:$W$13</c:f>
              <c:numCache>
                <c:formatCode>General</c:formatCode>
                <c:ptCount val="18"/>
                <c:pt idx="0">
                  <c:v>0</c:v>
                </c:pt>
                <c:pt idx="1">
                  <c:v>0</c:v>
                </c:pt>
                <c:pt idx="2">
                  <c:v>0</c:v>
                </c:pt>
                <c:pt idx="3">
                  <c:v>0</c:v>
                </c:pt>
                <c:pt idx="4">
                  <c:v>0</c:v>
                </c:pt>
                <c:pt idx="5">
                  <c:v>-32303.822</c:v>
                </c:pt>
                <c:pt idx="6">
                  <c:v>4327.27131</c:v>
                </c:pt>
                <c:pt idx="7">
                  <c:v>-5180.558</c:v>
                </c:pt>
                <c:pt idx="8">
                  <c:v>0</c:v>
                </c:pt>
                <c:pt idx="9">
                  <c:v>0</c:v>
                </c:pt>
                <c:pt idx="10">
                  <c:v>-2878.256</c:v>
                </c:pt>
                <c:pt idx="11">
                  <c:v>-2878.26516</c:v>
                </c:pt>
                <c:pt idx="12">
                  <c:v>-1702.664</c:v>
                </c:pt>
                <c:pt idx="13">
                  <c:v>0</c:v>
                </c:pt>
                <c:pt idx="14">
                  <c:v>-3042.118</c:v>
                </c:pt>
                <c:pt idx="15">
                  <c:v>0</c:v>
                </c:pt>
                <c:pt idx="16">
                  <c:v>-3449.917</c:v>
                </c:pt>
                <c:pt idx="17">
                  <c:v>2202.316</c:v>
                </c:pt>
              </c:numCache>
            </c:numRef>
          </c:val>
        </c:ser>
        <c:ser>
          <c:idx val="6"/>
          <c:order val="6"/>
          <c:tx>
            <c:strRef>
              <c:f>[5]Summary!$A$14:$E$14</c:f>
              <c:strCache>
                <c:ptCount val="1"/>
                <c:pt idx="0">
                  <c:v>Freight</c:v>
                </c:pt>
              </c:strCache>
            </c:strRef>
          </c:tx>
          <c:spPr>
            <a:solidFill>
              <a:srgbClr val="0066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[5]Summary!$F$14:$W$14</c:f>
              <c:numCache>
                <c:formatCode>General</c:formatCode>
                <c:ptCount val="18"/>
              </c:numCache>
            </c:numRef>
          </c:val>
        </c:ser>
        <c:ser>
          <c:idx val="7"/>
          <c:order val="7"/>
          <c:tx>
            <c:strRef>
              <c:f>[5]Summary!$A$15:$E$15</c:f>
              <c:strCache>
                <c:ptCount val="1"/>
                <c:pt idx="0">
                  <c:v>Global Products</c:v>
                </c:pt>
              </c:strCache>
            </c:strRef>
          </c:tx>
          <c:spPr>
            <a:solidFill>
              <a:srgbClr val="cc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[5]Summary!$F$15:$W$15</c:f>
              <c:numCache>
                <c:formatCode>General</c:formatCode>
                <c:ptCount val="18"/>
              </c:numCache>
            </c:numRef>
          </c:val>
        </c:ser>
        <c:ser>
          <c:idx val="8"/>
          <c:order val="8"/>
          <c:tx>
            <c:strRef>
              <c:f>[5]Summary!$A$16:$E$16</c:f>
              <c:strCache>
                <c:ptCount val="1"/>
                <c:pt idx="0">
                  <c:v>Interest Rate</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[5]Summary!$F$16:$W$16</c:f>
              <c:numCache>
                <c:formatCode>General</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ser>
        <c:ser>
          <c:idx val="9"/>
          <c:order val="9"/>
          <c:tx>
            <c:strRef>
              <c:f>[5]Summary!$A$17:$E$17</c:f>
              <c:strCache>
                <c:ptCount val="1"/>
                <c:pt idx="0">
                  <c:v>LNG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[5]Summary!$F$17:$W$17</c:f>
              <c:numCache>
                <c:formatCode>General</c:formatCode>
                <c:ptCount val="18"/>
              </c:numCache>
            </c:numRef>
          </c:val>
        </c:ser>
        <c:ser>
          <c:idx val="10"/>
          <c:order val="10"/>
          <c:tx>
            <c:strRef>
              <c:f>[5]Summary!$A$18:$E$18</c:f>
              <c:strCache>
                <c:ptCount val="1"/>
                <c:pt idx="0">
                  <c:v>Lumber</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[5]Summary!$F$18:$W$18</c:f>
              <c:numCache>
                <c:formatCode>General</c:formatCode>
                <c:ptCount val="18"/>
              </c:numCache>
            </c:numRef>
          </c:val>
        </c:ser>
        <c:ser>
          <c:idx val="11"/>
          <c:order val="11"/>
          <c:tx>
            <c:strRef>
              <c:f>[5]Summary!$A$19:$E$19</c:f>
              <c:strCache>
                <c:ptCount val="1"/>
                <c:pt idx="0">
                  <c:v>Merchant Portfolio</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[5]Summary!$F$19:$W$19</c:f>
              <c:numCache>
                <c:formatCode>General</c:formatCode>
                <c:ptCount val="18"/>
              </c:numCache>
            </c:numRef>
          </c:val>
        </c:ser>
        <c:ser>
          <c:idx val="12"/>
          <c:order val="12"/>
          <c:tx>
            <c:strRef>
              <c:f>[5]Summary!$A$20:$E$20</c:f>
              <c:strCache>
                <c:ptCount val="1"/>
                <c:pt idx="0">
                  <c:v>Natural Gas</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[5]Summary!$F$20:$W$20</c:f>
              <c:numCache>
                <c:formatCode>General</c:formatCode>
                <c:ptCount val="18"/>
                <c:pt idx="5">
                  <c:v>-4715.02965</c:v>
                </c:pt>
              </c:numCache>
            </c:numRef>
          </c:val>
        </c:ser>
        <c:ser>
          <c:idx val="13"/>
          <c:order val="13"/>
          <c:tx>
            <c:strRef>
              <c:f>[5]Summary!$A$21:$E$21</c:f>
              <c:strCache>
                <c:ptCount val="1"/>
                <c:pt idx="0">
                  <c:v>Paper</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[5]Summary!$F$21:$W$21</c:f>
              <c:numCache>
                <c:formatCode>General</c:formatCode>
                <c:ptCount val="18"/>
              </c:numCache>
            </c:numRef>
          </c:val>
        </c:ser>
        <c:ser>
          <c:idx val="14"/>
          <c:order val="14"/>
          <c:tx>
            <c:strRef>
              <c:f>[5]Summary!$A$22:$E$22</c:f>
              <c:strCache>
                <c:ptCount val="1"/>
                <c:pt idx="0">
                  <c:v>Power Canada</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[5]Summary!$F$22:$W$22</c:f>
              <c:numCache>
                <c:formatCode>General</c:formatCode>
                <c:ptCount val="18"/>
                <c:pt idx="16">
                  <c:v>521.73044</c:v>
                </c:pt>
              </c:numCache>
            </c:numRef>
          </c:val>
        </c:ser>
        <c:ser>
          <c:idx val="15"/>
          <c:order val="15"/>
          <c:tx>
            <c:strRef>
              <c:f>[5]Summary!$A$23:$E$23</c:f>
              <c:strCache>
                <c:ptCount val="1"/>
                <c:pt idx="0">
                  <c:v>Power East</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[5]Summary!$F$23:$W$23</c:f>
              <c:numCache>
                <c:formatCode>General</c:formatCode>
                <c:ptCount val="18"/>
                <c:pt idx="10">
                  <c:v>344.28055</c:v>
                </c:pt>
                <c:pt idx="14">
                  <c:v>-353.28329</c:v>
                </c:pt>
                <c:pt idx="16">
                  <c:v>-312.5136</c:v>
                </c:pt>
              </c:numCache>
            </c:numRef>
          </c:val>
        </c:ser>
        <c:ser>
          <c:idx val="16"/>
          <c:order val="16"/>
          <c:tx>
            <c:strRef>
              <c:f>[5]Summary!$A$24:$E$24</c:f>
              <c:strCache>
                <c:ptCount val="1"/>
                <c:pt idx="0">
                  <c:v>Power West</c:v>
                </c:pt>
              </c:strCache>
            </c:strRef>
          </c:tx>
          <c:spPr>
            <a:solidFill>
              <a:srgbClr val="00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[5]Summary!$F$24:$W$24</c:f>
              <c:numCache>
                <c:formatCode>General</c:formatCode>
                <c:ptCount val="18"/>
                <c:pt idx="16">
                  <c:v>223.70521</c:v>
                </c:pt>
              </c:numCache>
            </c:numRef>
          </c:val>
        </c:ser>
        <c:ser>
          <c:idx val="17"/>
          <c:order val="17"/>
          <c:tx>
            <c:strRef>
              <c:f>[5]Summary!$A$25:$E$25</c:f>
              <c:strCache>
                <c:ptCount val="1"/>
                <c:pt idx="0">
                  <c:v>Soft Commodities</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[5]Summary!$F$25:$W$25</c:f>
              <c:numCache>
                <c:formatCode>General</c:formatCode>
                <c:ptCount val="18"/>
              </c:numCache>
            </c:numRef>
          </c:val>
        </c:ser>
        <c:ser>
          <c:idx val="18"/>
          <c:order val="18"/>
          <c:tx>
            <c:strRef>
              <c:f>[5]Summary!$A$26:$E$26</c:f>
              <c:strCache>
                <c:ptCount val="1"/>
                <c:pt idx="0">
                  <c:v>Steel</c:v>
                </c:pt>
              </c:strCache>
            </c:strRef>
          </c:tx>
          <c:spPr>
            <a:solidFill>
              <a:srgbClr val="cc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[5]Summary!$F$26:$W$26</c:f>
              <c:numCache>
                <c:formatCode>General</c:formatCode>
                <c:ptCount val="18"/>
              </c:numCache>
            </c:numRef>
          </c:val>
        </c:ser>
        <c:ser>
          <c:idx val="19"/>
          <c:order val="19"/>
          <c:tx>
            <c:strRef>
              <c:f>[5]Summary!$A$27:$E$27</c:f>
              <c:strCache>
                <c:ptCount val="1"/>
                <c:pt idx="0">
                  <c:v>Weather</c:v>
                </c:pt>
              </c:strCache>
            </c:strRef>
          </c:tx>
          <c:spPr>
            <a:solidFill>
              <a:srgbClr val="ffff99"/>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[5]Summary!$F$27:$W$27</c:f>
              <c:numCache>
                <c:formatCode>General</c:formatCode>
                <c:ptCount val="18"/>
              </c:numCache>
            </c:numRef>
          </c:val>
        </c:ser>
        <c:ser>
          <c:idx val="20"/>
          <c:order val="20"/>
          <c:tx>
            <c:strRef>
              <c:f>[5]Summary!$A$28:$E$28</c:f>
              <c:strCache>
                <c:ptCount val="1"/>
                <c:pt idx="0">
                  <c:v>EEL</c:v>
                </c:pt>
              </c:strCache>
            </c:strRef>
          </c:tx>
          <c:spPr>
            <a:solidFill>
              <a:srgbClr val="99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[5]Summary!$F$28:$W$28</c:f>
              <c:numCache>
                <c:formatCode>General</c:formatCode>
                <c:ptCount val="18"/>
                <c:pt idx="6">
                  <c:v>418.552019999999</c:v>
                </c:pt>
                <c:pt idx="10">
                  <c:v>-844.9197</c:v>
                </c:pt>
                <c:pt idx="12">
                  <c:v>-9243.21554</c:v>
                </c:pt>
                <c:pt idx="15">
                  <c:v>0</c:v>
                </c:pt>
                <c:pt idx="16">
                  <c:v>780</c:v>
                </c:pt>
                <c:pt idx="17">
                  <c:v>263.542190000004</c:v>
                </c:pt>
              </c:numCache>
            </c:numRef>
          </c:val>
        </c:ser>
        <c:ser>
          <c:idx val="21"/>
          <c:order val="21"/>
          <c:tx>
            <c:strRef>
              <c:f>[5]Summary!$A$29:$E$29</c:f>
              <c:strCache>
                <c:ptCount val="1"/>
                <c:pt idx="0">
                  <c:v>DRAM</c:v>
                </c:pt>
              </c:strCache>
            </c:strRef>
          </c:tx>
          <c:spPr>
            <a:solidFill>
              <a:srgbClr val="ff99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[5]Summary!$F$29:$W$29</c:f>
              <c:numCache>
                <c:formatCode>General</c:formatCode>
                <c:ptCount val="18"/>
                <c:pt idx="10">
                  <c:v>0</c:v>
                </c:pt>
              </c:numCache>
            </c:numRef>
          </c:val>
        </c:ser>
        <c:ser>
          <c:idx val="22"/>
          <c:order val="22"/>
          <c:tx>
            <c:strRef>
              <c:f>[5]Summary!$A$30:$E$30</c:f>
              <c:strCache>
                <c:ptCount val="1"/>
                <c:pt idx="0">
                  <c:v>Other (including Drift)</c:v>
                </c:pt>
              </c:strCache>
            </c:strRef>
          </c:tx>
          <c:spPr>
            <a:solidFill>
              <a:srgbClr val="cc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[5]Summary!$F$30:$W$30</c:f>
              <c:numCache>
                <c:formatCode>General</c:formatCode>
                <c:ptCount val="18"/>
                <c:pt idx="5">
                  <c:v>1756.69848000001</c:v>
                </c:pt>
                <c:pt idx="6">
                  <c:v>-993.205100000005</c:v>
                </c:pt>
                <c:pt idx="7">
                  <c:v>153.067850000002</c:v>
                </c:pt>
                <c:pt idx="8">
                  <c:v>0</c:v>
                </c:pt>
                <c:pt idx="9">
                  <c:v>0</c:v>
                </c:pt>
                <c:pt idx="10">
                  <c:v>1655.51782</c:v>
                </c:pt>
                <c:pt idx="11">
                  <c:v>368.179469999963</c:v>
                </c:pt>
                <c:pt idx="12">
                  <c:v>207.290420000014</c:v>
                </c:pt>
                <c:pt idx="13">
                  <c:v>0</c:v>
                </c:pt>
                <c:pt idx="14">
                  <c:v>2041.29945</c:v>
                </c:pt>
                <c:pt idx="16">
                  <c:v>408.693740000002</c:v>
                </c:pt>
                <c:pt idx="17">
                  <c:v>52.1233500000044</c:v>
                </c:pt>
              </c:numCache>
            </c:numRef>
          </c:val>
        </c:ser>
        <c:gapWidth val="0"/>
        <c:overlap val="100"/>
        <c:axId val="41949854"/>
        <c:axId val="18101444"/>
      </c:barChart>
      <c:catAx>
        <c:axId val="41949854"/>
        <c:scaling>
          <c:orientation val="minMax"/>
          <c:min val="37141"/>
        </c:scaling>
        <c:delete val="0"/>
        <c:axPos val="b"/>
        <c:numFmt formatCode="General" sourceLinked="1"/>
        <c:majorTickMark val="out"/>
        <c:minorTickMark val="none"/>
        <c:tickLblPos val="high"/>
        <c:spPr>
          <a:ln w="0">
            <a:solidFill>
              <a:srgbClr val="000000"/>
            </a:solidFill>
          </a:ln>
        </c:spPr>
        <c:txPr>
          <a:bodyPr rot="-5400000"/>
          <a:lstStyle/>
          <a:p>
            <a:pPr>
              <a:defRPr b="0" sz="900" strike="noStrike" u="none">
                <a:solidFill>
                  <a:srgbClr val="000000"/>
                </a:solidFill>
                <a:uFillTx/>
                <a:latin typeface="Arial"/>
              </a:defRPr>
            </a:pPr>
          </a:p>
        </c:txPr>
        <c:crossAx val="18101444"/>
        <c:crossesAt val="0"/>
        <c:auto val="1"/>
        <c:lblAlgn val="ctr"/>
        <c:lblOffset val="100"/>
        <c:noMultiLvlLbl val="0"/>
      </c:catAx>
      <c:valAx>
        <c:axId val="18101444"/>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41949854"/>
        <c:crossesAt val="1"/>
        <c:crossBetween val="midCat"/>
      </c:valAx>
      <c:spPr>
        <a:solidFill>
          <a:srgbClr val="ffffff"/>
        </a:solidFill>
        <a:ln w="12600">
          <a:solidFill>
            <a:srgbClr val="808080"/>
          </a:solidFill>
          <a:round/>
        </a:ln>
      </c:spPr>
    </c:plotArea>
    <c:legend>
      <c:legendPos val="r"/>
      <c:layout>
        <c:manualLayout>
          <c:xMode val="edge"/>
          <c:yMode val="edge"/>
          <c:x val="0.802661488918356"/>
          <c:y val="0.0795389048991354"/>
        </c:manualLayout>
      </c:layout>
      <c:overlay val="0"/>
      <c:spPr>
        <a:solidFill>
          <a:srgbClr val="ffffff"/>
        </a:solidFill>
        <a:ln w="0">
          <a:solidFill>
            <a:srgbClr val="000000"/>
          </a:solidFill>
        </a:ln>
      </c:spPr>
      <c:txPr>
        <a:bodyPr/>
        <a:lstStyle/>
        <a:p>
          <a:pPr>
            <a:defRPr b="0" sz="9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29.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Breakout of Errors by Type per Week Rolling 60 Days</a:t>
            </a:r>
          </a:p>
        </c:rich>
      </c:tx>
      <c:layout>
        <c:manualLayout>
          <c:xMode val="edge"/>
          <c:yMode val="edge"/>
          <c:x val="0.196043736672565"/>
          <c:y val="0.0359454461396209"/>
        </c:manualLayout>
      </c:layout>
      <c:overlay val="0"/>
      <c:spPr>
        <a:noFill/>
        <a:ln w="0">
          <a:noFill/>
        </a:ln>
      </c:spPr>
    </c:title>
    <c:autoTitleDeleted val="0"/>
    <c:plotArea>
      <c:layout>
        <c:manualLayout>
          <c:xMode val="edge"/>
          <c:yMode val="edge"/>
          <c:x val="0.0220951862438183"/>
          <c:y val="0.10124826629681"/>
          <c:w val="0.717707907989656"/>
          <c:h val="0.783633841886269"/>
        </c:manualLayout>
      </c:layout>
      <c:barChart>
        <c:barDir val="col"/>
        <c:grouping val="stacked"/>
        <c:varyColors val="0"/>
        <c:ser>
          <c:idx val="0"/>
          <c:order val="0"/>
          <c:tx>
            <c:strRef>
              <c:f>'Graph Data Sep 17'!$A$2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824"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17'!$T$2:$AC$2</c:f>
              <c:numCache>
                <c:formatCode>General</c:formatCode>
                <c:ptCount val="10"/>
                <c:pt idx="9">
                  <c:v>1</c:v>
                </c:pt>
              </c:numCache>
            </c:numRef>
          </c:val>
        </c:ser>
        <c:ser>
          <c:idx val="1"/>
          <c:order val="1"/>
          <c:tx>
            <c:strRef>
              <c:f>'Graph Data Sep 17'!$A$3</c:f>
              <c:strCache>
                <c:ptCount val="1"/>
                <c:pt idx="0">
                  <c:v>Deal Valuation</c:v>
                </c:pt>
              </c:strCache>
            </c:strRef>
          </c:tx>
          <c:spPr>
            <a:solidFill>
              <a:srgbClr val="ffcc00"/>
            </a:solidFill>
            <a:ln w="12600">
              <a:solidFill>
                <a:srgbClr val="000000"/>
              </a:solidFill>
              <a:round/>
            </a:ln>
          </c:spPr>
          <c:invertIfNegative val="0"/>
          <c:dPt>
            <c:idx val="7"/>
            <c:invertIfNegative val="0"/>
            <c:spPr>
              <a:solidFill>
                <a:srgbClr val="ffcc00"/>
              </a:solidFill>
              <a:ln w="12600">
                <a:solidFill>
                  <a:srgbClr val="000000"/>
                </a:solidFill>
                <a:round/>
              </a:ln>
            </c:spPr>
          </c:dPt>
          <c:dLbls>
            <c:dLbl>
              <c:idx val="7"/>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17'!$U$3:$AD$3</c:f>
              <c:numCache>
                <c:formatCode>General</c:formatCode>
                <c:ptCount val="10"/>
              </c:numCache>
            </c:numRef>
          </c:val>
        </c:ser>
        <c:ser>
          <c:idx val="2"/>
          <c:order val="2"/>
          <c:tx>
            <c:strRef>
              <c:f>'Graph Data Sep 17'!$A$4</c:f>
              <c:strCache>
                <c:ptCount val="1"/>
                <c:pt idx="0">
                  <c:v>Breakdown in Officializing Process- Human</c:v>
                </c:pt>
              </c:strCache>
            </c:strRef>
          </c:tx>
          <c:spPr>
            <a:solidFill>
              <a:srgbClr val="ffffcc"/>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17'!$U$4:$AD$4</c:f>
              <c:numCache>
                <c:formatCode>General</c:formatCode>
                <c:ptCount val="10"/>
                <c:pt idx="2">
                  <c:v>17</c:v>
                </c:pt>
                <c:pt idx="3">
                  <c:v>12</c:v>
                </c:pt>
                <c:pt idx="4">
                  <c:v>5</c:v>
                </c:pt>
                <c:pt idx="5">
                  <c:v>4</c:v>
                </c:pt>
                <c:pt idx="6">
                  <c:v>8</c:v>
                </c:pt>
                <c:pt idx="7">
                  <c:v>11</c:v>
                </c:pt>
                <c:pt idx="8">
                  <c:v>4</c:v>
                </c:pt>
                <c:pt idx="9">
                  <c:v>6</c:v>
                </c:pt>
              </c:numCache>
            </c:numRef>
          </c:val>
        </c:ser>
        <c:ser>
          <c:idx val="3"/>
          <c:order val="3"/>
          <c:tx>
            <c:strRef>
              <c:f>'Graph Data Sep 17'!$A$5</c:f>
              <c:strCache>
                <c:ptCount val="1"/>
                <c:pt idx="0">
                  <c:v>Breakdown in Officializing Process- IT(UK)</c:v>
                </c:pt>
              </c:strCache>
            </c:strRef>
          </c:tx>
          <c:spPr>
            <a:solidFill>
              <a:srgbClr val="ccffff"/>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17'!$U$5:$AD$5</c:f>
              <c:numCache>
                <c:formatCode>General</c:formatCode>
                <c:ptCount val="10"/>
                <c:pt idx="0">
                  <c:v>9</c:v>
                </c:pt>
                <c:pt idx="1">
                  <c:v>9</c:v>
                </c:pt>
                <c:pt idx="2">
                  <c:v>4</c:v>
                </c:pt>
                <c:pt idx="3">
                  <c:v>5</c:v>
                </c:pt>
                <c:pt idx="4">
                  <c:v>5</c:v>
                </c:pt>
                <c:pt idx="5">
                  <c:v>3</c:v>
                </c:pt>
                <c:pt idx="6">
                  <c:v>6</c:v>
                </c:pt>
                <c:pt idx="7">
                  <c:v>4</c:v>
                </c:pt>
                <c:pt idx="8">
                  <c:v>3</c:v>
                </c:pt>
                <c:pt idx="9">
                  <c:v>6</c:v>
                </c:pt>
              </c:numCache>
            </c:numRef>
          </c:val>
        </c:ser>
        <c:ser>
          <c:idx val="4"/>
          <c:order val="4"/>
          <c:tx>
            <c:strRef>
              <c:f>'Graph Data Sep 17'!$A$6</c:f>
              <c:strCache>
                <c:ptCount val="1"/>
                <c:pt idx="0">
                  <c:v>Breakdown in Officializing Process- IT (US)</c:v>
                </c:pt>
              </c:strCache>
            </c:strRef>
          </c:tx>
          <c:spPr>
            <a:solidFill>
              <a:srgbClr val="ccffcc"/>
            </a:solidFill>
            <a:ln w="12600">
              <a:solidFill>
                <a:srgbClr val="000000"/>
              </a:solidFill>
              <a:round/>
            </a:ln>
          </c:spPr>
          <c:invertIfNegative val="0"/>
          <c:dPt>
            <c:idx val="6"/>
            <c:invertIfNegative val="0"/>
            <c:spPr>
              <a:solidFill>
                <a:srgbClr val="ccffcc"/>
              </a:solidFill>
              <a:ln w="12600">
                <a:solidFill>
                  <a:srgbClr val="000000"/>
                </a:solidFill>
                <a:round/>
              </a:ln>
            </c:spPr>
          </c:dPt>
          <c:dPt>
            <c:idx val="8"/>
            <c:invertIfNegative val="0"/>
            <c:spPr>
              <a:solidFill>
                <a:srgbClr val="ccffcc"/>
              </a:solidFill>
              <a:ln w="12600">
                <a:solidFill>
                  <a:srgbClr val="000000"/>
                </a:solidFill>
                <a:round/>
              </a:ln>
            </c:spPr>
          </c:dPt>
          <c:dLbls>
            <c:dLbl>
              <c:idx val="6"/>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17'!$U$6:$AD$6</c:f>
              <c:numCache>
                <c:formatCode>General</c:formatCode>
                <c:ptCount val="10"/>
                <c:pt idx="0">
                  <c:v>5</c:v>
                </c:pt>
                <c:pt idx="1">
                  <c:v>5</c:v>
                </c:pt>
                <c:pt idx="2">
                  <c:v>1</c:v>
                </c:pt>
                <c:pt idx="3">
                  <c:v>1</c:v>
                </c:pt>
                <c:pt idx="4">
                  <c:v>2</c:v>
                </c:pt>
                <c:pt idx="6">
                  <c:v>1</c:v>
                </c:pt>
                <c:pt idx="8">
                  <c:v>2</c:v>
                </c:pt>
              </c:numCache>
            </c:numRef>
          </c:val>
        </c:ser>
        <c:ser>
          <c:idx val="5"/>
          <c:order val="5"/>
          <c:tx>
            <c:strRef>
              <c:f>'Graph Data Sep 17'!$A$7</c:f>
              <c:strCache>
                <c:ptCount val="1"/>
                <c:pt idx="0">
                  <c:v>Curve Issues</c:v>
                </c:pt>
              </c:strCache>
            </c:strRef>
          </c:tx>
          <c:spPr>
            <a:solidFill>
              <a:srgbClr val="ffcc99"/>
            </a:solidFill>
            <a:ln w="12600">
              <a:solidFill>
                <a:srgbClr val="000000"/>
              </a:solidFill>
              <a:round/>
            </a:ln>
          </c:spPr>
          <c:invertIfNegative val="0"/>
          <c:dPt>
            <c:idx val="7"/>
            <c:invertIfNegative val="0"/>
            <c:spPr>
              <a:solidFill>
                <a:srgbClr val="ffcc99"/>
              </a:solidFill>
              <a:ln w="12600">
                <a:solidFill>
                  <a:srgbClr val="000000"/>
                </a:solidFill>
                <a:round/>
              </a:ln>
            </c:spPr>
          </c:dPt>
          <c:dPt>
            <c:idx val="8"/>
            <c:invertIfNegative val="0"/>
            <c:spPr>
              <a:solidFill>
                <a:srgbClr val="ffcc99"/>
              </a:solidFill>
              <a:ln w="12600">
                <a:solidFill>
                  <a:srgbClr val="000000"/>
                </a:solidFill>
                <a:round/>
              </a:ln>
            </c:spPr>
          </c:dPt>
          <c:dLbls>
            <c:dLbl>
              <c:idx val="7"/>
              <c:txPr>
                <a:bodyPr wrap="none"/>
                <a:lstStyle/>
                <a:p>
                  <a:pPr>
                    <a:defRPr b="0" sz="100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10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0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17'!$U$7:$AD$7</c:f>
              <c:numCache>
                <c:formatCode>General</c:formatCode>
                <c:ptCount val="10"/>
                <c:pt idx="2">
                  <c:v>2</c:v>
                </c:pt>
                <c:pt idx="3">
                  <c:v>1</c:v>
                </c:pt>
                <c:pt idx="4">
                  <c:v>2</c:v>
                </c:pt>
                <c:pt idx="6">
                  <c:v>3</c:v>
                </c:pt>
                <c:pt idx="7">
                  <c:v>1</c:v>
                </c:pt>
                <c:pt idx="8">
                  <c:v>1</c:v>
                </c:pt>
              </c:numCache>
            </c:numRef>
          </c:val>
        </c:ser>
        <c:ser>
          <c:idx val="6"/>
          <c:order val="6"/>
          <c:tx>
            <c:strRef>
              <c:f>'Graph Data Sep 17'!$A$8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17'!$U$8:$AD$8</c:f>
              <c:numCache>
                <c:formatCode>General</c:formatCode>
                <c:ptCount val="10"/>
                <c:pt idx="1">
                  <c:v>2</c:v>
                </c:pt>
                <c:pt idx="3">
                  <c:v>1</c:v>
                </c:pt>
                <c:pt idx="4">
                  <c:v>1</c:v>
                </c:pt>
                <c:pt idx="5">
                  <c:v>3</c:v>
                </c:pt>
                <c:pt idx="6">
                  <c:v>2</c:v>
                </c:pt>
              </c:numCache>
            </c:numRef>
          </c:val>
        </c:ser>
        <c:ser>
          <c:idx val="7"/>
          <c:order val="7"/>
          <c:tx>
            <c:strRef>
              <c:f>'Graph Data Sep 17'!$A$9</c:f>
              <c:strCache>
                <c:ptCount val="1"/>
                <c:pt idx="0">
                  <c:v>Miscellaneous</c:v>
                </c:pt>
              </c:strCache>
            </c:strRef>
          </c:tx>
          <c:spPr>
            <a:solidFill>
              <a:srgbClr val="ccccff"/>
            </a:solidFill>
            <a:ln w="12600">
              <a:solidFill>
                <a:srgbClr val="000000"/>
              </a:solidFill>
              <a:round/>
            </a:ln>
          </c:spPr>
          <c:invertIfNegative val="0"/>
          <c:dLbls>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17'!$U$9:$AD$9</c:f>
              <c:numCache>
                <c:formatCode>General</c:formatCode>
                <c:ptCount val="10"/>
                <c:pt idx="1">
                  <c:v>2</c:v>
                </c:pt>
                <c:pt idx="2">
                  <c:v>3</c:v>
                </c:pt>
                <c:pt idx="3">
                  <c:v>3</c:v>
                </c:pt>
                <c:pt idx="4">
                  <c:v>2</c:v>
                </c:pt>
                <c:pt idx="5">
                  <c:v>3</c:v>
                </c:pt>
                <c:pt idx="6">
                  <c:v>2</c:v>
                </c:pt>
                <c:pt idx="7">
                  <c:v>1</c:v>
                </c:pt>
                <c:pt idx="9">
                  <c:v>1</c:v>
                </c:pt>
              </c:numCache>
            </c:numRef>
          </c:val>
        </c:ser>
        <c:ser>
          <c:idx val="8"/>
          <c:order val="8"/>
          <c:tx>
            <c:strRef>
              <c:f>'Graph Data Sep 17'!$A$10</c:f>
              <c:strCache>
                <c:ptCount val="1"/>
                <c:pt idx="0">
                  <c:v>Not identified</c:v>
                </c:pt>
              </c:strCache>
            </c:strRef>
          </c:tx>
          <c:spPr>
            <a:solidFill>
              <a:srgbClr val="000080"/>
            </a:solidFill>
            <a:ln w="12600">
              <a:solidFill>
                <a:srgbClr val="000000"/>
              </a:solidFill>
              <a:round/>
            </a:ln>
          </c:spPr>
          <c:invertIfNegative val="0"/>
          <c:dPt>
            <c:idx val="7"/>
            <c:invertIfNegative val="0"/>
            <c:spPr>
              <a:solidFill>
                <a:srgbClr val="000080"/>
              </a:solidFill>
              <a:ln w="12600">
                <a:solidFill>
                  <a:srgbClr val="000000"/>
                </a:solidFill>
                <a:round/>
              </a:ln>
            </c:spPr>
          </c:dPt>
          <c:dPt>
            <c:idx val="9"/>
            <c:invertIfNegative val="0"/>
            <c:spPr>
              <a:solidFill>
                <a:srgbClr val="000080"/>
              </a:solidFill>
              <a:ln w="12600">
                <a:solidFill>
                  <a:srgbClr val="000000"/>
                </a:solidFill>
                <a:round/>
              </a:ln>
            </c:spPr>
          </c:dPt>
          <c:dLbls>
            <c:dLbl>
              <c:idx val="7"/>
              <c:txPr>
                <a:bodyPr wrap="none"/>
                <a:lstStyle/>
                <a:p>
                  <a:pPr>
                    <a:defRPr b="0" sz="1200" strike="noStrike" u="none">
                      <a:solidFill>
                        <a:srgbClr val="000000"/>
                      </a:solidFill>
                      <a:uFillTx/>
                      <a:latin typeface="Arial"/>
                    </a:defRPr>
                  </a:pPr>
                </a:p>
              </c:txPr>
              <c:dLblPos val="ctr"/>
              <c:showLegendKey val="0"/>
              <c:showVal val="1"/>
              <c:showCatName val="0"/>
              <c:showSerName val="0"/>
              <c:showPercent val="0"/>
              <c:separator>
</c:separator>
            </c:dLbl>
            <c:dLbl>
              <c:idx val="9"/>
              <c:txPr>
                <a:bodyPr wrap="none"/>
                <a:lstStyle/>
                <a:p>
                  <a:pPr>
                    <a:defRPr b="0" sz="1200" strike="noStrike" u="none">
                      <a:solidFill>
                        <a:srgbClr val="000000"/>
                      </a:solidFill>
                      <a:uFillTx/>
                      <a:latin typeface="Arial"/>
                    </a:defRPr>
                  </a:pPr>
                </a:p>
              </c:txPr>
              <c:dLblPos val="ctr"/>
              <c:showLegendKey val="0"/>
              <c:showVal val="1"/>
              <c:showCatName val="0"/>
              <c:showSerName val="0"/>
              <c:showPercent val="0"/>
              <c:separator>
</c:separator>
            </c:dLbl>
            <c:txPr>
              <a:bodyPr wrap="none"/>
              <a:lstStyle/>
              <a:p>
                <a:pPr>
                  <a:defRPr b="0" sz="120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17'!$U$10:$AD$10</c:f>
              <c:numCache>
                <c:formatCode>General</c:formatCode>
                <c:ptCount val="10"/>
                <c:pt idx="0">
                  <c:v>1</c:v>
                </c:pt>
                <c:pt idx="1">
                  <c:v>1</c:v>
                </c:pt>
                <c:pt idx="2">
                  <c:v>2</c:v>
                </c:pt>
                <c:pt idx="3">
                  <c:v>1</c:v>
                </c:pt>
                <c:pt idx="5">
                  <c:v>1</c:v>
                </c:pt>
                <c:pt idx="6">
                  <c:v>1</c:v>
                </c:pt>
                <c:pt idx="7">
                  <c:v>1</c:v>
                </c:pt>
                <c:pt idx="9">
                  <c:v>1</c:v>
                </c:pt>
              </c:numCache>
            </c:numRef>
          </c:val>
        </c:ser>
        <c:gapWidth val="110"/>
        <c:overlap val="100"/>
        <c:axId val="57334103"/>
        <c:axId val="54590145"/>
      </c:barChart>
      <c:catAx>
        <c:axId val="57334103"/>
        <c:scaling>
          <c:orientation val="minMax"/>
        </c:scaling>
        <c:delete val="0"/>
        <c:axPos val="b"/>
        <c:numFmt formatCode="[$-409]m/d/yyyy" sourceLinked="0"/>
        <c:majorTickMark val="out"/>
        <c:minorTickMark val="none"/>
        <c:tickLblPos val="nextTo"/>
        <c:spPr>
          <a:ln w="0">
            <a:solidFill>
              <a:srgbClr val="000000"/>
            </a:solidFill>
          </a:ln>
        </c:spPr>
        <c:txPr>
          <a:bodyPr/>
          <a:lstStyle/>
          <a:p>
            <a:pPr>
              <a:defRPr b="0" sz="975" strike="noStrike" u="none">
                <a:solidFill>
                  <a:srgbClr val="000000"/>
                </a:solidFill>
                <a:uFillTx/>
                <a:latin typeface="Arial"/>
              </a:defRPr>
            </a:pPr>
          </a:p>
        </c:txPr>
        <c:crossAx val="54590145"/>
        <c:crossesAt val="0"/>
        <c:auto val="1"/>
        <c:lblAlgn val="ctr"/>
        <c:lblOffset val="100"/>
        <c:noMultiLvlLbl val="0"/>
      </c:catAx>
      <c:valAx>
        <c:axId val="54590145"/>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75" strike="noStrike" u="none">
                <a:solidFill>
                  <a:srgbClr val="000000"/>
                </a:solidFill>
                <a:uFillTx/>
                <a:latin typeface="Arial"/>
              </a:defRPr>
            </a:pPr>
          </a:p>
        </c:txPr>
        <c:crossAx val="57334103"/>
        <c:crossesAt val="1"/>
        <c:crossBetween val="midCat"/>
      </c:valAx>
      <c:spPr>
        <a:solidFill>
          <a:srgbClr val="ffffff"/>
        </a:solidFill>
        <a:ln w="12600">
          <a:solidFill>
            <a:srgbClr val="c0c0c0"/>
          </a:solidFill>
          <a:round/>
        </a:ln>
      </c:spPr>
    </c:plotArea>
    <c:legend>
      <c:legendPos val="r"/>
      <c:layout>
        <c:manualLayout>
          <c:xMode val="edge"/>
          <c:yMode val="edge"/>
          <c:x val="0.750691892382378"/>
          <c:y val="0.104022191400832"/>
          <c:w val="0.225670341636042"/>
          <c:h val="0.852172907998151"/>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Summary of Errors by Group for week of 10/15/2001</a:t>
            </a:r>
          </a:p>
        </c:rich>
      </c:tx>
      <c:layout>
        <c:manualLayout>
          <c:xMode val="edge"/>
          <c:yMode val="edge"/>
          <c:x val="0.209805794333015"/>
          <c:y val="0.0540770704705131"/>
        </c:manualLayout>
      </c:layout>
      <c:overlay val="0"/>
      <c:spPr>
        <a:noFill/>
        <a:ln w="0">
          <a:noFill/>
        </a:ln>
      </c:spPr>
    </c:title>
    <c:autoTitleDeleted val="0"/>
    <c:plotArea>
      <c:layout>
        <c:manualLayout>
          <c:xMode val="edge"/>
          <c:yMode val="edge"/>
          <c:x val="0.0300063673989175"/>
          <c:y val="0.145624866936342"/>
          <c:w val="0.727077363896848"/>
          <c:h val="0.707366404087716"/>
        </c:manualLayout>
      </c:layout>
      <c:barChart>
        <c:barDir val="col"/>
        <c:grouping val="clustered"/>
        <c:varyColors val="0"/>
        <c:ser>
          <c:idx val="0"/>
          <c:order val="0"/>
          <c:tx>
            <c:strRef>
              <c:f>'Graph Data Oct 015'!$C$188</c:f>
              <c:strCache>
                <c:ptCount val="1"/>
                <c:pt idx="0">
                  <c:v># of errors</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Pt>
            <c:idx val="1"/>
            <c:invertIfNegative val="0"/>
            <c:spPr>
              <a:solidFill>
                <a:srgbClr val="ccffff"/>
              </a:solidFill>
              <a:ln w="12600">
                <a:solidFill>
                  <a:srgbClr val="000000"/>
                </a:solidFill>
                <a:round/>
              </a:ln>
            </c:spPr>
          </c:dPt>
          <c:dPt>
            <c:idx val="2"/>
            <c:invertIfNegative val="0"/>
            <c:spPr>
              <a:solidFill>
                <a:srgbClr val="ccffff"/>
              </a:solidFill>
              <a:ln w="12600">
                <a:solidFill>
                  <a:srgbClr val="000000"/>
                </a:solidFill>
                <a:round/>
              </a:ln>
            </c:spPr>
          </c:dPt>
          <c:dPt>
            <c:idx val="3"/>
            <c:invertIfNegative val="0"/>
            <c:spPr>
              <a:solidFill>
                <a:srgbClr val="ccffff"/>
              </a:solidFill>
              <a:ln w="12600">
                <a:solidFill>
                  <a:srgbClr val="000000"/>
                </a:solidFill>
                <a:round/>
              </a:ln>
            </c:spPr>
          </c:dPt>
          <c:dPt>
            <c:idx val="4"/>
            <c:invertIfNegative val="0"/>
            <c:spPr>
              <a:solidFill>
                <a:srgbClr val="ccffff"/>
              </a:solidFill>
              <a:ln w="12600">
                <a:solidFill>
                  <a:srgbClr val="000000"/>
                </a:solidFill>
                <a:round/>
              </a:ln>
            </c:spPr>
          </c:dPt>
          <c:dPt>
            <c:idx val="5"/>
            <c:invertIfNegative val="0"/>
            <c:spPr>
              <a:solidFill>
                <a:srgbClr val="ccffff"/>
              </a:solidFill>
              <a:ln w="12600">
                <a:solidFill>
                  <a:srgbClr val="000000"/>
                </a:solidFill>
                <a:round/>
              </a:ln>
            </c:spPr>
          </c:dPt>
          <c:dPt>
            <c:idx val="6"/>
            <c:invertIfNegative val="0"/>
            <c:spPr>
              <a:solidFill>
                <a:srgbClr val="ccffff"/>
              </a:solidFill>
              <a:ln w="12600">
                <a:solidFill>
                  <a:srgbClr val="000000"/>
                </a:solidFill>
                <a:round/>
              </a:ln>
            </c:spPr>
          </c:dPt>
          <c:dPt>
            <c:idx val="7"/>
            <c:invertIfNegative val="0"/>
            <c:spPr>
              <a:solidFill>
                <a:srgbClr val="ccffff"/>
              </a:solidFill>
              <a:ln w="12600">
                <a:solidFill>
                  <a:srgbClr val="000000"/>
                </a:solidFill>
                <a:round/>
              </a:ln>
            </c:spPr>
          </c:dPt>
          <c:dPt>
            <c:idx val="8"/>
            <c:invertIfNegative val="0"/>
            <c:spPr>
              <a:solidFill>
                <a:srgbClr val="ccffff"/>
              </a:solidFill>
              <a:ln w="12600">
                <a:solidFill>
                  <a:srgbClr val="000000"/>
                </a:solidFill>
                <a:round/>
              </a:ln>
            </c:spPr>
          </c:dPt>
          <c:dPt>
            <c:idx val="9"/>
            <c:invertIfNegative val="0"/>
            <c:spPr>
              <a:solidFill>
                <a:srgbClr val="ccffff"/>
              </a:solidFill>
              <a:ln w="12600">
                <a:solidFill>
                  <a:srgbClr val="000000"/>
                </a:solidFill>
                <a:round/>
              </a:ln>
            </c:spPr>
          </c:dPt>
          <c:dLbls>
            <c:dLbl>
              <c:idx val="0"/>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1"/>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2"/>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3"/>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4"/>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5"/>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6"/>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7"/>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8"/>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9"/>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015'!$A$189:$A$198</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Oct 015'!$C$189:$C$198</c:f>
              <c:numCache>
                <c:formatCode>General</c:formatCode>
                <c:ptCount val="10"/>
                <c:pt idx="0">
                  <c:v>4</c:v>
                </c:pt>
                <c:pt idx="1">
                  <c:v>1</c:v>
                </c:pt>
                <c:pt idx="2">
                  <c:v>7</c:v>
                </c:pt>
                <c:pt idx="3">
                  <c:v>2</c:v>
                </c:pt>
                <c:pt idx="5">
                  <c:v>1</c:v>
                </c:pt>
                <c:pt idx="6">
                  <c:v>2</c:v>
                </c:pt>
                <c:pt idx="8">
                  <c:v>4</c:v>
                </c:pt>
                <c:pt idx="9">
                  <c:v>21</c:v>
                </c:pt>
              </c:numCache>
            </c:numRef>
          </c:val>
        </c:ser>
        <c:ser>
          <c:idx val="1"/>
          <c:order val="1"/>
          <c:tx>
            <c:strRef>
              <c:f>'Graph Data Oct 015'!$E$188</c:f>
              <c:strCache>
                <c:ptCount val="1"/>
                <c:pt idx="0">
                  <c:v>Ratio of Errors to Active Books </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Pt>
            <c:idx val="5"/>
            <c:invertIfNegative val="0"/>
            <c:spPr>
              <a:solidFill>
                <a:srgbClr val="ffff99"/>
              </a:solidFill>
              <a:ln w="12600">
                <a:solidFill>
                  <a:srgbClr val="000000"/>
                </a:solidFill>
                <a:round/>
              </a:ln>
            </c:spPr>
          </c:dPt>
          <c:dPt>
            <c:idx val="6"/>
            <c:invertIfNegative val="0"/>
            <c:spPr>
              <a:solidFill>
                <a:srgbClr val="ffff99"/>
              </a:solidFill>
              <a:ln w="12600">
                <a:solidFill>
                  <a:srgbClr val="000000"/>
                </a:solidFill>
                <a:round/>
              </a:ln>
            </c:spPr>
          </c:dPt>
          <c:dPt>
            <c:idx val="7"/>
            <c:invertIfNegative val="0"/>
            <c:spPr>
              <a:solidFill>
                <a:srgbClr val="ffff99"/>
              </a:solidFill>
              <a:ln w="12600">
                <a:solidFill>
                  <a:srgbClr val="000000"/>
                </a:solidFill>
                <a:round/>
              </a:ln>
            </c:spPr>
          </c:dPt>
          <c:dLbls>
            <c:numFmt formatCode="0" sourceLinked="1"/>
            <c:dLbl>
              <c:idx val="0"/>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1"/>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2"/>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3"/>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4"/>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5"/>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6"/>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7"/>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015'!$A$189:$A$198</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Oct 015'!$E$189:$E$196</c:f>
              <c:numCache>
                <c:formatCode>_(* #,##0_);_(* \(#,##0\);_(* \-??_);_(@_)</c:formatCode>
                <c:ptCount val="8"/>
                <c:pt idx="2">
                  <c:v>14.8936170212766</c:v>
                </c:pt>
                <c:pt idx="3">
                  <c:v>4.25531914893617</c:v>
                </c:pt>
                <c:pt idx="4">
                  <c:v>0</c:v>
                </c:pt>
                <c:pt idx="6">
                  <c:v>22.2222222222222</c:v>
                </c:pt>
                <c:pt idx="7">
                  <c:v>0</c:v>
                </c:pt>
              </c:numCache>
            </c:numRef>
          </c:val>
        </c:ser>
        <c:gapWidth val="150"/>
        <c:overlap val="0"/>
        <c:axId val="74027009"/>
        <c:axId val="19524194"/>
      </c:barChart>
      <c:catAx>
        <c:axId val="74027009"/>
        <c:scaling>
          <c:orientation val="minMax"/>
        </c:scaling>
        <c:delete val="0"/>
        <c:axPos val="b"/>
        <c:numFmt formatCode="General" sourceLinked="1"/>
        <c:majorTickMark val="out"/>
        <c:minorTickMark val="none"/>
        <c:tickLblPos val="nextTo"/>
        <c:spPr>
          <a:ln w="0">
            <a:solidFill>
              <a:srgbClr val="000000"/>
            </a:solidFill>
          </a:ln>
        </c:spPr>
        <c:txPr>
          <a:bodyPr/>
          <a:lstStyle/>
          <a:p>
            <a:pPr>
              <a:defRPr b="0" sz="550" strike="noStrike" u="none">
                <a:solidFill>
                  <a:srgbClr val="800000"/>
                </a:solidFill>
                <a:uFillTx/>
                <a:latin typeface="Arial"/>
              </a:defRPr>
            </a:pPr>
          </a:p>
        </c:txPr>
        <c:crossAx val="19524194"/>
        <c:crossesAt val="0"/>
        <c:auto val="1"/>
        <c:lblAlgn val="ctr"/>
        <c:lblOffset val="100"/>
        <c:noMultiLvlLbl val="0"/>
      </c:catAx>
      <c:valAx>
        <c:axId val="19524194"/>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025" strike="noStrike" u="none">
                <a:solidFill>
                  <a:srgbClr val="000000"/>
                </a:solidFill>
                <a:uFillTx/>
                <a:latin typeface="Arial"/>
              </a:defRPr>
            </a:pPr>
          </a:p>
        </c:txPr>
        <c:crossAx val="74027009"/>
        <c:crossBetween val="midCat"/>
      </c:valAx>
      <c:spPr>
        <a:solidFill>
          <a:srgbClr val="ffffff"/>
        </a:solidFill>
        <a:ln w="0">
          <a:solidFill>
            <a:srgbClr val="000000"/>
          </a:solidFill>
        </a:ln>
      </c:spPr>
    </c:plotArea>
    <c:legend>
      <c:legendPos val="r"/>
      <c:layout>
        <c:manualLayout>
          <c:xMode val="edge"/>
          <c:yMode val="edge"/>
          <c:x val="0.754695956701687"/>
          <c:y val="0.454758356397701"/>
          <c:w val="0.171283030881885"/>
          <c:h val="0.424313391526506"/>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userShapes r:id="rId1"/>
</c:chartSpace>
</file>

<file path=xl/charts/chart30.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25" strike="noStrike" u="none">
                <a:solidFill>
                  <a:srgbClr val="000000"/>
                </a:solidFill>
                <a:uFillTx/>
                <a:latin typeface="Arial"/>
              </a:rPr>
              <a:t>Trend of Weekly Errors Rolling 60 Days</a:t>
            </a:r>
          </a:p>
        </c:rich>
      </c:tx>
      <c:overlay val="0"/>
      <c:spPr>
        <a:noFill/>
        <a:ln w="0">
          <a:noFill/>
        </a:ln>
      </c:spPr>
    </c:title>
    <c:autoTitleDeleted val="0"/>
    <c:plotArea>
      <c:layout>
        <c:manualLayout>
          <c:xMode val="edge"/>
          <c:yMode val="edge"/>
          <c:x val="0.0518435932149399"/>
          <c:y val="0.11154052603328"/>
          <c:w val="0.877598152424942"/>
          <c:h val="0.722812667740204"/>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925"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'Graph Data Sep 17'!$U$12:$AD$12</c:f>
              <c:multiLvlStrCache>
                <c:ptCount val="1"/>
                <c:lvl>
                  <c:pt idx="0">
                    <c:v>9/17/2001</c:v>
                  </c:pt>
                </c:lvl>
                <c:lvl>
                  <c:pt idx="0">
                    <c:v>9/10/2001</c:v>
                  </c:pt>
                </c:lvl>
                <c:lvl>
                  <c:pt idx="0">
                    <c:v>9/4/2001</c:v>
                  </c:pt>
                </c:lvl>
                <c:lvl>
                  <c:pt idx="0">
                    <c:v>8/27/2001</c:v>
                  </c:pt>
                </c:lvl>
                <c:lvl>
                  <c:pt idx="0">
                    <c:v>8/20/2001</c:v>
                  </c:pt>
                </c:lvl>
                <c:lvl>
                  <c:pt idx="0">
                    <c:v>8/13/2001</c:v>
                  </c:pt>
                </c:lvl>
                <c:lvl>
                  <c:pt idx="0">
                    <c:v>8/6/2001</c:v>
                  </c:pt>
                </c:lvl>
                <c:lvl>
                  <c:pt idx="0">
                    <c:v>7/30/2001</c:v>
                  </c:pt>
                </c:lvl>
                <c:lvl>
                  <c:pt idx="0">
                    <c:v>7/23/2001</c:v>
                  </c:pt>
                </c:lvl>
                <c:lvl>
                  <c:pt idx="0">
                    <c:v>7/16/2001</c:v>
                  </c:pt>
                </c:lvl>
              </c:multiLvlStrCache>
            </c:multiLvlStrRef>
          </c:cat>
          <c:val>
            <c:numRef>
              <c:f>'Graph Data Sep 17'!$U$11:$AD$11</c:f>
              <c:numCache>
                <c:formatCode>General</c:formatCode>
                <c:ptCount val="10"/>
                <c:pt idx="0">
                  <c:v>15</c:v>
                </c:pt>
                <c:pt idx="1">
                  <c:v>19</c:v>
                </c:pt>
                <c:pt idx="2">
                  <c:v>29</c:v>
                </c:pt>
                <c:pt idx="3">
                  <c:v>24</c:v>
                </c:pt>
                <c:pt idx="4">
                  <c:v>17</c:v>
                </c:pt>
                <c:pt idx="5">
                  <c:v>14</c:v>
                </c:pt>
                <c:pt idx="6">
                  <c:v>23</c:v>
                </c:pt>
                <c:pt idx="7">
                  <c:v>18</c:v>
                </c:pt>
                <c:pt idx="8">
                  <c:v>11</c:v>
                </c:pt>
                <c:pt idx="9">
                  <c:v>16</c:v>
                </c:pt>
              </c:numCache>
            </c:numRef>
          </c:val>
          <c:smooth val="0"/>
        </c:ser>
        <c:hiLowLines>
          <c:spPr>
            <a:ln w="0">
              <a:noFill/>
            </a:ln>
          </c:spPr>
        </c:hiLowLines>
        <c:marker val="1"/>
        <c:axId val="94467529"/>
        <c:axId val="5844511"/>
      </c:lineChart>
      <c:catAx>
        <c:axId val="94467529"/>
        <c:scaling>
          <c:orientation val="minMax"/>
        </c:scaling>
        <c:delete val="0"/>
        <c:axPos val="b"/>
        <c:numFmt formatCode="[$-409]m/d/yyyy" sourceLinked="1"/>
        <c:majorTickMark val="out"/>
        <c:minorTickMark val="none"/>
        <c:tickLblPos val="nextTo"/>
        <c:spPr>
          <a:ln w="0">
            <a:solidFill>
              <a:srgbClr val="000000"/>
            </a:solidFill>
          </a:ln>
        </c:spPr>
        <c:txPr>
          <a:bodyPr rot="-2700000"/>
          <a:lstStyle/>
          <a:p>
            <a:pPr>
              <a:defRPr b="0" sz="800" strike="noStrike" u="none">
                <a:solidFill>
                  <a:srgbClr val="000000"/>
                </a:solidFill>
                <a:uFillTx/>
                <a:latin typeface="Arial"/>
              </a:defRPr>
            </a:pPr>
          </a:p>
        </c:txPr>
        <c:crossAx val="5844511"/>
        <c:crossesAt val="0"/>
        <c:auto val="1"/>
        <c:lblAlgn val="ctr"/>
        <c:lblOffset val="100"/>
        <c:noMultiLvlLbl val="0"/>
      </c:catAx>
      <c:valAx>
        <c:axId val="5844511"/>
        <c:scaling>
          <c:orientation val="minMax"/>
          <c:max val="50"/>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94467529"/>
        <c:crossesAt val="1"/>
        <c:crossBetween val="midCat"/>
        <c:majorUnit val="10"/>
        <c:minorUnit val="10"/>
      </c:valAx>
      <c:spPr>
        <a:solidFill>
          <a:srgbClr val="ffffff"/>
        </a:solidFill>
        <a:ln w="12600">
          <a:solidFill>
            <a:srgbClr val="808080"/>
          </a:solidFill>
          <a:round/>
        </a:ln>
      </c:spPr>
    </c:plotArea>
    <c:legend>
      <c:legendPos val="r"/>
      <c:layout>
        <c:manualLayout>
          <c:xMode val="edge"/>
          <c:yMode val="edge"/>
          <c:x val="0.112606514294816"/>
          <c:y val="0.809447128287708"/>
        </c:manualLayout>
      </c:layout>
      <c:overlay val="0"/>
      <c:spPr>
        <a:solidFill>
          <a:srgbClr val="ffffff"/>
        </a:solidFill>
        <a:ln w="0">
          <a:solidFill>
            <a:srgbClr val="000000"/>
          </a:solidFill>
        </a:ln>
      </c:spPr>
      <c:txPr>
        <a:bodyPr/>
        <a:lstStyle/>
        <a:p>
          <a:pPr>
            <a:defRPr b="0" sz="925"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3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Summary of Errors by Group for week of 09/17/2001</a:t>
            </a:r>
          </a:p>
        </c:rich>
      </c:tx>
      <c:layout>
        <c:manualLayout>
          <c:xMode val="edge"/>
          <c:yMode val="edge"/>
          <c:x val="0.164199299586119"/>
          <c:y val="0.0531190121354056"/>
        </c:manualLayout>
      </c:layout>
      <c:overlay val="0"/>
      <c:spPr>
        <a:noFill/>
        <a:ln w="0">
          <a:noFill/>
        </a:ln>
      </c:spPr>
    </c:title>
    <c:autoTitleDeleted val="0"/>
    <c:plotArea>
      <c:layout>
        <c:manualLayout>
          <c:xMode val="edge"/>
          <c:yMode val="edge"/>
          <c:x val="0.0300063673989175"/>
          <c:y val="0.141686182669789"/>
          <c:w val="0.727793696275072"/>
          <c:h val="0.711837342984884"/>
        </c:manualLayout>
      </c:layout>
      <c:barChart>
        <c:barDir val="col"/>
        <c:grouping val="clustered"/>
        <c:varyColors val="0"/>
        <c:ser>
          <c:idx val="0"/>
          <c:order val="0"/>
          <c:tx>
            <c:strRef>
              <c:f>'Graph Data Sep 17'!$C$187</c:f>
              <c:strCache>
                <c:ptCount val="1"/>
                <c:pt idx="0">
                  <c:v># of errors</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Pt>
            <c:idx val="1"/>
            <c:invertIfNegative val="0"/>
            <c:spPr>
              <a:solidFill>
                <a:srgbClr val="ccffff"/>
              </a:solidFill>
              <a:ln w="12600">
                <a:solidFill>
                  <a:srgbClr val="000000"/>
                </a:solidFill>
                <a:round/>
              </a:ln>
            </c:spPr>
          </c:dPt>
          <c:dPt>
            <c:idx val="2"/>
            <c:invertIfNegative val="0"/>
            <c:spPr>
              <a:solidFill>
                <a:srgbClr val="ccffff"/>
              </a:solidFill>
              <a:ln w="12600">
                <a:solidFill>
                  <a:srgbClr val="000000"/>
                </a:solidFill>
                <a:round/>
              </a:ln>
            </c:spPr>
          </c:dPt>
          <c:dPt>
            <c:idx val="3"/>
            <c:invertIfNegative val="0"/>
            <c:spPr>
              <a:solidFill>
                <a:srgbClr val="ccffff"/>
              </a:solidFill>
              <a:ln w="12600">
                <a:solidFill>
                  <a:srgbClr val="000000"/>
                </a:solidFill>
                <a:round/>
              </a:ln>
            </c:spPr>
          </c:dPt>
          <c:dPt>
            <c:idx val="4"/>
            <c:invertIfNegative val="0"/>
            <c:spPr>
              <a:solidFill>
                <a:srgbClr val="ccffff"/>
              </a:solidFill>
              <a:ln w="12600">
                <a:solidFill>
                  <a:srgbClr val="000000"/>
                </a:solidFill>
                <a:round/>
              </a:ln>
            </c:spPr>
          </c:dPt>
          <c:dPt>
            <c:idx val="5"/>
            <c:invertIfNegative val="0"/>
            <c:spPr>
              <a:solidFill>
                <a:srgbClr val="ccffff"/>
              </a:solidFill>
              <a:ln w="12600">
                <a:solidFill>
                  <a:srgbClr val="000000"/>
                </a:solidFill>
                <a:round/>
              </a:ln>
            </c:spPr>
          </c:dPt>
          <c:dPt>
            <c:idx val="6"/>
            <c:invertIfNegative val="0"/>
            <c:spPr>
              <a:solidFill>
                <a:srgbClr val="ccffff"/>
              </a:solidFill>
              <a:ln w="12600">
                <a:solidFill>
                  <a:srgbClr val="000000"/>
                </a:solidFill>
                <a:round/>
              </a:ln>
            </c:spPr>
          </c:dPt>
          <c:dPt>
            <c:idx val="7"/>
            <c:invertIfNegative val="0"/>
            <c:spPr>
              <a:solidFill>
                <a:srgbClr val="ccffff"/>
              </a:solidFill>
              <a:ln w="12600">
                <a:solidFill>
                  <a:srgbClr val="000000"/>
                </a:solidFill>
                <a:round/>
              </a:ln>
            </c:spPr>
          </c:dPt>
          <c:dPt>
            <c:idx val="8"/>
            <c:invertIfNegative val="0"/>
            <c:spPr>
              <a:solidFill>
                <a:srgbClr val="ccffff"/>
              </a:solidFill>
              <a:ln w="12600">
                <a:solidFill>
                  <a:srgbClr val="000000"/>
                </a:solidFill>
                <a:round/>
              </a:ln>
            </c:spPr>
          </c:dPt>
          <c:dPt>
            <c:idx val="9"/>
            <c:invertIfNegative val="0"/>
            <c:spPr>
              <a:solidFill>
                <a:srgbClr val="ccffff"/>
              </a:solidFill>
              <a:ln w="12600">
                <a:solidFill>
                  <a:srgbClr val="000000"/>
                </a:solidFill>
                <a:round/>
              </a:ln>
            </c:spPr>
          </c:dPt>
          <c:dLbls>
            <c:dLbl>
              <c:idx val="0"/>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1"/>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2"/>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3"/>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4"/>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5"/>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6"/>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7"/>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8"/>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9"/>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17'!$A$188:$A$197</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17'!$C$188:$C$197</c:f>
              <c:numCache>
                <c:formatCode>General</c:formatCode>
                <c:ptCount val="10"/>
                <c:pt idx="0">
                  <c:v>0</c:v>
                </c:pt>
                <c:pt idx="1">
                  <c:v>5</c:v>
                </c:pt>
                <c:pt idx="2">
                  <c:v>10</c:v>
                </c:pt>
                <c:pt idx="3">
                  <c:v>0</c:v>
                </c:pt>
                <c:pt idx="4">
                  <c:v>0</c:v>
                </c:pt>
                <c:pt idx="5">
                  <c:v>1</c:v>
                </c:pt>
                <c:pt idx="6">
                  <c:v>0</c:v>
                </c:pt>
                <c:pt idx="7">
                  <c:v>0</c:v>
                </c:pt>
                <c:pt idx="8">
                  <c:v>0</c:v>
                </c:pt>
                <c:pt idx="9">
                  <c:v>16</c:v>
                </c:pt>
              </c:numCache>
            </c:numRef>
          </c:val>
        </c:ser>
        <c:ser>
          <c:idx val="1"/>
          <c:order val="1"/>
          <c:tx>
            <c:strRef>
              <c:f>'Graph Data Sep 17'!$E$187</c:f>
              <c:strCache>
                <c:ptCount val="1"/>
                <c:pt idx="0">
                  <c:v>Ratio of Errors to Active Books </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Pt>
            <c:idx val="5"/>
            <c:invertIfNegative val="0"/>
            <c:spPr>
              <a:solidFill>
                <a:srgbClr val="ffff99"/>
              </a:solidFill>
              <a:ln w="12600">
                <a:solidFill>
                  <a:srgbClr val="000000"/>
                </a:solidFill>
                <a:round/>
              </a:ln>
            </c:spPr>
          </c:dPt>
          <c:dPt>
            <c:idx val="6"/>
            <c:invertIfNegative val="0"/>
            <c:spPr>
              <a:solidFill>
                <a:srgbClr val="ffff99"/>
              </a:solidFill>
              <a:ln w="12600">
                <a:solidFill>
                  <a:srgbClr val="000000"/>
                </a:solidFill>
                <a:round/>
              </a:ln>
            </c:spPr>
          </c:dPt>
          <c:dPt>
            <c:idx val="7"/>
            <c:invertIfNegative val="0"/>
            <c:spPr>
              <a:solidFill>
                <a:srgbClr val="ffff99"/>
              </a:solidFill>
              <a:ln w="12600">
                <a:solidFill>
                  <a:srgbClr val="000000"/>
                </a:solidFill>
                <a:round/>
              </a:ln>
            </c:spPr>
          </c:dPt>
          <c:dLbls>
            <c:numFmt formatCode="0" sourceLinked="1"/>
            <c:dLbl>
              <c:idx val="0"/>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1"/>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2"/>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3"/>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4"/>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5"/>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6"/>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7"/>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17'!$A$188:$A$197</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17'!$E$188:$E$195</c:f>
              <c:numCache>
                <c:formatCode>_(* #,##0_);_(* \(#,##0\);_(* \-??_);_(@_)</c:formatCode>
                <c:ptCount val="8"/>
                <c:pt idx="0">
                  <c:v>0</c:v>
                </c:pt>
                <c:pt idx="1">
                  <c:v>0.700280112044818</c:v>
                </c:pt>
                <c:pt idx="2">
                  <c:v>23.8095238095238</c:v>
                </c:pt>
                <c:pt idx="3">
                  <c:v>0</c:v>
                </c:pt>
                <c:pt idx="4">
                  <c:v>0</c:v>
                </c:pt>
                <c:pt idx="5">
                  <c:v>0.595238095238095</c:v>
                </c:pt>
                <c:pt idx="6">
                  <c:v>0</c:v>
                </c:pt>
                <c:pt idx="7">
                  <c:v>0</c:v>
                </c:pt>
              </c:numCache>
            </c:numRef>
          </c:val>
        </c:ser>
        <c:gapWidth val="150"/>
        <c:overlap val="0"/>
        <c:axId val="91028946"/>
        <c:axId val="40088766"/>
      </c:barChart>
      <c:catAx>
        <c:axId val="91028946"/>
        <c:scaling>
          <c:orientation val="minMax"/>
        </c:scaling>
        <c:delete val="0"/>
        <c:axPos val="b"/>
        <c:numFmt formatCode="General" sourceLinked="1"/>
        <c:majorTickMark val="out"/>
        <c:minorTickMark val="none"/>
        <c:tickLblPos val="nextTo"/>
        <c:spPr>
          <a:ln w="0">
            <a:solidFill>
              <a:srgbClr val="000000"/>
            </a:solidFill>
          </a:ln>
        </c:spPr>
        <c:txPr>
          <a:bodyPr/>
          <a:lstStyle/>
          <a:p>
            <a:pPr>
              <a:defRPr b="0" sz="550" strike="noStrike" u="none">
                <a:solidFill>
                  <a:srgbClr val="800000"/>
                </a:solidFill>
                <a:uFillTx/>
                <a:latin typeface="Arial"/>
              </a:defRPr>
            </a:pPr>
          </a:p>
        </c:txPr>
        <c:crossAx val="40088766"/>
        <c:crossesAt val="0"/>
        <c:auto val="1"/>
        <c:lblAlgn val="ctr"/>
        <c:lblOffset val="100"/>
        <c:noMultiLvlLbl val="0"/>
      </c:catAx>
      <c:valAx>
        <c:axId val="40088766"/>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025" strike="noStrike" u="none">
                <a:solidFill>
                  <a:srgbClr val="000000"/>
                </a:solidFill>
                <a:uFillTx/>
                <a:latin typeface="Arial"/>
              </a:defRPr>
            </a:pPr>
          </a:p>
        </c:txPr>
        <c:crossAx val="91028946"/>
        <c:crossBetween val="midCat"/>
      </c:valAx>
      <c:spPr>
        <a:solidFill>
          <a:srgbClr val="ffffff"/>
        </a:solidFill>
        <a:ln w="0">
          <a:solidFill>
            <a:srgbClr val="000000"/>
          </a:solidFill>
        </a:ln>
      </c:spPr>
    </c:plotArea>
    <c:legend>
      <c:legendPos val="r"/>
      <c:layout>
        <c:manualLayout>
          <c:xMode val="edge"/>
          <c:yMode val="edge"/>
          <c:x val="0.755412289079911"/>
          <c:y val="0.464019586970407"/>
          <c:w val="0.171283030881885"/>
          <c:h val="0.424313391526506"/>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userShapes r:id="rId1"/>
</c:chartSpace>
</file>

<file path=xl/charts/chart3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Number of Days Late for DPR by Group
(Rolling 30 Days)</a:t>
            </a:r>
          </a:p>
        </c:rich>
      </c:tx>
      <c:overlay val="0"/>
      <c:spPr>
        <a:noFill/>
        <a:ln w="0">
          <a:noFill/>
        </a:ln>
      </c:spPr>
    </c:title>
    <c:autoTitleDeleted val="0"/>
    <c:plotArea>
      <c:layout>
        <c:manualLayout>
          <c:xMode val="edge"/>
          <c:yMode val="edge"/>
          <c:x val="0.0232681354585191"/>
          <c:y val="0.120468732887964"/>
          <c:w val="0.962823965738002"/>
          <c:h val="0.873836381557332"/>
        </c:manualLayout>
      </c:layout>
      <c:barChart>
        <c:barDir val="col"/>
        <c:grouping val="clustered"/>
        <c:varyColors val="0"/>
        <c:ser>
          <c:idx val="0"/>
          <c:order val="0"/>
          <c:tx>
            <c:strRef>
              <c:f>[7]Pivot2!$B$1:$B$3</c:f>
              <c:strCache>
                <c:ptCount val="1"/>
                <c:pt idx="0">
                  <c:v>0 0 0</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[7]Pivot2!$A$4:$A$40</c:f>
              <c:strCache>
                <c:ptCount val="37"/>
                <c:pt idx="0">
                  <c:v>Broadband</c:v>
                </c:pt>
                <c:pt idx="1">
                  <c:v>Capital Portfolio</c:v>
                </c:pt>
                <c:pt idx="2">
                  <c:v>Coal</c:v>
                </c:pt>
                <c:pt idx="3">
                  <c:v>Coal Bench</c:v>
                </c:pt>
                <c:pt idx="4">
                  <c:v>Convertible Arbitrage</c:v>
                </c:pt>
                <c:pt idx="5">
                  <c:v>Cross Commodity</c:v>
                </c:pt>
                <c:pt idx="6">
                  <c:v>Advertising</c:v>
                </c:pt>
                <c:pt idx="7">
                  <c:v>EES/EWS Gas</c:v>
                </c:pt>
                <c:pt idx="8">
                  <c:v>EES/EWS Power</c:v>
                </c:pt>
                <c:pt idx="9">
                  <c:v>EIM Bench</c:v>
                </c:pt>
                <c:pt idx="10">
                  <c:v>Emerging Bench</c:v>
                </c:pt>
                <c:pt idx="11">
                  <c:v>Emissions</c:v>
                </c:pt>
                <c:pt idx="12">
                  <c:v>Equities</c:v>
                </c:pt>
                <c:pt idx="13">
                  <c:v>Freight Trading</c:v>
                </c:pt>
                <c:pt idx="14">
                  <c:v>Gas Bench</c:v>
                </c:pt>
                <c:pt idx="15">
                  <c:v>Global Products</c:v>
                </c:pt>
                <c:pt idx="16">
                  <c:v>Interest Rate</c:v>
                </c:pt>
                <c:pt idx="17">
                  <c:v>Liquids Bench</c:v>
                </c:pt>
                <c:pt idx="18">
                  <c:v>LNG</c:v>
                </c:pt>
                <c:pt idx="19">
                  <c:v>LNG Bench</c:v>
                </c:pt>
                <c:pt idx="20">
                  <c:v>Lumber</c:v>
                </c:pt>
                <c:pt idx="21">
                  <c:v>Cocoa Bench</c:v>
                </c:pt>
                <c:pt idx="22">
                  <c:v>Merchant Portfolio</c:v>
                </c:pt>
                <c:pt idx="23">
                  <c:v>Natural Gas P&amp;L</c:v>
                </c:pt>
                <c:pt idx="24">
                  <c:v>Outage Options</c:v>
                </c:pt>
                <c:pt idx="25">
                  <c:v>Paper</c:v>
                </c:pt>
                <c:pt idx="26">
                  <c:v>Power Canada</c:v>
                </c:pt>
                <c:pt idx="27">
                  <c:v>Power East</c:v>
                </c:pt>
                <c:pt idx="28">
                  <c:v>Power West</c:v>
                </c:pt>
                <c:pt idx="29">
                  <c:v>Power Bench</c:v>
                </c:pt>
                <c:pt idx="30">
                  <c:v>S-Cone Power Bench</c:v>
                </c:pt>
                <c:pt idx="31">
                  <c:v>S-Cone Bench</c:v>
                </c:pt>
                <c:pt idx="32">
                  <c:v>Soft Commodities</c:v>
                </c:pt>
                <c:pt idx="33">
                  <c:v>Steel</c:v>
                </c:pt>
                <c:pt idx="34">
                  <c:v>Synfuel</c:v>
                </c:pt>
                <c:pt idx="35">
                  <c:v>Weather</c:v>
                </c:pt>
                <c:pt idx="36">
                  <c:v>U.K. Summary</c:v>
                </c:pt>
              </c:strCache>
            </c:strRef>
          </c:cat>
          <c:val>
            <c:numRef>
              <c:f>[7]Pivot2!$B$4:$B$40</c:f>
              <c:numCache>
                <c:formatCode>General</c:formatCode>
                <c:ptCount val="37"/>
                <c:pt idx="0">
                  <c:v>0</c:v>
                </c:pt>
                <c:pt idx="1">
                  <c:v>3</c:v>
                </c:pt>
                <c:pt idx="2">
                  <c:v>0</c:v>
                </c:pt>
                <c:pt idx="3">
                  <c:v>4</c:v>
                </c:pt>
                <c:pt idx="4">
                  <c:v>0</c:v>
                </c:pt>
                <c:pt idx="5">
                  <c:v>0</c:v>
                </c:pt>
                <c:pt idx="6">
                  <c:v>0</c:v>
                </c:pt>
                <c:pt idx="7">
                  <c:v>5</c:v>
                </c:pt>
                <c:pt idx="8">
                  <c:v>10</c:v>
                </c:pt>
                <c:pt idx="9">
                  <c:v>3</c:v>
                </c:pt>
                <c:pt idx="10">
                  <c:v>0</c:v>
                </c:pt>
                <c:pt idx="11">
                  <c:v>0</c:v>
                </c:pt>
                <c:pt idx="12">
                  <c:v>0</c:v>
                </c:pt>
                <c:pt idx="13">
                  <c:v>2</c:v>
                </c:pt>
                <c:pt idx="14">
                  <c:v>6</c:v>
                </c:pt>
                <c:pt idx="15">
                  <c:v>1</c:v>
                </c:pt>
                <c:pt idx="16">
                  <c:v>0</c:v>
                </c:pt>
                <c:pt idx="17">
                  <c:v>2</c:v>
                </c:pt>
                <c:pt idx="18">
                  <c:v>0</c:v>
                </c:pt>
                <c:pt idx="19">
                  <c:v>1</c:v>
                </c:pt>
                <c:pt idx="20">
                  <c:v>0</c:v>
                </c:pt>
                <c:pt idx="21">
                  <c:v>0</c:v>
                </c:pt>
                <c:pt idx="22">
                  <c:v>0</c:v>
                </c:pt>
                <c:pt idx="23">
                  <c:v>5</c:v>
                </c:pt>
                <c:pt idx="24">
                  <c:v>0</c:v>
                </c:pt>
                <c:pt idx="25">
                  <c:v>1</c:v>
                </c:pt>
                <c:pt idx="26">
                  <c:v>5</c:v>
                </c:pt>
                <c:pt idx="27">
                  <c:v>6</c:v>
                </c:pt>
                <c:pt idx="28">
                  <c:v>7</c:v>
                </c:pt>
                <c:pt idx="29">
                  <c:v>9</c:v>
                </c:pt>
                <c:pt idx="30">
                  <c:v>0</c:v>
                </c:pt>
                <c:pt idx="31">
                  <c:v>1</c:v>
                </c:pt>
                <c:pt idx="32">
                  <c:v>1</c:v>
                </c:pt>
                <c:pt idx="33">
                  <c:v>0</c:v>
                </c:pt>
                <c:pt idx="34">
                  <c:v>0</c:v>
                </c:pt>
                <c:pt idx="35">
                  <c:v>0</c:v>
                </c:pt>
                <c:pt idx="36">
                  <c:v>0</c:v>
                </c:pt>
              </c:numCache>
            </c:numRef>
          </c:val>
        </c:ser>
        <c:gapWidth val="150"/>
        <c:overlap val="0"/>
        <c:axId val="33059810"/>
        <c:axId val="6840148"/>
      </c:barChart>
      <c:catAx>
        <c:axId val="33059810"/>
        <c:scaling>
          <c:orientation val="minMax"/>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Arial"/>
              </a:defRPr>
            </a:pPr>
          </a:p>
        </c:txPr>
        <c:crossAx val="6840148"/>
        <c:crossesAt val="0"/>
        <c:auto val="1"/>
        <c:lblAlgn val="ctr"/>
        <c:lblOffset val="100"/>
        <c:noMultiLvlLbl val="0"/>
      </c:catAx>
      <c:valAx>
        <c:axId val="6840148"/>
        <c:scaling>
          <c:orientation val="minMax"/>
        </c:scaling>
        <c:delete val="0"/>
        <c:axPos val="l"/>
        <c:majorGridlines>
          <c:spPr>
            <a:ln w="12600">
              <a:solidFill>
                <a:srgbClr val="ff0000"/>
              </a:solidFill>
              <a:round/>
            </a:ln>
          </c:spPr>
        </c:majorGridlines>
        <c:minorGridlines>
          <c:spPr>
            <a:ln w="0">
              <a:solidFill>
                <a:srgbClr val="000000"/>
              </a:solidFill>
            </a:ln>
          </c:spPr>
        </c:minorGridlines>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33059810"/>
        <c:crossesAt val="1"/>
        <c:crossBetween val="midCat"/>
        <c:majorUnit val="1"/>
        <c:minorUnit val="1"/>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3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60 Days DPR Completion Times</a:t>
            </a:r>
          </a:p>
        </c:rich>
      </c:tx>
      <c:layout>
        <c:manualLayout>
          <c:xMode val="edge"/>
          <c:yMode val="edge"/>
          <c:x val="0.31139179013845"/>
          <c:y val="0.0416805601867289"/>
        </c:manualLayout>
      </c:layout>
      <c:overlay val="0"/>
      <c:spPr>
        <a:noFill/>
        <a:ln w="0">
          <a:noFill/>
        </a:ln>
      </c:spPr>
    </c:title>
    <c:autoTitleDeleted val="0"/>
    <c:plotArea>
      <c:layout>
        <c:manualLayout>
          <c:xMode val="edge"/>
          <c:yMode val="edge"/>
          <c:x val="0.16304347826087"/>
          <c:y val="0.115816383238857"/>
          <c:w val="0.769795967937819"/>
          <c:h val="0.802267422474158"/>
        </c:manualLayout>
      </c:layout>
      <c:lineChart>
        <c:grouping val="standard"/>
        <c:varyColors val="0"/>
        <c:ser>
          <c:idx val="0"/>
          <c:order val="0"/>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[3]Chart!$AB$2:$AB$32</c:f>
              <c:numCache>
                <c:formatCode>General</c:formatCode>
                <c:ptCount val="31"/>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numCache>
            </c:numRef>
          </c:val>
          <c:smooth val="0"/>
        </c:ser>
        <c:ser>
          <c:idx val="1"/>
          <c:order val="1"/>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[3]Chart!$AC$2:$AC$32</c:f>
              <c:numCache>
                <c:formatCode>General</c:formatCode>
                <c:ptCount val="31"/>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numCache>
            </c:numRef>
          </c:val>
          <c:smooth val="0"/>
        </c:ser>
        <c:ser>
          <c:idx val="2"/>
          <c:order val="2"/>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[3]Chart!$AB$2:$AB$33</c:f>
              <c:numCache>
                <c:formatCode>General</c:formatCode>
                <c:ptCount val="32"/>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pt idx="31">
                  <c:v>0.313888888888889</c:v>
                </c:pt>
              </c:numCache>
            </c:numRef>
          </c:val>
          <c:smooth val="0"/>
        </c:ser>
        <c:ser>
          <c:idx val="3"/>
          <c:order val="3"/>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[3]Chart!$AC$2:$AC$33</c:f>
              <c:numCache>
                <c:formatCode>General</c:formatCode>
                <c:ptCount val="32"/>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pt idx="31">
                  <c:v>0.729166666666667</c:v>
                </c:pt>
              </c:numCache>
            </c:numRef>
          </c:val>
          <c:smooth val="0"/>
        </c:ser>
        <c:hiLowLines>
          <c:spPr>
            <a:ln w="0">
              <a:noFill/>
            </a:ln>
          </c:spPr>
        </c:hiLowLines>
        <c:marker val="1"/>
        <c:axId val="11293277"/>
        <c:axId val="28004761"/>
      </c:lineChart>
      <c:catAx>
        <c:axId val="11293277"/>
        <c:scaling>
          <c:orientation val="minMax"/>
          <c:max val="37085"/>
          <c:min val="37020"/>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Times New Roman"/>
              </a:defRPr>
            </a:pPr>
          </a:p>
        </c:txPr>
        <c:crossAx val="28004761"/>
        <c:crossesAt val="0"/>
        <c:auto val="1"/>
        <c:lblAlgn val="ctr"/>
        <c:lblOffset val="100"/>
        <c:noMultiLvlLbl val="0"/>
      </c:catAx>
      <c:valAx>
        <c:axId val="28004761"/>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25" strike="noStrike" u="none">
                <a:solidFill>
                  <a:srgbClr val="000000"/>
                </a:solidFill>
                <a:uFillTx/>
                <a:latin typeface="Arial"/>
              </a:defRPr>
            </a:pPr>
          </a:p>
        </c:txPr>
        <c:crossAx val="11293277"/>
        <c:crossesAt val="37020"/>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3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60 Days DPR Completion Times</a:t>
            </a:r>
          </a:p>
        </c:rich>
      </c:tx>
      <c:layout>
        <c:manualLayout>
          <c:xMode val="edge"/>
          <c:yMode val="edge"/>
          <c:x val="0.314437291368622"/>
          <c:y val="0.0404823428079242"/>
        </c:manualLayout>
      </c:layout>
      <c:overlay val="0"/>
      <c:spPr>
        <a:noFill/>
        <a:ln w="0">
          <a:noFill/>
        </a:ln>
      </c:spPr>
    </c:title>
    <c:autoTitleDeleted val="0"/>
    <c:plotArea>
      <c:layout>
        <c:manualLayout>
          <c:xMode val="edge"/>
          <c:yMode val="edge"/>
          <c:x val="0.0859561278016214"/>
          <c:y val="0.153208440999139"/>
          <c:w val="0.775035765379113"/>
          <c:h val="0.71640826873385"/>
        </c:manualLayout>
      </c:layout>
      <c:lineChart>
        <c:grouping val="standard"/>
        <c:varyColors val="0"/>
        <c:ser>
          <c:idx val="0"/>
          <c:order val="0"/>
          <c:tx>
            <c:strRef>
              <c:f>[6]Chart!$AB$1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[6]Chart!$AA$57:$AA$106</c:f>
              <c:strCache>
                <c:ptCount val="50"/>
                <c:pt idx="0">
                  <c:v>37088</c:v>
                </c:pt>
                <c:pt idx="1">
                  <c:v>37089</c:v>
                </c:pt>
                <c:pt idx="2">
                  <c:v>37090</c:v>
                </c:pt>
                <c:pt idx="3">
                  <c:v>37091</c:v>
                </c:pt>
                <c:pt idx="4">
                  <c:v>37092</c:v>
                </c:pt>
                <c:pt idx="5">
                  <c:v>37095</c:v>
                </c:pt>
                <c:pt idx="6">
                  <c:v>37096</c:v>
                </c:pt>
                <c:pt idx="7">
                  <c:v>37097</c:v>
                </c:pt>
                <c:pt idx="8">
                  <c:v>37098</c:v>
                </c:pt>
                <c:pt idx="9">
                  <c:v>37099</c:v>
                </c:pt>
                <c:pt idx="10">
                  <c:v>37102</c:v>
                </c:pt>
                <c:pt idx="11">
                  <c:v>37103</c:v>
                </c:pt>
                <c:pt idx="12">
                  <c:v/>
                </c:pt>
                <c:pt idx="13">
                  <c:v>37104</c:v>
                </c:pt>
                <c:pt idx="14">
                  <c:v>37105</c:v>
                </c:pt>
                <c:pt idx="15">
                  <c:v>37106</c:v>
                </c:pt>
                <c:pt idx="16">
                  <c:v>37109</c:v>
                </c:pt>
                <c:pt idx="17">
                  <c:v>37110</c:v>
                </c:pt>
                <c:pt idx="18">
                  <c:v>37111</c:v>
                </c:pt>
                <c:pt idx="19">
                  <c:v>37112</c:v>
                </c:pt>
                <c:pt idx="20">
                  <c:v>37113</c:v>
                </c:pt>
                <c:pt idx="21">
                  <c:v>37116</c:v>
                </c:pt>
                <c:pt idx="22">
                  <c:v>37117</c:v>
                </c:pt>
                <c:pt idx="23">
                  <c:v>37118</c:v>
                </c:pt>
                <c:pt idx="24">
                  <c:v>37119</c:v>
                </c:pt>
                <c:pt idx="25">
                  <c:v>37120</c:v>
                </c:pt>
                <c:pt idx="26">
                  <c:v>37123</c:v>
                </c:pt>
                <c:pt idx="27">
                  <c:v>37124</c:v>
                </c:pt>
                <c:pt idx="28">
                  <c:v>37125</c:v>
                </c:pt>
                <c:pt idx="29">
                  <c:v>37126</c:v>
                </c:pt>
                <c:pt idx="30">
                  <c:v>37127</c:v>
                </c:pt>
                <c:pt idx="31">
                  <c:v>37130</c:v>
                </c:pt>
                <c:pt idx="32">
                  <c:v>37131</c:v>
                </c:pt>
                <c:pt idx="33">
                  <c:v>37132</c:v>
                </c:pt>
                <c:pt idx="34">
                  <c:v>37133</c:v>
                </c:pt>
                <c:pt idx="35">
                  <c:v>37134</c:v>
                </c:pt>
                <c:pt idx="36">
                  <c:v>37138</c:v>
                </c:pt>
                <c:pt idx="37">
                  <c:v>37139</c:v>
                </c:pt>
                <c:pt idx="38">
                  <c:v>37140</c:v>
                </c:pt>
                <c:pt idx="39">
                  <c:v>37141</c:v>
                </c:pt>
                <c:pt idx="40">
                  <c:v>37144</c:v>
                </c:pt>
                <c:pt idx="41">
                  <c:v>37145</c:v>
                </c:pt>
                <c:pt idx="42">
                  <c:v>37146</c:v>
                </c:pt>
                <c:pt idx="43">
                  <c:v>37147</c:v>
                </c:pt>
                <c:pt idx="44">
                  <c:v>37148</c:v>
                </c:pt>
                <c:pt idx="45">
                  <c:v>37151</c:v>
                </c:pt>
                <c:pt idx="46">
                  <c:v>37152</c:v>
                </c:pt>
                <c:pt idx="47">
                  <c:v>37153</c:v>
                </c:pt>
                <c:pt idx="48">
                  <c:v>37154</c:v>
                </c:pt>
                <c:pt idx="49">
                  <c:v>37155</c:v>
                </c:pt>
              </c:strCache>
            </c:strRef>
          </c:cat>
          <c:val>
            <c:numRef>
              <c:f>[6]Chart!$AB$57:$AB$106</c:f>
              <c:numCache>
                <c:formatCode>General</c:formatCode>
                <c:ptCount val="50"/>
                <c:pt idx="0">
                  <c:v>0.321527777777778</c:v>
                </c:pt>
                <c:pt idx="1">
                  <c:v>0.318055555555556</c:v>
                </c:pt>
                <c:pt idx="2">
                  <c:v>0.320138888888889</c:v>
                </c:pt>
                <c:pt idx="3">
                  <c:v>0.320138888888889</c:v>
                </c:pt>
                <c:pt idx="4">
                  <c:v>0.315277777777778</c:v>
                </c:pt>
                <c:pt idx="5">
                  <c:v>0.313888888888889</c:v>
                </c:pt>
                <c:pt idx="6">
                  <c:v>0.318055555555556</c:v>
                </c:pt>
                <c:pt idx="7">
                  <c:v>0.316666666666667</c:v>
                </c:pt>
                <c:pt idx="8">
                  <c:v>0.319444444444445</c:v>
                </c:pt>
                <c:pt idx="9">
                  <c:v>0.319444444444445</c:v>
                </c:pt>
                <c:pt idx="10">
                  <c:v>0.319444444444445</c:v>
                </c:pt>
                <c:pt idx="11">
                  <c:v>0.322916666666667</c:v>
                </c:pt>
                <c:pt idx="13">
                  <c:v>0.31875</c:v>
                </c:pt>
                <c:pt idx="14">
                  <c:v>0.318055555555556</c:v>
                </c:pt>
                <c:pt idx="15">
                  <c:v>0.320138888888889</c:v>
                </c:pt>
                <c:pt idx="16">
                  <c:v>0.319444444444445</c:v>
                </c:pt>
                <c:pt idx="17">
                  <c:v>0.313888888888889</c:v>
                </c:pt>
                <c:pt idx="18">
                  <c:v>0.315277777777778</c:v>
                </c:pt>
                <c:pt idx="19">
                  <c:v>0.319444444444445</c:v>
                </c:pt>
                <c:pt idx="20">
                  <c:v>0.319444444444445</c:v>
                </c:pt>
                <c:pt idx="21">
                  <c:v>0.329166666666667</c:v>
                </c:pt>
                <c:pt idx="22">
                  <c:v>0.317361111111111</c:v>
                </c:pt>
                <c:pt idx="23">
                  <c:v>0.309027777777778</c:v>
                </c:pt>
                <c:pt idx="24">
                  <c:v>0.324305555555556</c:v>
                </c:pt>
                <c:pt idx="25">
                  <c:v>0.333333333333333</c:v>
                </c:pt>
                <c:pt idx="26">
                  <c:v>0.319444444444445</c:v>
                </c:pt>
                <c:pt idx="27">
                  <c:v>0.319444444444445</c:v>
                </c:pt>
                <c:pt idx="28">
                  <c:v>0.324305555555556</c:v>
                </c:pt>
                <c:pt idx="29">
                  <c:v>0.319444444444445</c:v>
                </c:pt>
                <c:pt idx="30">
                  <c:v>0.319444444444445</c:v>
                </c:pt>
                <c:pt idx="31">
                  <c:v>0.319444444444445</c:v>
                </c:pt>
                <c:pt idx="32">
                  <c:v>0.316666666666667</c:v>
                </c:pt>
                <c:pt idx="33">
                  <c:v>0.319444444444445</c:v>
                </c:pt>
                <c:pt idx="34">
                  <c:v>0.317361111111111</c:v>
                </c:pt>
                <c:pt idx="35">
                  <c:v>0.319444444444445</c:v>
                </c:pt>
                <c:pt idx="36">
                  <c:v>0.322916666666667</c:v>
                </c:pt>
                <c:pt idx="37">
                  <c:v>0.319444444444445</c:v>
                </c:pt>
                <c:pt idx="38">
                  <c:v>0.318055555555556</c:v>
                </c:pt>
                <c:pt idx="39">
                  <c:v>0.322916666666667</c:v>
                </c:pt>
                <c:pt idx="40">
                  <c:v>0.319444444444445</c:v>
                </c:pt>
                <c:pt idx="41">
                  <c:v>0.319444444444445</c:v>
                </c:pt>
                <c:pt idx="42">
                  <c:v>0.319444444444445</c:v>
                </c:pt>
                <c:pt idx="43">
                  <c:v>0.319444444444445</c:v>
                </c:pt>
                <c:pt idx="44">
                  <c:v>0.317361111111111</c:v>
                </c:pt>
                <c:pt idx="45">
                  <c:v>0.319444444444445</c:v>
                </c:pt>
                <c:pt idx="46">
                  <c:v>0.319444444444445</c:v>
                </c:pt>
                <c:pt idx="47">
                  <c:v>0.317361111111111</c:v>
                </c:pt>
                <c:pt idx="48">
                  <c:v>0.318055555555556</c:v>
                </c:pt>
                <c:pt idx="49">
                  <c:v>0.319444444444445</c:v>
                </c:pt>
              </c:numCache>
            </c:numRef>
          </c:val>
          <c:smooth val="0"/>
        </c:ser>
        <c:ser>
          <c:idx val="1"/>
          <c:order val="1"/>
          <c:tx>
            <c:strRef>
              <c:f>[6]Chart!$AC$1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[6]Chart!$AA$57:$AA$106</c:f>
              <c:strCache>
                <c:ptCount val="50"/>
                <c:pt idx="0">
                  <c:v>37088</c:v>
                </c:pt>
                <c:pt idx="1">
                  <c:v>37089</c:v>
                </c:pt>
                <c:pt idx="2">
                  <c:v>37090</c:v>
                </c:pt>
                <c:pt idx="3">
                  <c:v>37091</c:v>
                </c:pt>
                <c:pt idx="4">
                  <c:v>37092</c:v>
                </c:pt>
                <c:pt idx="5">
                  <c:v>37095</c:v>
                </c:pt>
                <c:pt idx="6">
                  <c:v>37096</c:v>
                </c:pt>
                <c:pt idx="7">
                  <c:v>37097</c:v>
                </c:pt>
                <c:pt idx="8">
                  <c:v>37098</c:v>
                </c:pt>
                <c:pt idx="9">
                  <c:v>37099</c:v>
                </c:pt>
                <c:pt idx="10">
                  <c:v>37102</c:v>
                </c:pt>
                <c:pt idx="11">
                  <c:v>37103</c:v>
                </c:pt>
                <c:pt idx="12">
                  <c:v/>
                </c:pt>
                <c:pt idx="13">
                  <c:v>37104</c:v>
                </c:pt>
                <c:pt idx="14">
                  <c:v>37105</c:v>
                </c:pt>
                <c:pt idx="15">
                  <c:v>37106</c:v>
                </c:pt>
                <c:pt idx="16">
                  <c:v>37109</c:v>
                </c:pt>
                <c:pt idx="17">
                  <c:v>37110</c:v>
                </c:pt>
                <c:pt idx="18">
                  <c:v>37111</c:v>
                </c:pt>
                <c:pt idx="19">
                  <c:v>37112</c:v>
                </c:pt>
                <c:pt idx="20">
                  <c:v>37113</c:v>
                </c:pt>
                <c:pt idx="21">
                  <c:v>37116</c:v>
                </c:pt>
                <c:pt idx="22">
                  <c:v>37117</c:v>
                </c:pt>
                <c:pt idx="23">
                  <c:v>37118</c:v>
                </c:pt>
                <c:pt idx="24">
                  <c:v>37119</c:v>
                </c:pt>
                <c:pt idx="25">
                  <c:v>37120</c:v>
                </c:pt>
                <c:pt idx="26">
                  <c:v>37123</c:v>
                </c:pt>
                <c:pt idx="27">
                  <c:v>37124</c:v>
                </c:pt>
                <c:pt idx="28">
                  <c:v>37125</c:v>
                </c:pt>
                <c:pt idx="29">
                  <c:v>37126</c:v>
                </c:pt>
                <c:pt idx="30">
                  <c:v>37127</c:v>
                </c:pt>
                <c:pt idx="31">
                  <c:v>37130</c:v>
                </c:pt>
                <c:pt idx="32">
                  <c:v>37131</c:v>
                </c:pt>
                <c:pt idx="33">
                  <c:v>37132</c:v>
                </c:pt>
                <c:pt idx="34">
                  <c:v>37133</c:v>
                </c:pt>
                <c:pt idx="35">
                  <c:v>37134</c:v>
                </c:pt>
                <c:pt idx="36">
                  <c:v>37138</c:v>
                </c:pt>
                <c:pt idx="37">
                  <c:v>37139</c:v>
                </c:pt>
                <c:pt idx="38">
                  <c:v>37140</c:v>
                </c:pt>
                <c:pt idx="39">
                  <c:v>37141</c:v>
                </c:pt>
                <c:pt idx="40">
                  <c:v>37144</c:v>
                </c:pt>
                <c:pt idx="41">
                  <c:v>37145</c:v>
                </c:pt>
                <c:pt idx="42">
                  <c:v>37146</c:v>
                </c:pt>
                <c:pt idx="43">
                  <c:v>37147</c:v>
                </c:pt>
                <c:pt idx="44">
                  <c:v>37148</c:v>
                </c:pt>
                <c:pt idx="45">
                  <c:v>37151</c:v>
                </c:pt>
                <c:pt idx="46">
                  <c:v>37152</c:v>
                </c:pt>
                <c:pt idx="47">
                  <c:v>37153</c:v>
                </c:pt>
                <c:pt idx="48">
                  <c:v>37154</c:v>
                </c:pt>
                <c:pt idx="49">
                  <c:v>37155</c:v>
                </c:pt>
              </c:strCache>
            </c:strRef>
          </c:cat>
          <c:val>
            <c:numRef>
              <c:f>[6]Chart!$AC$57:$AC$106</c:f>
              <c:numCache>
                <c:formatCode>General</c:formatCode>
                <c:ptCount val="50"/>
                <c:pt idx="0">
                  <c:v>0.695833333333333</c:v>
                </c:pt>
                <c:pt idx="1">
                  <c:v>0.688888888888889</c:v>
                </c:pt>
                <c:pt idx="2">
                  <c:v>0.608333333333333</c:v>
                </c:pt>
                <c:pt idx="3">
                  <c:v>0.688888888888889</c:v>
                </c:pt>
                <c:pt idx="4">
                  <c:v>0.709722222222222</c:v>
                </c:pt>
                <c:pt idx="5">
                  <c:v>0.688888888888889</c:v>
                </c:pt>
                <c:pt idx="6">
                  <c:v>0.654166666666667</c:v>
                </c:pt>
                <c:pt idx="7">
                  <c:v>0.720138888888889</c:v>
                </c:pt>
                <c:pt idx="8">
                  <c:v>0.854861111111111</c:v>
                </c:pt>
                <c:pt idx="10">
                  <c:v>0.779861111111111</c:v>
                </c:pt>
                <c:pt idx="14">
                  <c:v>0.717361111111111</c:v>
                </c:pt>
                <c:pt idx="15">
                  <c:v>0.788194444444445</c:v>
                </c:pt>
                <c:pt idx="16">
                  <c:v>0.78125</c:v>
                </c:pt>
                <c:pt idx="17">
                  <c:v>0.6</c:v>
                </c:pt>
                <c:pt idx="18">
                  <c:v>0.708333333333333</c:v>
                </c:pt>
                <c:pt idx="19">
                  <c:v>0.664583333333333</c:v>
                </c:pt>
                <c:pt idx="20">
                  <c:v>0.716666666666667</c:v>
                </c:pt>
                <c:pt idx="21">
                  <c:v>0.678472222222222</c:v>
                </c:pt>
                <c:pt idx="22">
                  <c:v>0.722916666666667</c:v>
                </c:pt>
                <c:pt idx="23">
                  <c:v>0.727083333333333</c:v>
                </c:pt>
                <c:pt idx="24">
                  <c:v>0.670138888888889</c:v>
                </c:pt>
                <c:pt idx="25">
                  <c:v>0.721527777777778</c:v>
                </c:pt>
                <c:pt idx="26">
                  <c:v>0.690972222222222</c:v>
                </c:pt>
                <c:pt idx="27">
                  <c:v>0.666666666666667</c:v>
                </c:pt>
                <c:pt idx="28">
                  <c:v>0.759722222222222</c:v>
                </c:pt>
                <c:pt idx="29">
                  <c:v>0.708333333333333</c:v>
                </c:pt>
                <c:pt idx="30">
                  <c:v>0.7</c:v>
                </c:pt>
                <c:pt idx="31">
                  <c:v>0.728472222222222</c:v>
                </c:pt>
                <c:pt idx="32">
                  <c:v>0.739583333333333</c:v>
                </c:pt>
                <c:pt idx="33">
                  <c:v>0.739583333333333</c:v>
                </c:pt>
                <c:pt idx="34">
                  <c:v>0.704166666666667</c:v>
                </c:pt>
                <c:pt idx="36">
                  <c:v>0.617361111111111</c:v>
                </c:pt>
                <c:pt idx="37">
                  <c:v>0.725</c:v>
                </c:pt>
                <c:pt idx="38">
                  <c:v>0.725694444444445</c:v>
                </c:pt>
                <c:pt idx="39">
                  <c:v>0.669444444444444</c:v>
                </c:pt>
                <c:pt idx="40">
                  <c:v>0.684722222222222</c:v>
                </c:pt>
                <c:pt idx="42">
                  <c:v>0.752083333333333</c:v>
                </c:pt>
                <c:pt idx="43">
                  <c:v>0.702083333333333</c:v>
                </c:pt>
                <c:pt idx="44">
                  <c:v>0.747916666666667</c:v>
                </c:pt>
                <c:pt idx="45">
                  <c:v>0.739583333333333</c:v>
                </c:pt>
                <c:pt idx="46">
                  <c:v>0.645833333333333</c:v>
                </c:pt>
                <c:pt idx="47">
                  <c:v>0.715277777777778</c:v>
                </c:pt>
                <c:pt idx="48">
                  <c:v>0.715277777777778</c:v>
                </c:pt>
                <c:pt idx="49">
                  <c:v>0.725</c:v>
                </c:pt>
              </c:numCache>
            </c:numRef>
          </c:val>
          <c:smooth val="0"/>
        </c:ser>
        <c:hiLowLines>
          <c:spPr>
            <a:ln w="0">
              <a:noFill/>
            </a:ln>
          </c:spPr>
        </c:hiLowLines>
        <c:marker val="1"/>
        <c:axId val="17723123"/>
        <c:axId val="41120570"/>
      </c:lineChart>
      <c:catAx>
        <c:axId val="17723123"/>
        <c:scaling>
          <c:orientation val="minMax"/>
        </c:scaling>
        <c:delete val="0"/>
        <c:axPos val="b"/>
        <c:title>
          <c:tx>
            <c:rich>
              <a:bodyPr rot="0"/>
              <a:lstStyle/>
              <a:p>
                <a:pPr>
                  <a:defRPr b="0" sz="1300" strike="noStrike" u="none">
                    <a:uFillTx/>
                    <a:latin typeface="Arial"/>
                  </a:defRPr>
                </a:pPr>
                <a:r>
                  <a:rPr b="1" sz="1000" strike="noStrike" u="none">
                    <a:solidFill>
                      <a:srgbClr val="000000"/>
                    </a:solidFill>
                    <a:uFillTx/>
                    <a:latin typeface="Arial"/>
                  </a:rPr>
                  <a:t>Report Dates</a:t>
                </a:r>
              </a:p>
            </c:rich>
          </c:tx>
          <c:overlay val="0"/>
          <c:spPr>
            <a:noFill/>
            <a:ln w="0">
              <a:noFill/>
            </a:ln>
          </c:spPr>
        </c:title>
        <c:numFmt formatCode="[$-409]m/d/yyyy" sourceLinked="0"/>
        <c:majorTickMark val="out"/>
        <c:minorTickMark val="none"/>
        <c:tickLblPos val="nextTo"/>
        <c:spPr>
          <a:ln w="0">
            <a:solidFill>
              <a:srgbClr val="000000"/>
            </a:solidFill>
          </a:ln>
        </c:spPr>
        <c:txPr>
          <a:bodyPr rot="-5400000"/>
          <a:lstStyle/>
          <a:p>
            <a:pPr>
              <a:defRPr b="0" sz="900" strike="noStrike" u="none">
                <a:solidFill>
                  <a:srgbClr val="000000"/>
                </a:solidFill>
                <a:uFillTx/>
                <a:latin typeface="Times New Roman"/>
              </a:defRPr>
            </a:pPr>
          </a:p>
        </c:txPr>
        <c:crossAx val="41120570"/>
        <c:crossesAt val="0"/>
        <c:auto val="1"/>
        <c:lblAlgn val="ctr"/>
        <c:lblOffset val="100"/>
        <c:noMultiLvlLbl val="0"/>
      </c:catAx>
      <c:valAx>
        <c:axId val="41120570"/>
        <c:scaling>
          <c:orientation val="minMax"/>
          <c:max val="0.8"/>
          <c:min val="0.291666666666667"/>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1000" strike="noStrike" u="none">
                    <a:solidFill>
                      <a:srgbClr val="000000"/>
                    </a:solidFill>
                    <a:uFillTx/>
                    <a:latin typeface="Arial"/>
                  </a:rPr>
                  <a:t>Completion Times</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17723123"/>
        <c:crossesAt val="1"/>
        <c:crossBetween val="midCat"/>
        <c:majorUnit val="0.04"/>
        <c:minorUnit val="0.04"/>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userShapes r:id="rId1"/>
</c:chartSpace>
</file>

<file path=xl/charts/chart3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Trend of Book Creation
Rolling 30 Day period</a:t>
            </a:r>
          </a:p>
        </c:rich>
      </c:tx>
      <c:layout>
        <c:manualLayout>
          <c:xMode val="edge"/>
          <c:yMode val="edge"/>
          <c:x val="0.337178942255146"/>
          <c:y val="0.0293427230046948"/>
        </c:manualLayout>
      </c:layout>
      <c:overlay val="0"/>
      <c:spPr>
        <a:noFill/>
        <a:ln w="0">
          <a:noFill/>
        </a:ln>
      </c:spPr>
    </c:title>
    <c:autoTitleDeleted val="0"/>
    <c:plotArea>
      <c:layout>
        <c:manualLayout>
          <c:xMode val="edge"/>
          <c:yMode val="edge"/>
          <c:x val="0.0396502519885846"/>
          <c:y val="0.106103286384977"/>
          <c:w val="0.881049244034246"/>
          <c:h val="0.848474178403756"/>
        </c:manualLayout>
      </c:layout>
      <c:barChart>
        <c:barDir val="col"/>
        <c:grouping val="stacked"/>
        <c:varyColors val="0"/>
        <c:ser>
          <c:idx val="0"/>
          <c:order val="0"/>
          <c:tx>
            <c:strRef>
              <c:f>'Graph Data Sep 17'!$AE$15</c:f>
              <c:strCache>
                <c:ptCount val="1"/>
                <c:pt idx="0">
                  <c:v>EIM</c:v>
                </c:pt>
              </c:strCache>
            </c:strRef>
          </c:tx>
          <c:spPr>
            <a:solidFill>
              <a:srgbClr val="9999ff"/>
            </a:solidFill>
            <a:ln w="12600">
              <a:solidFill>
                <a:srgbClr val="000000"/>
              </a:solidFill>
              <a:round/>
            </a:ln>
          </c:spPr>
          <c:invertIfNegative val="0"/>
          <c:dPt>
            <c:idx val="1"/>
            <c:invertIfNegative val="0"/>
            <c:spPr>
              <a:solidFill>
                <a:srgbClr val="9999ff"/>
              </a:solidFill>
              <a:ln w="12600">
                <a:solidFill>
                  <a:srgbClr val="000000"/>
                </a:solidFill>
                <a:round/>
              </a:ln>
            </c:spPr>
          </c:dPt>
          <c:dLbls>
            <c:dLbl>
              <c:idx val="1"/>
              <c:txPr>
                <a:bodyPr wrap="none"/>
                <a:lstStyle/>
                <a:p>
                  <a:pPr>
                    <a:defRPr b="0" sz="1200" strike="noStrike" u="none">
                      <a:solidFill>
                        <a:srgbClr val="ff0000"/>
                      </a:solidFill>
                      <a:uFillTx/>
                      <a:latin typeface="Arial Black"/>
                    </a:defRPr>
                  </a:pPr>
                </a:p>
              </c:txPr>
              <c:dLblPos val="ctr"/>
              <c:showLegendKey val="0"/>
              <c:showVal val="1"/>
              <c:showCatName val="0"/>
              <c:showSerName val="0"/>
              <c:showPercent val="0"/>
              <c:separator>
</c:separator>
            </c:dLbl>
            <c:txPr>
              <a:bodyPr wrap="none"/>
              <a:lstStyle/>
              <a:p>
                <a:pPr>
                  <a:defRPr b="0" sz="1200" strike="noStrike" u="none">
                    <a:solidFill>
                      <a:srgbClr val="ff0000"/>
                    </a:solidFill>
                    <a:uFillTx/>
                    <a:latin typeface="Arial Black"/>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17'!$Y$12:$AD$12</c:f>
              <c:strCache>
                <c:ptCount val="6"/>
                <c:pt idx="0">
                  <c:v>8/13/2001</c:v>
                </c:pt>
                <c:pt idx="1">
                  <c:v>8/20/2001</c:v>
                </c:pt>
                <c:pt idx="2">
                  <c:v>8/27/2001</c:v>
                </c:pt>
                <c:pt idx="3">
                  <c:v>9/4/2001</c:v>
                </c:pt>
                <c:pt idx="4">
                  <c:v>9/10/2001</c:v>
                </c:pt>
                <c:pt idx="5">
                  <c:v>9/17/2001</c:v>
                </c:pt>
              </c:strCache>
            </c:strRef>
          </c:cat>
          <c:val>
            <c:numRef>
              <c:f>'Graph Data Sep 17'!$Y$15:$AD$15</c:f>
              <c:numCache>
                <c:formatCode>General</c:formatCode>
                <c:ptCount val="6"/>
                <c:pt idx="0">
                  <c:v>3</c:v>
                </c:pt>
                <c:pt idx="1">
                  <c:v>1</c:v>
                </c:pt>
                <c:pt idx="3">
                  <c:v>3</c:v>
                </c:pt>
                <c:pt idx="4">
                  <c:v>2</c:v>
                </c:pt>
                <c:pt idx="5">
                  <c:v>3</c:v>
                </c:pt>
              </c:numCache>
            </c:numRef>
          </c:val>
        </c:ser>
        <c:ser>
          <c:idx val="1"/>
          <c:order val="1"/>
          <c:tx>
            <c:strRef>
              <c:f>'Graph Data Sep 17'!$AE$16</c:f>
              <c:strCache>
                <c:ptCount val="1"/>
                <c:pt idx="0">
                  <c:v>EGM</c:v>
                </c:pt>
              </c:strCache>
            </c:strRef>
          </c:tx>
          <c:spPr>
            <a:solidFill>
              <a:srgbClr val="ffcc99"/>
            </a:solidFill>
            <a:ln w="12600">
              <a:solidFill>
                <a:srgbClr val="000000"/>
              </a:solidFill>
              <a:round/>
            </a:ln>
          </c:spPr>
          <c:invertIfNegative val="0"/>
          <c:dPt>
            <c:idx val="0"/>
            <c:invertIfNegative val="0"/>
            <c:spPr>
              <a:solidFill>
                <a:srgbClr val="ffcc99"/>
              </a:solidFill>
              <a:ln w="12600">
                <a:solidFill>
                  <a:srgbClr val="000000"/>
                </a:solidFill>
                <a:round/>
              </a:ln>
            </c:spPr>
          </c:dPt>
          <c:dPt>
            <c:idx val="1"/>
            <c:invertIfNegative val="0"/>
            <c:spPr>
              <a:solidFill>
                <a:srgbClr val="ffcc99"/>
              </a:solidFill>
              <a:ln w="12600">
                <a:solidFill>
                  <a:srgbClr val="000000"/>
                </a:solidFill>
                <a:round/>
              </a:ln>
            </c:spPr>
          </c:dPt>
          <c:dLbls>
            <c:dLbl>
              <c:idx val="0"/>
              <c:txPr>
                <a:bodyPr wrap="none"/>
                <a:lstStyle/>
                <a:p>
                  <a:pPr>
                    <a:defRPr b="0" sz="1100" strike="noStrike" u="none">
                      <a:solidFill>
                        <a:srgbClr val="ff0000"/>
                      </a:solidFill>
                      <a:uFillTx/>
                      <a:latin typeface="Arial Black"/>
                    </a:defRPr>
                  </a:pPr>
                </a:p>
              </c:txPr>
              <c:dLblPos val="ctr"/>
              <c:showLegendKey val="0"/>
              <c:showVal val="1"/>
              <c:showCatName val="0"/>
              <c:showSerName val="0"/>
              <c:showPercent val="0"/>
              <c:separator>
</c:separator>
            </c:dLbl>
            <c:dLbl>
              <c:idx val="1"/>
              <c:txPr>
                <a:bodyPr wrap="none"/>
                <a:lstStyle/>
                <a:p>
                  <a:pPr>
                    <a:defRPr b="0" sz="1100" strike="noStrike" u="none">
                      <a:solidFill>
                        <a:srgbClr val="ff0000"/>
                      </a:solidFill>
                      <a:uFillTx/>
                      <a:latin typeface="Arial Black"/>
                    </a:defRPr>
                  </a:pPr>
                </a:p>
              </c:txPr>
              <c:dLblPos val="ctr"/>
              <c:showLegendKey val="0"/>
              <c:showVal val="1"/>
              <c:showCatName val="0"/>
              <c:showSerName val="0"/>
              <c:showPercent val="0"/>
              <c:separator>
</c:separator>
            </c:dLbl>
            <c:txPr>
              <a:bodyPr wrap="none"/>
              <a:lstStyle/>
              <a:p>
                <a:pPr>
                  <a:defRPr b="0" sz="1100" strike="noStrike" u="none">
                    <a:solidFill>
                      <a:srgbClr val="ff0000"/>
                    </a:solidFill>
                    <a:uFillTx/>
                    <a:latin typeface="Arial Black"/>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17'!$Y$12:$AD$12</c:f>
              <c:strCache>
                <c:ptCount val="6"/>
                <c:pt idx="0">
                  <c:v>8/13/2001</c:v>
                </c:pt>
                <c:pt idx="1">
                  <c:v>8/20/2001</c:v>
                </c:pt>
                <c:pt idx="2">
                  <c:v>8/27/2001</c:v>
                </c:pt>
                <c:pt idx="3">
                  <c:v>9/4/2001</c:v>
                </c:pt>
                <c:pt idx="4">
                  <c:v>9/10/2001</c:v>
                </c:pt>
                <c:pt idx="5">
                  <c:v>9/17/2001</c:v>
                </c:pt>
              </c:strCache>
            </c:strRef>
          </c:cat>
          <c:val>
            <c:numRef>
              <c:f>'Graph Data Sep 17'!$Y$16:$AD$16</c:f>
              <c:numCache>
                <c:formatCode>General</c:formatCode>
                <c:ptCount val="6"/>
                <c:pt idx="0">
                  <c:v>3</c:v>
                </c:pt>
                <c:pt idx="1">
                  <c:v>8</c:v>
                </c:pt>
                <c:pt idx="2">
                  <c:v>2</c:v>
                </c:pt>
                <c:pt idx="3">
                  <c:v>9</c:v>
                </c:pt>
                <c:pt idx="4">
                  <c:v>17</c:v>
                </c:pt>
                <c:pt idx="5">
                  <c:v>57</c:v>
                </c:pt>
              </c:numCache>
            </c:numRef>
          </c:val>
        </c:ser>
        <c:ser>
          <c:idx val="2"/>
          <c:order val="2"/>
          <c:tx>
            <c:strRef>
              <c:f>'Graph Data Sep 17'!$AE$17</c:f>
              <c:strCache>
                <c:ptCount val="1"/>
                <c:pt idx="0">
                  <c:v>EBS</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17'!$Y$12:$AD$12</c:f>
              <c:strCache>
                <c:ptCount val="6"/>
                <c:pt idx="0">
                  <c:v>8/13/2001</c:v>
                </c:pt>
                <c:pt idx="1">
                  <c:v>8/20/2001</c:v>
                </c:pt>
                <c:pt idx="2">
                  <c:v>8/27/2001</c:v>
                </c:pt>
                <c:pt idx="3">
                  <c:v>9/4/2001</c:v>
                </c:pt>
                <c:pt idx="4">
                  <c:v>9/10/2001</c:v>
                </c:pt>
                <c:pt idx="5">
                  <c:v>9/17/2001</c:v>
                </c:pt>
              </c:strCache>
            </c:strRef>
          </c:cat>
          <c:val>
            <c:numRef>
              <c:f>'Graph Data Sep 17'!$Y$17:$AD$17</c:f>
              <c:numCache>
                <c:formatCode>General</c:formatCode>
                <c:ptCount val="6"/>
              </c:numCache>
            </c:numRef>
          </c:val>
        </c:ser>
        <c:ser>
          <c:idx val="3"/>
          <c:order val="3"/>
          <c:tx>
            <c:strRef>
              <c:f>'Graph Data Sep 17'!$AE$18</c:f>
              <c:strCache>
                <c:ptCount val="1"/>
                <c:pt idx="0">
                  <c:v>EEL</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17'!$Y$12:$AD$12</c:f>
              <c:strCache>
                <c:ptCount val="6"/>
                <c:pt idx="0">
                  <c:v>8/13/2001</c:v>
                </c:pt>
                <c:pt idx="1">
                  <c:v>8/20/2001</c:v>
                </c:pt>
                <c:pt idx="2">
                  <c:v>8/27/2001</c:v>
                </c:pt>
                <c:pt idx="3">
                  <c:v>9/4/2001</c:v>
                </c:pt>
                <c:pt idx="4">
                  <c:v>9/10/2001</c:v>
                </c:pt>
                <c:pt idx="5">
                  <c:v>9/17/2001</c:v>
                </c:pt>
              </c:strCache>
            </c:strRef>
          </c:cat>
          <c:val>
            <c:numRef>
              <c:f>'Graph Data Sep 17'!$Y$18:$AD$18</c:f>
              <c:numCache>
                <c:formatCode>General</c:formatCode>
                <c:ptCount val="6"/>
              </c:numCache>
            </c:numRef>
          </c:val>
        </c:ser>
        <c:ser>
          <c:idx val="4"/>
          <c:order val="4"/>
          <c:tx>
            <c:strRef>
              <c:f>'Graph Data Sep 17'!$AE$19</c:f>
              <c:strCache>
                <c:ptCount val="1"/>
                <c:pt idx="0">
                  <c:v>EES</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17'!$Y$12:$AD$12</c:f>
              <c:strCache>
                <c:ptCount val="6"/>
                <c:pt idx="0">
                  <c:v>8/13/2001</c:v>
                </c:pt>
                <c:pt idx="1">
                  <c:v>8/20/2001</c:v>
                </c:pt>
                <c:pt idx="2">
                  <c:v>8/27/2001</c:v>
                </c:pt>
                <c:pt idx="3">
                  <c:v>9/4/2001</c:v>
                </c:pt>
                <c:pt idx="4">
                  <c:v>9/10/2001</c:v>
                </c:pt>
                <c:pt idx="5">
                  <c:v>9/17/2001</c:v>
                </c:pt>
              </c:strCache>
            </c:strRef>
          </c:cat>
          <c:val>
            <c:numRef>
              <c:f>'Graph Data Sep 17'!$Y$19:$AD$19</c:f>
              <c:numCache>
                <c:formatCode>General</c:formatCode>
                <c:ptCount val="6"/>
              </c:numCache>
            </c:numRef>
          </c:val>
        </c:ser>
        <c:ser>
          <c:idx val="5"/>
          <c:order val="5"/>
          <c:tx>
            <c:strRef>
              <c:f>'Graph Data Sep 17'!$AE$20</c:f>
              <c:strCache>
                <c:ptCount val="1"/>
                <c:pt idx="0">
                  <c:v>EAM</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Lbls>
            <c:dLbl>
              <c:idx val="0"/>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1"/>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2"/>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3"/>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4"/>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17'!$Y$12:$AD$12</c:f>
              <c:strCache>
                <c:ptCount val="6"/>
                <c:pt idx="0">
                  <c:v>8/13/2001</c:v>
                </c:pt>
                <c:pt idx="1">
                  <c:v>8/20/2001</c:v>
                </c:pt>
                <c:pt idx="2">
                  <c:v>8/27/2001</c:v>
                </c:pt>
                <c:pt idx="3">
                  <c:v>9/4/2001</c:v>
                </c:pt>
                <c:pt idx="4">
                  <c:v>9/10/2001</c:v>
                </c:pt>
                <c:pt idx="5">
                  <c:v>9/17/2001</c:v>
                </c:pt>
              </c:strCache>
            </c:strRef>
          </c:cat>
          <c:val>
            <c:numRef>
              <c:f>'Graph Data Sep 17'!$Y$20:$AD$20</c:f>
              <c:numCache>
                <c:formatCode>General</c:formatCode>
                <c:ptCount val="6"/>
                <c:pt idx="0">
                  <c:v>7</c:v>
                </c:pt>
                <c:pt idx="1">
                  <c:v>3</c:v>
                </c:pt>
                <c:pt idx="2">
                  <c:v>11</c:v>
                </c:pt>
                <c:pt idx="3">
                  <c:v>1</c:v>
                </c:pt>
                <c:pt idx="4">
                  <c:v>17</c:v>
                </c:pt>
                <c:pt idx="5">
                  <c:v>6</c:v>
                </c:pt>
              </c:numCache>
            </c:numRef>
          </c:val>
        </c:ser>
        <c:gapWidth val="0"/>
        <c:overlap val="100"/>
        <c:axId val="98006022"/>
        <c:axId val="30708278"/>
      </c:barChart>
      <c:catAx>
        <c:axId val="98006022"/>
        <c:scaling>
          <c:orientation val="minMax"/>
        </c:scaling>
        <c:delete val="0"/>
        <c:axPos val="b"/>
        <c:numFmt formatCode="[$-409]m/d/yyyy"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30708278"/>
        <c:crossesAt val="0"/>
        <c:auto val="1"/>
        <c:lblAlgn val="ctr"/>
        <c:lblOffset val="100"/>
        <c:noMultiLvlLbl val="0"/>
      </c:catAx>
      <c:valAx>
        <c:axId val="30708278"/>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98006022"/>
        <c:crossesAt val="37104"/>
        <c:crossBetween val="midCat"/>
      </c:valAx>
      <c:spPr>
        <a:solidFill>
          <a:srgbClr val="ffffff"/>
        </a:solidFill>
        <a:ln w="12600">
          <a:solidFill>
            <a:srgbClr val="808080"/>
          </a:solidFill>
          <a:round/>
        </a:ln>
      </c:spPr>
    </c:plotArea>
    <c:legend>
      <c:legendPos val="r"/>
      <c:layout>
        <c:manualLayout>
          <c:xMode val="edge"/>
          <c:yMode val="edge"/>
          <c:x val="0.86629424980266"/>
          <c:y val="0.197887323943662"/>
          <c:w val="0.0835509138381201"/>
          <c:h val="0.351995305164319"/>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3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75" strike="noStrike" u="none">
                <a:solidFill>
                  <a:srgbClr val="000000"/>
                </a:solidFill>
                <a:uFillTx/>
                <a:latin typeface="Arial"/>
              </a:rPr>
              <a:t>Prelim to Final DPR Change</a:t>
            </a:r>
          </a:p>
        </c:rich>
      </c:tx>
      <c:overlay val="0"/>
      <c:spPr>
        <a:noFill/>
        <a:ln w="0">
          <a:noFill/>
        </a:ln>
      </c:spPr>
    </c:title>
    <c:autoTitleDeleted val="0"/>
    <c:plotArea>
      <c:barChart>
        <c:barDir val="col"/>
        <c:grouping val="stacked"/>
        <c:varyColors val="0"/>
        <c:ser>
          <c:idx val="0"/>
          <c:order val="0"/>
          <c:tx>
            <c:strRef>
              <c:f>[5]Summary!$A$8:$E$8</c:f>
              <c:strCache>
                <c:ptCount val="1"/>
                <c:pt idx="0">
                  <c:v>Broadband</c:v>
                </c:pt>
              </c:strCache>
            </c:strRef>
          </c:tx>
          <c:spPr>
            <a:solidFill>
              <a:srgbClr val="99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[5]Summary!$F$8:$T$8</c:f>
              <c:numCache>
                <c:formatCode>General</c:formatCode>
                <c:ptCount val="15"/>
              </c:numCache>
            </c:numRef>
          </c:val>
        </c:ser>
        <c:ser>
          <c:idx val="1"/>
          <c:order val="1"/>
          <c:tx>
            <c:strRef>
              <c:f>[5]Summary!$A$9:$E$9</c:f>
              <c:strCache>
                <c:ptCount val="1"/>
                <c:pt idx="0">
                  <c:v>Capital Portfolio</c:v>
                </c:pt>
              </c:strCache>
            </c:strRef>
          </c:tx>
          <c:spPr>
            <a:solidFill>
              <a:srgbClr val="9933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[5]Summary!$F$9:$T$9</c:f>
              <c:numCache>
                <c:formatCode>General</c:formatCode>
                <c:ptCount val="15"/>
              </c:numCache>
            </c:numRef>
          </c:val>
        </c:ser>
        <c:ser>
          <c:idx val="2"/>
          <c:order val="2"/>
          <c:tx>
            <c:strRef>
              <c:f>[5]Summary!$A$10:$E$10</c:f>
              <c:strCache>
                <c:ptCount val="1"/>
                <c:pt idx="0">
                  <c:v>Coal</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[5]Summary!$F$10:$T$10</c:f>
              <c:numCache>
                <c:formatCode>General</c:formatCode>
                <c:ptCount val="15"/>
              </c:numCache>
            </c:numRef>
          </c:val>
        </c:ser>
        <c:ser>
          <c:idx val="3"/>
          <c:order val="3"/>
          <c:tx>
            <c:strRef>
              <c:f>[5]Summary!$A$11:$E$11</c:f>
              <c:strCache>
                <c:ptCount val="1"/>
                <c:pt idx="0">
                  <c:v>Cross Commodity</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[5]Summary!$F$11:$T$11</c:f>
              <c:numCache>
                <c:formatCode>General</c:formatCode>
                <c:ptCount val="15"/>
              </c:numCache>
            </c:numRef>
          </c:val>
        </c:ser>
        <c:ser>
          <c:idx val="4"/>
          <c:order val="4"/>
          <c:tx>
            <c:strRef>
              <c:f>[5]Summary!$A$12:$E$12</c:f>
              <c:strCache>
                <c:ptCount val="1"/>
                <c:pt idx="0">
                  <c:v>Advertising</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[5]Summary!$F$12:$T$12</c:f>
              <c:numCache>
                <c:formatCode>General</c:formatCode>
                <c:ptCount val="15"/>
              </c:numCache>
            </c:numRef>
          </c:val>
        </c:ser>
        <c:ser>
          <c:idx val="5"/>
          <c:order val="5"/>
          <c:tx>
            <c:strRef>
              <c:f>[5]Summary!$A$13:$E$13</c:f>
              <c:strCache>
                <c:ptCount val="1"/>
                <c:pt idx="0">
                  <c:v>EES/EWS</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[5]Summary!$F$13:$T$13</c:f>
              <c:numCache>
                <c:formatCode>General</c:formatCode>
                <c:ptCount val="15"/>
                <c:pt idx="0">
                  <c:v>0</c:v>
                </c:pt>
                <c:pt idx="1">
                  <c:v>0</c:v>
                </c:pt>
                <c:pt idx="2">
                  <c:v>0</c:v>
                </c:pt>
                <c:pt idx="3">
                  <c:v>0</c:v>
                </c:pt>
                <c:pt idx="4">
                  <c:v>0</c:v>
                </c:pt>
                <c:pt idx="5">
                  <c:v>-32303.822</c:v>
                </c:pt>
                <c:pt idx="6">
                  <c:v>4327.27131</c:v>
                </c:pt>
                <c:pt idx="7">
                  <c:v>-5180.558</c:v>
                </c:pt>
                <c:pt idx="8">
                  <c:v>0</c:v>
                </c:pt>
                <c:pt idx="9">
                  <c:v>0</c:v>
                </c:pt>
                <c:pt idx="10">
                  <c:v>-2878.256</c:v>
                </c:pt>
                <c:pt idx="11">
                  <c:v>-2878.26516</c:v>
                </c:pt>
                <c:pt idx="12">
                  <c:v>-1702.664</c:v>
                </c:pt>
                <c:pt idx="13">
                  <c:v>0</c:v>
                </c:pt>
                <c:pt idx="14">
                  <c:v>-3042.118</c:v>
                </c:pt>
              </c:numCache>
            </c:numRef>
          </c:val>
        </c:ser>
        <c:ser>
          <c:idx val="6"/>
          <c:order val="6"/>
          <c:tx>
            <c:strRef>
              <c:f>[5]Summary!$A$14:$E$14</c:f>
              <c:strCache>
                <c:ptCount val="1"/>
                <c:pt idx="0">
                  <c:v>Freight</c:v>
                </c:pt>
              </c:strCache>
            </c:strRef>
          </c:tx>
          <c:spPr>
            <a:solidFill>
              <a:srgbClr val="0066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[5]Summary!$F$14:$T$14</c:f>
              <c:numCache>
                <c:formatCode>General</c:formatCode>
                <c:ptCount val="15"/>
              </c:numCache>
            </c:numRef>
          </c:val>
        </c:ser>
        <c:ser>
          <c:idx val="7"/>
          <c:order val="7"/>
          <c:tx>
            <c:strRef>
              <c:f>[5]Summary!$A$15:$E$15</c:f>
              <c:strCache>
                <c:ptCount val="1"/>
                <c:pt idx="0">
                  <c:v>Global Products</c:v>
                </c:pt>
              </c:strCache>
            </c:strRef>
          </c:tx>
          <c:spPr>
            <a:solidFill>
              <a:srgbClr val="cc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[5]Summary!$F$15:$T$15</c:f>
              <c:numCache>
                <c:formatCode>General</c:formatCode>
                <c:ptCount val="15"/>
              </c:numCache>
            </c:numRef>
          </c:val>
        </c:ser>
        <c:ser>
          <c:idx val="8"/>
          <c:order val="8"/>
          <c:tx>
            <c:strRef>
              <c:f>[5]Summary!$A$16:$E$16</c:f>
              <c:strCache>
                <c:ptCount val="1"/>
                <c:pt idx="0">
                  <c:v>Interest Rate</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[5]Summary!$F$16:$T$16</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er>
        <c:ser>
          <c:idx val="9"/>
          <c:order val="9"/>
          <c:tx>
            <c:strRef>
              <c:f>[5]Summary!$A$17:$E$17</c:f>
              <c:strCache>
                <c:ptCount val="1"/>
                <c:pt idx="0">
                  <c:v>LNG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[5]Summary!$F$17:$T$17</c:f>
              <c:numCache>
                <c:formatCode>General</c:formatCode>
                <c:ptCount val="15"/>
              </c:numCache>
            </c:numRef>
          </c:val>
        </c:ser>
        <c:ser>
          <c:idx val="10"/>
          <c:order val="10"/>
          <c:tx>
            <c:strRef>
              <c:f>[5]Summary!$A$18:$E$18</c:f>
              <c:strCache>
                <c:ptCount val="1"/>
                <c:pt idx="0">
                  <c:v>Lumber</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[5]Summary!$F$18:$T$18</c:f>
              <c:numCache>
                <c:formatCode>General</c:formatCode>
                <c:ptCount val="15"/>
              </c:numCache>
            </c:numRef>
          </c:val>
        </c:ser>
        <c:ser>
          <c:idx val="11"/>
          <c:order val="11"/>
          <c:tx>
            <c:strRef>
              <c:f>[5]Summary!$A$19:$E$19</c:f>
              <c:strCache>
                <c:ptCount val="1"/>
                <c:pt idx="0">
                  <c:v>Merchant Portfolio</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[5]Summary!$F$19:$T$19</c:f>
              <c:numCache>
                <c:formatCode>General</c:formatCode>
                <c:ptCount val="15"/>
              </c:numCache>
            </c:numRef>
          </c:val>
        </c:ser>
        <c:ser>
          <c:idx val="12"/>
          <c:order val="12"/>
          <c:tx>
            <c:strRef>
              <c:f>[5]Summary!$A$20:$E$20</c:f>
              <c:strCache>
                <c:ptCount val="1"/>
                <c:pt idx="0">
                  <c:v>Natural Gas</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[5]Summary!$F$20:$T$20</c:f>
              <c:numCache>
                <c:formatCode>General</c:formatCode>
                <c:ptCount val="15"/>
                <c:pt idx="5">
                  <c:v>-4715.02965</c:v>
                </c:pt>
              </c:numCache>
            </c:numRef>
          </c:val>
        </c:ser>
        <c:ser>
          <c:idx val="13"/>
          <c:order val="13"/>
          <c:tx>
            <c:strRef>
              <c:f>[5]Summary!$A$21:$E$21</c:f>
              <c:strCache>
                <c:ptCount val="1"/>
                <c:pt idx="0">
                  <c:v>Paper</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[5]Summary!$F$21:$T$21</c:f>
              <c:numCache>
                <c:formatCode>General</c:formatCode>
                <c:ptCount val="15"/>
              </c:numCache>
            </c:numRef>
          </c:val>
        </c:ser>
        <c:ser>
          <c:idx val="14"/>
          <c:order val="14"/>
          <c:tx>
            <c:strRef>
              <c:f>[5]Summary!$A$22:$E$22</c:f>
              <c:strCache>
                <c:ptCount val="1"/>
                <c:pt idx="0">
                  <c:v>Power Canada</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[5]Summary!$F$22:$T$22</c:f>
              <c:numCache>
                <c:formatCode>General</c:formatCode>
                <c:ptCount val="15"/>
              </c:numCache>
            </c:numRef>
          </c:val>
        </c:ser>
        <c:ser>
          <c:idx val="15"/>
          <c:order val="15"/>
          <c:tx>
            <c:strRef>
              <c:f>[5]Summary!$A$23:$E$23</c:f>
              <c:strCache>
                <c:ptCount val="1"/>
                <c:pt idx="0">
                  <c:v>Power East</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[5]Summary!$F$23:$T$23</c:f>
              <c:numCache>
                <c:formatCode>General</c:formatCode>
                <c:ptCount val="15"/>
                <c:pt idx="10">
                  <c:v>344.28055</c:v>
                </c:pt>
                <c:pt idx="14">
                  <c:v>-353.28329</c:v>
                </c:pt>
              </c:numCache>
            </c:numRef>
          </c:val>
        </c:ser>
        <c:ser>
          <c:idx val="16"/>
          <c:order val="16"/>
          <c:tx>
            <c:strRef>
              <c:f>[5]Summary!$A$24:$E$24</c:f>
              <c:strCache>
                <c:ptCount val="1"/>
                <c:pt idx="0">
                  <c:v>Power West</c:v>
                </c:pt>
              </c:strCache>
            </c:strRef>
          </c:tx>
          <c:spPr>
            <a:solidFill>
              <a:srgbClr val="00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[5]Summary!$F$24:$T$24</c:f>
              <c:numCache>
                <c:formatCode>General</c:formatCode>
                <c:ptCount val="15"/>
              </c:numCache>
            </c:numRef>
          </c:val>
        </c:ser>
        <c:ser>
          <c:idx val="17"/>
          <c:order val="17"/>
          <c:tx>
            <c:strRef>
              <c:f>[5]Summary!$A$25:$E$25</c:f>
              <c:strCache>
                <c:ptCount val="1"/>
                <c:pt idx="0">
                  <c:v>Soft Commodities</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[5]Summary!$F$25:$T$25</c:f>
              <c:numCache>
                <c:formatCode>General</c:formatCode>
                <c:ptCount val="15"/>
              </c:numCache>
            </c:numRef>
          </c:val>
        </c:ser>
        <c:ser>
          <c:idx val="18"/>
          <c:order val="18"/>
          <c:tx>
            <c:strRef>
              <c:f>[5]Summary!$A$26:$E$26</c:f>
              <c:strCache>
                <c:ptCount val="1"/>
                <c:pt idx="0">
                  <c:v>Steel</c:v>
                </c:pt>
              </c:strCache>
            </c:strRef>
          </c:tx>
          <c:spPr>
            <a:solidFill>
              <a:srgbClr val="cc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[5]Summary!$F$26:$T$26</c:f>
              <c:numCache>
                <c:formatCode>General</c:formatCode>
                <c:ptCount val="15"/>
              </c:numCache>
            </c:numRef>
          </c:val>
        </c:ser>
        <c:ser>
          <c:idx val="19"/>
          <c:order val="19"/>
          <c:tx>
            <c:strRef>
              <c:f>[5]Summary!$A$27:$E$27</c:f>
              <c:strCache>
                <c:ptCount val="1"/>
                <c:pt idx="0">
                  <c:v>Weather</c:v>
                </c:pt>
              </c:strCache>
            </c:strRef>
          </c:tx>
          <c:spPr>
            <a:solidFill>
              <a:srgbClr val="ffff99"/>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[5]Summary!$F$27:$T$27</c:f>
              <c:numCache>
                <c:formatCode>General</c:formatCode>
                <c:ptCount val="15"/>
              </c:numCache>
            </c:numRef>
          </c:val>
        </c:ser>
        <c:ser>
          <c:idx val="20"/>
          <c:order val="20"/>
          <c:tx>
            <c:strRef>
              <c:f>[5]Summary!$A$28:$E$28</c:f>
              <c:strCache>
                <c:ptCount val="1"/>
                <c:pt idx="0">
                  <c:v>EEL</c:v>
                </c:pt>
              </c:strCache>
            </c:strRef>
          </c:tx>
          <c:spPr>
            <a:solidFill>
              <a:srgbClr val="99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[5]Summary!$F$28:$T$28</c:f>
              <c:numCache>
                <c:formatCode>General</c:formatCode>
                <c:ptCount val="15"/>
                <c:pt idx="6">
                  <c:v>418.552019999999</c:v>
                </c:pt>
                <c:pt idx="10">
                  <c:v>-844.9197</c:v>
                </c:pt>
                <c:pt idx="12">
                  <c:v>-9243.21554</c:v>
                </c:pt>
              </c:numCache>
            </c:numRef>
          </c:val>
        </c:ser>
        <c:ser>
          <c:idx val="21"/>
          <c:order val="21"/>
          <c:tx>
            <c:strRef>
              <c:f>[5]Summary!$A$29:$E$29</c:f>
              <c:strCache>
                <c:ptCount val="1"/>
                <c:pt idx="0">
                  <c:v>DRAM</c:v>
                </c:pt>
              </c:strCache>
            </c:strRef>
          </c:tx>
          <c:spPr>
            <a:solidFill>
              <a:srgbClr val="ff99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[5]Summary!$F$29:$T$29</c:f>
              <c:numCache>
                <c:formatCode>General</c:formatCode>
                <c:ptCount val="15"/>
                <c:pt idx="10">
                  <c:v>0</c:v>
                </c:pt>
              </c:numCache>
            </c:numRef>
          </c:val>
        </c:ser>
        <c:ser>
          <c:idx val="22"/>
          <c:order val="22"/>
          <c:tx>
            <c:strRef>
              <c:f>[5]Summary!$A$30:$E$30</c:f>
              <c:strCache>
                <c:ptCount val="1"/>
                <c:pt idx="0">
                  <c:v>Other (including Drift)</c:v>
                </c:pt>
              </c:strCache>
            </c:strRef>
          </c:tx>
          <c:spPr>
            <a:solidFill>
              <a:srgbClr val="cc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[5]Summary!$F$30:$T$30</c:f>
              <c:numCache>
                <c:formatCode>General</c:formatCode>
                <c:ptCount val="15"/>
                <c:pt idx="5">
                  <c:v>1756.69848000001</c:v>
                </c:pt>
                <c:pt idx="6">
                  <c:v>-993.205100000005</c:v>
                </c:pt>
                <c:pt idx="7">
                  <c:v>153.067850000002</c:v>
                </c:pt>
                <c:pt idx="8">
                  <c:v>0</c:v>
                </c:pt>
                <c:pt idx="9">
                  <c:v>0</c:v>
                </c:pt>
                <c:pt idx="10">
                  <c:v>1655.51782</c:v>
                </c:pt>
                <c:pt idx="11">
                  <c:v>368.179469999963</c:v>
                </c:pt>
                <c:pt idx="12">
                  <c:v>207.290420000014</c:v>
                </c:pt>
                <c:pt idx="13">
                  <c:v>0</c:v>
                </c:pt>
                <c:pt idx="14">
                  <c:v>2041.29945</c:v>
                </c:pt>
              </c:numCache>
            </c:numRef>
          </c:val>
        </c:ser>
        <c:gapWidth val="150"/>
        <c:overlap val="100"/>
        <c:axId val="2497816"/>
        <c:axId val="9186544"/>
      </c:barChart>
      <c:catAx>
        <c:axId val="2497816"/>
        <c:scaling>
          <c:orientation val="minMax"/>
        </c:scaling>
        <c:delete val="0"/>
        <c:axPos val="b"/>
        <c:numFmt formatCode="General" sourceLinked="1"/>
        <c:majorTickMark val="out"/>
        <c:minorTickMark val="none"/>
        <c:tickLblPos val="high"/>
        <c:spPr>
          <a:ln w="0">
            <a:solidFill>
              <a:srgbClr val="000000"/>
            </a:solidFill>
          </a:ln>
        </c:spPr>
        <c:txPr>
          <a:bodyPr/>
          <a:lstStyle/>
          <a:p>
            <a:pPr>
              <a:defRPr b="0" sz="800" strike="noStrike" u="none">
                <a:solidFill>
                  <a:srgbClr val="000000"/>
                </a:solidFill>
                <a:uFillTx/>
                <a:latin typeface="Arial"/>
              </a:defRPr>
            </a:pPr>
          </a:p>
        </c:txPr>
        <c:crossAx val="9186544"/>
        <c:crossesAt val="0"/>
        <c:auto val="1"/>
        <c:lblAlgn val="ctr"/>
        <c:lblOffset val="100"/>
        <c:noMultiLvlLbl val="0"/>
      </c:catAx>
      <c:valAx>
        <c:axId val="9186544"/>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2497816"/>
        <c:crossesAt val="1"/>
        <c:crossBetween val="midCat"/>
      </c:valAx>
      <c:spPr>
        <a:solidFill>
          <a:srgbClr val="ffffff"/>
        </a:solidFill>
        <a:ln w="12600">
          <a:solidFill>
            <a:srgbClr val="808080"/>
          </a:solidFill>
          <a:round/>
        </a:ln>
      </c:spPr>
    </c:plotArea>
    <c:legend>
      <c:legendPos val="r"/>
      <c:overlay val="0"/>
      <c:spPr>
        <a:solidFill>
          <a:srgbClr val="ffffff"/>
        </a:solidFill>
        <a:ln w="0">
          <a:solidFill>
            <a:srgbClr val="000000"/>
          </a:solidFill>
        </a:ln>
      </c:spPr>
      <c:txPr>
        <a:bodyPr/>
        <a:lstStyle/>
        <a:p>
          <a:pPr>
            <a:defRPr b="0" sz="85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37.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Breakout of Errors by Type per Week Rolling 60 Days</a:t>
            </a:r>
          </a:p>
        </c:rich>
      </c:tx>
      <c:layout>
        <c:manualLayout>
          <c:xMode val="edge"/>
          <c:yMode val="edge"/>
          <c:x val="0.196043736672565"/>
          <c:y val="0.0359454461396209"/>
        </c:manualLayout>
      </c:layout>
      <c:overlay val="0"/>
      <c:spPr>
        <a:noFill/>
        <a:ln w="0">
          <a:noFill/>
        </a:ln>
      </c:spPr>
    </c:title>
    <c:autoTitleDeleted val="0"/>
    <c:plotArea>
      <c:layout>
        <c:manualLayout>
          <c:xMode val="edge"/>
          <c:yMode val="edge"/>
          <c:x val="0.0223220362052538"/>
          <c:y val="0.102404068423486"/>
          <c:w val="0.717934757951091"/>
          <c:h val="0.783171521035599"/>
        </c:manualLayout>
      </c:layout>
      <c:barChart>
        <c:barDir val="col"/>
        <c:grouping val="stacked"/>
        <c:varyColors val="0"/>
        <c:ser>
          <c:idx val="0"/>
          <c:order val="0"/>
          <c:tx>
            <c:strRef>
              <c:f>'Graph Data Sep 10'!$A$2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824"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10'!$T$2:$AC$2</c:f>
              <c:numCache>
                <c:formatCode>General</c:formatCode>
                <c:ptCount val="10"/>
                <c:pt idx="9">
                  <c:v>1</c:v>
                </c:pt>
              </c:numCache>
            </c:numRef>
          </c:val>
        </c:ser>
        <c:ser>
          <c:idx val="1"/>
          <c:order val="1"/>
          <c:tx>
            <c:strRef>
              <c:f>'Graph Data Sep 10'!$A$3</c:f>
              <c:strCache>
                <c:ptCount val="1"/>
                <c:pt idx="0">
                  <c:v>Deal Valuation</c:v>
                </c:pt>
              </c:strCache>
            </c:strRef>
          </c:tx>
          <c:spPr>
            <a:solidFill>
              <a:srgbClr val="ffcc00"/>
            </a:solidFill>
            <a:ln w="12600">
              <a:solidFill>
                <a:srgbClr val="000000"/>
              </a:solidFill>
              <a:round/>
            </a:ln>
          </c:spPr>
          <c:invertIfNegative val="0"/>
          <c:dPt>
            <c:idx val="7"/>
            <c:invertIfNegative val="0"/>
            <c:spPr>
              <a:solidFill>
                <a:srgbClr val="ffcc00"/>
              </a:solidFill>
              <a:ln w="12600">
                <a:solidFill>
                  <a:srgbClr val="000000"/>
                </a:solidFill>
                <a:round/>
              </a:ln>
            </c:spPr>
          </c:dPt>
          <c:dLbls>
            <c:dLbl>
              <c:idx val="7"/>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10'!$T$3:$AC$3</c:f>
              <c:numCache>
                <c:formatCode>General</c:formatCode>
                <c:ptCount val="10"/>
                <c:pt idx="0">
                  <c:v>1</c:v>
                </c:pt>
              </c:numCache>
            </c:numRef>
          </c:val>
        </c:ser>
        <c:ser>
          <c:idx val="2"/>
          <c:order val="2"/>
          <c:tx>
            <c:strRef>
              <c:f>'Graph Data Sep 10'!$A$4</c:f>
              <c:strCache>
                <c:ptCount val="1"/>
                <c:pt idx="0">
                  <c:v>Breakdown in Officializing Process- Human</c:v>
                </c:pt>
              </c:strCache>
            </c:strRef>
          </c:tx>
          <c:spPr>
            <a:solidFill>
              <a:srgbClr val="ffffcc"/>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10'!$T$4:$AC$4</c:f>
              <c:numCache>
                <c:formatCode>General</c:formatCode>
                <c:ptCount val="10"/>
                <c:pt idx="3">
                  <c:v>17</c:v>
                </c:pt>
                <c:pt idx="4">
                  <c:v>12</c:v>
                </c:pt>
                <c:pt idx="5">
                  <c:v>5</c:v>
                </c:pt>
                <c:pt idx="6">
                  <c:v>4</c:v>
                </c:pt>
                <c:pt idx="7">
                  <c:v>8</c:v>
                </c:pt>
                <c:pt idx="8">
                  <c:v>11</c:v>
                </c:pt>
                <c:pt idx="9">
                  <c:v>4</c:v>
                </c:pt>
              </c:numCache>
            </c:numRef>
          </c:val>
        </c:ser>
        <c:ser>
          <c:idx val="3"/>
          <c:order val="3"/>
          <c:tx>
            <c:strRef>
              <c:f>'Graph Data Sep 10'!$A$5</c:f>
              <c:strCache>
                <c:ptCount val="1"/>
                <c:pt idx="0">
                  <c:v>Breakdown in Officializing Process- IT(UK)</c:v>
                </c:pt>
              </c:strCache>
            </c:strRef>
          </c:tx>
          <c:spPr>
            <a:solidFill>
              <a:srgbClr val="ccffff"/>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10'!$T$5:$AC$5</c:f>
              <c:numCache>
                <c:formatCode>General</c:formatCode>
                <c:ptCount val="10"/>
                <c:pt idx="0">
                  <c:v>12</c:v>
                </c:pt>
                <c:pt idx="1">
                  <c:v>9</c:v>
                </c:pt>
                <c:pt idx="2">
                  <c:v>9</c:v>
                </c:pt>
                <c:pt idx="3">
                  <c:v>4</c:v>
                </c:pt>
                <c:pt idx="4">
                  <c:v>5</c:v>
                </c:pt>
                <c:pt idx="5">
                  <c:v>5</c:v>
                </c:pt>
                <c:pt idx="6">
                  <c:v>3</c:v>
                </c:pt>
                <c:pt idx="7">
                  <c:v>6</c:v>
                </c:pt>
                <c:pt idx="8">
                  <c:v>4</c:v>
                </c:pt>
                <c:pt idx="9">
                  <c:v>3</c:v>
                </c:pt>
              </c:numCache>
            </c:numRef>
          </c:val>
        </c:ser>
        <c:ser>
          <c:idx val="4"/>
          <c:order val="4"/>
          <c:tx>
            <c:strRef>
              <c:f>'Graph Data Sep 10'!$A$6</c:f>
              <c:strCache>
                <c:ptCount val="1"/>
                <c:pt idx="0">
                  <c:v>Breakdown in Officializing Process- IT (US)</c:v>
                </c:pt>
              </c:strCache>
            </c:strRef>
          </c:tx>
          <c:spPr>
            <a:solidFill>
              <a:srgbClr val="ccffcc"/>
            </a:solidFill>
            <a:ln w="12600">
              <a:solidFill>
                <a:srgbClr val="000000"/>
              </a:solidFill>
              <a:round/>
            </a:ln>
          </c:spPr>
          <c:invertIfNegative val="0"/>
          <c:dPt>
            <c:idx val="6"/>
            <c:invertIfNegative val="0"/>
            <c:spPr>
              <a:solidFill>
                <a:srgbClr val="ccffcc"/>
              </a:solidFill>
              <a:ln w="12600">
                <a:solidFill>
                  <a:srgbClr val="000000"/>
                </a:solidFill>
                <a:round/>
              </a:ln>
            </c:spPr>
          </c:dPt>
          <c:dPt>
            <c:idx val="8"/>
            <c:invertIfNegative val="0"/>
            <c:spPr>
              <a:solidFill>
                <a:srgbClr val="ccffcc"/>
              </a:solidFill>
              <a:ln w="12600">
                <a:solidFill>
                  <a:srgbClr val="000000"/>
                </a:solidFill>
                <a:round/>
              </a:ln>
            </c:spPr>
          </c:dPt>
          <c:dLbls>
            <c:dLbl>
              <c:idx val="6"/>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10'!$T$6:$AC$6</c:f>
              <c:numCache>
                <c:formatCode>General</c:formatCode>
                <c:ptCount val="10"/>
                <c:pt idx="0">
                  <c:v>5</c:v>
                </c:pt>
                <c:pt idx="1">
                  <c:v>5</c:v>
                </c:pt>
                <c:pt idx="2">
                  <c:v>5</c:v>
                </c:pt>
                <c:pt idx="3">
                  <c:v>1</c:v>
                </c:pt>
                <c:pt idx="4">
                  <c:v>1</c:v>
                </c:pt>
                <c:pt idx="5">
                  <c:v>2</c:v>
                </c:pt>
                <c:pt idx="7">
                  <c:v>1</c:v>
                </c:pt>
                <c:pt idx="9">
                  <c:v>2</c:v>
                </c:pt>
              </c:numCache>
            </c:numRef>
          </c:val>
        </c:ser>
        <c:ser>
          <c:idx val="5"/>
          <c:order val="5"/>
          <c:tx>
            <c:strRef>
              <c:f>'Graph Data Sep 10'!$A$7</c:f>
              <c:strCache>
                <c:ptCount val="1"/>
                <c:pt idx="0">
                  <c:v>Curve Issues</c:v>
                </c:pt>
              </c:strCache>
            </c:strRef>
          </c:tx>
          <c:spPr>
            <a:solidFill>
              <a:srgbClr val="ffcc99"/>
            </a:solidFill>
            <a:ln w="12600">
              <a:solidFill>
                <a:srgbClr val="000000"/>
              </a:solidFill>
              <a:round/>
            </a:ln>
          </c:spPr>
          <c:invertIfNegative val="0"/>
          <c:dPt>
            <c:idx val="7"/>
            <c:invertIfNegative val="0"/>
            <c:spPr>
              <a:solidFill>
                <a:srgbClr val="ffcc99"/>
              </a:solidFill>
              <a:ln w="12600">
                <a:solidFill>
                  <a:srgbClr val="000000"/>
                </a:solidFill>
                <a:round/>
              </a:ln>
            </c:spPr>
          </c:dPt>
          <c:dPt>
            <c:idx val="8"/>
            <c:invertIfNegative val="0"/>
            <c:spPr>
              <a:solidFill>
                <a:srgbClr val="ffcc99"/>
              </a:solidFill>
              <a:ln w="12600">
                <a:solidFill>
                  <a:srgbClr val="000000"/>
                </a:solidFill>
                <a:round/>
              </a:ln>
            </c:spPr>
          </c:dPt>
          <c:dLbls>
            <c:dLbl>
              <c:idx val="7"/>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10'!$T$7:$AC$7</c:f>
              <c:numCache>
                <c:formatCode>General</c:formatCode>
                <c:ptCount val="10"/>
                <c:pt idx="0">
                  <c:v>3</c:v>
                </c:pt>
                <c:pt idx="3">
                  <c:v>2</c:v>
                </c:pt>
                <c:pt idx="4">
                  <c:v>1</c:v>
                </c:pt>
                <c:pt idx="5">
                  <c:v>2</c:v>
                </c:pt>
                <c:pt idx="7">
                  <c:v>3</c:v>
                </c:pt>
                <c:pt idx="8">
                  <c:v>1</c:v>
                </c:pt>
                <c:pt idx="9">
                  <c:v>1</c:v>
                </c:pt>
              </c:numCache>
            </c:numRef>
          </c:val>
        </c:ser>
        <c:ser>
          <c:idx val="6"/>
          <c:order val="6"/>
          <c:tx>
            <c:strRef>
              <c:f>'Graph Data Sep 10'!$A$8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10'!$T$8:$AC$8</c:f>
              <c:numCache>
                <c:formatCode>General</c:formatCode>
                <c:ptCount val="10"/>
                <c:pt idx="0">
                  <c:v>2</c:v>
                </c:pt>
                <c:pt idx="2">
                  <c:v>2</c:v>
                </c:pt>
                <c:pt idx="4">
                  <c:v>1</c:v>
                </c:pt>
                <c:pt idx="5">
                  <c:v>1</c:v>
                </c:pt>
                <c:pt idx="6">
                  <c:v>3</c:v>
                </c:pt>
                <c:pt idx="7">
                  <c:v>2</c:v>
                </c:pt>
              </c:numCache>
            </c:numRef>
          </c:val>
        </c:ser>
        <c:ser>
          <c:idx val="7"/>
          <c:order val="7"/>
          <c:tx>
            <c:strRef>
              <c:f>'Graph Data Sep 10'!$A$9</c:f>
              <c:strCache>
                <c:ptCount val="1"/>
                <c:pt idx="0">
                  <c:v>Miscellaneous</c:v>
                </c:pt>
              </c:strCache>
            </c:strRef>
          </c:tx>
          <c:spPr>
            <a:solidFill>
              <a:srgbClr val="ccccff"/>
            </a:solidFill>
            <a:ln w="12600">
              <a:solidFill>
                <a:srgbClr val="000000"/>
              </a:solidFill>
              <a:round/>
            </a:ln>
          </c:spPr>
          <c:invertIfNegative val="0"/>
          <c:dLbls>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10'!$T$9:$AC$9</c:f>
              <c:numCache>
                <c:formatCode>General</c:formatCode>
                <c:ptCount val="10"/>
                <c:pt idx="2">
                  <c:v>2</c:v>
                </c:pt>
                <c:pt idx="3">
                  <c:v>3</c:v>
                </c:pt>
                <c:pt idx="4">
                  <c:v>3</c:v>
                </c:pt>
                <c:pt idx="5">
                  <c:v>2</c:v>
                </c:pt>
                <c:pt idx="6">
                  <c:v>3</c:v>
                </c:pt>
                <c:pt idx="7">
                  <c:v>2</c:v>
                </c:pt>
                <c:pt idx="8">
                  <c:v>1</c:v>
                </c:pt>
              </c:numCache>
            </c:numRef>
          </c:val>
        </c:ser>
        <c:ser>
          <c:idx val="8"/>
          <c:order val="8"/>
          <c:tx>
            <c:strRef>
              <c:f>'Graph Data Sep 10'!$A$10</c:f>
              <c:strCache>
                <c:ptCount val="1"/>
                <c:pt idx="0">
                  <c:v>Not identified</c:v>
                </c:pt>
              </c:strCache>
            </c:strRef>
          </c:tx>
          <c:spPr>
            <a:solidFill>
              <a:srgbClr val="000080"/>
            </a:solidFill>
            <a:ln w="12600">
              <a:solidFill>
                <a:srgbClr val="000000"/>
              </a:solidFill>
              <a:round/>
            </a:ln>
          </c:spPr>
          <c:invertIfNegative val="0"/>
          <c:dLbls>
            <c:txPr>
              <a:bodyPr wrap="none"/>
              <a:lstStyle/>
              <a:p>
                <a:pPr>
                  <a:defRPr b="0" sz="120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10'!$T$10:$AC$10</c:f>
              <c:numCache>
                <c:formatCode>General</c:formatCode>
                <c:ptCount val="10"/>
                <c:pt idx="1">
                  <c:v>1</c:v>
                </c:pt>
                <c:pt idx="2">
                  <c:v>1</c:v>
                </c:pt>
                <c:pt idx="3">
                  <c:v>2</c:v>
                </c:pt>
                <c:pt idx="4">
                  <c:v>1</c:v>
                </c:pt>
                <c:pt idx="6">
                  <c:v>1</c:v>
                </c:pt>
                <c:pt idx="7">
                  <c:v>1</c:v>
                </c:pt>
                <c:pt idx="8">
                  <c:v>1</c:v>
                </c:pt>
              </c:numCache>
            </c:numRef>
          </c:val>
        </c:ser>
        <c:gapWidth val="110"/>
        <c:overlap val="100"/>
        <c:axId val="20057747"/>
        <c:axId val="20498364"/>
      </c:barChart>
      <c:catAx>
        <c:axId val="20057747"/>
        <c:scaling>
          <c:orientation val="minMax"/>
        </c:scaling>
        <c:delete val="0"/>
        <c:axPos val="b"/>
        <c:numFmt formatCode="[$-409]m/d/yyyy" sourceLinked="0"/>
        <c:majorTickMark val="out"/>
        <c:minorTickMark val="none"/>
        <c:tickLblPos val="nextTo"/>
        <c:spPr>
          <a:ln w="0">
            <a:solidFill>
              <a:srgbClr val="000000"/>
            </a:solidFill>
          </a:ln>
        </c:spPr>
        <c:txPr>
          <a:bodyPr/>
          <a:lstStyle/>
          <a:p>
            <a:pPr>
              <a:defRPr b="0" sz="975" strike="noStrike" u="none">
                <a:solidFill>
                  <a:srgbClr val="000000"/>
                </a:solidFill>
                <a:uFillTx/>
                <a:latin typeface="Arial"/>
              </a:defRPr>
            </a:pPr>
          </a:p>
        </c:txPr>
        <c:crossAx val="20498364"/>
        <c:crossesAt val="0"/>
        <c:auto val="1"/>
        <c:lblAlgn val="ctr"/>
        <c:lblOffset val="100"/>
        <c:noMultiLvlLbl val="0"/>
      </c:catAx>
      <c:valAx>
        <c:axId val="20498364"/>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75" strike="noStrike" u="none">
                <a:solidFill>
                  <a:srgbClr val="000000"/>
                </a:solidFill>
                <a:uFillTx/>
                <a:latin typeface="Arial"/>
              </a:defRPr>
            </a:pPr>
          </a:p>
        </c:txPr>
        <c:crossAx val="20057747"/>
        <c:crossesAt val="1"/>
        <c:crossBetween val="midCat"/>
      </c:valAx>
      <c:spPr>
        <a:solidFill>
          <a:srgbClr val="ffffff"/>
        </a:solidFill>
        <a:ln w="12600">
          <a:solidFill>
            <a:srgbClr val="c0c0c0"/>
          </a:solidFill>
          <a:round/>
        </a:ln>
      </c:spPr>
    </c:plotArea>
    <c:legend>
      <c:legendPos val="r"/>
      <c:layout>
        <c:manualLayout>
          <c:xMode val="edge"/>
          <c:yMode val="edge"/>
          <c:x val="0.750419672428656"/>
          <c:y val="0.169787332408692"/>
          <c:w val="0.225670341636042"/>
          <c:h val="0.852172907998151"/>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3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Trend of Weekly Errors Rolling 60 Days</a:t>
            </a:r>
          </a:p>
        </c:rich>
      </c:tx>
      <c:overlay val="0"/>
      <c:spPr>
        <a:noFill/>
        <a:ln w="0">
          <a:noFill/>
        </a:ln>
      </c:spPr>
    </c:title>
    <c:autoTitleDeleted val="0"/>
    <c:plotArea>
      <c:layout>
        <c:manualLayout>
          <c:xMode val="edge"/>
          <c:yMode val="edge"/>
          <c:x val="0.0433326635858281"/>
          <c:y val="0.142818574514039"/>
          <c:w val="0.88949166164356"/>
          <c:h val="0.694384449244061"/>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'Graph Data Sep 10'!$T$12:$AC$12</c:f>
              <c:multiLvlStrCache>
                <c:ptCount val="1"/>
                <c:lvl>
                  <c:pt idx="0">
                    <c:v>9/10/2001</c:v>
                  </c:pt>
                </c:lvl>
                <c:lvl>
                  <c:pt idx="0">
                    <c:v>9/4/2001</c:v>
                  </c:pt>
                </c:lvl>
                <c:lvl>
                  <c:pt idx="0">
                    <c:v>8/27/2001</c:v>
                  </c:pt>
                </c:lvl>
                <c:lvl>
                  <c:pt idx="0">
                    <c:v>8/20/2001</c:v>
                  </c:pt>
                </c:lvl>
                <c:lvl>
                  <c:pt idx="0">
                    <c:v>8/13/2001</c:v>
                  </c:pt>
                </c:lvl>
                <c:lvl>
                  <c:pt idx="0">
                    <c:v>8/6/2001</c:v>
                  </c:pt>
                </c:lvl>
                <c:lvl>
                  <c:pt idx="0">
                    <c:v>7/30/2001</c:v>
                  </c:pt>
                </c:lvl>
                <c:lvl>
                  <c:pt idx="0">
                    <c:v>7/23/2001</c:v>
                  </c:pt>
                </c:lvl>
                <c:lvl>
                  <c:pt idx="0">
                    <c:v>7/16/2001</c:v>
                  </c:pt>
                </c:lvl>
                <c:lvl>
                  <c:pt idx="0">
                    <c:v>7/9/2001</c:v>
                  </c:pt>
                </c:lvl>
              </c:multiLvlStrCache>
            </c:multiLvlStrRef>
          </c:cat>
          <c:val>
            <c:numRef>
              <c:f>'Graph Data Sep 10'!$T$11:$AC$11</c:f>
              <c:numCache>
                <c:formatCode>General</c:formatCode>
                <c:ptCount val="10"/>
                <c:pt idx="0">
                  <c:v>23</c:v>
                </c:pt>
                <c:pt idx="1">
                  <c:v>15</c:v>
                </c:pt>
                <c:pt idx="2">
                  <c:v>19</c:v>
                </c:pt>
                <c:pt idx="3">
                  <c:v>29</c:v>
                </c:pt>
                <c:pt idx="4">
                  <c:v>24</c:v>
                </c:pt>
                <c:pt idx="5">
                  <c:v>17</c:v>
                </c:pt>
                <c:pt idx="6">
                  <c:v>14</c:v>
                </c:pt>
                <c:pt idx="7">
                  <c:v>23</c:v>
                </c:pt>
                <c:pt idx="8">
                  <c:v>18</c:v>
                </c:pt>
                <c:pt idx="9">
                  <c:v>11</c:v>
                </c:pt>
              </c:numCache>
            </c:numRef>
          </c:val>
          <c:smooth val="0"/>
        </c:ser>
        <c:hiLowLines>
          <c:spPr>
            <a:ln w="0">
              <a:noFill/>
            </a:ln>
          </c:spPr>
        </c:hiLowLines>
        <c:marker val="1"/>
        <c:axId val="12255305"/>
        <c:axId val="73161506"/>
      </c:lineChart>
      <c:catAx>
        <c:axId val="12255305"/>
        <c:scaling>
          <c:orientation val="minMax"/>
        </c:scaling>
        <c:delete val="0"/>
        <c:axPos val="b"/>
        <c:numFmt formatCode="[$-409]m/d/yyyy" sourceLinked="1"/>
        <c:majorTickMark val="out"/>
        <c:minorTickMark val="none"/>
        <c:tickLblPos val="nextTo"/>
        <c:spPr>
          <a:ln w="0">
            <a:solidFill>
              <a:srgbClr val="000000"/>
            </a:solidFill>
          </a:ln>
        </c:spPr>
        <c:txPr>
          <a:bodyPr rot="-2700000"/>
          <a:lstStyle/>
          <a:p>
            <a:pPr>
              <a:defRPr b="0" sz="800" strike="noStrike" u="none">
                <a:solidFill>
                  <a:srgbClr val="000000"/>
                </a:solidFill>
                <a:uFillTx/>
                <a:latin typeface="Arial"/>
              </a:defRPr>
            </a:pPr>
          </a:p>
        </c:txPr>
        <c:crossAx val="73161506"/>
        <c:crossesAt val="0"/>
        <c:auto val="1"/>
        <c:lblAlgn val="ctr"/>
        <c:lblOffset val="100"/>
        <c:noMultiLvlLbl val="0"/>
      </c:catAx>
      <c:valAx>
        <c:axId val="73161506"/>
        <c:scaling>
          <c:orientation val="minMax"/>
          <c:max val="50"/>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12255305"/>
        <c:crossesAt val="1"/>
        <c:crossBetween val="midCat"/>
        <c:majorUnit val="10"/>
        <c:minorUnit val="10"/>
      </c:valAx>
      <c:spPr>
        <a:solidFill>
          <a:srgbClr val="ffffff"/>
        </a:solidFill>
        <a:ln w="12600">
          <a:solidFill>
            <a:srgbClr val="808080"/>
          </a:solidFill>
          <a:round/>
        </a:ln>
      </c:spPr>
    </c:plotArea>
    <c:legend>
      <c:legendPos val="r"/>
      <c:layout>
        <c:manualLayout>
          <c:xMode val="edge"/>
          <c:yMode val="edge"/>
          <c:x val="0.142120420601433"/>
          <c:y val="0.822894168466523"/>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39.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Summary of Errors by Group for week of 09/10/2001</a:t>
            </a:r>
          </a:p>
        </c:rich>
      </c:tx>
      <c:layout>
        <c:manualLayout>
          <c:xMode val="edge"/>
          <c:yMode val="edge"/>
          <c:x val="0.172636717461574"/>
          <c:y val="0.0331337325349301"/>
        </c:manualLayout>
      </c:layout>
      <c:overlay val="0"/>
      <c:spPr>
        <a:noFill/>
        <a:ln w="0">
          <a:noFill/>
        </a:ln>
      </c:spPr>
    </c:title>
    <c:autoTitleDeleted val="0"/>
    <c:plotArea>
      <c:layout>
        <c:manualLayout>
          <c:xMode val="edge"/>
          <c:yMode val="edge"/>
          <c:x val="0.024935681773204"/>
          <c:y val="0.170192947438456"/>
          <c:w val="0.767860676825648"/>
          <c:h val="0.682900864936793"/>
        </c:manualLayout>
      </c:layout>
      <c:barChart>
        <c:barDir val="col"/>
        <c:grouping val="clustered"/>
        <c:varyColors val="0"/>
        <c:ser>
          <c:idx val="0"/>
          <c:order val="0"/>
          <c:tx>
            <c:strRef>
              <c:f>'Graph Data Sep 10'!$C$174</c:f>
              <c:strCache>
                <c:ptCount val="1"/>
                <c:pt idx="0">
                  <c:v># of errors</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Pt>
            <c:idx val="1"/>
            <c:invertIfNegative val="0"/>
            <c:spPr>
              <a:solidFill>
                <a:srgbClr val="ccffff"/>
              </a:solidFill>
              <a:ln w="12600">
                <a:solidFill>
                  <a:srgbClr val="000000"/>
                </a:solidFill>
                <a:round/>
              </a:ln>
            </c:spPr>
          </c:dPt>
          <c:dPt>
            <c:idx val="2"/>
            <c:invertIfNegative val="0"/>
            <c:spPr>
              <a:solidFill>
                <a:srgbClr val="ccffff"/>
              </a:solidFill>
              <a:ln w="12600">
                <a:solidFill>
                  <a:srgbClr val="000000"/>
                </a:solidFill>
                <a:round/>
              </a:ln>
            </c:spPr>
          </c:dPt>
          <c:dPt>
            <c:idx val="3"/>
            <c:invertIfNegative val="0"/>
            <c:spPr>
              <a:solidFill>
                <a:srgbClr val="ccffff"/>
              </a:solidFill>
              <a:ln w="12600">
                <a:solidFill>
                  <a:srgbClr val="000000"/>
                </a:solidFill>
                <a:round/>
              </a:ln>
            </c:spPr>
          </c:dPt>
          <c:dPt>
            <c:idx val="4"/>
            <c:invertIfNegative val="0"/>
            <c:spPr>
              <a:solidFill>
                <a:srgbClr val="ccffff"/>
              </a:solidFill>
              <a:ln w="12600">
                <a:solidFill>
                  <a:srgbClr val="000000"/>
                </a:solidFill>
                <a:round/>
              </a:ln>
            </c:spPr>
          </c:dPt>
          <c:dPt>
            <c:idx val="5"/>
            <c:invertIfNegative val="0"/>
            <c:spPr>
              <a:solidFill>
                <a:srgbClr val="ccffff"/>
              </a:solidFill>
              <a:ln w="12600">
                <a:solidFill>
                  <a:srgbClr val="000000"/>
                </a:solidFill>
                <a:round/>
              </a:ln>
            </c:spPr>
          </c:dPt>
          <c:dPt>
            <c:idx val="6"/>
            <c:invertIfNegative val="0"/>
            <c:spPr>
              <a:solidFill>
                <a:srgbClr val="ccffff"/>
              </a:solidFill>
              <a:ln w="12600">
                <a:solidFill>
                  <a:srgbClr val="000000"/>
                </a:solidFill>
                <a:round/>
              </a:ln>
            </c:spPr>
          </c:dPt>
          <c:dPt>
            <c:idx val="7"/>
            <c:invertIfNegative val="0"/>
            <c:spPr>
              <a:solidFill>
                <a:srgbClr val="ccffff"/>
              </a:solidFill>
              <a:ln w="12600">
                <a:solidFill>
                  <a:srgbClr val="000000"/>
                </a:solidFill>
                <a:round/>
              </a:ln>
            </c:spPr>
          </c:dPt>
          <c:dPt>
            <c:idx val="8"/>
            <c:invertIfNegative val="0"/>
            <c:spPr>
              <a:solidFill>
                <a:srgbClr val="ccffff"/>
              </a:solidFill>
              <a:ln w="12600">
                <a:solidFill>
                  <a:srgbClr val="000000"/>
                </a:solidFill>
                <a:round/>
              </a:ln>
            </c:spPr>
          </c:dPt>
          <c:dPt>
            <c:idx val="9"/>
            <c:invertIfNegative val="0"/>
            <c:spPr>
              <a:solidFill>
                <a:srgbClr val="ccffff"/>
              </a:solidFill>
              <a:ln w="12600">
                <a:solidFill>
                  <a:srgbClr val="000000"/>
                </a:solidFill>
                <a:round/>
              </a:ln>
            </c:spPr>
          </c:dPt>
          <c:dLbls>
            <c:dLbl>
              <c:idx val="0"/>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1"/>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2"/>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3"/>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4"/>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5"/>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6"/>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7"/>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8"/>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9"/>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10'!$A$175:$A$184</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10'!$C$175:$C$184</c:f>
              <c:numCache>
                <c:formatCode>General</c:formatCode>
                <c:ptCount val="10"/>
                <c:pt idx="0">
                  <c:v>2</c:v>
                </c:pt>
                <c:pt idx="1">
                  <c:v>2</c:v>
                </c:pt>
                <c:pt idx="2">
                  <c:v>4</c:v>
                </c:pt>
                <c:pt idx="3">
                  <c:v>0</c:v>
                </c:pt>
                <c:pt idx="4">
                  <c:v>1</c:v>
                </c:pt>
                <c:pt idx="5">
                  <c:v>0</c:v>
                </c:pt>
                <c:pt idx="6">
                  <c:v>1</c:v>
                </c:pt>
                <c:pt idx="7">
                  <c:v>0</c:v>
                </c:pt>
                <c:pt idx="8">
                  <c:v>1</c:v>
                </c:pt>
                <c:pt idx="9">
                  <c:v>11</c:v>
                </c:pt>
              </c:numCache>
            </c:numRef>
          </c:val>
        </c:ser>
        <c:ser>
          <c:idx val="1"/>
          <c:order val="1"/>
          <c:tx>
            <c:strRef>
              <c:f>'Graph Data Sep 10'!$E$174</c:f>
              <c:strCache>
                <c:ptCount val="1"/>
                <c:pt idx="0">
                  <c:v>Ratio of Errors to Active Books </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Pt>
            <c:idx val="5"/>
            <c:invertIfNegative val="0"/>
            <c:spPr>
              <a:solidFill>
                <a:srgbClr val="ffff99"/>
              </a:solidFill>
              <a:ln w="12600">
                <a:solidFill>
                  <a:srgbClr val="000000"/>
                </a:solidFill>
                <a:round/>
              </a:ln>
            </c:spPr>
          </c:dPt>
          <c:dPt>
            <c:idx val="6"/>
            <c:invertIfNegative val="0"/>
            <c:spPr>
              <a:solidFill>
                <a:srgbClr val="ffff99"/>
              </a:solidFill>
              <a:ln w="12600">
                <a:solidFill>
                  <a:srgbClr val="000000"/>
                </a:solidFill>
                <a:round/>
              </a:ln>
            </c:spPr>
          </c:dPt>
          <c:dPt>
            <c:idx val="7"/>
            <c:invertIfNegative val="0"/>
            <c:spPr>
              <a:solidFill>
                <a:srgbClr val="ffff99"/>
              </a:solidFill>
              <a:ln w="12600">
                <a:solidFill>
                  <a:srgbClr val="000000"/>
                </a:solidFill>
                <a:round/>
              </a:ln>
            </c:spPr>
          </c:dPt>
          <c:dLbls>
            <c:numFmt formatCode="0" sourceLinked="1"/>
            <c:dLbl>
              <c:idx val="0"/>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1"/>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2"/>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3"/>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4"/>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5"/>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6"/>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7"/>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10'!$A$175:$A$184</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10'!$E$175:$E$182</c:f>
              <c:numCache>
                <c:formatCode>_(* #,##0_);_(* \(#,##0\);_(* \-??_);_(@_)</c:formatCode>
                <c:ptCount val="8"/>
                <c:pt idx="0">
                  <c:v>3.38983050847458</c:v>
                </c:pt>
                <c:pt idx="1">
                  <c:v>0.30441400304414</c:v>
                </c:pt>
                <c:pt idx="2">
                  <c:v>9.52380952380952</c:v>
                </c:pt>
                <c:pt idx="3">
                  <c:v>0</c:v>
                </c:pt>
                <c:pt idx="4">
                  <c:v>0.214592274678112</c:v>
                </c:pt>
                <c:pt idx="5">
                  <c:v>0</c:v>
                </c:pt>
                <c:pt idx="6">
                  <c:v>11.1111111111111</c:v>
                </c:pt>
                <c:pt idx="7">
                  <c:v>0</c:v>
                </c:pt>
              </c:numCache>
            </c:numRef>
          </c:val>
        </c:ser>
        <c:gapWidth val="150"/>
        <c:overlap val="0"/>
        <c:axId val="74473775"/>
        <c:axId val="23433625"/>
      </c:barChart>
      <c:catAx>
        <c:axId val="74473775"/>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800" strike="noStrike" u="none">
                <a:solidFill>
                  <a:srgbClr val="800000"/>
                </a:solidFill>
                <a:uFillTx/>
                <a:latin typeface="Arial"/>
              </a:defRPr>
            </a:pPr>
          </a:p>
        </c:txPr>
        <c:crossAx val="23433625"/>
        <c:crossesAt val="0"/>
        <c:auto val="1"/>
        <c:lblAlgn val="ctr"/>
        <c:lblOffset val="100"/>
        <c:noMultiLvlLbl val="0"/>
      </c:catAx>
      <c:valAx>
        <c:axId val="23433625"/>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050" strike="noStrike" u="none">
                <a:solidFill>
                  <a:srgbClr val="000000"/>
                </a:solidFill>
                <a:uFillTx/>
                <a:latin typeface="Arial"/>
              </a:defRPr>
            </a:pPr>
          </a:p>
        </c:txPr>
        <c:crossAx val="74473775"/>
        <c:crossBetween val="midCat"/>
      </c:valAx>
      <c:spPr>
        <a:solidFill>
          <a:srgbClr val="ffffff"/>
        </a:solidFill>
        <a:ln w="0">
          <a:solidFill>
            <a:srgbClr val="000000"/>
          </a:solidFill>
        </a:ln>
      </c:spPr>
    </c:plotArea>
    <c:legend>
      <c:legendPos val="r"/>
      <c:layout>
        <c:manualLayout>
          <c:xMode val="edge"/>
          <c:yMode val="edge"/>
          <c:x val="0.796160696615872"/>
          <c:y val="0.433932135728543"/>
          <c:w val="0.141961870835807"/>
          <c:h val="0.530405854956753"/>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60 Days DPR Completion Times</a:t>
            </a:r>
          </a:p>
        </c:rich>
      </c:tx>
      <c:layout>
        <c:manualLayout>
          <c:xMode val="edge"/>
          <c:yMode val="edge"/>
          <c:x val="0.314898152534344"/>
          <c:y val="0.0450150050016672"/>
        </c:manualLayout>
      </c:layout>
      <c:overlay val="0"/>
      <c:spPr>
        <a:noFill/>
        <a:ln w="0">
          <a:noFill/>
        </a:ln>
      </c:spPr>
    </c:title>
    <c:autoTitleDeleted val="0"/>
    <c:plotArea>
      <c:layout>
        <c:manualLayout>
          <c:xMode val="edge"/>
          <c:yMode val="edge"/>
          <c:x val="0.162541449549976"/>
          <c:y val="0.118261642769812"/>
          <c:w val="0.770961629559451"/>
          <c:h val="0.799155273980216"/>
        </c:manualLayout>
      </c:layout>
      <c:lineChart>
        <c:grouping val="standard"/>
        <c:varyColors val="0"/>
        <c:ser>
          <c:idx val="0"/>
          <c:order val="0"/>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[3]Chart!$AB$2:$AB$32</c:f>
              <c:numCache>
                <c:formatCode>General</c:formatCode>
                <c:ptCount val="31"/>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numCache>
            </c:numRef>
          </c:val>
          <c:smooth val="0"/>
        </c:ser>
        <c:ser>
          <c:idx val="1"/>
          <c:order val="1"/>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[3]Chart!$AC$2:$AC$32</c:f>
              <c:numCache>
                <c:formatCode>General</c:formatCode>
                <c:ptCount val="31"/>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numCache>
            </c:numRef>
          </c:val>
          <c:smooth val="0"/>
        </c:ser>
        <c:ser>
          <c:idx val="2"/>
          <c:order val="2"/>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[3]Chart!$AB$2:$AB$33</c:f>
              <c:numCache>
                <c:formatCode>General</c:formatCode>
                <c:ptCount val="32"/>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pt idx="31">
                  <c:v>0.313888888888889</c:v>
                </c:pt>
              </c:numCache>
            </c:numRef>
          </c:val>
          <c:smooth val="0"/>
        </c:ser>
        <c:ser>
          <c:idx val="3"/>
          <c:order val="3"/>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[3]Chart!$AC$2:$AC$33</c:f>
              <c:numCache>
                <c:formatCode>General</c:formatCode>
                <c:ptCount val="32"/>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pt idx="31">
                  <c:v>0.729166666666667</c:v>
                </c:pt>
              </c:numCache>
            </c:numRef>
          </c:val>
          <c:smooth val="0"/>
        </c:ser>
        <c:hiLowLines>
          <c:spPr>
            <a:ln w="0">
              <a:noFill/>
            </a:ln>
          </c:spPr>
        </c:hiLowLines>
        <c:marker val="1"/>
        <c:axId val="27000672"/>
        <c:axId val="78497666"/>
      </c:lineChart>
      <c:catAx>
        <c:axId val="27000672"/>
        <c:scaling>
          <c:orientation val="minMax"/>
          <c:max val="37085"/>
          <c:min val="37020"/>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Times New Roman"/>
              </a:defRPr>
            </a:pPr>
          </a:p>
        </c:txPr>
        <c:crossAx val="78497666"/>
        <c:crossesAt val="0"/>
        <c:auto val="1"/>
        <c:lblAlgn val="ctr"/>
        <c:lblOffset val="100"/>
        <c:noMultiLvlLbl val="0"/>
      </c:catAx>
      <c:valAx>
        <c:axId val="78497666"/>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27000672"/>
        <c:crossesAt val="37020"/>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40.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Number of Days Late for DPR by Group
(Rolling 30 Days)</a:t>
            </a:r>
          </a:p>
        </c:rich>
      </c:tx>
      <c:layout>
        <c:manualLayout>
          <c:xMode val="edge"/>
          <c:yMode val="edge"/>
          <c:x val="0.346681972714027"/>
          <c:y val="0.0443592552026287"/>
        </c:manualLayout>
      </c:layout>
      <c:overlay val="0"/>
      <c:spPr>
        <a:noFill/>
        <a:ln w="0">
          <a:noFill/>
        </a:ln>
      </c:spPr>
    </c:title>
    <c:autoTitleDeleted val="0"/>
    <c:plotArea>
      <c:layout>
        <c:manualLayout>
          <c:xMode val="edge"/>
          <c:yMode val="edge"/>
          <c:x val="0.0156739811912226"/>
          <c:y val="0.119496166484118"/>
          <c:w val="0.966974259349199"/>
          <c:h val="0.87907995618839"/>
        </c:manualLayout>
      </c:layout>
      <c:barChart>
        <c:barDir val="col"/>
        <c:grouping val="clustered"/>
        <c:varyColors val="0"/>
        <c:ser>
          <c:idx val="0"/>
          <c:order val="0"/>
          <c:tx>
            <c:strRef>
              <c:f>[7]Pivot2!$B$1:$B$3</c:f>
              <c:strCache>
                <c:ptCount val="1"/>
                <c:pt idx="0">
                  <c:v>0 0 0</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[7]Pivot2!$A$4:$A$40</c:f>
              <c:strCache>
                <c:ptCount val="37"/>
                <c:pt idx="0">
                  <c:v>Broadband</c:v>
                </c:pt>
                <c:pt idx="1">
                  <c:v>Capital Portfolio</c:v>
                </c:pt>
                <c:pt idx="2">
                  <c:v>Coal</c:v>
                </c:pt>
                <c:pt idx="3">
                  <c:v>Coal Bench</c:v>
                </c:pt>
                <c:pt idx="4">
                  <c:v>Convertible Arbitrage</c:v>
                </c:pt>
                <c:pt idx="5">
                  <c:v>Cross Commodity</c:v>
                </c:pt>
                <c:pt idx="6">
                  <c:v>Advertising</c:v>
                </c:pt>
                <c:pt idx="7">
                  <c:v>EES/EWS Gas</c:v>
                </c:pt>
                <c:pt idx="8">
                  <c:v>EES/EWS Power</c:v>
                </c:pt>
                <c:pt idx="9">
                  <c:v>EIM Bench</c:v>
                </c:pt>
                <c:pt idx="10">
                  <c:v>Emerging Bench</c:v>
                </c:pt>
                <c:pt idx="11">
                  <c:v>Emissions</c:v>
                </c:pt>
                <c:pt idx="12">
                  <c:v>Equities</c:v>
                </c:pt>
                <c:pt idx="13">
                  <c:v>Freight Trading</c:v>
                </c:pt>
                <c:pt idx="14">
                  <c:v>Gas Bench</c:v>
                </c:pt>
                <c:pt idx="15">
                  <c:v>Global Products</c:v>
                </c:pt>
                <c:pt idx="16">
                  <c:v>Interest Rate</c:v>
                </c:pt>
                <c:pt idx="17">
                  <c:v>Liquids Bench</c:v>
                </c:pt>
                <c:pt idx="18">
                  <c:v>LNG</c:v>
                </c:pt>
                <c:pt idx="19">
                  <c:v>LNG Bench</c:v>
                </c:pt>
                <c:pt idx="20">
                  <c:v>Lumber</c:v>
                </c:pt>
                <c:pt idx="21">
                  <c:v>Cocoa Bench</c:v>
                </c:pt>
                <c:pt idx="22">
                  <c:v>Merchant Portfolio</c:v>
                </c:pt>
                <c:pt idx="23">
                  <c:v>Natural Gas P&amp;L</c:v>
                </c:pt>
                <c:pt idx="24">
                  <c:v>Outage Options</c:v>
                </c:pt>
                <c:pt idx="25">
                  <c:v>Paper</c:v>
                </c:pt>
                <c:pt idx="26">
                  <c:v>Power Canada</c:v>
                </c:pt>
                <c:pt idx="27">
                  <c:v>Power East</c:v>
                </c:pt>
                <c:pt idx="28">
                  <c:v>Power West</c:v>
                </c:pt>
                <c:pt idx="29">
                  <c:v>Power Bench</c:v>
                </c:pt>
                <c:pt idx="30">
                  <c:v>S-Cone Power Bench</c:v>
                </c:pt>
                <c:pt idx="31">
                  <c:v>S-Cone Bench</c:v>
                </c:pt>
                <c:pt idx="32">
                  <c:v>Soft Commodities</c:v>
                </c:pt>
                <c:pt idx="33">
                  <c:v>Steel</c:v>
                </c:pt>
                <c:pt idx="34">
                  <c:v>Synfuel</c:v>
                </c:pt>
                <c:pt idx="35">
                  <c:v>Weather</c:v>
                </c:pt>
                <c:pt idx="36">
                  <c:v>U.K. Summary</c:v>
                </c:pt>
              </c:strCache>
            </c:strRef>
          </c:cat>
          <c:val>
            <c:numRef>
              <c:f>[7]Pivot2!$B$4:$B$40</c:f>
              <c:numCache>
                <c:formatCode>General</c:formatCode>
                <c:ptCount val="37"/>
                <c:pt idx="0">
                  <c:v>0</c:v>
                </c:pt>
                <c:pt idx="1">
                  <c:v>3</c:v>
                </c:pt>
                <c:pt idx="2">
                  <c:v>0</c:v>
                </c:pt>
                <c:pt idx="3">
                  <c:v>4</c:v>
                </c:pt>
                <c:pt idx="4">
                  <c:v>0</c:v>
                </c:pt>
                <c:pt idx="5">
                  <c:v>0</c:v>
                </c:pt>
                <c:pt idx="6">
                  <c:v>0</c:v>
                </c:pt>
                <c:pt idx="7">
                  <c:v>5</c:v>
                </c:pt>
                <c:pt idx="8">
                  <c:v>10</c:v>
                </c:pt>
                <c:pt idx="9">
                  <c:v>3</c:v>
                </c:pt>
                <c:pt idx="10">
                  <c:v>0</c:v>
                </c:pt>
                <c:pt idx="11">
                  <c:v>0</c:v>
                </c:pt>
                <c:pt idx="12">
                  <c:v>0</c:v>
                </c:pt>
                <c:pt idx="13">
                  <c:v>2</c:v>
                </c:pt>
                <c:pt idx="14">
                  <c:v>6</c:v>
                </c:pt>
                <c:pt idx="15">
                  <c:v>1</c:v>
                </c:pt>
                <c:pt idx="16">
                  <c:v>0</c:v>
                </c:pt>
                <c:pt idx="17">
                  <c:v>2</c:v>
                </c:pt>
                <c:pt idx="18">
                  <c:v>0</c:v>
                </c:pt>
                <c:pt idx="19">
                  <c:v>1</c:v>
                </c:pt>
                <c:pt idx="20">
                  <c:v>0</c:v>
                </c:pt>
                <c:pt idx="21">
                  <c:v>0</c:v>
                </c:pt>
                <c:pt idx="22">
                  <c:v>0</c:v>
                </c:pt>
                <c:pt idx="23">
                  <c:v>5</c:v>
                </c:pt>
                <c:pt idx="24">
                  <c:v>0</c:v>
                </c:pt>
                <c:pt idx="25">
                  <c:v>1</c:v>
                </c:pt>
                <c:pt idx="26">
                  <c:v>5</c:v>
                </c:pt>
                <c:pt idx="27">
                  <c:v>6</c:v>
                </c:pt>
                <c:pt idx="28">
                  <c:v>7</c:v>
                </c:pt>
                <c:pt idx="29">
                  <c:v>9</c:v>
                </c:pt>
                <c:pt idx="30">
                  <c:v>0</c:v>
                </c:pt>
                <c:pt idx="31">
                  <c:v>1</c:v>
                </c:pt>
                <c:pt idx="32">
                  <c:v>1</c:v>
                </c:pt>
                <c:pt idx="33">
                  <c:v>0</c:v>
                </c:pt>
                <c:pt idx="34">
                  <c:v>0</c:v>
                </c:pt>
                <c:pt idx="35">
                  <c:v>0</c:v>
                </c:pt>
                <c:pt idx="36">
                  <c:v>0</c:v>
                </c:pt>
              </c:numCache>
            </c:numRef>
          </c:val>
        </c:ser>
        <c:gapWidth val="150"/>
        <c:overlap val="0"/>
        <c:axId val="30224704"/>
        <c:axId val="27012313"/>
      </c:barChart>
      <c:catAx>
        <c:axId val="30224704"/>
        <c:scaling>
          <c:orientation val="minMax"/>
        </c:scaling>
        <c:delete val="0"/>
        <c:axPos val="b"/>
        <c:numFmt formatCode="General" sourceLinked="1"/>
        <c:majorTickMark val="out"/>
        <c:minorTickMark val="none"/>
        <c:tickLblPos val="nextTo"/>
        <c:spPr>
          <a:ln w="0">
            <a:solidFill>
              <a:srgbClr val="000000"/>
            </a:solidFill>
          </a:ln>
        </c:spPr>
        <c:txPr>
          <a:bodyPr rot="-5400000"/>
          <a:lstStyle/>
          <a:p>
            <a:pPr>
              <a:defRPr b="0" sz="900" strike="noStrike" u="none">
                <a:solidFill>
                  <a:srgbClr val="000000"/>
                </a:solidFill>
                <a:uFillTx/>
                <a:latin typeface="Arial"/>
              </a:defRPr>
            </a:pPr>
          </a:p>
        </c:txPr>
        <c:crossAx val="27012313"/>
        <c:crossesAt val="0"/>
        <c:auto val="1"/>
        <c:lblAlgn val="ctr"/>
        <c:lblOffset val="100"/>
        <c:noMultiLvlLbl val="0"/>
      </c:catAx>
      <c:valAx>
        <c:axId val="27012313"/>
        <c:scaling>
          <c:orientation val="minMax"/>
        </c:scaling>
        <c:delete val="0"/>
        <c:axPos val="l"/>
        <c:majorGridlines>
          <c:spPr>
            <a:ln w="12600">
              <a:solidFill>
                <a:srgbClr val="ff0000"/>
              </a:solidFill>
              <a:round/>
            </a:ln>
          </c:spPr>
        </c:majorGridlines>
        <c:minorGridlines>
          <c:spPr>
            <a:ln w="0">
              <a:solidFill>
                <a:srgbClr val="000000"/>
              </a:solidFill>
            </a:ln>
          </c:spPr>
        </c:minorGridlines>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30224704"/>
        <c:crossesAt val="1"/>
        <c:crossBetween val="midCat"/>
        <c:majorUnit val="1"/>
        <c:minorUnit val="1"/>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4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60 Days DPR Completion Times</a:t>
            </a:r>
          </a:p>
        </c:rich>
      </c:tx>
      <c:layout>
        <c:manualLayout>
          <c:xMode val="edge"/>
          <c:yMode val="edge"/>
          <c:x val="0.31139179013845"/>
          <c:y val="0.0416805601867289"/>
        </c:manualLayout>
      </c:layout>
      <c:overlay val="0"/>
      <c:spPr>
        <a:noFill/>
        <a:ln w="0">
          <a:noFill/>
        </a:ln>
      </c:spPr>
    </c:title>
    <c:autoTitleDeleted val="0"/>
    <c:plotArea>
      <c:layout>
        <c:manualLayout>
          <c:xMode val="edge"/>
          <c:yMode val="edge"/>
          <c:x val="0.16304347826087"/>
          <c:y val="0.115816383238857"/>
          <c:w val="0.769795967937819"/>
          <c:h val="0.802267422474158"/>
        </c:manualLayout>
      </c:layout>
      <c:lineChart>
        <c:grouping val="standard"/>
        <c:varyColors val="0"/>
        <c:ser>
          <c:idx val="0"/>
          <c:order val="0"/>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[3]Chart!$AB$2:$AB$32</c:f>
              <c:numCache>
                <c:formatCode>General</c:formatCode>
                <c:ptCount val="31"/>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numCache>
            </c:numRef>
          </c:val>
          <c:smooth val="0"/>
        </c:ser>
        <c:ser>
          <c:idx val="1"/>
          <c:order val="1"/>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[3]Chart!$AC$2:$AC$32</c:f>
              <c:numCache>
                <c:formatCode>General</c:formatCode>
                <c:ptCount val="31"/>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numCache>
            </c:numRef>
          </c:val>
          <c:smooth val="0"/>
        </c:ser>
        <c:ser>
          <c:idx val="2"/>
          <c:order val="2"/>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[3]Chart!$AB$2:$AB$33</c:f>
              <c:numCache>
                <c:formatCode>General</c:formatCode>
                <c:ptCount val="32"/>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pt idx="31">
                  <c:v>0.313888888888889</c:v>
                </c:pt>
              </c:numCache>
            </c:numRef>
          </c:val>
          <c:smooth val="0"/>
        </c:ser>
        <c:ser>
          <c:idx val="3"/>
          <c:order val="3"/>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[3]Chart!$AC$2:$AC$33</c:f>
              <c:numCache>
                <c:formatCode>General</c:formatCode>
                <c:ptCount val="32"/>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pt idx="31">
                  <c:v>0.729166666666667</c:v>
                </c:pt>
              </c:numCache>
            </c:numRef>
          </c:val>
          <c:smooth val="0"/>
        </c:ser>
        <c:hiLowLines>
          <c:spPr>
            <a:ln w="0">
              <a:noFill/>
            </a:ln>
          </c:spPr>
        </c:hiLowLines>
        <c:marker val="1"/>
        <c:axId val="35381627"/>
        <c:axId val="76933728"/>
      </c:lineChart>
      <c:catAx>
        <c:axId val="35381627"/>
        <c:scaling>
          <c:orientation val="minMax"/>
          <c:max val="37085"/>
          <c:min val="37020"/>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Times New Roman"/>
              </a:defRPr>
            </a:pPr>
          </a:p>
        </c:txPr>
        <c:crossAx val="76933728"/>
        <c:crossesAt val="0"/>
        <c:auto val="1"/>
        <c:lblAlgn val="ctr"/>
        <c:lblOffset val="100"/>
        <c:noMultiLvlLbl val="0"/>
      </c:catAx>
      <c:valAx>
        <c:axId val="76933728"/>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25" strike="noStrike" u="none">
                <a:solidFill>
                  <a:srgbClr val="000000"/>
                </a:solidFill>
                <a:uFillTx/>
                <a:latin typeface="Arial"/>
              </a:defRPr>
            </a:pPr>
          </a:p>
        </c:txPr>
        <c:crossAx val="35381627"/>
        <c:crossesAt val="37020"/>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4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60 Days DPR Completion Times</a:t>
            </a:r>
          </a:p>
        </c:rich>
      </c:tx>
      <c:layout>
        <c:manualLayout>
          <c:xMode val="edge"/>
          <c:yMode val="edge"/>
          <c:x val="0.326597520267048"/>
          <c:y val="0.0335881149747013"/>
        </c:manualLayout>
      </c:layout>
      <c:overlay val="0"/>
      <c:spPr>
        <a:noFill/>
        <a:ln w="0">
          <a:noFill/>
        </a:ln>
      </c:spPr>
    </c:title>
    <c:autoTitleDeleted val="0"/>
    <c:plotArea>
      <c:layout>
        <c:manualLayout>
          <c:xMode val="edge"/>
          <c:yMode val="edge"/>
          <c:x val="0.0840486409155937"/>
          <c:y val="0.148239853590268"/>
          <c:w val="0.777002861230329"/>
          <c:h val="0.72096027559479"/>
        </c:manualLayout>
      </c:layout>
      <c:lineChart>
        <c:grouping val="standard"/>
        <c:varyColors val="0"/>
        <c:ser>
          <c:idx val="0"/>
          <c:order val="0"/>
          <c:tx>
            <c:strRef>
              <c:f>[6]Chart!$AB$1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[6]Chart!$AA$52:$AA$101</c:f>
              <c:strCache>
                <c:ptCount val="50"/>
                <c:pt idx="0">
                  <c:v>37081</c:v>
                </c:pt>
                <c:pt idx="1">
                  <c:v>37082</c:v>
                </c:pt>
                <c:pt idx="2">
                  <c:v>37083</c:v>
                </c:pt>
                <c:pt idx="3">
                  <c:v>37084</c:v>
                </c:pt>
                <c:pt idx="4">
                  <c:v>37085</c:v>
                </c:pt>
                <c:pt idx="5">
                  <c:v>37088</c:v>
                </c:pt>
                <c:pt idx="6">
                  <c:v>37089</c:v>
                </c:pt>
                <c:pt idx="7">
                  <c:v>37090</c:v>
                </c:pt>
                <c:pt idx="8">
                  <c:v>37091</c:v>
                </c:pt>
                <c:pt idx="9">
                  <c:v>37092</c:v>
                </c:pt>
                <c:pt idx="10">
                  <c:v>37095</c:v>
                </c:pt>
                <c:pt idx="11">
                  <c:v>37096</c:v>
                </c:pt>
                <c:pt idx="12">
                  <c:v>37097</c:v>
                </c:pt>
                <c:pt idx="13">
                  <c:v>37098</c:v>
                </c:pt>
                <c:pt idx="14">
                  <c:v>37099</c:v>
                </c:pt>
                <c:pt idx="15">
                  <c:v>37102</c:v>
                </c:pt>
                <c:pt idx="16">
                  <c:v>37103</c:v>
                </c:pt>
                <c:pt idx="17">
                  <c:v/>
                </c:pt>
                <c:pt idx="18">
                  <c:v>37104</c:v>
                </c:pt>
                <c:pt idx="19">
                  <c:v>37105</c:v>
                </c:pt>
                <c:pt idx="20">
                  <c:v>37106</c:v>
                </c:pt>
                <c:pt idx="21">
                  <c:v>37109</c:v>
                </c:pt>
                <c:pt idx="22">
                  <c:v>37110</c:v>
                </c:pt>
                <c:pt idx="23">
                  <c:v>37111</c:v>
                </c:pt>
                <c:pt idx="24">
                  <c:v>37112</c:v>
                </c:pt>
                <c:pt idx="25">
                  <c:v>37113</c:v>
                </c:pt>
                <c:pt idx="26">
                  <c:v>37116</c:v>
                </c:pt>
                <c:pt idx="27">
                  <c:v>37117</c:v>
                </c:pt>
                <c:pt idx="28">
                  <c:v>37118</c:v>
                </c:pt>
                <c:pt idx="29">
                  <c:v>37119</c:v>
                </c:pt>
                <c:pt idx="30">
                  <c:v>37120</c:v>
                </c:pt>
                <c:pt idx="31">
                  <c:v>37123</c:v>
                </c:pt>
                <c:pt idx="32">
                  <c:v>37124</c:v>
                </c:pt>
                <c:pt idx="33">
                  <c:v>37125</c:v>
                </c:pt>
                <c:pt idx="34">
                  <c:v>37126</c:v>
                </c:pt>
                <c:pt idx="35">
                  <c:v>37127</c:v>
                </c:pt>
                <c:pt idx="36">
                  <c:v>37130</c:v>
                </c:pt>
                <c:pt idx="37">
                  <c:v>37131</c:v>
                </c:pt>
                <c:pt idx="38">
                  <c:v>37132</c:v>
                </c:pt>
                <c:pt idx="39">
                  <c:v>37133</c:v>
                </c:pt>
                <c:pt idx="40">
                  <c:v>37134</c:v>
                </c:pt>
                <c:pt idx="41">
                  <c:v>37138</c:v>
                </c:pt>
                <c:pt idx="42">
                  <c:v>37139</c:v>
                </c:pt>
                <c:pt idx="43">
                  <c:v>37140</c:v>
                </c:pt>
                <c:pt idx="44">
                  <c:v>37141</c:v>
                </c:pt>
                <c:pt idx="45">
                  <c:v>37144</c:v>
                </c:pt>
                <c:pt idx="46">
                  <c:v>37145</c:v>
                </c:pt>
                <c:pt idx="47">
                  <c:v>37146</c:v>
                </c:pt>
                <c:pt idx="48">
                  <c:v>37147</c:v>
                </c:pt>
                <c:pt idx="49">
                  <c:v>37148</c:v>
                </c:pt>
              </c:strCache>
            </c:strRef>
          </c:cat>
          <c:val>
            <c:numRef>
              <c:f>[6]Chart!$AB$52:$AB$101</c:f>
              <c:numCache>
                <c:formatCode>General</c:formatCode>
                <c:ptCount val="50"/>
                <c:pt idx="0">
                  <c:v>0.319444444444445</c:v>
                </c:pt>
                <c:pt idx="1">
                  <c:v>0.319444444444445</c:v>
                </c:pt>
                <c:pt idx="2">
                  <c:v>0.319444444444444</c:v>
                </c:pt>
                <c:pt idx="3">
                  <c:v>0.317361111111111</c:v>
                </c:pt>
                <c:pt idx="4">
                  <c:v>0.320138888888889</c:v>
                </c:pt>
                <c:pt idx="5">
                  <c:v>0.321527777777778</c:v>
                </c:pt>
                <c:pt idx="6">
                  <c:v>0.318055555555556</c:v>
                </c:pt>
                <c:pt idx="7">
                  <c:v>0.320138888888889</c:v>
                </c:pt>
                <c:pt idx="8">
                  <c:v>0.320138888888889</c:v>
                </c:pt>
                <c:pt idx="9">
                  <c:v>0.315277777777778</c:v>
                </c:pt>
                <c:pt idx="10">
                  <c:v>0.313888888888889</c:v>
                </c:pt>
                <c:pt idx="11">
                  <c:v>0.318055555555556</c:v>
                </c:pt>
                <c:pt idx="12">
                  <c:v>0.316666666666667</c:v>
                </c:pt>
                <c:pt idx="13">
                  <c:v>0.319444444444445</c:v>
                </c:pt>
                <c:pt idx="14">
                  <c:v>0.319444444444445</c:v>
                </c:pt>
                <c:pt idx="15">
                  <c:v>0.319444444444445</c:v>
                </c:pt>
                <c:pt idx="16">
                  <c:v>0.322916666666667</c:v>
                </c:pt>
                <c:pt idx="18">
                  <c:v>0.31875</c:v>
                </c:pt>
                <c:pt idx="19">
                  <c:v>0.318055555555556</c:v>
                </c:pt>
                <c:pt idx="20">
                  <c:v>0.320138888888889</c:v>
                </c:pt>
                <c:pt idx="21">
                  <c:v>0.319444444444445</c:v>
                </c:pt>
                <c:pt idx="22">
                  <c:v>0.313888888888889</c:v>
                </c:pt>
                <c:pt idx="23">
                  <c:v>0.315277777777778</c:v>
                </c:pt>
                <c:pt idx="24">
                  <c:v>0.319444444444445</c:v>
                </c:pt>
                <c:pt idx="25">
                  <c:v>0.319444444444445</c:v>
                </c:pt>
                <c:pt idx="26">
                  <c:v>0.329166666666667</c:v>
                </c:pt>
                <c:pt idx="27">
                  <c:v>0.317361111111111</c:v>
                </c:pt>
                <c:pt idx="28">
                  <c:v>0.309027777777778</c:v>
                </c:pt>
                <c:pt idx="29">
                  <c:v>0.324305555555556</c:v>
                </c:pt>
                <c:pt idx="30">
                  <c:v>0.333333333333333</c:v>
                </c:pt>
                <c:pt idx="31">
                  <c:v>0.319444444444445</c:v>
                </c:pt>
                <c:pt idx="32">
                  <c:v>0.319444444444445</c:v>
                </c:pt>
                <c:pt idx="33">
                  <c:v>0.324305555555556</c:v>
                </c:pt>
                <c:pt idx="34">
                  <c:v>0.319444444444445</c:v>
                </c:pt>
                <c:pt idx="35">
                  <c:v>0.319444444444445</c:v>
                </c:pt>
                <c:pt idx="36">
                  <c:v>0.319444444444445</c:v>
                </c:pt>
                <c:pt idx="37">
                  <c:v>0.316666666666667</c:v>
                </c:pt>
                <c:pt idx="38">
                  <c:v>0.319444444444445</c:v>
                </c:pt>
                <c:pt idx="39">
                  <c:v>0.317361111111111</c:v>
                </c:pt>
                <c:pt idx="40">
                  <c:v>0.319444444444445</c:v>
                </c:pt>
                <c:pt idx="41">
                  <c:v>0.322916666666667</c:v>
                </c:pt>
                <c:pt idx="42">
                  <c:v>0.319444444444445</c:v>
                </c:pt>
                <c:pt idx="43">
                  <c:v>0.318055555555556</c:v>
                </c:pt>
                <c:pt idx="44">
                  <c:v>0.322916666666667</c:v>
                </c:pt>
                <c:pt idx="45">
                  <c:v>0.319444444444445</c:v>
                </c:pt>
                <c:pt idx="46">
                  <c:v>0.319444444444445</c:v>
                </c:pt>
                <c:pt idx="47">
                  <c:v>0.319444444444445</c:v>
                </c:pt>
                <c:pt idx="48">
                  <c:v>0.319444444444445</c:v>
                </c:pt>
                <c:pt idx="49">
                  <c:v>0.317361111111111</c:v>
                </c:pt>
              </c:numCache>
            </c:numRef>
          </c:val>
          <c:smooth val="0"/>
        </c:ser>
        <c:ser>
          <c:idx val="1"/>
          <c:order val="1"/>
          <c:tx>
            <c:strRef>
              <c:f>[6]Chart!$AC$1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[6]Chart!$AA$52:$AA$101</c:f>
              <c:strCache>
                <c:ptCount val="50"/>
                <c:pt idx="0">
                  <c:v>37081</c:v>
                </c:pt>
                <c:pt idx="1">
                  <c:v>37082</c:v>
                </c:pt>
                <c:pt idx="2">
                  <c:v>37083</c:v>
                </c:pt>
                <c:pt idx="3">
                  <c:v>37084</c:v>
                </c:pt>
                <c:pt idx="4">
                  <c:v>37085</c:v>
                </c:pt>
                <c:pt idx="5">
                  <c:v>37088</c:v>
                </c:pt>
                <c:pt idx="6">
                  <c:v>37089</c:v>
                </c:pt>
                <c:pt idx="7">
                  <c:v>37090</c:v>
                </c:pt>
                <c:pt idx="8">
                  <c:v>37091</c:v>
                </c:pt>
                <c:pt idx="9">
                  <c:v>37092</c:v>
                </c:pt>
                <c:pt idx="10">
                  <c:v>37095</c:v>
                </c:pt>
                <c:pt idx="11">
                  <c:v>37096</c:v>
                </c:pt>
                <c:pt idx="12">
                  <c:v>37097</c:v>
                </c:pt>
                <c:pt idx="13">
                  <c:v>37098</c:v>
                </c:pt>
                <c:pt idx="14">
                  <c:v>37099</c:v>
                </c:pt>
                <c:pt idx="15">
                  <c:v>37102</c:v>
                </c:pt>
                <c:pt idx="16">
                  <c:v>37103</c:v>
                </c:pt>
                <c:pt idx="17">
                  <c:v/>
                </c:pt>
                <c:pt idx="18">
                  <c:v>37104</c:v>
                </c:pt>
                <c:pt idx="19">
                  <c:v>37105</c:v>
                </c:pt>
                <c:pt idx="20">
                  <c:v>37106</c:v>
                </c:pt>
                <c:pt idx="21">
                  <c:v>37109</c:v>
                </c:pt>
                <c:pt idx="22">
                  <c:v>37110</c:v>
                </c:pt>
                <c:pt idx="23">
                  <c:v>37111</c:v>
                </c:pt>
                <c:pt idx="24">
                  <c:v>37112</c:v>
                </c:pt>
                <c:pt idx="25">
                  <c:v>37113</c:v>
                </c:pt>
                <c:pt idx="26">
                  <c:v>37116</c:v>
                </c:pt>
                <c:pt idx="27">
                  <c:v>37117</c:v>
                </c:pt>
                <c:pt idx="28">
                  <c:v>37118</c:v>
                </c:pt>
                <c:pt idx="29">
                  <c:v>37119</c:v>
                </c:pt>
                <c:pt idx="30">
                  <c:v>37120</c:v>
                </c:pt>
                <c:pt idx="31">
                  <c:v>37123</c:v>
                </c:pt>
                <c:pt idx="32">
                  <c:v>37124</c:v>
                </c:pt>
                <c:pt idx="33">
                  <c:v>37125</c:v>
                </c:pt>
                <c:pt idx="34">
                  <c:v>37126</c:v>
                </c:pt>
                <c:pt idx="35">
                  <c:v>37127</c:v>
                </c:pt>
                <c:pt idx="36">
                  <c:v>37130</c:v>
                </c:pt>
                <c:pt idx="37">
                  <c:v>37131</c:v>
                </c:pt>
                <c:pt idx="38">
                  <c:v>37132</c:v>
                </c:pt>
                <c:pt idx="39">
                  <c:v>37133</c:v>
                </c:pt>
                <c:pt idx="40">
                  <c:v>37134</c:v>
                </c:pt>
                <c:pt idx="41">
                  <c:v>37138</c:v>
                </c:pt>
                <c:pt idx="42">
                  <c:v>37139</c:v>
                </c:pt>
                <c:pt idx="43">
                  <c:v>37140</c:v>
                </c:pt>
                <c:pt idx="44">
                  <c:v>37141</c:v>
                </c:pt>
                <c:pt idx="45">
                  <c:v>37144</c:v>
                </c:pt>
                <c:pt idx="46">
                  <c:v>37145</c:v>
                </c:pt>
                <c:pt idx="47">
                  <c:v>37146</c:v>
                </c:pt>
                <c:pt idx="48">
                  <c:v>37147</c:v>
                </c:pt>
                <c:pt idx="49">
                  <c:v>37148</c:v>
                </c:pt>
              </c:strCache>
            </c:strRef>
          </c:cat>
          <c:val>
            <c:numRef>
              <c:f>[6]Chart!$AC$52:$AC$101</c:f>
              <c:numCache>
                <c:formatCode>General</c:formatCode>
                <c:ptCount val="50"/>
                <c:pt idx="0">
                  <c:v>0.723611111111111</c:v>
                </c:pt>
                <c:pt idx="1">
                  <c:v>0.661111111111111</c:v>
                </c:pt>
                <c:pt idx="2">
                  <c:v>0.69375</c:v>
                </c:pt>
                <c:pt idx="3">
                  <c:v>0.635416666666667</c:v>
                </c:pt>
                <c:pt idx="4">
                  <c:v>0.695138888888889</c:v>
                </c:pt>
                <c:pt idx="5">
                  <c:v>0.695833333333333</c:v>
                </c:pt>
                <c:pt idx="6">
                  <c:v>0.688888888888889</c:v>
                </c:pt>
                <c:pt idx="7">
                  <c:v>0.608333333333333</c:v>
                </c:pt>
                <c:pt idx="8">
                  <c:v>0.688888888888889</c:v>
                </c:pt>
                <c:pt idx="9">
                  <c:v>0.709722222222222</c:v>
                </c:pt>
                <c:pt idx="10">
                  <c:v>0.688888888888889</c:v>
                </c:pt>
                <c:pt idx="11">
                  <c:v>0.654166666666667</c:v>
                </c:pt>
                <c:pt idx="12">
                  <c:v>0.720138888888889</c:v>
                </c:pt>
                <c:pt idx="13">
                  <c:v>0.854861111111111</c:v>
                </c:pt>
                <c:pt idx="15">
                  <c:v>0.779861111111111</c:v>
                </c:pt>
                <c:pt idx="19">
                  <c:v>0.717361111111111</c:v>
                </c:pt>
                <c:pt idx="20">
                  <c:v>0.788194444444445</c:v>
                </c:pt>
                <c:pt idx="21">
                  <c:v>0.78125</c:v>
                </c:pt>
                <c:pt idx="22">
                  <c:v>0.6</c:v>
                </c:pt>
                <c:pt idx="23">
                  <c:v>0.708333333333333</c:v>
                </c:pt>
                <c:pt idx="24">
                  <c:v>0.664583333333333</c:v>
                </c:pt>
                <c:pt idx="25">
                  <c:v>0.716666666666667</c:v>
                </c:pt>
                <c:pt idx="26">
                  <c:v>0.678472222222222</c:v>
                </c:pt>
                <c:pt idx="27">
                  <c:v>0.722916666666667</c:v>
                </c:pt>
                <c:pt idx="28">
                  <c:v>0.727083333333333</c:v>
                </c:pt>
                <c:pt idx="29">
                  <c:v>0.670138888888889</c:v>
                </c:pt>
                <c:pt idx="30">
                  <c:v>0.721527777777778</c:v>
                </c:pt>
                <c:pt idx="31">
                  <c:v>0.690972222222222</c:v>
                </c:pt>
                <c:pt idx="32">
                  <c:v>0.666666666666667</c:v>
                </c:pt>
                <c:pt idx="33">
                  <c:v>0.759722222222222</c:v>
                </c:pt>
                <c:pt idx="34">
                  <c:v>0.708333333333333</c:v>
                </c:pt>
                <c:pt idx="35">
                  <c:v>0.7</c:v>
                </c:pt>
                <c:pt idx="36">
                  <c:v>0.728472222222222</c:v>
                </c:pt>
                <c:pt idx="37">
                  <c:v>0.739583333333333</c:v>
                </c:pt>
                <c:pt idx="38">
                  <c:v>0.739583333333333</c:v>
                </c:pt>
                <c:pt idx="39">
                  <c:v>0.704166666666667</c:v>
                </c:pt>
                <c:pt idx="41">
                  <c:v>0.617361111111111</c:v>
                </c:pt>
                <c:pt idx="42">
                  <c:v>0.725</c:v>
                </c:pt>
                <c:pt idx="43">
                  <c:v>0.725694444444445</c:v>
                </c:pt>
                <c:pt idx="44">
                  <c:v>0.669444444444444</c:v>
                </c:pt>
                <c:pt idx="45">
                  <c:v>0.684722222222222</c:v>
                </c:pt>
                <c:pt idx="47">
                  <c:v>0.752083333333333</c:v>
                </c:pt>
                <c:pt idx="48">
                  <c:v>0.702083333333333</c:v>
                </c:pt>
                <c:pt idx="49">
                  <c:v>0.747916666666667</c:v>
                </c:pt>
              </c:numCache>
            </c:numRef>
          </c:val>
          <c:smooth val="0"/>
        </c:ser>
        <c:hiLowLines>
          <c:spPr>
            <a:ln w="0">
              <a:noFill/>
            </a:ln>
          </c:spPr>
        </c:hiLowLines>
        <c:marker val="1"/>
        <c:axId val="58951943"/>
        <c:axId val="78963056"/>
      </c:lineChart>
      <c:catAx>
        <c:axId val="58951943"/>
        <c:scaling>
          <c:orientation val="minMax"/>
        </c:scaling>
        <c:delete val="0"/>
        <c:axPos val="b"/>
        <c:title>
          <c:tx>
            <c:rich>
              <a:bodyPr rot="0"/>
              <a:lstStyle/>
              <a:p>
                <a:pPr>
                  <a:defRPr b="0" sz="1300" strike="noStrike" u="none">
                    <a:uFillTx/>
                    <a:latin typeface="Arial"/>
                  </a:defRPr>
                </a:pPr>
                <a:r>
                  <a:rPr b="1" sz="800" strike="noStrike" u="none">
                    <a:solidFill>
                      <a:srgbClr val="000000"/>
                    </a:solidFill>
                    <a:uFillTx/>
                    <a:latin typeface="Arial"/>
                  </a:rPr>
                  <a:t>Report Dates</a:t>
                </a:r>
              </a:p>
            </c:rich>
          </c:tx>
          <c:overlay val="0"/>
          <c:spPr>
            <a:noFill/>
            <a:ln w="0">
              <a:noFill/>
            </a:ln>
          </c:spPr>
        </c:title>
        <c:numFmt formatCode="General" sourceLinked="1"/>
        <c:majorTickMark val="out"/>
        <c:minorTickMark val="none"/>
        <c:tickLblPos val="nextTo"/>
        <c:spPr>
          <a:ln w="0">
            <a:solidFill>
              <a:srgbClr val="000000"/>
            </a:solidFill>
          </a:ln>
        </c:spPr>
        <c:txPr>
          <a:bodyPr rot="-5400000"/>
          <a:lstStyle/>
          <a:p>
            <a:pPr>
              <a:defRPr b="0" sz="900" strike="noStrike" u="none">
                <a:solidFill>
                  <a:srgbClr val="000000"/>
                </a:solidFill>
                <a:uFillTx/>
                <a:latin typeface="Times New Roman"/>
              </a:defRPr>
            </a:pPr>
          </a:p>
        </c:txPr>
        <c:crossAx val="78963056"/>
        <c:crossesAt val="0"/>
        <c:auto val="1"/>
        <c:lblAlgn val="ctr"/>
        <c:lblOffset val="100"/>
        <c:noMultiLvlLbl val="0"/>
      </c:catAx>
      <c:valAx>
        <c:axId val="78963056"/>
        <c:scaling>
          <c:orientation val="minMax"/>
          <c:max val="0.8"/>
          <c:min val="0.291666666666667"/>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800" strike="noStrike" u="none">
                    <a:solidFill>
                      <a:srgbClr val="000000"/>
                    </a:solidFill>
                    <a:uFillTx/>
                    <a:latin typeface="Arial"/>
                  </a:rPr>
                  <a:t>Completion Times</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58951943"/>
        <c:crossesAt val="1"/>
        <c:crossBetween val="midCat"/>
        <c:majorUnit val="0.04"/>
        <c:minorUnit val="0.04"/>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userShapes r:id="rId1"/>
</c:chartSpace>
</file>

<file path=xl/charts/chart4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Trend of Book Creation
Rolling 30 Day period</a:t>
            </a:r>
          </a:p>
        </c:rich>
      </c:tx>
      <c:layout>
        <c:manualLayout>
          <c:xMode val="edge"/>
          <c:yMode val="edge"/>
          <c:x val="0.337178942255146"/>
          <c:y val="0.0293392794272973"/>
        </c:manualLayout>
      </c:layout>
      <c:overlay val="0"/>
      <c:spPr>
        <a:noFill/>
        <a:ln w="0">
          <a:noFill/>
        </a:ln>
      </c:spPr>
    </c:title>
    <c:autoTitleDeleted val="0"/>
    <c:plotArea>
      <c:layout>
        <c:manualLayout>
          <c:xMode val="edge"/>
          <c:yMode val="edge"/>
          <c:x val="0.036007043536341"/>
          <c:y val="0.112662833000822"/>
          <c:w val="0.882749407978627"/>
          <c:h val="0.850839103391621"/>
        </c:manualLayout>
      </c:layout>
      <c:barChart>
        <c:barDir val="col"/>
        <c:grouping val="stacked"/>
        <c:varyColors val="0"/>
        <c:ser>
          <c:idx val="0"/>
          <c:order val="0"/>
          <c:tx>
            <c:strRef>
              <c:f>'Graph Data Sep 10'!$AD$15</c:f>
              <c:strCache>
                <c:ptCount val="1"/>
                <c:pt idx="0">
                  <c:v>EIM</c:v>
                </c:pt>
              </c:strCache>
            </c:strRef>
          </c:tx>
          <c:spPr>
            <a:solidFill>
              <a:srgbClr val="9999ff"/>
            </a:solidFill>
            <a:ln w="12600">
              <a:solidFill>
                <a:srgbClr val="000000"/>
              </a:solidFill>
              <a:round/>
            </a:ln>
          </c:spPr>
          <c:invertIfNegative val="0"/>
          <c:dLbls>
            <c:txPr>
              <a:bodyPr wrap="none"/>
              <a:lstStyle/>
              <a:p>
                <a:pPr>
                  <a:defRPr b="1" sz="875"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10'!$X$12:$AC$12</c:f>
              <c:strCache>
                <c:ptCount val="6"/>
                <c:pt idx="0">
                  <c:v>8/6/2001</c:v>
                </c:pt>
                <c:pt idx="1">
                  <c:v>8/13/2001</c:v>
                </c:pt>
                <c:pt idx="2">
                  <c:v>8/20/2001</c:v>
                </c:pt>
                <c:pt idx="3">
                  <c:v>8/27/2001</c:v>
                </c:pt>
                <c:pt idx="4">
                  <c:v>9/4/2001</c:v>
                </c:pt>
                <c:pt idx="5">
                  <c:v>9/10/2001</c:v>
                </c:pt>
              </c:strCache>
            </c:strRef>
          </c:cat>
          <c:val>
            <c:numRef>
              <c:f>'Graph Data Sep 10'!$X$15:$AC$15</c:f>
              <c:numCache>
                <c:formatCode>General</c:formatCode>
                <c:ptCount val="6"/>
                <c:pt idx="1">
                  <c:v>3</c:v>
                </c:pt>
                <c:pt idx="2">
                  <c:v>1</c:v>
                </c:pt>
                <c:pt idx="4">
                  <c:v>3</c:v>
                </c:pt>
                <c:pt idx="5">
                  <c:v>2</c:v>
                </c:pt>
              </c:numCache>
            </c:numRef>
          </c:val>
        </c:ser>
        <c:ser>
          <c:idx val="1"/>
          <c:order val="1"/>
          <c:tx>
            <c:strRef>
              <c:f>'Graph Data Sep 10'!$AD$16</c:f>
              <c:strCache>
                <c:ptCount val="1"/>
                <c:pt idx="0">
                  <c:v>EGM</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Lbls>
            <c:dLbl>
              <c:idx val="0"/>
              <c:txPr>
                <a:bodyPr wrap="none"/>
                <a:lstStyle/>
                <a:p>
                  <a:pPr>
                    <a:defRPr b="1" sz="925" strike="noStrike" u="none">
                      <a:solidFill>
                        <a:srgbClr val="000000"/>
                      </a:solidFill>
                      <a:uFillTx/>
                      <a:latin typeface="Arial"/>
                    </a:defRPr>
                  </a:pPr>
                </a:p>
              </c:txPr>
              <c:dLblPos val="ctr"/>
              <c:showLegendKey val="0"/>
              <c:showVal val="1"/>
              <c:showCatName val="0"/>
              <c:showSerName val="0"/>
              <c:showPercent val="0"/>
              <c:separator>
</c:separator>
            </c:dLbl>
            <c:txPr>
              <a:bodyPr wrap="none"/>
              <a:lstStyle/>
              <a:p>
                <a:pPr>
                  <a:defRPr b="1" sz="925"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10'!$X$12:$AC$12</c:f>
              <c:strCache>
                <c:ptCount val="6"/>
                <c:pt idx="0">
                  <c:v>8/6/2001</c:v>
                </c:pt>
                <c:pt idx="1">
                  <c:v>8/13/2001</c:v>
                </c:pt>
                <c:pt idx="2">
                  <c:v>8/20/2001</c:v>
                </c:pt>
                <c:pt idx="3">
                  <c:v>8/27/2001</c:v>
                </c:pt>
                <c:pt idx="4">
                  <c:v>9/4/2001</c:v>
                </c:pt>
                <c:pt idx="5">
                  <c:v>9/10/2001</c:v>
                </c:pt>
              </c:strCache>
            </c:strRef>
          </c:cat>
          <c:val>
            <c:numRef>
              <c:f>'Graph Data Sep 10'!$X$16:$AC$16</c:f>
              <c:numCache>
                <c:formatCode>General</c:formatCode>
                <c:ptCount val="6"/>
                <c:pt idx="0">
                  <c:v>14</c:v>
                </c:pt>
                <c:pt idx="1">
                  <c:v>3</c:v>
                </c:pt>
                <c:pt idx="2">
                  <c:v>8</c:v>
                </c:pt>
                <c:pt idx="3">
                  <c:v>2</c:v>
                </c:pt>
                <c:pt idx="4">
                  <c:v>9</c:v>
                </c:pt>
                <c:pt idx="5">
                  <c:v>17</c:v>
                </c:pt>
              </c:numCache>
            </c:numRef>
          </c:val>
        </c:ser>
        <c:ser>
          <c:idx val="2"/>
          <c:order val="2"/>
          <c:tx>
            <c:strRef>
              <c:f>'Graph Data Sep 10'!$AD$17</c:f>
              <c:strCache>
                <c:ptCount val="1"/>
                <c:pt idx="0">
                  <c:v>EBS</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10'!$X$12:$AC$12</c:f>
              <c:strCache>
                <c:ptCount val="6"/>
                <c:pt idx="0">
                  <c:v>8/6/2001</c:v>
                </c:pt>
                <c:pt idx="1">
                  <c:v>8/13/2001</c:v>
                </c:pt>
                <c:pt idx="2">
                  <c:v>8/20/2001</c:v>
                </c:pt>
                <c:pt idx="3">
                  <c:v>8/27/2001</c:v>
                </c:pt>
                <c:pt idx="4">
                  <c:v>9/4/2001</c:v>
                </c:pt>
                <c:pt idx="5">
                  <c:v>9/10/2001</c:v>
                </c:pt>
              </c:strCache>
            </c:strRef>
          </c:cat>
          <c:val>
            <c:numRef>
              <c:f>'Graph Data Sep 10'!$X$17:$AC$17</c:f>
              <c:numCache>
                <c:formatCode>General</c:formatCode>
                <c:ptCount val="6"/>
              </c:numCache>
            </c:numRef>
          </c:val>
        </c:ser>
        <c:ser>
          <c:idx val="3"/>
          <c:order val="3"/>
          <c:tx>
            <c:strRef>
              <c:f>'Graph Data Sep 10'!$AD$18</c:f>
              <c:strCache>
                <c:ptCount val="1"/>
                <c:pt idx="0">
                  <c:v>EEL</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10'!$X$12:$AC$12</c:f>
              <c:strCache>
                <c:ptCount val="6"/>
                <c:pt idx="0">
                  <c:v>8/6/2001</c:v>
                </c:pt>
                <c:pt idx="1">
                  <c:v>8/13/2001</c:v>
                </c:pt>
                <c:pt idx="2">
                  <c:v>8/20/2001</c:v>
                </c:pt>
                <c:pt idx="3">
                  <c:v>8/27/2001</c:v>
                </c:pt>
                <c:pt idx="4">
                  <c:v>9/4/2001</c:v>
                </c:pt>
                <c:pt idx="5">
                  <c:v>9/10/2001</c:v>
                </c:pt>
              </c:strCache>
            </c:strRef>
          </c:cat>
          <c:val>
            <c:numRef>
              <c:f>'Graph Data Sep 10'!$X$18:$AC$18</c:f>
              <c:numCache>
                <c:formatCode>General</c:formatCode>
                <c:ptCount val="6"/>
              </c:numCache>
            </c:numRef>
          </c:val>
        </c:ser>
        <c:ser>
          <c:idx val="4"/>
          <c:order val="4"/>
          <c:tx>
            <c:strRef>
              <c:f>'Graph Data Sep 10'!$AD$19</c:f>
              <c:strCache>
                <c:ptCount val="1"/>
                <c:pt idx="0">
                  <c:v>EES</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10'!$X$12:$AC$12</c:f>
              <c:strCache>
                <c:ptCount val="6"/>
                <c:pt idx="0">
                  <c:v>8/6/2001</c:v>
                </c:pt>
                <c:pt idx="1">
                  <c:v>8/13/2001</c:v>
                </c:pt>
                <c:pt idx="2">
                  <c:v>8/20/2001</c:v>
                </c:pt>
                <c:pt idx="3">
                  <c:v>8/27/2001</c:v>
                </c:pt>
                <c:pt idx="4">
                  <c:v>9/4/2001</c:v>
                </c:pt>
                <c:pt idx="5">
                  <c:v>9/10/2001</c:v>
                </c:pt>
              </c:strCache>
            </c:strRef>
          </c:cat>
          <c:val>
            <c:numRef>
              <c:f>'Graph Data Sep 10'!$X$19:$AC$19</c:f>
              <c:numCache>
                <c:formatCode>General</c:formatCode>
                <c:ptCount val="6"/>
              </c:numCache>
            </c:numRef>
          </c:val>
        </c:ser>
        <c:ser>
          <c:idx val="5"/>
          <c:order val="5"/>
          <c:tx>
            <c:strRef>
              <c:f>'Graph Data Sep 10'!$AD$20</c:f>
              <c:strCache>
                <c:ptCount val="1"/>
                <c:pt idx="0">
                  <c:v>EAM</c:v>
                </c:pt>
              </c:strCache>
            </c:strRef>
          </c:tx>
          <c:spPr>
            <a:solidFill>
              <a:srgbClr val="ffff99"/>
            </a:solidFill>
            <a:ln w="12600">
              <a:solidFill>
                <a:srgbClr val="000000"/>
              </a:solidFill>
              <a:round/>
            </a:ln>
          </c:spPr>
          <c:invertIfNegative val="0"/>
          <c:dLbls>
            <c:txPr>
              <a:bodyPr wrap="none"/>
              <a:lstStyle/>
              <a:p>
                <a:pPr>
                  <a:defRPr b="1" sz="80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10'!$X$12:$AC$12</c:f>
              <c:strCache>
                <c:ptCount val="6"/>
                <c:pt idx="0">
                  <c:v>8/6/2001</c:v>
                </c:pt>
                <c:pt idx="1">
                  <c:v>8/13/2001</c:v>
                </c:pt>
                <c:pt idx="2">
                  <c:v>8/20/2001</c:v>
                </c:pt>
                <c:pt idx="3">
                  <c:v>8/27/2001</c:v>
                </c:pt>
                <c:pt idx="4">
                  <c:v>9/4/2001</c:v>
                </c:pt>
                <c:pt idx="5">
                  <c:v>9/10/2001</c:v>
                </c:pt>
              </c:strCache>
            </c:strRef>
          </c:cat>
          <c:val>
            <c:numRef>
              <c:f>'Graph Data Sep 10'!$X$20:$AC$20</c:f>
              <c:numCache>
                <c:formatCode>General</c:formatCode>
                <c:ptCount val="6"/>
                <c:pt idx="0">
                  <c:v>6</c:v>
                </c:pt>
                <c:pt idx="1">
                  <c:v>7</c:v>
                </c:pt>
                <c:pt idx="2">
                  <c:v>3</c:v>
                </c:pt>
                <c:pt idx="3">
                  <c:v>11</c:v>
                </c:pt>
                <c:pt idx="4">
                  <c:v>1</c:v>
                </c:pt>
                <c:pt idx="5">
                  <c:v>17</c:v>
                </c:pt>
              </c:numCache>
            </c:numRef>
          </c:val>
        </c:ser>
        <c:gapWidth val="0"/>
        <c:overlap val="100"/>
        <c:axId val="87328783"/>
        <c:axId val="84983842"/>
      </c:barChart>
      <c:catAx>
        <c:axId val="87328783"/>
        <c:scaling>
          <c:orientation val="minMax"/>
        </c:scaling>
        <c:delete val="0"/>
        <c:axPos val="b"/>
        <c:numFmt formatCode="[$-409]m/d/yyyy"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84983842"/>
        <c:crossesAt val="0"/>
        <c:auto val="1"/>
        <c:lblAlgn val="ctr"/>
        <c:lblOffset val="100"/>
        <c:noMultiLvlLbl val="0"/>
      </c:catAx>
      <c:valAx>
        <c:axId val="84983842"/>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87328783"/>
        <c:crossesAt val="37104"/>
        <c:crossBetween val="midCat"/>
      </c:valAx>
      <c:spPr>
        <a:solidFill>
          <a:srgbClr val="ffffff"/>
        </a:solidFill>
        <a:ln w="12600">
          <a:solidFill>
            <a:srgbClr val="808080"/>
          </a:solidFill>
          <a:round/>
        </a:ln>
      </c:spPr>
    </c:plotArea>
    <c:legend>
      <c:legendPos val="r"/>
      <c:layout>
        <c:manualLayout>
          <c:xMode val="edge"/>
          <c:yMode val="edge"/>
          <c:x val="0.879834841216832"/>
          <c:y val="0.200915385518132"/>
          <c:w val="0.0835509138381201"/>
          <c:h val="0.351953996009858"/>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4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Breakout of Errors by Type per Week Rolling 60 Days</a:t>
            </a:r>
          </a:p>
        </c:rich>
      </c:tx>
      <c:layout>
        <c:manualLayout>
          <c:xMode val="edge"/>
          <c:yMode val="edge"/>
          <c:x val="0.196043736672565"/>
          <c:y val="0.0359454461396209"/>
        </c:manualLayout>
      </c:layout>
      <c:overlay val="0"/>
      <c:spPr>
        <a:noFill/>
        <a:ln w="0">
          <a:noFill/>
        </a:ln>
      </c:spPr>
    </c:title>
    <c:autoTitleDeleted val="0"/>
    <c:plotArea>
      <c:layout>
        <c:manualLayout>
          <c:xMode val="edge"/>
          <c:yMode val="edge"/>
          <c:x val="0.0223220362052538"/>
          <c:y val="0.102404068423486"/>
          <c:w val="0.717934757951091"/>
          <c:h val="0.783171521035599"/>
        </c:manualLayout>
      </c:layout>
      <c:barChart>
        <c:barDir val="col"/>
        <c:grouping val="stacked"/>
        <c:varyColors val="0"/>
        <c:ser>
          <c:idx val="0"/>
          <c:order val="0"/>
          <c:tx>
            <c:strRef>
              <c:f>'Graph Data Sep 04'!$A$2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824"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04'!$S$2:$AB$2</c:f>
              <c:numCache>
                <c:formatCode>General</c:formatCode>
                <c:ptCount val="10"/>
              </c:numCache>
            </c:numRef>
          </c:val>
        </c:ser>
        <c:ser>
          <c:idx val="1"/>
          <c:order val="1"/>
          <c:tx>
            <c:strRef>
              <c:f>'Graph Data Sep 04'!$A$3</c:f>
              <c:strCache>
                <c:ptCount val="1"/>
                <c:pt idx="0">
                  <c:v>Deal Valuation</c:v>
                </c:pt>
              </c:strCache>
            </c:strRef>
          </c:tx>
          <c:spPr>
            <a:solidFill>
              <a:srgbClr val="ffcc00"/>
            </a:solidFill>
            <a:ln w="12600">
              <a:solidFill>
                <a:srgbClr val="000000"/>
              </a:solidFill>
              <a:round/>
            </a:ln>
          </c:spPr>
          <c:invertIfNegative val="0"/>
          <c:dPt>
            <c:idx val="7"/>
            <c:invertIfNegative val="0"/>
            <c:spPr>
              <a:solidFill>
                <a:srgbClr val="ffcc00"/>
              </a:solidFill>
              <a:ln w="12600">
                <a:solidFill>
                  <a:srgbClr val="000000"/>
                </a:solidFill>
                <a:round/>
              </a:ln>
            </c:spPr>
          </c:dPt>
          <c:dLbls>
            <c:dLbl>
              <c:idx val="7"/>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04'!$S$3:$AB$3</c:f>
              <c:numCache>
                <c:formatCode>General</c:formatCode>
                <c:ptCount val="10"/>
                <c:pt idx="1">
                  <c:v>1</c:v>
                </c:pt>
              </c:numCache>
            </c:numRef>
          </c:val>
        </c:ser>
        <c:ser>
          <c:idx val="2"/>
          <c:order val="2"/>
          <c:tx>
            <c:strRef>
              <c:f>'Graph Data Sep 04'!$A$4</c:f>
              <c:strCache>
                <c:ptCount val="1"/>
                <c:pt idx="0">
                  <c:v>Breakdown in Officializing Process- Human</c:v>
                </c:pt>
              </c:strCache>
            </c:strRef>
          </c:tx>
          <c:spPr>
            <a:solidFill>
              <a:srgbClr val="ffffcc"/>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04'!$S$4:$AB$4</c:f>
              <c:numCache>
                <c:formatCode>General</c:formatCode>
                <c:ptCount val="10"/>
                <c:pt idx="0">
                  <c:v>5</c:v>
                </c:pt>
                <c:pt idx="4">
                  <c:v>17</c:v>
                </c:pt>
                <c:pt idx="5">
                  <c:v>12</c:v>
                </c:pt>
                <c:pt idx="6">
                  <c:v>5</c:v>
                </c:pt>
                <c:pt idx="7">
                  <c:v>4</c:v>
                </c:pt>
                <c:pt idx="8">
                  <c:v>8</c:v>
                </c:pt>
                <c:pt idx="9">
                  <c:v>11</c:v>
                </c:pt>
              </c:numCache>
            </c:numRef>
          </c:val>
        </c:ser>
        <c:ser>
          <c:idx val="3"/>
          <c:order val="3"/>
          <c:tx>
            <c:strRef>
              <c:f>'Graph Data Sep 04'!$A$5</c:f>
              <c:strCache>
                <c:ptCount val="1"/>
                <c:pt idx="0">
                  <c:v>Breakdown in Officializing Process- IT(UK)</c:v>
                </c:pt>
              </c:strCache>
            </c:strRef>
          </c:tx>
          <c:spPr>
            <a:solidFill>
              <a:srgbClr val="ccffff"/>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04'!$S$5:$AB$5</c:f>
              <c:numCache>
                <c:formatCode>General</c:formatCode>
                <c:ptCount val="10"/>
                <c:pt idx="0">
                  <c:v>1</c:v>
                </c:pt>
                <c:pt idx="1">
                  <c:v>12</c:v>
                </c:pt>
                <c:pt idx="2">
                  <c:v>9</c:v>
                </c:pt>
                <c:pt idx="3">
                  <c:v>9</c:v>
                </c:pt>
                <c:pt idx="4">
                  <c:v>4</c:v>
                </c:pt>
                <c:pt idx="5">
                  <c:v>5</c:v>
                </c:pt>
                <c:pt idx="6">
                  <c:v>5</c:v>
                </c:pt>
                <c:pt idx="7">
                  <c:v>3</c:v>
                </c:pt>
                <c:pt idx="8">
                  <c:v>6</c:v>
                </c:pt>
                <c:pt idx="9">
                  <c:v>4</c:v>
                </c:pt>
              </c:numCache>
            </c:numRef>
          </c:val>
        </c:ser>
        <c:ser>
          <c:idx val="4"/>
          <c:order val="4"/>
          <c:tx>
            <c:strRef>
              <c:f>'Graph Data Sep 04'!$A$6</c:f>
              <c:strCache>
                <c:ptCount val="1"/>
                <c:pt idx="0">
                  <c:v>Breakdown in Officializing Process- IT (US)</c:v>
                </c:pt>
              </c:strCache>
            </c:strRef>
          </c:tx>
          <c:spPr>
            <a:solidFill>
              <a:srgbClr val="ccffcc"/>
            </a:solidFill>
            <a:ln w="12600">
              <a:solidFill>
                <a:srgbClr val="000000"/>
              </a:solidFill>
              <a:round/>
            </a:ln>
          </c:spPr>
          <c:invertIfNegative val="0"/>
          <c:dPt>
            <c:idx val="6"/>
            <c:invertIfNegative val="0"/>
            <c:spPr>
              <a:solidFill>
                <a:srgbClr val="ccffcc"/>
              </a:solidFill>
              <a:ln w="12600">
                <a:solidFill>
                  <a:srgbClr val="000000"/>
                </a:solidFill>
                <a:round/>
              </a:ln>
            </c:spPr>
          </c:dPt>
          <c:dPt>
            <c:idx val="8"/>
            <c:invertIfNegative val="0"/>
            <c:spPr>
              <a:solidFill>
                <a:srgbClr val="ccffcc"/>
              </a:solidFill>
              <a:ln w="12600">
                <a:solidFill>
                  <a:srgbClr val="000000"/>
                </a:solidFill>
                <a:round/>
              </a:ln>
            </c:spPr>
          </c:dPt>
          <c:dLbls>
            <c:dLbl>
              <c:idx val="6"/>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04'!$S$6:$AB$6</c:f>
              <c:numCache>
                <c:formatCode>General</c:formatCode>
                <c:ptCount val="10"/>
                <c:pt idx="1">
                  <c:v>5</c:v>
                </c:pt>
                <c:pt idx="2">
                  <c:v>5</c:v>
                </c:pt>
                <c:pt idx="3">
                  <c:v>5</c:v>
                </c:pt>
                <c:pt idx="4">
                  <c:v>1</c:v>
                </c:pt>
                <c:pt idx="5">
                  <c:v>1</c:v>
                </c:pt>
                <c:pt idx="6">
                  <c:v>2</c:v>
                </c:pt>
                <c:pt idx="8">
                  <c:v>1</c:v>
                </c:pt>
              </c:numCache>
            </c:numRef>
          </c:val>
        </c:ser>
        <c:ser>
          <c:idx val="5"/>
          <c:order val="5"/>
          <c:tx>
            <c:strRef>
              <c:f>'Graph Data Sep 04'!$A$7</c:f>
              <c:strCache>
                <c:ptCount val="1"/>
                <c:pt idx="0">
                  <c:v>Curve Issues</c:v>
                </c:pt>
              </c:strCache>
            </c:strRef>
          </c:tx>
          <c:spPr>
            <a:solidFill>
              <a:srgbClr val="ffcc99"/>
            </a:solidFill>
            <a:ln w="12600">
              <a:solidFill>
                <a:srgbClr val="000000"/>
              </a:solidFill>
              <a:round/>
            </a:ln>
          </c:spPr>
          <c:invertIfNegative val="0"/>
          <c:dPt>
            <c:idx val="7"/>
            <c:invertIfNegative val="0"/>
            <c:spPr>
              <a:solidFill>
                <a:srgbClr val="ffcc99"/>
              </a:solidFill>
              <a:ln w="12600">
                <a:solidFill>
                  <a:srgbClr val="000000"/>
                </a:solidFill>
                <a:round/>
              </a:ln>
            </c:spPr>
          </c:dPt>
          <c:dPt>
            <c:idx val="8"/>
            <c:invertIfNegative val="0"/>
            <c:spPr>
              <a:solidFill>
                <a:srgbClr val="ffcc99"/>
              </a:solidFill>
              <a:ln w="12600">
                <a:solidFill>
                  <a:srgbClr val="000000"/>
                </a:solidFill>
                <a:round/>
              </a:ln>
            </c:spPr>
          </c:dPt>
          <c:dLbls>
            <c:dLbl>
              <c:idx val="7"/>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04'!$S$7:$AB$7</c:f>
              <c:numCache>
                <c:formatCode>General</c:formatCode>
                <c:ptCount val="10"/>
                <c:pt idx="0">
                  <c:v>1</c:v>
                </c:pt>
                <c:pt idx="1">
                  <c:v>3</c:v>
                </c:pt>
                <c:pt idx="4">
                  <c:v>2</c:v>
                </c:pt>
                <c:pt idx="5">
                  <c:v>1</c:v>
                </c:pt>
                <c:pt idx="6">
                  <c:v>2</c:v>
                </c:pt>
                <c:pt idx="8">
                  <c:v>3</c:v>
                </c:pt>
                <c:pt idx="9">
                  <c:v>1</c:v>
                </c:pt>
              </c:numCache>
            </c:numRef>
          </c:val>
        </c:ser>
        <c:ser>
          <c:idx val="6"/>
          <c:order val="6"/>
          <c:tx>
            <c:strRef>
              <c:f>'Graph Data Sep 04'!$A$8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04'!$S$8:$AB$8</c:f>
              <c:numCache>
                <c:formatCode>General</c:formatCode>
                <c:ptCount val="10"/>
                <c:pt idx="1">
                  <c:v>2</c:v>
                </c:pt>
                <c:pt idx="3">
                  <c:v>2</c:v>
                </c:pt>
                <c:pt idx="5">
                  <c:v>1</c:v>
                </c:pt>
                <c:pt idx="6">
                  <c:v>1</c:v>
                </c:pt>
                <c:pt idx="7">
                  <c:v>3</c:v>
                </c:pt>
                <c:pt idx="8">
                  <c:v>2</c:v>
                </c:pt>
              </c:numCache>
            </c:numRef>
          </c:val>
        </c:ser>
        <c:ser>
          <c:idx val="7"/>
          <c:order val="7"/>
          <c:tx>
            <c:strRef>
              <c:f>'Graph Data Sep 04'!$A$9</c:f>
              <c:strCache>
                <c:ptCount val="1"/>
                <c:pt idx="0">
                  <c:v>Miscellaneous</c:v>
                </c:pt>
              </c:strCache>
            </c:strRef>
          </c:tx>
          <c:spPr>
            <a:solidFill>
              <a:srgbClr val="ccccff"/>
            </a:solidFill>
            <a:ln w="12600">
              <a:solidFill>
                <a:srgbClr val="000000"/>
              </a:solidFill>
              <a:round/>
            </a:ln>
          </c:spPr>
          <c:invertIfNegative val="0"/>
          <c:dLbls>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04'!$S$9:$AB$9</c:f>
              <c:numCache>
                <c:formatCode>General</c:formatCode>
                <c:ptCount val="10"/>
                <c:pt idx="3">
                  <c:v>2</c:v>
                </c:pt>
                <c:pt idx="4">
                  <c:v>3</c:v>
                </c:pt>
                <c:pt idx="5">
                  <c:v>3</c:v>
                </c:pt>
                <c:pt idx="6">
                  <c:v>2</c:v>
                </c:pt>
                <c:pt idx="7">
                  <c:v>3</c:v>
                </c:pt>
                <c:pt idx="8">
                  <c:v>2</c:v>
                </c:pt>
                <c:pt idx="9">
                  <c:v>1</c:v>
                </c:pt>
              </c:numCache>
            </c:numRef>
          </c:val>
        </c:ser>
        <c:ser>
          <c:idx val="8"/>
          <c:order val="8"/>
          <c:tx>
            <c:strRef>
              <c:f>'Graph Data Sep 04'!$A$10</c:f>
              <c:strCache>
                <c:ptCount val="1"/>
                <c:pt idx="0">
                  <c:v>Not identified</c:v>
                </c:pt>
              </c:strCache>
            </c:strRef>
          </c:tx>
          <c:spPr>
            <a:solidFill>
              <a:srgbClr val="000080"/>
            </a:solidFill>
            <a:ln w="12600">
              <a:solidFill>
                <a:srgbClr val="000000"/>
              </a:solidFill>
              <a:round/>
            </a:ln>
          </c:spPr>
          <c:invertIfNegative val="0"/>
          <c:dLbls>
            <c:txPr>
              <a:bodyPr wrap="none"/>
              <a:lstStyle/>
              <a:p>
                <a:pPr>
                  <a:defRPr b="0" sz="120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04'!$S$10:$AB$10</c:f>
              <c:numCache>
                <c:formatCode>General</c:formatCode>
                <c:ptCount val="10"/>
                <c:pt idx="0">
                  <c:v>1</c:v>
                </c:pt>
                <c:pt idx="2">
                  <c:v>1</c:v>
                </c:pt>
                <c:pt idx="3">
                  <c:v>1</c:v>
                </c:pt>
                <c:pt idx="4">
                  <c:v>2</c:v>
                </c:pt>
                <c:pt idx="5">
                  <c:v>1</c:v>
                </c:pt>
                <c:pt idx="7">
                  <c:v>1</c:v>
                </c:pt>
                <c:pt idx="8">
                  <c:v>1</c:v>
                </c:pt>
                <c:pt idx="9">
                  <c:v>1</c:v>
                </c:pt>
              </c:numCache>
            </c:numRef>
          </c:val>
        </c:ser>
        <c:gapWidth val="110"/>
        <c:overlap val="100"/>
        <c:axId val="84918868"/>
        <c:axId val="41199714"/>
      </c:barChart>
      <c:catAx>
        <c:axId val="84918868"/>
        <c:scaling>
          <c:orientation val="minMax"/>
        </c:scaling>
        <c:delete val="0"/>
        <c:axPos val="b"/>
        <c:numFmt formatCode="[$-409]m/d/yyyy" sourceLinked="0"/>
        <c:majorTickMark val="out"/>
        <c:minorTickMark val="none"/>
        <c:tickLblPos val="nextTo"/>
        <c:spPr>
          <a:ln w="0">
            <a:solidFill>
              <a:srgbClr val="000000"/>
            </a:solidFill>
          </a:ln>
        </c:spPr>
        <c:txPr>
          <a:bodyPr/>
          <a:lstStyle/>
          <a:p>
            <a:pPr>
              <a:defRPr b="0" sz="975" strike="noStrike" u="none">
                <a:solidFill>
                  <a:srgbClr val="000000"/>
                </a:solidFill>
                <a:uFillTx/>
                <a:latin typeface="Arial"/>
              </a:defRPr>
            </a:pPr>
          </a:p>
        </c:txPr>
        <c:crossAx val="41199714"/>
        <c:crossesAt val="0"/>
        <c:auto val="1"/>
        <c:lblAlgn val="ctr"/>
        <c:lblOffset val="100"/>
        <c:noMultiLvlLbl val="0"/>
      </c:catAx>
      <c:valAx>
        <c:axId val="41199714"/>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75" strike="noStrike" u="none">
                <a:solidFill>
                  <a:srgbClr val="000000"/>
                </a:solidFill>
                <a:uFillTx/>
                <a:latin typeface="Arial"/>
              </a:defRPr>
            </a:pPr>
          </a:p>
        </c:txPr>
        <c:crossAx val="84918868"/>
        <c:crossesAt val="1"/>
        <c:crossBetween val="midCat"/>
      </c:valAx>
      <c:spPr>
        <a:solidFill>
          <a:srgbClr val="ffffff"/>
        </a:solidFill>
        <a:ln w="12600">
          <a:solidFill>
            <a:srgbClr val="c0c0c0"/>
          </a:solidFill>
          <a:round/>
        </a:ln>
      </c:spPr>
    </c:plotArea>
    <c:legend>
      <c:legendPos val="r"/>
      <c:layout>
        <c:manualLayout>
          <c:xMode val="edge"/>
          <c:yMode val="edge"/>
          <c:x val="0.750419672428656"/>
          <c:y val="0.115580212667591"/>
          <c:w val="0.225670341636042"/>
          <c:h val="0.852172907998151"/>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4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Trend of Weekly Errors Rolling 60 Days</a:t>
            </a:r>
          </a:p>
        </c:rich>
      </c:tx>
      <c:overlay val="0"/>
      <c:spPr>
        <a:noFill/>
        <a:ln w="0">
          <a:noFill/>
        </a:ln>
      </c:spPr>
    </c:title>
    <c:autoTitleDeleted val="0"/>
    <c:plotArea>
      <c:layout>
        <c:manualLayout>
          <c:xMode val="edge"/>
          <c:yMode val="edge"/>
          <c:x val="0.0433326635858281"/>
          <c:y val="0.142818574514039"/>
          <c:w val="0.88949166164356"/>
          <c:h val="0.694384449244061"/>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'Graph Data Sep 04'!$S$12:$AB$12</c:f>
              <c:multiLvlStrCache>
                <c:ptCount val="1"/>
                <c:lvl>
                  <c:pt idx="0">
                    <c:v>9/4/2001</c:v>
                  </c:pt>
                </c:lvl>
                <c:lvl>
                  <c:pt idx="0">
                    <c:v>8/27/2001</c:v>
                  </c:pt>
                </c:lvl>
                <c:lvl>
                  <c:pt idx="0">
                    <c:v>8/20/2001</c:v>
                  </c:pt>
                </c:lvl>
                <c:lvl>
                  <c:pt idx="0">
                    <c:v>8/13/2001</c:v>
                  </c:pt>
                </c:lvl>
                <c:lvl>
                  <c:pt idx="0">
                    <c:v>8/6/2001</c:v>
                  </c:pt>
                </c:lvl>
                <c:lvl>
                  <c:pt idx="0">
                    <c:v>7/30/2001</c:v>
                  </c:pt>
                </c:lvl>
                <c:lvl>
                  <c:pt idx="0">
                    <c:v>7/23/2001</c:v>
                  </c:pt>
                </c:lvl>
                <c:lvl>
                  <c:pt idx="0">
                    <c:v>7/16/2001</c:v>
                  </c:pt>
                </c:lvl>
                <c:lvl>
                  <c:pt idx="0">
                    <c:v>7/9/2001</c:v>
                  </c:pt>
                </c:lvl>
                <c:lvl>
                  <c:pt idx="0">
                    <c:v>7/2/2001</c:v>
                  </c:pt>
                </c:lvl>
              </c:multiLvlStrCache>
            </c:multiLvlStrRef>
          </c:cat>
          <c:val>
            <c:numRef>
              <c:f>'Graph Data Sep 04'!$S$11:$AB$11</c:f>
              <c:numCache>
                <c:formatCode>General</c:formatCode>
                <c:ptCount val="10"/>
                <c:pt idx="0">
                  <c:v>8</c:v>
                </c:pt>
                <c:pt idx="1">
                  <c:v>23</c:v>
                </c:pt>
                <c:pt idx="2">
                  <c:v>15</c:v>
                </c:pt>
                <c:pt idx="3">
                  <c:v>19</c:v>
                </c:pt>
                <c:pt idx="4">
                  <c:v>29</c:v>
                </c:pt>
                <c:pt idx="5">
                  <c:v>24</c:v>
                </c:pt>
                <c:pt idx="6">
                  <c:v>17</c:v>
                </c:pt>
                <c:pt idx="7">
                  <c:v>14</c:v>
                </c:pt>
                <c:pt idx="8">
                  <c:v>23</c:v>
                </c:pt>
                <c:pt idx="9">
                  <c:v>18</c:v>
                </c:pt>
              </c:numCache>
            </c:numRef>
          </c:val>
          <c:smooth val="0"/>
        </c:ser>
        <c:hiLowLines>
          <c:spPr>
            <a:ln w="0">
              <a:noFill/>
            </a:ln>
          </c:spPr>
        </c:hiLowLines>
        <c:marker val="1"/>
        <c:axId val="13430254"/>
        <c:axId val="46486394"/>
      </c:lineChart>
      <c:catAx>
        <c:axId val="13430254"/>
        <c:scaling>
          <c:orientation val="minMax"/>
        </c:scaling>
        <c:delete val="0"/>
        <c:axPos val="b"/>
        <c:numFmt formatCode="[$-409]m/d/yyyy" sourceLinked="1"/>
        <c:majorTickMark val="out"/>
        <c:minorTickMark val="none"/>
        <c:tickLblPos val="nextTo"/>
        <c:spPr>
          <a:ln w="0">
            <a:solidFill>
              <a:srgbClr val="000000"/>
            </a:solidFill>
          </a:ln>
        </c:spPr>
        <c:txPr>
          <a:bodyPr rot="-2700000"/>
          <a:lstStyle/>
          <a:p>
            <a:pPr>
              <a:defRPr b="0" sz="800" strike="noStrike" u="none">
                <a:solidFill>
                  <a:srgbClr val="000000"/>
                </a:solidFill>
                <a:uFillTx/>
                <a:latin typeface="Arial"/>
              </a:defRPr>
            </a:pPr>
          </a:p>
        </c:txPr>
        <c:crossAx val="46486394"/>
        <c:crossesAt val="0"/>
        <c:auto val="1"/>
        <c:lblAlgn val="ctr"/>
        <c:lblOffset val="100"/>
        <c:noMultiLvlLbl val="0"/>
      </c:catAx>
      <c:valAx>
        <c:axId val="46486394"/>
        <c:scaling>
          <c:orientation val="minMax"/>
          <c:max val="50"/>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13430254"/>
        <c:crossesAt val="1"/>
        <c:crossBetween val="midCat"/>
        <c:majorUnit val="10"/>
        <c:minorUnit val="10"/>
      </c:valAx>
      <c:spPr>
        <a:solidFill>
          <a:srgbClr val="ffffff"/>
        </a:solidFill>
        <a:ln w="12600">
          <a:solidFill>
            <a:srgbClr val="808080"/>
          </a:solidFill>
          <a:round/>
        </a:ln>
      </c:spPr>
    </c:plotArea>
    <c:legend>
      <c:legendPos val="r"/>
      <c:layout>
        <c:manualLayout>
          <c:xMode val="edge"/>
          <c:yMode val="edge"/>
          <c:x val="0.142120420601433"/>
          <c:y val="0.822894168466523"/>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4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Summary of Errors by Group for week of 09/04/2001</a:t>
            </a:r>
          </a:p>
        </c:rich>
      </c:tx>
      <c:layout>
        <c:manualLayout>
          <c:xMode val="edge"/>
          <c:yMode val="edge"/>
          <c:x val="0.170459792862326"/>
          <c:y val="0.0331337325349301"/>
        </c:manualLayout>
      </c:layout>
      <c:overlay val="0"/>
      <c:spPr>
        <a:noFill/>
        <a:ln w="0">
          <a:noFill/>
        </a:ln>
      </c:spPr>
    </c:title>
    <c:autoTitleDeleted val="0"/>
    <c:plotArea>
      <c:layout>
        <c:manualLayout>
          <c:xMode val="edge"/>
          <c:yMode val="edge"/>
          <c:x val="0.024935681773204"/>
          <c:y val="0.170192947438456"/>
          <c:w val="0.767860676825648"/>
          <c:h val="0.682900864936793"/>
        </c:manualLayout>
      </c:layout>
      <c:barChart>
        <c:barDir val="col"/>
        <c:grouping val="clustered"/>
        <c:varyColors val="0"/>
        <c:ser>
          <c:idx val="0"/>
          <c:order val="0"/>
          <c:tx>
            <c:strRef>
              <c:f>'Graph Data Sep 04'!$C$174</c:f>
              <c:strCache>
                <c:ptCount val="1"/>
                <c:pt idx="0">
                  <c:v># of errors</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Pt>
            <c:idx val="1"/>
            <c:invertIfNegative val="0"/>
            <c:spPr>
              <a:solidFill>
                <a:srgbClr val="ccffff"/>
              </a:solidFill>
              <a:ln w="12600">
                <a:solidFill>
                  <a:srgbClr val="000000"/>
                </a:solidFill>
                <a:round/>
              </a:ln>
            </c:spPr>
          </c:dPt>
          <c:dPt>
            <c:idx val="2"/>
            <c:invertIfNegative val="0"/>
            <c:spPr>
              <a:solidFill>
                <a:srgbClr val="ccffff"/>
              </a:solidFill>
              <a:ln w="12600">
                <a:solidFill>
                  <a:srgbClr val="000000"/>
                </a:solidFill>
                <a:round/>
              </a:ln>
            </c:spPr>
          </c:dPt>
          <c:dPt>
            <c:idx val="3"/>
            <c:invertIfNegative val="0"/>
            <c:spPr>
              <a:solidFill>
                <a:srgbClr val="ccffff"/>
              </a:solidFill>
              <a:ln w="12600">
                <a:solidFill>
                  <a:srgbClr val="000000"/>
                </a:solidFill>
                <a:round/>
              </a:ln>
            </c:spPr>
          </c:dPt>
          <c:dPt>
            <c:idx val="4"/>
            <c:invertIfNegative val="0"/>
            <c:spPr>
              <a:solidFill>
                <a:srgbClr val="ccffff"/>
              </a:solidFill>
              <a:ln w="12600">
                <a:solidFill>
                  <a:srgbClr val="000000"/>
                </a:solidFill>
                <a:round/>
              </a:ln>
            </c:spPr>
          </c:dPt>
          <c:dPt>
            <c:idx val="5"/>
            <c:invertIfNegative val="0"/>
            <c:spPr>
              <a:solidFill>
                <a:srgbClr val="ccffff"/>
              </a:solidFill>
              <a:ln w="12600">
                <a:solidFill>
                  <a:srgbClr val="000000"/>
                </a:solidFill>
                <a:round/>
              </a:ln>
            </c:spPr>
          </c:dPt>
          <c:dPt>
            <c:idx val="6"/>
            <c:invertIfNegative val="0"/>
            <c:spPr>
              <a:solidFill>
                <a:srgbClr val="ccffff"/>
              </a:solidFill>
              <a:ln w="12600">
                <a:solidFill>
                  <a:srgbClr val="000000"/>
                </a:solidFill>
                <a:round/>
              </a:ln>
            </c:spPr>
          </c:dPt>
          <c:dPt>
            <c:idx val="7"/>
            <c:invertIfNegative val="0"/>
            <c:spPr>
              <a:solidFill>
                <a:srgbClr val="ccffff"/>
              </a:solidFill>
              <a:ln w="12600">
                <a:solidFill>
                  <a:srgbClr val="000000"/>
                </a:solidFill>
                <a:round/>
              </a:ln>
            </c:spPr>
          </c:dPt>
          <c:dPt>
            <c:idx val="8"/>
            <c:invertIfNegative val="0"/>
            <c:spPr>
              <a:solidFill>
                <a:srgbClr val="ccffff"/>
              </a:solidFill>
              <a:ln w="12600">
                <a:solidFill>
                  <a:srgbClr val="000000"/>
                </a:solidFill>
                <a:round/>
              </a:ln>
            </c:spPr>
          </c:dPt>
          <c:dPt>
            <c:idx val="9"/>
            <c:invertIfNegative val="0"/>
            <c:spPr>
              <a:solidFill>
                <a:srgbClr val="ccffff"/>
              </a:solidFill>
              <a:ln w="12600">
                <a:solidFill>
                  <a:srgbClr val="000000"/>
                </a:solidFill>
                <a:round/>
              </a:ln>
            </c:spPr>
          </c:dPt>
          <c:dLbls>
            <c:dLbl>
              <c:idx val="0"/>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1"/>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2"/>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3"/>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4"/>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5"/>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6"/>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7"/>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8"/>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9"/>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04'!$A$175:$A$184</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04'!$C$175:$C$184</c:f>
              <c:numCache>
                <c:formatCode>General</c:formatCode>
                <c:ptCount val="10"/>
                <c:pt idx="0">
                  <c:v>3</c:v>
                </c:pt>
                <c:pt idx="1">
                  <c:v>3</c:v>
                </c:pt>
                <c:pt idx="2">
                  <c:v>6</c:v>
                </c:pt>
                <c:pt idx="3">
                  <c:v>0</c:v>
                </c:pt>
                <c:pt idx="4">
                  <c:v>2</c:v>
                </c:pt>
                <c:pt idx="5">
                  <c:v>0</c:v>
                </c:pt>
                <c:pt idx="6">
                  <c:v>2</c:v>
                </c:pt>
                <c:pt idx="7">
                  <c:v>1</c:v>
                </c:pt>
                <c:pt idx="8">
                  <c:v>1</c:v>
                </c:pt>
                <c:pt idx="9">
                  <c:v>18</c:v>
                </c:pt>
              </c:numCache>
            </c:numRef>
          </c:val>
        </c:ser>
        <c:ser>
          <c:idx val="1"/>
          <c:order val="1"/>
          <c:tx>
            <c:strRef>
              <c:f>'Graph Data Sep 04'!$E$174</c:f>
              <c:strCache>
                <c:ptCount val="1"/>
                <c:pt idx="0">
                  <c:v>Ratio of Errors to Active Books </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Pt>
            <c:idx val="5"/>
            <c:invertIfNegative val="0"/>
            <c:spPr>
              <a:solidFill>
                <a:srgbClr val="ffff99"/>
              </a:solidFill>
              <a:ln w="12600">
                <a:solidFill>
                  <a:srgbClr val="000000"/>
                </a:solidFill>
                <a:round/>
              </a:ln>
            </c:spPr>
          </c:dPt>
          <c:dPt>
            <c:idx val="6"/>
            <c:invertIfNegative val="0"/>
            <c:spPr>
              <a:solidFill>
                <a:srgbClr val="ffff99"/>
              </a:solidFill>
              <a:ln w="12600">
                <a:solidFill>
                  <a:srgbClr val="000000"/>
                </a:solidFill>
                <a:round/>
              </a:ln>
            </c:spPr>
          </c:dPt>
          <c:dPt>
            <c:idx val="7"/>
            <c:invertIfNegative val="0"/>
            <c:spPr>
              <a:solidFill>
                <a:srgbClr val="ffff99"/>
              </a:solidFill>
              <a:ln w="12600">
                <a:solidFill>
                  <a:srgbClr val="000000"/>
                </a:solidFill>
                <a:round/>
              </a:ln>
            </c:spPr>
          </c:dPt>
          <c:dLbls>
            <c:numFmt formatCode="0" sourceLinked="1"/>
            <c:dLbl>
              <c:idx val="0"/>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1"/>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2"/>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3"/>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4"/>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5"/>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6"/>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7"/>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04'!$A$175:$A$184</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04'!$E$175:$E$182</c:f>
              <c:numCache>
                <c:formatCode>_(* #,##0_);_(* \(#,##0\);_(* \-??_);_(@_)</c:formatCode>
                <c:ptCount val="8"/>
                <c:pt idx="0">
                  <c:v>5.26315789473684</c:v>
                </c:pt>
                <c:pt idx="1">
                  <c:v>0.46875</c:v>
                </c:pt>
                <c:pt idx="2">
                  <c:v>14.2857142857143</c:v>
                </c:pt>
                <c:pt idx="3">
                  <c:v>0</c:v>
                </c:pt>
                <c:pt idx="4">
                  <c:v>0.442477876106195</c:v>
                </c:pt>
                <c:pt idx="5">
                  <c:v>0</c:v>
                </c:pt>
                <c:pt idx="6">
                  <c:v>22.2222222222222</c:v>
                </c:pt>
                <c:pt idx="7">
                  <c:v>5.88235294117647</c:v>
                </c:pt>
              </c:numCache>
            </c:numRef>
          </c:val>
        </c:ser>
        <c:gapWidth val="150"/>
        <c:overlap val="0"/>
        <c:axId val="1089522"/>
        <c:axId val="25789188"/>
      </c:barChart>
      <c:catAx>
        <c:axId val="1089522"/>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800" strike="noStrike" u="none">
                <a:solidFill>
                  <a:srgbClr val="800000"/>
                </a:solidFill>
                <a:uFillTx/>
                <a:latin typeface="Arial"/>
              </a:defRPr>
            </a:pPr>
          </a:p>
        </c:txPr>
        <c:crossAx val="25789188"/>
        <c:crossesAt val="0"/>
        <c:auto val="1"/>
        <c:lblAlgn val="ctr"/>
        <c:lblOffset val="100"/>
        <c:noMultiLvlLbl val="0"/>
      </c:catAx>
      <c:valAx>
        <c:axId val="25789188"/>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050" strike="noStrike" u="none">
                <a:solidFill>
                  <a:srgbClr val="000000"/>
                </a:solidFill>
                <a:uFillTx/>
                <a:latin typeface="Arial"/>
              </a:defRPr>
            </a:pPr>
          </a:p>
        </c:txPr>
        <c:crossAx val="1089522"/>
        <c:crossBetween val="midCat"/>
      </c:valAx>
      <c:spPr>
        <a:solidFill>
          <a:srgbClr val="ffffff"/>
        </a:solidFill>
        <a:ln w="0">
          <a:solidFill>
            <a:srgbClr val="000000"/>
          </a:solidFill>
        </a:ln>
      </c:spPr>
    </c:plotArea>
    <c:legend>
      <c:legendPos val="r"/>
      <c:layout>
        <c:manualLayout>
          <c:xMode val="edge"/>
          <c:yMode val="edge"/>
          <c:x val="0.796160696615872"/>
          <c:y val="0.271057884231537"/>
          <c:w val="0.141961870835807"/>
          <c:h val="0.530405854956753"/>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userShapes r:id="rId1"/>
</c:chartSpace>
</file>

<file path=xl/charts/chart47.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Number of Days Late for DPR by Group
(Rolling 30 Days)</a:t>
            </a:r>
          </a:p>
        </c:rich>
      </c:tx>
      <c:layout>
        <c:manualLayout>
          <c:xMode val="edge"/>
          <c:yMode val="edge"/>
          <c:x val="0.348183142743609"/>
          <c:y val="0.047973713033954"/>
        </c:manualLayout>
      </c:layout>
      <c:overlay val="0"/>
      <c:spPr>
        <a:noFill/>
        <a:ln w="0">
          <a:noFill/>
        </a:ln>
      </c:spPr>
    </c:title>
    <c:autoTitleDeleted val="0"/>
    <c:plotArea>
      <c:layout>
        <c:manualLayout>
          <c:xMode val="edge"/>
          <c:yMode val="edge"/>
          <c:x val="0.0156739811912226"/>
          <c:y val="0.118838992332968"/>
          <c:w val="0.966974259349199"/>
          <c:h val="0.87973713033954"/>
        </c:manualLayout>
      </c:layout>
      <c:barChart>
        <c:barDir val="col"/>
        <c:grouping val="clustered"/>
        <c:varyColors val="0"/>
        <c:ser>
          <c:idx val="0"/>
          <c:order val="0"/>
          <c:tx>
            <c:strRef>
              <c:f>[7]Pivot2!$B$1:$B$3</c:f>
              <c:strCache>
                <c:ptCount val="1"/>
                <c:pt idx="0">
                  <c:v>0 0 0</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[7]Pivot2!$A$4:$A$40</c:f>
              <c:strCache>
                <c:ptCount val="37"/>
                <c:pt idx="0">
                  <c:v>Broadband</c:v>
                </c:pt>
                <c:pt idx="1">
                  <c:v>Capital Portfolio</c:v>
                </c:pt>
                <c:pt idx="2">
                  <c:v>Coal</c:v>
                </c:pt>
                <c:pt idx="3">
                  <c:v>Coal Bench</c:v>
                </c:pt>
                <c:pt idx="4">
                  <c:v>Convertible Arbitrage</c:v>
                </c:pt>
                <c:pt idx="5">
                  <c:v>Cross Commodity</c:v>
                </c:pt>
                <c:pt idx="6">
                  <c:v>Advertising</c:v>
                </c:pt>
                <c:pt idx="7">
                  <c:v>EES/EWS Gas</c:v>
                </c:pt>
                <c:pt idx="8">
                  <c:v>EES/EWS Power</c:v>
                </c:pt>
                <c:pt idx="9">
                  <c:v>EIM Bench</c:v>
                </c:pt>
                <c:pt idx="10">
                  <c:v>Emerging Bench</c:v>
                </c:pt>
                <c:pt idx="11">
                  <c:v>Emissions</c:v>
                </c:pt>
                <c:pt idx="12">
                  <c:v>Equities</c:v>
                </c:pt>
                <c:pt idx="13">
                  <c:v>Freight Trading</c:v>
                </c:pt>
                <c:pt idx="14">
                  <c:v>Gas Bench</c:v>
                </c:pt>
                <c:pt idx="15">
                  <c:v>Global Products</c:v>
                </c:pt>
                <c:pt idx="16">
                  <c:v>Interest Rate</c:v>
                </c:pt>
                <c:pt idx="17">
                  <c:v>Liquids Bench</c:v>
                </c:pt>
                <c:pt idx="18">
                  <c:v>LNG</c:v>
                </c:pt>
                <c:pt idx="19">
                  <c:v>LNG Bench</c:v>
                </c:pt>
                <c:pt idx="20">
                  <c:v>Lumber</c:v>
                </c:pt>
                <c:pt idx="21">
                  <c:v>Cocoa Bench</c:v>
                </c:pt>
                <c:pt idx="22">
                  <c:v>Merchant Portfolio</c:v>
                </c:pt>
                <c:pt idx="23">
                  <c:v>Natural Gas P&amp;L</c:v>
                </c:pt>
                <c:pt idx="24">
                  <c:v>Outage Options</c:v>
                </c:pt>
                <c:pt idx="25">
                  <c:v>Paper</c:v>
                </c:pt>
                <c:pt idx="26">
                  <c:v>Power Canada</c:v>
                </c:pt>
                <c:pt idx="27">
                  <c:v>Power East</c:v>
                </c:pt>
                <c:pt idx="28">
                  <c:v>Power West</c:v>
                </c:pt>
                <c:pt idx="29">
                  <c:v>Power Bench</c:v>
                </c:pt>
                <c:pt idx="30">
                  <c:v>S-Cone Power Bench</c:v>
                </c:pt>
                <c:pt idx="31">
                  <c:v>S-Cone Bench</c:v>
                </c:pt>
                <c:pt idx="32">
                  <c:v>Soft Commodities</c:v>
                </c:pt>
                <c:pt idx="33">
                  <c:v>Steel</c:v>
                </c:pt>
                <c:pt idx="34">
                  <c:v>Synfuel</c:v>
                </c:pt>
                <c:pt idx="35">
                  <c:v>Weather</c:v>
                </c:pt>
                <c:pt idx="36">
                  <c:v>U.K. Summary</c:v>
                </c:pt>
              </c:strCache>
            </c:strRef>
          </c:cat>
          <c:val>
            <c:numRef>
              <c:f>[7]Pivot2!$B$4:$B$40</c:f>
              <c:numCache>
                <c:formatCode>General</c:formatCode>
                <c:ptCount val="37"/>
                <c:pt idx="0">
                  <c:v>0</c:v>
                </c:pt>
                <c:pt idx="1">
                  <c:v>3</c:v>
                </c:pt>
                <c:pt idx="2">
                  <c:v>0</c:v>
                </c:pt>
                <c:pt idx="3">
                  <c:v>4</c:v>
                </c:pt>
                <c:pt idx="4">
                  <c:v>0</c:v>
                </c:pt>
                <c:pt idx="5">
                  <c:v>0</c:v>
                </c:pt>
                <c:pt idx="6">
                  <c:v>0</c:v>
                </c:pt>
                <c:pt idx="7">
                  <c:v>5</c:v>
                </c:pt>
                <c:pt idx="8">
                  <c:v>10</c:v>
                </c:pt>
                <c:pt idx="9">
                  <c:v>3</c:v>
                </c:pt>
                <c:pt idx="10">
                  <c:v>0</c:v>
                </c:pt>
                <c:pt idx="11">
                  <c:v>0</c:v>
                </c:pt>
                <c:pt idx="12">
                  <c:v>0</c:v>
                </c:pt>
                <c:pt idx="13">
                  <c:v>2</c:v>
                </c:pt>
                <c:pt idx="14">
                  <c:v>6</c:v>
                </c:pt>
                <c:pt idx="15">
                  <c:v>1</c:v>
                </c:pt>
                <c:pt idx="16">
                  <c:v>0</c:v>
                </c:pt>
                <c:pt idx="17">
                  <c:v>2</c:v>
                </c:pt>
                <c:pt idx="18">
                  <c:v>0</c:v>
                </c:pt>
                <c:pt idx="19">
                  <c:v>1</c:v>
                </c:pt>
                <c:pt idx="20">
                  <c:v>0</c:v>
                </c:pt>
                <c:pt idx="21">
                  <c:v>0</c:v>
                </c:pt>
                <c:pt idx="22">
                  <c:v>0</c:v>
                </c:pt>
                <c:pt idx="23">
                  <c:v>5</c:v>
                </c:pt>
                <c:pt idx="24">
                  <c:v>0</c:v>
                </c:pt>
                <c:pt idx="25">
                  <c:v>1</c:v>
                </c:pt>
                <c:pt idx="26">
                  <c:v>5</c:v>
                </c:pt>
                <c:pt idx="27">
                  <c:v>6</c:v>
                </c:pt>
                <c:pt idx="28">
                  <c:v>7</c:v>
                </c:pt>
                <c:pt idx="29">
                  <c:v>9</c:v>
                </c:pt>
                <c:pt idx="30">
                  <c:v>0</c:v>
                </c:pt>
                <c:pt idx="31">
                  <c:v>1</c:v>
                </c:pt>
                <c:pt idx="32">
                  <c:v>1</c:v>
                </c:pt>
                <c:pt idx="33">
                  <c:v>0</c:v>
                </c:pt>
                <c:pt idx="34">
                  <c:v>0</c:v>
                </c:pt>
                <c:pt idx="35">
                  <c:v>0</c:v>
                </c:pt>
                <c:pt idx="36">
                  <c:v>0</c:v>
                </c:pt>
              </c:numCache>
            </c:numRef>
          </c:val>
        </c:ser>
        <c:gapWidth val="150"/>
        <c:overlap val="0"/>
        <c:axId val="74799237"/>
        <c:axId val="63786088"/>
      </c:barChart>
      <c:catAx>
        <c:axId val="74799237"/>
        <c:scaling>
          <c:orientation val="minMax"/>
        </c:scaling>
        <c:delete val="0"/>
        <c:axPos val="b"/>
        <c:numFmt formatCode="General" sourceLinked="1"/>
        <c:majorTickMark val="out"/>
        <c:minorTickMark val="none"/>
        <c:tickLblPos val="nextTo"/>
        <c:spPr>
          <a:ln w="0">
            <a:solidFill>
              <a:srgbClr val="000000"/>
            </a:solidFill>
          </a:ln>
        </c:spPr>
        <c:txPr>
          <a:bodyPr rot="-5400000"/>
          <a:lstStyle/>
          <a:p>
            <a:pPr>
              <a:defRPr b="0" sz="900" strike="noStrike" u="none">
                <a:solidFill>
                  <a:srgbClr val="000000"/>
                </a:solidFill>
                <a:uFillTx/>
                <a:latin typeface="Arial"/>
              </a:defRPr>
            </a:pPr>
          </a:p>
        </c:txPr>
        <c:crossAx val="63786088"/>
        <c:crossesAt val="0"/>
        <c:auto val="1"/>
        <c:lblAlgn val="ctr"/>
        <c:lblOffset val="100"/>
        <c:noMultiLvlLbl val="0"/>
      </c:catAx>
      <c:valAx>
        <c:axId val="63786088"/>
        <c:scaling>
          <c:orientation val="minMax"/>
        </c:scaling>
        <c:delete val="0"/>
        <c:axPos val="l"/>
        <c:majorGridlines>
          <c:spPr>
            <a:ln w="12600">
              <a:solidFill>
                <a:srgbClr val="ff0000"/>
              </a:solidFill>
              <a:round/>
            </a:ln>
          </c:spPr>
        </c:majorGridlines>
        <c:minorGridlines>
          <c:spPr>
            <a:ln w="0">
              <a:solidFill>
                <a:srgbClr val="000000"/>
              </a:solidFill>
            </a:ln>
          </c:spPr>
        </c:minorGridlines>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74799237"/>
        <c:crossesAt val="1"/>
        <c:crossBetween val="midCat"/>
        <c:majorUnit val="1"/>
        <c:minorUnit val="1"/>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4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60 Days DPR Completion Times</a:t>
            </a:r>
          </a:p>
        </c:rich>
      </c:tx>
      <c:layout>
        <c:manualLayout>
          <c:xMode val="edge"/>
          <c:yMode val="edge"/>
          <c:x val="0.31139179013845"/>
          <c:y val="0.0416805601867289"/>
        </c:manualLayout>
      </c:layout>
      <c:overlay val="0"/>
      <c:spPr>
        <a:noFill/>
        <a:ln w="0">
          <a:noFill/>
        </a:ln>
      </c:spPr>
    </c:title>
    <c:autoTitleDeleted val="0"/>
    <c:plotArea>
      <c:layout>
        <c:manualLayout>
          <c:xMode val="edge"/>
          <c:yMode val="edge"/>
          <c:x val="0.159400048579062"/>
          <c:y val="0.0991441591641658"/>
          <c:w val="0.778054408549915"/>
          <c:h val="0.829609869956652"/>
        </c:manualLayout>
      </c:layout>
      <c:lineChart>
        <c:grouping val="standard"/>
        <c:varyColors val="0"/>
        <c:ser>
          <c:idx val="0"/>
          <c:order val="0"/>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[3]Chart!$AB$2:$AB$32</c:f>
              <c:numCache>
                <c:formatCode>General</c:formatCode>
                <c:ptCount val="31"/>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numCache>
            </c:numRef>
          </c:val>
          <c:smooth val="0"/>
        </c:ser>
        <c:ser>
          <c:idx val="1"/>
          <c:order val="1"/>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[3]Chart!$AC$2:$AC$32</c:f>
              <c:numCache>
                <c:formatCode>General</c:formatCode>
                <c:ptCount val="31"/>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numCache>
            </c:numRef>
          </c:val>
          <c:smooth val="0"/>
        </c:ser>
        <c:ser>
          <c:idx val="2"/>
          <c:order val="2"/>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[3]Chart!$AB$2:$AB$33</c:f>
              <c:numCache>
                <c:formatCode>General</c:formatCode>
                <c:ptCount val="32"/>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pt idx="31">
                  <c:v>0.313888888888889</c:v>
                </c:pt>
              </c:numCache>
            </c:numRef>
          </c:val>
          <c:smooth val="0"/>
        </c:ser>
        <c:ser>
          <c:idx val="3"/>
          <c:order val="3"/>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[3]Chart!$AC$2:$AC$33</c:f>
              <c:numCache>
                <c:formatCode>General</c:formatCode>
                <c:ptCount val="32"/>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pt idx="31">
                  <c:v>0.729166666666667</c:v>
                </c:pt>
              </c:numCache>
            </c:numRef>
          </c:val>
          <c:smooth val="0"/>
        </c:ser>
        <c:hiLowLines>
          <c:spPr>
            <a:ln w="0">
              <a:noFill/>
            </a:ln>
          </c:spPr>
        </c:hiLowLines>
        <c:marker val="1"/>
        <c:axId val="30145464"/>
        <c:axId val="67574295"/>
      </c:lineChart>
      <c:catAx>
        <c:axId val="30145464"/>
        <c:scaling>
          <c:orientation val="minMax"/>
          <c:max val="37085"/>
          <c:min val="37020"/>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Times New Roman"/>
              </a:defRPr>
            </a:pPr>
          </a:p>
        </c:txPr>
        <c:crossAx val="67574295"/>
        <c:crossesAt val="0"/>
        <c:auto val="1"/>
        <c:lblAlgn val="ctr"/>
        <c:lblOffset val="100"/>
        <c:noMultiLvlLbl val="0"/>
      </c:catAx>
      <c:valAx>
        <c:axId val="67574295"/>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25" strike="noStrike" u="none">
                <a:solidFill>
                  <a:srgbClr val="000000"/>
                </a:solidFill>
                <a:uFillTx/>
                <a:latin typeface="Arial"/>
              </a:defRPr>
            </a:pPr>
          </a:p>
        </c:txPr>
        <c:crossAx val="30145464"/>
        <c:crossesAt val="37020"/>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49.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60 Days DPR Completion Times</a:t>
            </a:r>
          </a:p>
        </c:rich>
      </c:tx>
      <c:layout>
        <c:manualLayout>
          <c:xMode val="edge"/>
          <c:yMode val="edge"/>
          <c:x val="0.326597520267048"/>
          <c:y val="0.0437076111529766"/>
        </c:manualLayout>
      </c:layout>
      <c:overlay val="0"/>
      <c:spPr>
        <a:noFill/>
        <a:ln w="0">
          <a:noFill/>
        </a:ln>
      </c:spPr>
    </c:title>
    <c:autoTitleDeleted val="0"/>
    <c:plotArea>
      <c:layout>
        <c:manualLayout>
          <c:xMode val="edge"/>
          <c:yMode val="edge"/>
          <c:x val="0.0850023843586075"/>
          <c:y val="0.150392937883518"/>
          <c:w val="0.776049117787315"/>
          <c:h val="0.72139089245344"/>
        </c:manualLayout>
      </c:layout>
      <c:lineChart>
        <c:grouping val="standard"/>
        <c:varyColors val="0"/>
        <c:ser>
          <c:idx val="0"/>
          <c:order val="0"/>
          <c:tx>
            <c:strRef>
              <c:f>[6]Chart!$AB$1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[6]Chart!$AA$48:$AA$96</c:f>
              <c:strCache>
                <c:ptCount val="49"/>
                <c:pt idx="0">
                  <c:v>37074</c:v>
                </c:pt>
                <c:pt idx="1">
                  <c:v>37075</c:v>
                </c:pt>
                <c:pt idx="2">
                  <c:v>37077</c:v>
                </c:pt>
                <c:pt idx="3">
                  <c:v>37078</c:v>
                </c:pt>
                <c:pt idx="4">
                  <c:v>37081</c:v>
                </c:pt>
                <c:pt idx="5">
                  <c:v>37082</c:v>
                </c:pt>
                <c:pt idx="6">
                  <c:v>37083</c:v>
                </c:pt>
                <c:pt idx="7">
                  <c:v>37084</c:v>
                </c:pt>
                <c:pt idx="8">
                  <c:v>37085</c:v>
                </c:pt>
                <c:pt idx="9">
                  <c:v>37088</c:v>
                </c:pt>
                <c:pt idx="10">
                  <c:v>37089</c:v>
                </c:pt>
                <c:pt idx="11">
                  <c:v>37090</c:v>
                </c:pt>
                <c:pt idx="12">
                  <c:v>37091</c:v>
                </c:pt>
                <c:pt idx="13">
                  <c:v>37092</c:v>
                </c:pt>
                <c:pt idx="14">
                  <c:v>37095</c:v>
                </c:pt>
                <c:pt idx="15">
                  <c:v>37096</c:v>
                </c:pt>
                <c:pt idx="16">
                  <c:v>37097</c:v>
                </c:pt>
                <c:pt idx="17">
                  <c:v>37098</c:v>
                </c:pt>
                <c:pt idx="18">
                  <c:v>37099</c:v>
                </c:pt>
                <c:pt idx="19">
                  <c:v>37102</c:v>
                </c:pt>
                <c:pt idx="20">
                  <c:v>37103</c:v>
                </c:pt>
                <c:pt idx="21">
                  <c:v/>
                </c:pt>
                <c:pt idx="22">
                  <c:v>37104</c:v>
                </c:pt>
                <c:pt idx="23">
                  <c:v>37105</c:v>
                </c:pt>
                <c:pt idx="24">
                  <c:v>37106</c:v>
                </c:pt>
                <c:pt idx="25">
                  <c:v>37109</c:v>
                </c:pt>
                <c:pt idx="26">
                  <c:v>37110</c:v>
                </c:pt>
                <c:pt idx="27">
                  <c:v>37111</c:v>
                </c:pt>
                <c:pt idx="28">
                  <c:v>37112</c:v>
                </c:pt>
                <c:pt idx="29">
                  <c:v>37113</c:v>
                </c:pt>
                <c:pt idx="30">
                  <c:v>37116</c:v>
                </c:pt>
                <c:pt idx="31">
                  <c:v>37117</c:v>
                </c:pt>
                <c:pt idx="32">
                  <c:v>37118</c:v>
                </c:pt>
                <c:pt idx="33">
                  <c:v>37119</c:v>
                </c:pt>
                <c:pt idx="34">
                  <c:v>37120</c:v>
                </c:pt>
                <c:pt idx="35">
                  <c:v>37123</c:v>
                </c:pt>
                <c:pt idx="36">
                  <c:v>37124</c:v>
                </c:pt>
                <c:pt idx="37">
                  <c:v>37125</c:v>
                </c:pt>
                <c:pt idx="38">
                  <c:v>37126</c:v>
                </c:pt>
                <c:pt idx="39">
                  <c:v>37127</c:v>
                </c:pt>
                <c:pt idx="40">
                  <c:v>37130</c:v>
                </c:pt>
                <c:pt idx="41">
                  <c:v>37131</c:v>
                </c:pt>
                <c:pt idx="42">
                  <c:v>37132</c:v>
                </c:pt>
                <c:pt idx="43">
                  <c:v>37133</c:v>
                </c:pt>
                <c:pt idx="44">
                  <c:v>37134</c:v>
                </c:pt>
                <c:pt idx="45">
                  <c:v>37138</c:v>
                </c:pt>
                <c:pt idx="46">
                  <c:v>37139</c:v>
                </c:pt>
                <c:pt idx="47">
                  <c:v>37140</c:v>
                </c:pt>
                <c:pt idx="48">
                  <c:v>37141</c:v>
                </c:pt>
              </c:strCache>
            </c:strRef>
          </c:cat>
          <c:val>
            <c:numRef>
              <c:f>[6]Chart!$AB$48:$AB$96</c:f>
              <c:numCache>
                <c:formatCode>General</c:formatCode>
                <c:ptCount val="49"/>
                <c:pt idx="0">
                  <c:v>0.319444444444445</c:v>
                </c:pt>
                <c:pt idx="1">
                  <c:v>0.319444444444444</c:v>
                </c:pt>
                <c:pt idx="2">
                  <c:v>0.319444444444444</c:v>
                </c:pt>
                <c:pt idx="3">
                  <c:v>0.317361111111111</c:v>
                </c:pt>
                <c:pt idx="4">
                  <c:v>0.319444444444445</c:v>
                </c:pt>
                <c:pt idx="5">
                  <c:v>0.319444444444445</c:v>
                </c:pt>
                <c:pt idx="6">
                  <c:v>0.319444444444444</c:v>
                </c:pt>
                <c:pt idx="7">
                  <c:v>0.317361111111111</c:v>
                </c:pt>
                <c:pt idx="8">
                  <c:v>0.320138888888889</c:v>
                </c:pt>
                <c:pt idx="9">
                  <c:v>0.321527777777778</c:v>
                </c:pt>
                <c:pt idx="10">
                  <c:v>0.318055555555556</c:v>
                </c:pt>
                <c:pt idx="11">
                  <c:v>0.320138888888889</c:v>
                </c:pt>
                <c:pt idx="12">
                  <c:v>0.320138888888889</c:v>
                </c:pt>
                <c:pt idx="13">
                  <c:v>0.315277777777778</c:v>
                </c:pt>
                <c:pt idx="14">
                  <c:v>0.313888888888889</c:v>
                </c:pt>
                <c:pt idx="15">
                  <c:v>0.318055555555556</c:v>
                </c:pt>
                <c:pt idx="16">
                  <c:v>0.316666666666667</c:v>
                </c:pt>
                <c:pt idx="17">
                  <c:v>0.319444444444445</c:v>
                </c:pt>
                <c:pt idx="18">
                  <c:v>0.319444444444445</c:v>
                </c:pt>
                <c:pt idx="19">
                  <c:v>0.319444444444445</c:v>
                </c:pt>
                <c:pt idx="20">
                  <c:v>0.322916666666667</c:v>
                </c:pt>
                <c:pt idx="22">
                  <c:v>0.31875</c:v>
                </c:pt>
                <c:pt idx="23">
                  <c:v>0.318055555555556</c:v>
                </c:pt>
                <c:pt idx="24">
                  <c:v>0.320138888888889</c:v>
                </c:pt>
                <c:pt idx="25">
                  <c:v>0.319444444444445</c:v>
                </c:pt>
                <c:pt idx="26">
                  <c:v>0.313888888888889</c:v>
                </c:pt>
                <c:pt idx="27">
                  <c:v>0.315277777777778</c:v>
                </c:pt>
                <c:pt idx="28">
                  <c:v>0.319444444444445</c:v>
                </c:pt>
                <c:pt idx="29">
                  <c:v>0.319444444444445</c:v>
                </c:pt>
                <c:pt idx="30">
                  <c:v>0.329166666666667</c:v>
                </c:pt>
                <c:pt idx="31">
                  <c:v>0.317361111111111</c:v>
                </c:pt>
                <c:pt idx="32">
                  <c:v>0.309027777777778</c:v>
                </c:pt>
                <c:pt idx="33">
                  <c:v>0.324305555555556</c:v>
                </c:pt>
                <c:pt idx="34">
                  <c:v>0.333333333333333</c:v>
                </c:pt>
                <c:pt idx="35">
                  <c:v>0.319444444444445</c:v>
                </c:pt>
                <c:pt idx="36">
                  <c:v>0.319444444444445</c:v>
                </c:pt>
                <c:pt idx="37">
                  <c:v>0.324305555555556</c:v>
                </c:pt>
                <c:pt idx="38">
                  <c:v>0.319444444444445</c:v>
                </c:pt>
                <c:pt idx="39">
                  <c:v>0.319444444444445</c:v>
                </c:pt>
                <c:pt idx="40">
                  <c:v>0.319444444444445</c:v>
                </c:pt>
                <c:pt idx="41">
                  <c:v>0.316666666666667</c:v>
                </c:pt>
                <c:pt idx="42">
                  <c:v>0.319444444444445</c:v>
                </c:pt>
                <c:pt idx="43">
                  <c:v>0.317361111111111</c:v>
                </c:pt>
                <c:pt idx="44">
                  <c:v>0.319444444444445</c:v>
                </c:pt>
                <c:pt idx="45">
                  <c:v>0.322916666666667</c:v>
                </c:pt>
                <c:pt idx="46">
                  <c:v>0.319444444444445</c:v>
                </c:pt>
                <c:pt idx="47">
                  <c:v>0.318055555555556</c:v>
                </c:pt>
                <c:pt idx="48">
                  <c:v>0.322916666666667</c:v>
                </c:pt>
              </c:numCache>
            </c:numRef>
          </c:val>
          <c:smooth val="0"/>
        </c:ser>
        <c:ser>
          <c:idx val="1"/>
          <c:order val="1"/>
          <c:tx>
            <c:strRef>
              <c:f>[6]Chart!$AC$1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[6]Chart!$AA$48:$AA$96</c:f>
              <c:strCache>
                <c:ptCount val="49"/>
                <c:pt idx="0">
                  <c:v>37074</c:v>
                </c:pt>
                <c:pt idx="1">
                  <c:v>37075</c:v>
                </c:pt>
                <c:pt idx="2">
                  <c:v>37077</c:v>
                </c:pt>
                <c:pt idx="3">
                  <c:v>37078</c:v>
                </c:pt>
                <c:pt idx="4">
                  <c:v>37081</c:v>
                </c:pt>
                <c:pt idx="5">
                  <c:v>37082</c:v>
                </c:pt>
                <c:pt idx="6">
                  <c:v>37083</c:v>
                </c:pt>
                <c:pt idx="7">
                  <c:v>37084</c:v>
                </c:pt>
                <c:pt idx="8">
                  <c:v>37085</c:v>
                </c:pt>
                <c:pt idx="9">
                  <c:v>37088</c:v>
                </c:pt>
                <c:pt idx="10">
                  <c:v>37089</c:v>
                </c:pt>
                <c:pt idx="11">
                  <c:v>37090</c:v>
                </c:pt>
                <c:pt idx="12">
                  <c:v>37091</c:v>
                </c:pt>
                <c:pt idx="13">
                  <c:v>37092</c:v>
                </c:pt>
                <c:pt idx="14">
                  <c:v>37095</c:v>
                </c:pt>
                <c:pt idx="15">
                  <c:v>37096</c:v>
                </c:pt>
                <c:pt idx="16">
                  <c:v>37097</c:v>
                </c:pt>
                <c:pt idx="17">
                  <c:v>37098</c:v>
                </c:pt>
                <c:pt idx="18">
                  <c:v>37099</c:v>
                </c:pt>
                <c:pt idx="19">
                  <c:v>37102</c:v>
                </c:pt>
                <c:pt idx="20">
                  <c:v>37103</c:v>
                </c:pt>
                <c:pt idx="21">
                  <c:v/>
                </c:pt>
                <c:pt idx="22">
                  <c:v>37104</c:v>
                </c:pt>
                <c:pt idx="23">
                  <c:v>37105</c:v>
                </c:pt>
                <c:pt idx="24">
                  <c:v>37106</c:v>
                </c:pt>
                <c:pt idx="25">
                  <c:v>37109</c:v>
                </c:pt>
                <c:pt idx="26">
                  <c:v>37110</c:v>
                </c:pt>
                <c:pt idx="27">
                  <c:v>37111</c:v>
                </c:pt>
                <c:pt idx="28">
                  <c:v>37112</c:v>
                </c:pt>
                <c:pt idx="29">
                  <c:v>37113</c:v>
                </c:pt>
                <c:pt idx="30">
                  <c:v>37116</c:v>
                </c:pt>
                <c:pt idx="31">
                  <c:v>37117</c:v>
                </c:pt>
                <c:pt idx="32">
                  <c:v>37118</c:v>
                </c:pt>
                <c:pt idx="33">
                  <c:v>37119</c:v>
                </c:pt>
                <c:pt idx="34">
                  <c:v>37120</c:v>
                </c:pt>
                <c:pt idx="35">
                  <c:v>37123</c:v>
                </c:pt>
                <c:pt idx="36">
                  <c:v>37124</c:v>
                </c:pt>
                <c:pt idx="37">
                  <c:v>37125</c:v>
                </c:pt>
                <c:pt idx="38">
                  <c:v>37126</c:v>
                </c:pt>
                <c:pt idx="39">
                  <c:v>37127</c:v>
                </c:pt>
                <c:pt idx="40">
                  <c:v>37130</c:v>
                </c:pt>
                <c:pt idx="41">
                  <c:v>37131</c:v>
                </c:pt>
                <c:pt idx="42">
                  <c:v>37132</c:v>
                </c:pt>
                <c:pt idx="43">
                  <c:v>37133</c:v>
                </c:pt>
                <c:pt idx="44">
                  <c:v>37134</c:v>
                </c:pt>
                <c:pt idx="45">
                  <c:v>37138</c:v>
                </c:pt>
                <c:pt idx="46">
                  <c:v>37139</c:v>
                </c:pt>
                <c:pt idx="47">
                  <c:v>37140</c:v>
                </c:pt>
                <c:pt idx="48">
                  <c:v>37141</c:v>
                </c:pt>
              </c:strCache>
            </c:strRef>
          </c:cat>
          <c:val>
            <c:numRef>
              <c:f>[6]Chart!$AC$48:$AC$96</c:f>
              <c:numCache>
                <c:formatCode>General</c:formatCode>
                <c:ptCount val="49"/>
                <c:pt idx="0">
                  <c:v>0.875</c:v>
                </c:pt>
                <c:pt idx="1">
                  <c:v>0.875</c:v>
                </c:pt>
                <c:pt idx="2">
                  <c:v>0.875</c:v>
                </c:pt>
                <c:pt idx="3">
                  <c:v>0.78125</c:v>
                </c:pt>
                <c:pt idx="4">
                  <c:v>0.723611111111111</c:v>
                </c:pt>
                <c:pt idx="5">
                  <c:v>0.661111111111111</c:v>
                </c:pt>
                <c:pt idx="6">
                  <c:v>0.69375</c:v>
                </c:pt>
                <c:pt idx="7">
                  <c:v>0.635416666666667</c:v>
                </c:pt>
                <c:pt idx="8">
                  <c:v>0.695138888888889</c:v>
                </c:pt>
                <c:pt idx="9">
                  <c:v>0.695833333333333</c:v>
                </c:pt>
                <c:pt idx="10">
                  <c:v>0.688888888888889</c:v>
                </c:pt>
                <c:pt idx="11">
                  <c:v>0.608333333333333</c:v>
                </c:pt>
                <c:pt idx="12">
                  <c:v>0.688888888888889</c:v>
                </c:pt>
                <c:pt idx="13">
                  <c:v>0.709722222222222</c:v>
                </c:pt>
                <c:pt idx="14">
                  <c:v>0.688888888888889</c:v>
                </c:pt>
                <c:pt idx="15">
                  <c:v>0.654166666666667</c:v>
                </c:pt>
                <c:pt idx="16">
                  <c:v>0.720138888888889</c:v>
                </c:pt>
                <c:pt idx="17">
                  <c:v>0.854861111111111</c:v>
                </c:pt>
                <c:pt idx="19">
                  <c:v>0.779861111111111</c:v>
                </c:pt>
                <c:pt idx="23">
                  <c:v>0.717361111111111</c:v>
                </c:pt>
                <c:pt idx="24">
                  <c:v>0.788194444444445</c:v>
                </c:pt>
                <c:pt idx="25">
                  <c:v>0.78125</c:v>
                </c:pt>
                <c:pt idx="26">
                  <c:v>0.6</c:v>
                </c:pt>
                <c:pt idx="27">
                  <c:v>0.708333333333333</c:v>
                </c:pt>
                <c:pt idx="28">
                  <c:v>0.664583333333333</c:v>
                </c:pt>
                <c:pt idx="29">
                  <c:v>0.716666666666667</c:v>
                </c:pt>
                <c:pt idx="30">
                  <c:v>0.678472222222222</c:v>
                </c:pt>
                <c:pt idx="31">
                  <c:v>0.722916666666667</c:v>
                </c:pt>
                <c:pt idx="32">
                  <c:v>0.727083333333333</c:v>
                </c:pt>
                <c:pt idx="33">
                  <c:v>0.670138888888889</c:v>
                </c:pt>
                <c:pt idx="34">
                  <c:v>0.721527777777778</c:v>
                </c:pt>
                <c:pt idx="35">
                  <c:v>0.690972222222222</c:v>
                </c:pt>
                <c:pt idx="36">
                  <c:v>0.666666666666667</c:v>
                </c:pt>
                <c:pt idx="37">
                  <c:v>0.759722222222222</c:v>
                </c:pt>
                <c:pt idx="38">
                  <c:v>0.708333333333333</c:v>
                </c:pt>
                <c:pt idx="39">
                  <c:v>0.7</c:v>
                </c:pt>
                <c:pt idx="40">
                  <c:v>0.728472222222222</c:v>
                </c:pt>
                <c:pt idx="41">
                  <c:v>0.739583333333333</c:v>
                </c:pt>
                <c:pt idx="42">
                  <c:v>0.739583333333333</c:v>
                </c:pt>
                <c:pt idx="43">
                  <c:v>0.704166666666667</c:v>
                </c:pt>
                <c:pt idx="45">
                  <c:v>0.617361111111111</c:v>
                </c:pt>
                <c:pt idx="46">
                  <c:v>0.725</c:v>
                </c:pt>
                <c:pt idx="47">
                  <c:v>0.725694444444445</c:v>
                </c:pt>
                <c:pt idx="48">
                  <c:v>0.669444444444444</c:v>
                </c:pt>
              </c:numCache>
            </c:numRef>
          </c:val>
          <c:smooth val="0"/>
        </c:ser>
        <c:hiLowLines>
          <c:spPr>
            <a:ln w="0">
              <a:noFill/>
            </a:ln>
          </c:spPr>
        </c:hiLowLines>
        <c:marker val="1"/>
        <c:axId val="32586132"/>
        <c:axId val="11750101"/>
      </c:lineChart>
      <c:catAx>
        <c:axId val="32586132"/>
        <c:scaling>
          <c:orientation val="minMax"/>
        </c:scaling>
        <c:delete val="0"/>
        <c:axPos val="b"/>
        <c:title>
          <c:tx>
            <c:rich>
              <a:bodyPr rot="0"/>
              <a:lstStyle/>
              <a:p>
                <a:pPr>
                  <a:defRPr b="0" sz="1300" strike="noStrike" u="none">
                    <a:uFillTx/>
                    <a:latin typeface="Arial"/>
                  </a:defRPr>
                </a:pPr>
                <a:r>
                  <a:rPr b="1" sz="900" strike="noStrike" u="none">
                    <a:solidFill>
                      <a:srgbClr val="000000"/>
                    </a:solidFill>
                    <a:uFillTx/>
                    <a:latin typeface="Arial"/>
                  </a:rPr>
                  <a:t>Report Dates</a:t>
                </a:r>
              </a:p>
            </c:rich>
          </c:tx>
          <c:overlay val="0"/>
          <c:spPr>
            <a:noFill/>
            <a:ln w="0">
              <a:noFill/>
            </a:ln>
          </c:spPr>
        </c:title>
        <c:numFmt formatCode="mm/dd/yy" sourceLinked="0"/>
        <c:majorTickMark val="out"/>
        <c:minorTickMark val="none"/>
        <c:tickLblPos val="nextTo"/>
        <c:spPr>
          <a:ln w="0">
            <a:solidFill>
              <a:srgbClr val="000000"/>
            </a:solidFill>
          </a:ln>
        </c:spPr>
        <c:txPr>
          <a:bodyPr rot="-5400000"/>
          <a:lstStyle/>
          <a:p>
            <a:pPr>
              <a:defRPr b="0" sz="900" strike="noStrike" u="none">
                <a:solidFill>
                  <a:srgbClr val="000000"/>
                </a:solidFill>
                <a:uFillTx/>
                <a:latin typeface="Times New Roman"/>
              </a:defRPr>
            </a:pPr>
          </a:p>
        </c:txPr>
        <c:crossAx val="11750101"/>
        <c:crossesAt val="0"/>
        <c:auto val="1"/>
        <c:lblAlgn val="ctr"/>
        <c:lblOffset val="100"/>
        <c:noMultiLvlLbl val="0"/>
      </c:catAx>
      <c:valAx>
        <c:axId val="11750101"/>
        <c:scaling>
          <c:orientation val="minMax"/>
          <c:max val="0.8"/>
          <c:min val="0.291666666666667"/>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900" strike="noStrike" u="none">
                    <a:solidFill>
                      <a:srgbClr val="000000"/>
                    </a:solidFill>
                    <a:uFillTx/>
                    <a:latin typeface="Arial"/>
                  </a:rPr>
                  <a:t>Completion Times</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32586132"/>
        <c:crossesAt val="1"/>
        <c:crossBetween val="midCat"/>
        <c:majorUnit val="0.04"/>
        <c:minorUnit val="0.04"/>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60 Days DPR Completion Times</a:t>
            </a:r>
          </a:p>
        </c:rich>
      </c:tx>
      <c:layout>
        <c:manualLayout>
          <c:xMode val="edge"/>
          <c:yMode val="edge"/>
          <c:x val="0.301465457083043"/>
          <c:y val="0.0341617357001972"/>
        </c:manualLayout>
      </c:layout>
      <c:overlay val="0"/>
      <c:spPr>
        <a:noFill/>
        <a:ln w="0">
          <a:noFill/>
        </a:ln>
      </c:spPr>
    </c:title>
    <c:autoTitleDeleted val="0"/>
    <c:plotArea>
      <c:layout>
        <c:manualLayout>
          <c:xMode val="edge"/>
          <c:yMode val="edge"/>
          <c:x val="0.0949057920446616"/>
          <c:y val="0.181065088757396"/>
          <c:w val="0.768725284949988"/>
          <c:h val="0.712031558185404"/>
        </c:manualLayout>
      </c:layout>
      <c:lineChart>
        <c:grouping val="standard"/>
        <c:varyColors val="0"/>
        <c:ser>
          <c:idx val="0"/>
          <c:order val="0"/>
          <c:tx>
            <c:strRef>
              <c:f>[4]Chart!$AB$1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[4]Chart!$AA$80:$AA$126</c:f>
              <c:strCache>
                <c:ptCount val="47"/>
                <c:pt idx="0">
                  <c:v>37118</c:v>
                </c:pt>
                <c:pt idx="1">
                  <c:v>37119</c:v>
                </c:pt>
                <c:pt idx="2">
                  <c:v>37120</c:v>
                </c:pt>
                <c:pt idx="3">
                  <c:v>37123</c:v>
                </c:pt>
                <c:pt idx="4">
                  <c:v>37124</c:v>
                </c:pt>
                <c:pt idx="5">
                  <c:v>37125</c:v>
                </c:pt>
                <c:pt idx="6">
                  <c:v>37126</c:v>
                </c:pt>
                <c:pt idx="7">
                  <c:v>37127</c:v>
                </c:pt>
                <c:pt idx="8">
                  <c:v>37130</c:v>
                </c:pt>
                <c:pt idx="9">
                  <c:v>37131</c:v>
                </c:pt>
                <c:pt idx="10">
                  <c:v>37132</c:v>
                </c:pt>
                <c:pt idx="11">
                  <c:v>37133</c:v>
                </c:pt>
                <c:pt idx="12">
                  <c:v>37134</c:v>
                </c:pt>
                <c:pt idx="13">
                  <c:v>37138</c:v>
                </c:pt>
                <c:pt idx="14">
                  <c:v>37139</c:v>
                </c:pt>
                <c:pt idx="15">
                  <c:v>37140</c:v>
                </c:pt>
                <c:pt idx="16">
                  <c:v>37141</c:v>
                </c:pt>
                <c:pt idx="17">
                  <c:v>37144</c:v>
                </c:pt>
                <c:pt idx="18">
                  <c:v>37145</c:v>
                </c:pt>
                <c:pt idx="19">
                  <c:v>37146</c:v>
                </c:pt>
                <c:pt idx="20">
                  <c:v>37147</c:v>
                </c:pt>
                <c:pt idx="21">
                  <c:v>37148</c:v>
                </c:pt>
                <c:pt idx="22">
                  <c:v>37151</c:v>
                </c:pt>
                <c:pt idx="23">
                  <c:v>37152</c:v>
                </c:pt>
                <c:pt idx="24">
                  <c:v>37153</c:v>
                </c:pt>
                <c:pt idx="25">
                  <c:v>37154</c:v>
                </c:pt>
                <c:pt idx="26">
                  <c:v>37155</c:v>
                </c:pt>
                <c:pt idx="27">
                  <c:v>37158</c:v>
                </c:pt>
                <c:pt idx="28">
                  <c:v>37159</c:v>
                </c:pt>
                <c:pt idx="29">
                  <c:v>37160</c:v>
                </c:pt>
                <c:pt idx="30">
                  <c:v>37161</c:v>
                </c:pt>
                <c:pt idx="31">
                  <c:v>37162</c:v>
                </c:pt>
                <c:pt idx="32">
                  <c:v>37165</c:v>
                </c:pt>
                <c:pt idx="33">
                  <c:v>37166</c:v>
                </c:pt>
                <c:pt idx="34">
                  <c:v>37167</c:v>
                </c:pt>
                <c:pt idx="35">
                  <c:v>37168</c:v>
                </c:pt>
                <c:pt idx="36">
                  <c:v>37169</c:v>
                </c:pt>
                <c:pt idx="37">
                  <c:v>37172</c:v>
                </c:pt>
                <c:pt idx="38">
                  <c:v>37173</c:v>
                </c:pt>
                <c:pt idx="39">
                  <c:v>37174</c:v>
                </c:pt>
                <c:pt idx="40">
                  <c:v>37175</c:v>
                </c:pt>
                <c:pt idx="41">
                  <c:v>37176</c:v>
                </c:pt>
                <c:pt idx="42">
                  <c:v>37179</c:v>
                </c:pt>
                <c:pt idx="43">
                  <c:v>37180</c:v>
                </c:pt>
                <c:pt idx="44">
                  <c:v>37181</c:v>
                </c:pt>
                <c:pt idx="45">
                  <c:v>37182</c:v>
                </c:pt>
                <c:pt idx="46">
                  <c:v>37183</c:v>
                </c:pt>
              </c:strCache>
            </c:strRef>
          </c:cat>
          <c:val>
            <c:numRef>
              <c:f>[4]Chart!$AB$80:$AB$126</c:f>
              <c:numCache>
                <c:formatCode>General</c:formatCode>
                <c:ptCount val="47"/>
                <c:pt idx="0">
                  <c:v>0.309027777777778</c:v>
                </c:pt>
                <c:pt idx="1">
                  <c:v>0.324305555555556</c:v>
                </c:pt>
                <c:pt idx="2">
                  <c:v>0.333333333333333</c:v>
                </c:pt>
                <c:pt idx="3">
                  <c:v>0.319444444444445</c:v>
                </c:pt>
                <c:pt idx="4">
                  <c:v>0.319444444444445</c:v>
                </c:pt>
                <c:pt idx="5">
                  <c:v>0.324305555555556</c:v>
                </c:pt>
                <c:pt idx="6">
                  <c:v>0.319444444444445</c:v>
                </c:pt>
                <c:pt idx="7">
                  <c:v>0.319444444444445</c:v>
                </c:pt>
                <c:pt idx="8">
                  <c:v>0.319444444444445</c:v>
                </c:pt>
                <c:pt idx="9">
                  <c:v>0.316666666666667</c:v>
                </c:pt>
                <c:pt idx="10">
                  <c:v>0.319444444444445</c:v>
                </c:pt>
                <c:pt idx="11">
                  <c:v>0.317361111111111</c:v>
                </c:pt>
                <c:pt idx="12">
                  <c:v>0.319444444444445</c:v>
                </c:pt>
                <c:pt idx="13">
                  <c:v>0.322916666666667</c:v>
                </c:pt>
                <c:pt idx="14">
                  <c:v>0.319444444444445</c:v>
                </c:pt>
                <c:pt idx="15">
                  <c:v>0.318055555555556</c:v>
                </c:pt>
                <c:pt idx="16">
                  <c:v>0.322916666666667</c:v>
                </c:pt>
                <c:pt idx="17">
                  <c:v>0.319444444444445</c:v>
                </c:pt>
                <c:pt idx="18">
                  <c:v>0.319444444444445</c:v>
                </c:pt>
                <c:pt idx="19">
                  <c:v>0.319444444444445</c:v>
                </c:pt>
                <c:pt idx="20">
                  <c:v>0.319444444444445</c:v>
                </c:pt>
                <c:pt idx="21">
                  <c:v>0.317361111111111</c:v>
                </c:pt>
                <c:pt idx="22">
                  <c:v>0.319444444444445</c:v>
                </c:pt>
                <c:pt idx="23">
                  <c:v>0.319444444444445</c:v>
                </c:pt>
                <c:pt idx="24">
                  <c:v>0.317361111111111</c:v>
                </c:pt>
                <c:pt idx="25">
                  <c:v>0.318055555555556</c:v>
                </c:pt>
                <c:pt idx="26">
                  <c:v>0.319444444444445</c:v>
                </c:pt>
                <c:pt idx="27">
                  <c:v>0.320833333333333</c:v>
                </c:pt>
                <c:pt idx="28">
                  <c:v>0.316666666666667</c:v>
                </c:pt>
                <c:pt idx="29">
                  <c:v>0.31875</c:v>
                </c:pt>
                <c:pt idx="30">
                  <c:v>0.320833333333333</c:v>
                </c:pt>
                <c:pt idx="35">
                  <c:v>0.319444444444445</c:v>
                </c:pt>
                <c:pt idx="36">
                  <c:v>0.318055555555556</c:v>
                </c:pt>
                <c:pt idx="37">
                  <c:v>0.319444444444445</c:v>
                </c:pt>
                <c:pt idx="38">
                  <c:v>0.322222222222222</c:v>
                </c:pt>
                <c:pt idx="39">
                  <c:v>0.320138888888889</c:v>
                </c:pt>
                <c:pt idx="40">
                  <c:v>0.320138888888889</c:v>
                </c:pt>
                <c:pt idx="41">
                  <c:v>0.320138888888889</c:v>
                </c:pt>
                <c:pt idx="42">
                  <c:v>0.316666666666667</c:v>
                </c:pt>
                <c:pt idx="43">
                  <c:v>0.320833333333333</c:v>
                </c:pt>
                <c:pt idx="44">
                  <c:v>0.820138888888889</c:v>
                </c:pt>
              </c:numCache>
            </c:numRef>
          </c:val>
          <c:smooth val="0"/>
        </c:ser>
        <c:ser>
          <c:idx val="1"/>
          <c:order val="1"/>
          <c:tx>
            <c:strRef>
              <c:f>[4]Chart!$AC$1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[4]Chart!$AA$80:$AA$126</c:f>
              <c:strCache>
                <c:ptCount val="47"/>
                <c:pt idx="0">
                  <c:v>37118</c:v>
                </c:pt>
                <c:pt idx="1">
                  <c:v>37119</c:v>
                </c:pt>
                <c:pt idx="2">
                  <c:v>37120</c:v>
                </c:pt>
                <c:pt idx="3">
                  <c:v>37123</c:v>
                </c:pt>
                <c:pt idx="4">
                  <c:v>37124</c:v>
                </c:pt>
                <c:pt idx="5">
                  <c:v>37125</c:v>
                </c:pt>
                <c:pt idx="6">
                  <c:v>37126</c:v>
                </c:pt>
                <c:pt idx="7">
                  <c:v>37127</c:v>
                </c:pt>
                <c:pt idx="8">
                  <c:v>37130</c:v>
                </c:pt>
                <c:pt idx="9">
                  <c:v>37131</c:v>
                </c:pt>
                <c:pt idx="10">
                  <c:v>37132</c:v>
                </c:pt>
                <c:pt idx="11">
                  <c:v>37133</c:v>
                </c:pt>
                <c:pt idx="12">
                  <c:v>37134</c:v>
                </c:pt>
                <c:pt idx="13">
                  <c:v>37138</c:v>
                </c:pt>
                <c:pt idx="14">
                  <c:v>37139</c:v>
                </c:pt>
                <c:pt idx="15">
                  <c:v>37140</c:v>
                </c:pt>
                <c:pt idx="16">
                  <c:v>37141</c:v>
                </c:pt>
                <c:pt idx="17">
                  <c:v>37144</c:v>
                </c:pt>
                <c:pt idx="18">
                  <c:v>37145</c:v>
                </c:pt>
                <c:pt idx="19">
                  <c:v>37146</c:v>
                </c:pt>
                <c:pt idx="20">
                  <c:v>37147</c:v>
                </c:pt>
                <c:pt idx="21">
                  <c:v>37148</c:v>
                </c:pt>
                <c:pt idx="22">
                  <c:v>37151</c:v>
                </c:pt>
                <c:pt idx="23">
                  <c:v>37152</c:v>
                </c:pt>
                <c:pt idx="24">
                  <c:v>37153</c:v>
                </c:pt>
                <c:pt idx="25">
                  <c:v>37154</c:v>
                </c:pt>
                <c:pt idx="26">
                  <c:v>37155</c:v>
                </c:pt>
                <c:pt idx="27">
                  <c:v>37158</c:v>
                </c:pt>
                <c:pt idx="28">
                  <c:v>37159</c:v>
                </c:pt>
                <c:pt idx="29">
                  <c:v>37160</c:v>
                </c:pt>
                <c:pt idx="30">
                  <c:v>37161</c:v>
                </c:pt>
                <c:pt idx="31">
                  <c:v>37162</c:v>
                </c:pt>
                <c:pt idx="32">
                  <c:v>37165</c:v>
                </c:pt>
                <c:pt idx="33">
                  <c:v>37166</c:v>
                </c:pt>
                <c:pt idx="34">
                  <c:v>37167</c:v>
                </c:pt>
                <c:pt idx="35">
                  <c:v>37168</c:v>
                </c:pt>
                <c:pt idx="36">
                  <c:v>37169</c:v>
                </c:pt>
                <c:pt idx="37">
                  <c:v>37172</c:v>
                </c:pt>
                <c:pt idx="38">
                  <c:v>37173</c:v>
                </c:pt>
                <c:pt idx="39">
                  <c:v>37174</c:v>
                </c:pt>
                <c:pt idx="40">
                  <c:v>37175</c:v>
                </c:pt>
                <c:pt idx="41">
                  <c:v>37176</c:v>
                </c:pt>
                <c:pt idx="42">
                  <c:v>37179</c:v>
                </c:pt>
                <c:pt idx="43">
                  <c:v>37180</c:v>
                </c:pt>
                <c:pt idx="44">
                  <c:v>37181</c:v>
                </c:pt>
                <c:pt idx="45">
                  <c:v>37182</c:v>
                </c:pt>
                <c:pt idx="46">
                  <c:v>37183</c:v>
                </c:pt>
              </c:strCache>
            </c:strRef>
          </c:cat>
          <c:val>
            <c:numRef>
              <c:f>[4]Chart!$AC$80:$AC$126</c:f>
              <c:numCache>
                <c:formatCode>General</c:formatCode>
                <c:ptCount val="47"/>
                <c:pt idx="0">
                  <c:v>0.727083333333333</c:v>
                </c:pt>
                <c:pt idx="1">
                  <c:v>0.670138888888889</c:v>
                </c:pt>
                <c:pt idx="2">
                  <c:v>0.721527777777778</c:v>
                </c:pt>
                <c:pt idx="3">
                  <c:v>0.690972222222222</c:v>
                </c:pt>
                <c:pt idx="4">
                  <c:v>0.666666666666667</c:v>
                </c:pt>
                <c:pt idx="5">
                  <c:v>0.759722222222222</c:v>
                </c:pt>
                <c:pt idx="6">
                  <c:v>0.708333333333333</c:v>
                </c:pt>
                <c:pt idx="7">
                  <c:v>0.7</c:v>
                </c:pt>
                <c:pt idx="8">
                  <c:v>0.728472222222222</c:v>
                </c:pt>
                <c:pt idx="9">
                  <c:v>0.739583333333333</c:v>
                </c:pt>
                <c:pt idx="10">
                  <c:v>0.739583333333333</c:v>
                </c:pt>
                <c:pt idx="11">
                  <c:v>0.704166666666667</c:v>
                </c:pt>
                <c:pt idx="13">
                  <c:v>0.617361111111111</c:v>
                </c:pt>
                <c:pt idx="14">
                  <c:v>0.725</c:v>
                </c:pt>
                <c:pt idx="15">
                  <c:v>0.725694444444445</c:v>
                </c:pt>
                <c:pt idx="16">
                  <c:v>0.669444444444444</c:v>
                </c:pt>
                <c:pt idx="17">
                  <c:v>0.684722222222222</c:v>
                </c:pt>
                <c:pt idx="19">
                  <c:v>0.752083333333333</c:v>
                </c:pt>
                <c:pt idx="20">
                  <c:v>0.702083333333333</c:v>
                </c:pt>
                <c:pt idx="21">
                  <c:v>0.747916666666667</c:v>
                </c:pt>
                <c:pt idx="22">
                  <c:v>0.739583333333333</c:v>
                </c:pt>
                <c:pt idx="23">
                  <c:v>0.645833333333333</c:v>
                </c:pt>
                <c:pt idx="24">
                  <c:v>0.715277777777778</c:v>
                </c:pt>
                <c:pt idx="25">
                  <c:v>0.715277777777778</c:v>
                </c:pt>
                <c:pt idx="26">
                  <c:v>0.725</c:v>
                </c:pt>
                <c:pt idx="27">
                  <c:v>0.728472222222222</c:v>
                </c:pt>
                <c:pt idx="28">
                  <c:v>0.672916666666667</c:v>
                </c:pt>
                <c:pt idx="29">
                  <c:v>0.717361111111111</c:v>
                </c:pt>
                <c:pt idx="35">
                  <c:v>0.698611111111111</c:v>
                </c:pt>
                <c:pt idx="36">
                  <c:v>0.722916666666667</c:v>
                </c:pt>
                <c:pt idx="37">
                  <c:v>0.684722222222222</c:v>
                </c:pt>
                <c:pt idx="38">
                  <c:v>0.670138888888889</c:v>
                </c:pt>
                <c:pt idx="39">
                  <c:v>0.65</c:v>
                </c:pt>
                <c:pt idx="41">
                  <c:v>0.756944444444445</c:v>
                </c:pt>
                <c:pt idx="42">
                  <c:v>0.713194444444445</c:v>
                </c:pt>
                <c:pt idx="43">
                  <c:v>0.763888888888889</c:v>
                </c:pt>
              </c:numCache>
            </c:numRef>
          </c:val>
          <c:smooth val="0"/>
        </c:ser>
        <c:hiLowLines>
          <c:spPr>
            <a:ln w="0">
              <a:noFill/>
            </a:ln>
          </c:spPr>
        </c:hiLowLines>
        <c:marker val="1"/>
        <c:axId val="60444030"/>
        <c:axId val="67422707"/>
      </c:lineChart>
      <c:catAx>
        <c:axId val="60444030"/>
        <c:scaling>
          <c:orientation val="minMax"/>
          <c:max val="37183"/>
          <c:min val="37118"/>
        </c:scaling>
        <c:delete val="0"/>
        <c:axPos val="b"/>
        <c:numFmt formatCode="[$-409]m/d/yyyy" sourceLinked="0"/>
        <c:majorTickMark val="out"/>
        <c:minorTickMark val="none"/>
        <c:tickLblPos val="nextTo"/>
        <c:spPr>
          <a:ln w="0">
            <a:solidFill>
              <a:srgbClr val="000000"/>
            </a:solidFill>
          </a:ln>
        </c:spPr>
        <c:txPr>
          <a:bodyPr rot="-5400000"/>
          <a:lstStyle/>
          <a:p>
            <a:pPr>
              <a:defRPr b="0" sz="825" strike="noStrike" u="none">
                <a:solidFill>
                  <a:srgbClr val="000000"/>
                </a:solidFill>
                <a:uFillTx/>
                <a:latin typeface="Times New Roman"/>
              </a:defRPr>
            </a:pPr>
          </a:p>
        </c:txPr>
        <c:crossAx val="67422707"/>
        <c:crossesAt val="0"/>
        <c:auto val="1"/>
        <c:lblAlgn val="ctr"/>
        <c:lblOffset val="100"/>
        <c:noMultiLvlLbl val="0"/>
      </c:catAx>
      <c:valAx>
        <c:axId val="67422707"/>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60444030"/>
        <c:crossesAt val="1"/>
        <c:crossBetween val="midCat"/>
        <c:majorUnit val="0.04"/>
        <c:minorUnit val="0.04"/>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userShapes r:id="rId1"/>
</c:chartSpace>
</file>

<file path=xl/charts/chart50.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Trend of Book Creation
Rolling 30 Day period</a:t>
            </a:r>
          </a:p>
        </c:rich>
      </c:tx>
      <c:layout>
        <c:manualLayout>
          <c:xMode val="edge"/>
          <c:yMode val="edge"/>
          <c:x val="0.337178942255146"/>
          <c:y val="0.0293392794272973"/>
        </c:manualLayout>
      </c:layout>
      <c:overlay val="0"/>
      <c:spPr>
        <a:noFill/>
        <a:ln w="0">
          <a:noFill/>
        </a:ln>
      </c:spPr>
    </c:title>
    <c:autoTitleDeleted val="0"/>
    <c:plotArea>
      <c:layout>
        <c:manualLayout>
          <c:xMode val="edge"/>
          <c:yMode val="edge"/>
          <c:x val="0.036007043536341"/>
          <c:y val="0.112662833000822"/>
          <c:w val="0.882749407978627"/>
          <c:h val="0.850839103391621"/>
        </c:manualLayout>
      </c:layout>
      <c:barChart>
        <c:barDir val="col"/>
        <c:grouping val="stacked"/>
        <c:varyColors val="0"/>
        <c:ser>
          <c:idx val="0"/>
          <c:order val="0"/>
          <c:tx>
            <c:strRef>
              <c:f>'Graph Data Sep 04'!$AC$15</c:f>
              <c:strCache>
                <c:ptCount val="1"/>
                <c:pt idx="0">
                  <c:v>EIM</c:v>
                </c:pt>
              </c:strCache>
            </c:strRef>
          </c:tx>
          <c:spPr>
            <a:solidFill>
              <a:srgbClr val="9999ff"/>
            </a:solidFill>
            <a:ln w="12600">
              <a:solidFill>
                <a:srgbClr val="000000"/>
              </a:solidFill>
              <a:round/>
            </a:ln>
          </c:spPr>
          <c:invertIfNegative val="0"/>
          <c:dLbls>
            <c:txPr>
              <a:bodyPr wrap="none"/>
              <a:lstStyle/>
              <a:p>
                <a:pPr>
                  <a:defRPr b="1" sz="875"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04'!$X$12:$AB$12</c:f>
              <c:strCache>
                <c:ptCount val="5"/>
                <c:pt idx="0">
                  <c:v>8/6/2001</c:v>
                </c:pt>
                <c:pt idx="1">
                  <c:v>8/13/2001</c:v>
                </c:pt>
                <c:pt idx="2">
                  <c:v>8/20/2001</c:v>
                </c:pt>
                <c:pt idx="3">
                  <c:v>8/27/2001</c:v>
                </c:pt>
                <c:pt idx="4">
                  <c:v>9/4/2001</c:v>
                </c:pt>
              </c:strCache>
            </c:strRef>
          </c:cat>
          <c:val>
            <c:numRef>
              <c:f>'Graph Data Sep 04'!$X$15:$AB$15</c:f>
              <c:numCache>
                <c:formatCode>General</c:formatCode>
                <c:ptCount val="5"/>
                <c:pt idx="1">
                  <c:v>3</c:v>
                </c:pt>
                <c:pt idx="2">
                  <c:v>1</c:v>
                </c:pt>
                <c:pt idx="4">
                  <c:v>3</c:v>
                </c:pt>
              </c:numCache>
            </c:numRef>
          </c:val>
        </c:ser>
        <c:ser>
          <c:idx val="1"/>
          <c:order val="1"/>
          <c:tx>
            <c:strRef>
              <c:f>'Graph Data Sep 04'!$AC$16</c:f>
              <c:strCache>
                <c:ptCount val="1"/>
                <c:pt idx="0">
                  <c:v>EGM</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Lbls>
            <c:dLbl>
              <c:idx val="0"/>
              <c:txPr>
                <a:bodyPr wrap="none"/>
                <a:lstStyle/>
                <a:p>
                  <a:pPr>
                    <a:defRPr b="1" sz="925" strike="noStrike" u="none">
                      <a:solidFill>
                        <a:srgbClr val="000000"/>
                      </a:solidFill>
                      <a:uFillTx/>
                      <a:latin typeface="Arial"/>
                    </a:defRPr>
                  </a:pPr>
                </a:p>
              </c:txPr>
              <c:dLblPos val="ctr"/>
              <c:showLegendKey val="0"/>
              <c:showVal val="1"/>
              <c:showCatName val="0"/>
              <c:showSerName val="0"/>
              <c:showPercent val="0"/>
              <c:separator>
</c:separator>
            </c:dLbl>
            <c:txPr>
              <a:bodyPr wrap="none"/>
              <a:lstStyle/>
              <a:p>
                <a:pPr>
                  <a:defRPr b="1" sz="925"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04'!$X$12:$AB$12</c:f>
              <c:strCache>
                <c:ptCount val="5"/>
                <c:pt idx="0">
                  <c:v>8/6/2001</c:v>
                </c:pt>
                <c:pt idx="1">
                  <c:v>8/13/2001</c:v>
                </c:pt>
                <c:pt idx="2">
                  <c:v>8/20/2001</c:v>
                </c:pt>
                <c:pt idx="3">
                  <c:v>8/27/2001</c:v>
                </c:pt>
                <c:pt idx="4">
                  <c:v>9/4/2001</c:v>
                </c:pt>
              </c:strCache>
            </c:strRef>
          </c:cat>
          <c:val>
            <c:numRef>
              <c:f>'Graph Data Sep 04'!$X$16:$AB$16</c:f>
              <c:numCache>
                <c:formatCode>General</c:formatCode>
                <c:ptCount val="5"/>
                <c:pt idx="0">
                  <c:v>14</c:v>
                </c:pt>
                <c:pt idx="1">
                  <c:v>3</c:v>
                </c:pt>
                <c:pt idx="2">
                  <c:v>8</c:v>
                </c:pt>
                <c:pt idx="3">
                  <c:v>2</c:v>
                </c:pt>
                <c:pt idx="4">
                  <c:v>9</c:v>
                </c:pt>
              </c:numCache>
            </c:numRef>
          </c:val>
        </c:ser>
        <c:ser>
          <c:idx val="2"/>
          <c:order val="2"/>
          <c:tx>
            <c:strRef>
              <c:f>'Graph Data Sep 04'!$AC$17</c:f>
              <c:strCache>
                <c:ptCount val="1"/>
                <c:pt idx="0">
                  <c:v>EBS</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04'!$X$12:$AB$12</c:f>
              <c:strCache>
                <c:ptCount val="5"/>
                <c:pt idx="0">
                  <c:v>8/6/2001</c:v>
                </c:pt>
                <c:pt idx="1">
                  <c:v>8/13/2001</c:v>
                </c:pt>
                <c:pt idx="2">
                  <c:v>8/20/2001</c:v>
                </c:pt>
                <c:pt idx="3">
                  <c:v>8/27/2001</c:v>
                </c:pt>
                <c:pt idx="4">
                  <c:v>9/4/2001</c:v>
                </c:pt>
              </c:strCache>
            </c:strRef>
          </c:cat>
          <c:val>
            <c:numRef>
              <c:f>'Graph Data Sep 04'!$X$17:$AB$17</c:f>
              <c:numCache>
                <c:formatCode>General</c:formatCode>
                <c:ptCount val="5"/>
              </c:numCache>
            </c:numRef>
          </c:val>
        </c:ser>
        <c:ser>
          <c:idx val="3"/>
          <c:order val="3"/>
          <c:tx>
            <c:strRef>
              <c:f>'Graph Data Sep 04'!$AC$18</c:f>
              <c:strCache>
                <c:ptCount val="1"/>
                <c:pt idx="0">
                  <c:v>EEL</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04'!$X$12:$AB$12</c:f>
              <c:strCache>
                <c:ptCount val="5"/>
                <c:pt idx="0">
                  <c:v>8/6/2001</c:v>
                </c:pt>
                <c:pt idx="1">
                  <c:v>8/13/2001</c:v>
                </c:pt>
                <c:pt idx="2">
                  <c:v>8/20/2001</c:v>
                </c:pt>
                <c:pt idx="3">
                  <c:v>8/27/2001</c:v>
                </c:pt>
                <c:pt idx="4">
                  <c:v>9/4/2001</c:v>
                </c:pt>
              </c:strCache>
            </c:strRef>
          </c:cat>
          <c:val>
            <c:numRef>
              <c:f>'Graph Data Sep 04'!$X$18:$AB$18</c:f>
              <c:numCache>
                <c:formatCode>General</c:formatCode>
                <c:ptCount val="5"/>
              </c:numCache>
            </c:numRef>
          </c:val>
        </c:ser>
        <c:ser>
          <c:idx val="4"/>
          <c:order val="4"/>
          <c:tx>
            <c:strRef>
              <c:f>'Graph Data Sep 04'!$AC$19</c:f>
              <c:strCache>
                <c:ptCount val="1"/>
                <c:pt idx="0">
                  <c:v>EES</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04'!$X$12:$AB$12</c:f>
              <c:strCache>
                <c:ptCount val="5"/>
                <c:pt idx="0">
                  <c:v>8/6/2001</c:v>
                </c:pt>
                <c:pt idx="1">
                  <c:v>8/13/2001</c:v>
                </c:pt>
                <c:pt idx="2">
                  <c:v>8/20/2001</c:v>
                </c:pt>
                <c:pt idx="3">
                  <c:v>8/27/2001</c:v>
                </c:pt>
                <c:pt idx="4">
                  <c:v>9/4/2001</c:v>
                </c:pt>
              </c:strCache>
            </c:strRef>
          </c:cat>
          <c:val>
            <c:numRef>
              <c:f>'Graph Data Sep 04'!$X$19:$AB$19</c:f>
              <c:numCache>
                <c:formatCode>General</c:formatCode>
                <c:ptCount val="5"/>
              </c:numCache>
            </c:numRef>
          </c:val>
        </c:ser>
        <c:ser>
          <c:idx val="5"/>
          <c:order val="5"/>
          <c:tx>
            <c:strRef>
              <c:f>'Graph Data Sep 04'!$AC$20</c:f>
              <c:strCache>
                <c:ptCount val="1"/>
                <c:pt idx="0">
                  <c:v>EAM</c:v>
                </c:pt>
              </c:strCache>
            </c:strRef>
          </c:tx>
          <c:spPr>
            <a:solidFill>
              <a:srgbClr val="ffff99"/>
            </a:solidFill>
            <a:ln w="12600">
              <a:solidFill>
                <a:srgbClr val="000000"/>
              </a:solidFill>
              <a:round/>
            </a:ln>
          </c:spPr>
          <c:invertIfNegative val="0"/>
          <c:dLbls>
            <c:txPr>
              <a:bodyPr wrap="none"/>
              <a:lstStyle/>
              <a:p>
                <a:pPr>
                  <a:defRPr b="1" sz="80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04'!$X$12:$AB$12</c:f>
              <c:strCache>
                <c:ptCount val="5"/>
                <c:pt idx="0">
                  <c:v>8/6/2001</c:v>
                </c:pt>
                <c:pt idx="1">
                  <c:v>8/13/2001</c:v>
                </c:pt>
                <c:pt idx="2">
                  <c:v>8/20/2001</c:v>
                </c:pt>
                <c:pt idx="3">
                  <c:v>8/27/2001</c:v>
                </c:pt>
                <c:pt idx="4">
                  <c:v>9/4/2001</c:v>
                </c:pt>
              </c:strCache>
            </c:strRef>
          </c:cat>
          <c:val>
            <c:numRef>
              <c:f>'Graph Data Sep 04'!$X$20:$AB$20</c:f>
              <c:numCache>
                <c:formatCode>General</c:formatCode>
                <c:ptCount val="5"/>
                <c:pt idx="0">
                  <c:v>6</c:v>
                </c:pt>
                <c:pt idx="1">
                  <c:v>7</c:v>
                </c:pt>
                <c:pt idx="2">
                  <c:v>3</c:v>
                </c:pt>
                <c:pt idx="3">
                  <c:v>11</c:v>
                </c:pt>
                <c:pt idx="4">
                  <c:v>1</c:v>
                </c:pt>
              </c:numCache>
            </c:numRef>
          </c:val>
        </c:ser>
        <c:gapWidth val="0"/>
        <c:overlap val="100"/>
        <c:axId val="9099074"/>
        <c:axId val="48645973"/>
      </c:barChart>
      <c:catAx>
        <c:axId val="9099074"/>
        <c:scaling>
          <c:orientation val="minMax"/>
        </c:scaling>
        <c:delete val="0"/>
        <c:axPos val="b"/>
        <c:numFmt formatCode="[$-409]m/d/yyyy"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48645973"/>
        <c:crossesAt val="0"/>
        <c:auto val="1"/>
        <c:lblAlgn val="ctr"/>
        <c:lblOffset val="100"/>
        <c:noMultiLvlLbl val="0"/>
      </c:catAx>
      <c:valAx>
        <c:axId val="48645973"/>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9099074"/>
        <c:crossesAt val="37104"/>
        <c:crossBetween val="midCat"/>
      </c:valAx>
      <c:spPr>
        <a:solidFill>
          <a:srgbClr val="ffffff"/>
        </a:solidFill>
        <a:ln w="12600">
          <a:solidFill>
            <a:srgbClr val="808080"/>
          </a:solidFill>
          <a:round/>
        </a:ln>
      </c:spPr>
    </c:plotArea>
    <c:legend>
      <c:legendPos val="r"/>
      <c:layout>
        <c:manualLayout>
          <c:xMode val="edge"/>
          <c:yMode val="edge"/>
          <c:x val="0.875705871637622"/>
          <c:y val="0.200915385518132"/>
          <c:w val="0.0835509138381201"/>
          <c:h val="0.351953996009858"/>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5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Breakout of Errors by Type per Week Rolling 4 Months</a:t>
            </a:r>
          </a:p>
        </c:rich>
      </c:tx>
      <c:layout>
        <c:manualLayout>
          <c:xMode val="edge"/>
          <c:yMode val="edge"/>
          <c:x val="0.254915409236397"/>
          <c:y val="0.0371965075947853"/>
        </c:manualLayout>
      </c:layout>
      <c:overlay val="0"/>
      <c:spPr>
        <a:noFill/>
        <a:ln w="0">
          <a:noFill/>
        </a:ln>
      </c:spPr>
    </c:title>
    <c:autoTitleDeleted val="0"/>
    <c:plotArea>
      <c:layout>
        <c:manualLayout>
          <c:xMode val="edge"/>
          <c:yMode val="edge"/>
          <c:x val="0.015978255347254"/>
          <c:y val="0.178925965793565"/>
          <c:w val="0.827287506985724"/>
          <c:h val="0.709723717258701"/>
        </c:manualLayout>
      </c:layout>
      <c:barChart>
        <c:barDir val="col"/>
        <c:grouping val="stacked"/>
        <c:varyColors val="0"/>
        <c:ser>
          <c:idx val="0"/>
          <c:order val="0"/>
          <c:tx>
            <c:strRef>
              <c:f>'Graph Data Aug 27'!$A$2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1200"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27'!$K$2:$AA$2</c:f>
              <c:numCache>
                <c:formatCode>General</c:formatCode>
                <c:ptCount val="17"/>
                <c:pt idx="5">
                  <c:v>1</c:v>
                </c:pt>
              </c:numCache>
            </c:numRef>
          </c:val>
        </c:ser>
        <c:ser>
          <c:idx val="1"/>
          <c:order val="1"/>
          <c:tx>
            <c:strRef>
              <c:f>'Graph Data Aug 27'!$A$3</c:f>
              <c:strCache>
                <c:ptCount val="1"/>
                <c:pt idx="0">
                  <c:v>Deal Valuation</c:v>
                </c:pt>
              </c:strCache>
            </c:strRef>
          </c:tx>
          <c:spPr>
            <a:solidFill>
              <a:srgbClr val="ffcc00"/>
            </a:solidFill>
            <a:ln w="12600">
              <a:solidFill>
                <a:srgbClr val="000000"/>
              </a:solidFill>
              <a:round/>
            </a:ln>
          </c:spPr>
          <c:invertIfNegative val="0"/>
          <c:dPt>
            <c:idx val="7"/>
            <c:invertIfNegative val="0"/>
            <c:spPr>
              <a:solidFill>
                <a:srgbClr val="ffcc00"/>
              </a:solidFill>
              <a:ln w="12600">
                <a:solidFill>
                  <a:srgbClr val="000000"/>
                </a:solidFill>
                <a:round/>
              </a:ln>
            </c:spPr>
          </c:dPt>
          <c:dLbls>
            <c:dLbl>
              <c:idx val="7"/>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27'!$K$3:$AA$3</c:f>
              <c:numCache>
                <c:formatCode>General</c:formatCode>
                <c:ptCount val="17"/>
                <c:pt idx="3">
                  <c:v>1</c:v>
                </c:pt>
                <c:pt idx="5">
                  <c:v>1</c:v>
                </c:pt>
                <c:pt idx="7">
                  <c:v>2</c:v>
                </c:pt>
                <c:pt idx="9">
                  <c:v>1</c:v>
                </c:pt>
              </c:numCache>
            </c:numRef>
          </c:val>
        </c:ser>
        <c:ser>
          <c:idx val="2"/>
          <c:order val="2"/>
          <c:tx>
            <c:strRef>
              <c:f>'Graph Data Aug 27'!$A$4</c:f>
              <c:strCache>
                <c:ptCount val="1"/>
                <c:pt idx="0">
                  <c:v>Breakdown in Officializing Process- Human</c:v>
                </c:pt>
              </c:strCache>
            </c:strRef>
          </c:tx>
          <c:spPr>
            <a:solidFill>
              <a:srgbClr val="ffffcc"/>
            </a:solidFill>
            <a:ln w="12600">
              <a:solidFill>
                <a:srgbClr val="000000"/>
              </a:solidFill>
              <a:round/>
            </a:ln>
          </c:spPr>
          <c:invertIfNegative val="0"/>
          <c:dLbls>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27'!$K$4:$AA$4</c:f>
              <c:numCache>
                <c:formatCode>General</c:formatCode>
                <c:ptCount val="17"/>
                <c:pt idx="0">
                  <c:v>13</c:v>
                </c:pt>
                <c:pt idx="1">
                  <c:v>7</c:v>
                </c:pt>
                <c:pt idx="2">
                  <c:v>2</c:v>
                </c:pt>
                <c:pt idx="3">
                  <c:v>8</c:v>
                </c:pt>
                <c:pt idx="4">
                  <c:v>5</c:v>
                </c:pt>
                <c:pt idx="5">
                  <c:v>6</c:v>
                </c:pt>
                <c:pt idx="6">
                  <c:v>6</c:v>
                </c:pt>
                <c:pt idx="7">
                  <c:v>9</c:v>
                </c:pt>
                <c:pt idx="8">
                  <c:v>5</c:v>
                </c:pt>
                <c:pt idx="12">
                  <c:v>17</c:v>
                </c:pt>
                <c:pt idx="13">
                  <c:v>12</c:v>
                </c:pt>
                <c:pt idx="14">
                  <c:v>5</c:v>
                </c:pt>
                <c:pt idx="15">
                  <c:v>4</c:v>
                </c:pt>
                <c:pt idx="16">
                  <c:v>8</c:v>
                </c:pt>
              </c:numCache>
            </c:numRef>
          </c:val>
        </c:ser>
        <c:ser>
          <c:idx val="3"/>
          <c:order val="3"/>
          <c:tx>
            <c:strRef>
              <c:f>'Graph Data Aug 27'!$A$5</c:f>
              <c:strCache>
                <c:ptCount val="1"/>
                <c:pt idx="0">
                  <c:v>Breakdown in Officializing Process- IT(UK)</c:v>
                </c:pt>
              </c:strCache>
            </c:strRef>
          </c:tx>
          <c:spPr>
            <a:solidFill>
              <a:srgbClr val="ccffff"/>
            </a:solidFill>
            <a:ln w="12600">
              <a:solidFill>
                <a:srgbClr val="000000"/>
              </a:solidFill>
              <a:round/>
            </a:ln>
          </c:spPr>
          <c:invertIfNegative val="0"/>
          <c:dLbls>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27'!$K$5:$AA$5</c:f>
              <c:numCache>
                <c:formatCode>General</c:formatCode>
                <c:ptCount val="17"/>
                <c:pt idx="0">
                  <c:v>6</c:v>
                </c:pt>
                <c:pt idx="1">
                  <c:v>5</c:v>
                </c:pt>
                <c:pt idx="2">
                  <c:v>6</c:v>
                </c:pt>
                <c:pt idx="3">
                  <c:v>4</c:v>
                </c:pt>
                <c:pt idx="4">
                  <c:v>5</c:v>
                </c:pt>
                <c:pt idx="5">
                  <c:v>2</c:v>
                </c:pt>
                <c:pt idx="6">
                  <c:v>4</c:v>
                </c:pt>
                <c:pt idx="7">
                  <c:v>3</c:v>
                </c:pt>
                <c:pt idx="8">
                  <c:v>1</c:v>
                </c:pt>
                <c:pt idx="9">
                  <c:v>12</c:v>
                </c:pt>
                <c:pt idx="10">
                  <c:v>9</c:v>
                </c:pt>
                <c:pt idx="11">
                  <c:v>9</c:v>
                </c:pt>
                <c:pt idx="12">
                  <c:v>4</c:v>
                </c:pt>
                <c:pt idx="13">
                  <c:v>5</c:v>
                </c:pt>
                <c:pt idx="14">
                  <c:v>5</c:v>
                </c:pt>
                <c:pt idx="15">
                  <c:v>3</c:v>
                </c:pt>
                <c:pt idx="16">
                  <c:v>6</c:v>
                </c:pt>
              </c:numCache>
            </c:numRef>
          </c:val>
        </c:ser>
        <c:ser>
          <c:idx val="4"/>
          <c:order val="4"/>
          <c:tx>
            <c:strRef>
              <c:f>'Graph Data Aug 27'!$A$6</c:f>
              <c:strCache>
                <c:ptCount val="1"/>
                <c:pt idx="0">
                  <c:v>Breakdown in Officializing Process- IT (US)</c:v>
                </c:pt>
              </c:strCache>
            </c:strRef>
          </c:tx>
          <c:spPr>
            <a:solidFill>
              <a:srgbClr val="ccffcc"/>
            </a:solidFill>
            <a:ln w="12600">
              <a:solidFill>
                <a:srgbClr val="000000"/>
              </a:solidFill>
              <a:round/>
            </a:ln>
          </c:spPr>
          <c:invertIfNegative val="0"/>
          <c:dPt>
            <c:idx val="6"/>
            <c:invertIfNegative val="0"/>
            <c:spPr>
              <a:solidFill>
                <a:srgbClr val="ccffcc"/>
              </a:solidFill>
              <a:ln w="12600">
                <a:solidFill>
                  <a:srgbClr val="000000"/>
                </a:solidFill>
                <a:round/>
              </a:ln>
            </c:spPr>
          </c:dPt>
          <c:dPt>
            <c:idx val="8"/>
            <c:invertIfNegative val="0"/>
            <c:spPr>
              <a:solidFill>
                <a:srgbClr val="ccffcc"/>
              </a:solidFill>
              <a:ln w="12600">
                <a:solidFill>
                  <a:srgbClr val="000000"/>
                </a:solidFill>
                <a:round/>
              </a:ln>
            </c:spPr>
          </c:dPt>
          <c:dLbls>
            <c:dLbl>
              <c:idx val="6"/>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27'!$K$6:$AA$6</c:f>
              <c:numCache>
                <c:formatCode>General</c:formatCode>
                <c:ptCount val="17"/>
                <c:pt idx="2">
                  <c:v>1</c:v>
                </c:pt>
                <c:pt idx="4">
                  <c:v>1</c:v>
                </c:pt>
                <c:pt idx="5">
                  <c:v>3</c:v>
                </c:pt>
                <c:pt idx="9">
                  <c:v>5</c:v>
                </c:pt>
                <c:pt idx="10">
                  <c:v>5</c:v>
                </c:pt>
                <c:pt idx="11">
                  <c:v>5</c:v>
                </c:pt>
                <c:pt idx="12">
                  <c:v>1</c:v>
                </c:pt>
                <c:pt idx="13">
                  <c:v>1</c:v>
                </c:pt>
                <c:pt idx="14">
                  <c:v>2</c:v>
                </c:pt>
                <c:pt idx="16">
                  <c:v>1</c:v>
                </c:pt>
              </c:numCache>
            </c:numRef>
          </c:val>
        </c:ser>
        <c:ser>
          <c:idx val="5"/>
          <c:order val="5"/>
          <c:tx>
            <c:strRef>
              <c:f>'Graph Data Aug 27'!$A$7</c:f>
              <c:strCache>
                <c:ptCount val="1"/>
                <c:pt idx="0">
                  <c:v>Curve Issues</c:v>
                </c:pt>
              </c:strCache>
            </c:strRef>
          </c:tx>
          <c:spPr>
            <a:solidFill>
              <a:srgbClr val="ffcc99"/>
            </a:solidFill>
            <a:ln w="12600">
              <a:solidFill>
                <a:srgbClr val="000000"/>
              </a:solidFill>
              <a:round/>
            </a:ln>
          </c:spPr>
          <c:invertIfNegative val="0"/>
          <c:dPt>
            <c:idx val="7"/>
            <c:invertIfNegative val="0"/>
            <c:spPr>
              <a:solidFill>
                <a:srgbClr val="ffcc99"/>
              </a:solidFill>
              <a:ln w="12600">
                <a:solidFill>
                  <a:srgbClr val="000000"/>
                </a:solidFill>
                <a:round/>
              </a:ln>
            </c:spPr>
          </c:dPt>
          <c:dPt>
            <c:idx val="8"/>
            <c:invertIfNegative val="0"/>
            <c:spPr>
              <a:solidFill>
                <a:srgbClr val="ffcc99"/>
              </a:solidFill>
              <a:ln w="12600">
                <a:solidFill>
                  <a:srgbClr val="000000"/>
                </a:solidFill>
                <a:round/>
              </a:ln>
            </c:spPr>
          </c:dPt>
          <c:dLbls>
            <c:dLbl>
              <c:idx val="7"/>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27'!$K$7:$AA$7</c:f>
              <c:numCache>
                <c:formatCode>General</c:formatCode>
                <c:ptCount val="17"/>
                <c:pt idx="2">
                  <c:v>1</c:v>
                </c:pt>
                <c:pt idx="3">
                  <c:v>1</c:v>
                </c:pt>
                <c:pt idx="4">
                  <c:v>3</c:v>
                </c:pt>
                <c:pt idx="6">
                  <c:v>1</c:v>
                </c:pt>
                <c:pt idx="7">
                  <c:v>5</c:v>
                </c:pt>
                <c:pt idx="8">
                  <c:v>1</c:v>
                </c:pt>
                <c:pt idx="9">
                  <c:v>3</c:v>
                </c:pt>
                <c:pt idx="12">
                  <c:v>2</c:v>
                </c:pt>
                <c:pt idx="13">
                  <c:v>1</c:v>
                </c:pt>
                <c:pt idx="14">
                  <c:v>2</c:v>
                </c:pt>
                <c:pt idx="16">
                  <c:v>3</c:v>
                </c:pt>
              </c:numCache>
            </c:numRef>
          </c:val>
        </c:ser>
        <c:ser>
          <c:idx val="6"/>
          <c:order val="6"/>
          <c:tx>
            <c:strRef>
              <c:f>'Graph Data Aug 27'!$A$8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27'!$K$8:$AA$8</c:f>
              <c:numCache>
                <c:formatCode>General</c:formatCode>
                <c:ptCount val="17"/>
                <c:pt idx="0">
                  <c:v>2</c:v>
                </c:pt>
                <c:pt idx="1">
                  <c:v>1</c:v>
                </c:pt>
                <c:pt idx="3">
                  <c:v>3</c:v>
                </c:pt>
                <c:pt idx="5">
                  <c:v>3</c:v>
                </c:pt>
                <c:pt idx="6">
                  <c:v>1</c:v>
                </c:pt>
                <c:pt idx="9">
                  <c:v>2</c:v>
                </c:pt>
                <c:pt idx="11">
                  <c:v>2</c:v>
                </c:pt>
                <c:pt idx="13">
                  <c:v>1</c:v>
                </c:pt>
                <c:pt idx="14">
                  <c:v>1</c:v>
                </c:pt>
                <c:pt idx="15">
                  <c:v>3</c:v>
                </c:pt>
                <c:pt idx="16">
                  <c:v>2</c:v>
                </c:pt>
              </c:numCache>
            </c:numRef>
          </c:val>
        </c:ser>
        <c:ser>
          <c:idx val="7"/>
          <c:order val="7"/>
          <c:tx>
            <c:strRef>
              <c:f>'Graph Data Aug 27'!$A$9</c:f>
              <c:strCache>
                <c:ptCount val="1"/>
                <c:pt idx="0">
                  <c:v>Miscellaneous</c:v>
                </c:pt>
              </c:strCache>
            </c:strRef>
          </c:tx>
          <c:spPr>
            <a:solidFill>
              <a:srgbClr val="ccccff"/>
            </a:solidFill>
            <a:ln w="12600">
              <a:solidFill>
                <a:srgbClr val="000000"/>
              </a:solidFill>
              <a:round/>
            </a:ln>
          </c:spPr>
          <c:invertIfNegative val="0"/>
          <c:dLbls>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27'!$K$9:$AA$9</c:f>
              <c:numCache>
                <c:formatCode>General</c:formatCode>
                <c:ptCount val="17"/>
                <c:pt idx="0">
                  <c:v>1</c:v>
                </c:pt>
                <c:pt idx="2">
                  <c:v>1</c:v>
                </c:pt>
                <c:pt idx="4">
                  <c:v>2</c:v>
                </c:pt>
                <c:pt idx="6">
                  <c:v>4</c:v>
                </c:pt>
                <c:pt idx="7">
                  <c:v>7</c:v>
                </c:pt>
                <c:pt idx="11">
                  <c:v>2</c:v>
                </c:pt>
                <c:pt idx="12">
                  <c:v>3</c:v>
                </c:pt>
                <c:pt idx="13">
                  <c:v>3</c:v>
                </c:pt>
                <c:pt idx="14">
                  <c:v>2</c:v>
                </c:pt>
                <c:pt idx="15">
                  <c:v>3</c:v>
                </c:pt>
                <c:pt idx="16">
                  <c:v>2</c:v>
                </c:pt>
              </c:numCache>
            </c:numRef>
          </c:val>
        </c:ser>
        <c:ser>
          <c:idx val="8"/>
          <c:order val="8"/>
          <c:tx>
            <c:strRef>
              <c:f>'Graph Data Aug 27'!$A$10</c:f>
              <c:strCache>
                <c:ptCount val="1"/>
                <c:pt idx="0">
                  <c:v>Not identified</c:v>
                </c:pt>
              </c:strCache>
            </c:strRef>
          </c:tx>
          <c:spPr>
            <a:solidFill>
              <a:srgbClr val="000080"/>
            </a:solidFill>
            <a:ln w="12600">
              <a:solidFill>
                <a:srgbClr val="000000"/>
              </a:solidFill>
              <a:round/>
            </a:ln>
          </c:spPr>
          <c:invertIfNegative val="0"/>
          <c:dLbls>
            <c:txPr>
              <a:bodyPr wrap="none"/>
              <a:lstStyle/>
              <a:p>
                <a:pPr>
                  <a:defRPr b="0" sz="115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27'!$K$10:$AA$10</c:f>
              <c:numCache>
                <c:formatCode>General</c:formatCode>
                <c:ptCount val="17"/>
                <c:pt idx="8">
                  <c:v>1</c:v>
                </c:pt>
                <c:pt idx="10">
                  <c:v>1</c:v>
                </c:pt>
                <c:pt idx="11">
                  <c:v>1</c:v>
                </c:pt>
                <c:pt idx="12">
                  <c:v>2</c:v>
                </c:pt>
                <c:pt idx="13">
                  <c:v>1</c:v>
                </c:pt>
                <c:pt idx="15">
                  <c:v>1</c:v>
                </c:pt>
                <c:pt idx="16">
                  <c:v>1</c:v>
                </c:pt>
              </c:numCache>
            </c:numRef>
          </c:val>
        </c:ser>
        <c:gapWidth val="110"/>
        <c:overlap val="100"/>
        <c:axId val="77515622"/>
        <c:axId val="22903573"/>
      </c:barChart>
      <c:catAx>
        <c:axId val="77515622"/>
        <c:scaling>
          <c:orientation val="minMax"/>
        </c:scaling>
        <c:delete val="0"/>
        <c:axPos val="b"/>
        <c:numFmt formatCode="[$-409]m/d/yyyy" sourceLinked="0"/>
        <c:majorTickMark val="out"/>
        <c:minorTickMark val="none"/>
        <c:tickLblPos val="nextTo"/>
        <c:spPr>
          <a:ln w="0">
            <a:solidFill>
              <a:srgbClr val="000000"/>
            </a:solidFill>
          </a:ln>
        </c:spPr>
        <c:txPr>
          <a:bodyPr/>
          <a:lstStyle/>
          <a:p>
            <a:pPr>
              <a:defRPr b="0" sz="1150" strike="noStrike" u="none">
                <a:solidFill>
                  <a:srgbClr val="000000"/>
                </a:solidFill>
                <a:uFillTx/>
                <a:latin typeface="Arial"/>
              </a:defRPr>
            </a:pPr>
          </a:p>
        </c:txPr>
        <c:crossAx val="22903573"/>
        <c:crossesAt val="0"/>
        <c:auto val="1"/>
        <c:lblAlgn val="ctr"/>
        <c:lblOffset val="100"/>
        <c:noMultiLvlLbl val="0"/>
      </c:catAx>
      <c:valAx>
        <c:axId val="22903573"/>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150" strike="noStrike" u="none">
                <a:solidFill>
                  <a:srgbClr val="000000"/>
                </a:solidFill>
                <a:uFillTx/>
                <a:latin typeface="Arial"/>
              </a:defRPr>
            </a:pPr>
          </a:p>
        </c:txPr>
        <c:crossAx val="77515622"/>
        <c:crossesAt val="1"/>
        <c:crossBetween val="midCat"/>
      </c:valAx>
      <c:spPr>
        <a:solidFill>
          <a:srgbClr val="ffffff"/>
        </a:solidFill>
        <a:ln w="12600">
          <a:solidFill>
            <a:srgbClr val="c0c0c0"/>
          </a:solidFill>
          <a:round/>
        </a:ln>
      </c:spPr>
    </c:plotArea>
    <c:legend>
      <c:legendPos val="r"/>
      <c:layout>
        <c:manualLayout>
          <c:xMode val="edge"/>
          <c:yMode val="edge"/>
          <c:x val="0.843824620230656"/>
          <c:y val="0.00191364669297931"/>
          <c:w val="0.116496469034192"/>
          <c:h val="0.881832316708528"/>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5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Trend of Weekly Errors Rolling 4 Months</a:t>
            </a:r>
          </a:p>
        </c:rich>
      </c:tx>
      <c:overlay val="0"/>
      <c:spPr>
        <a:noFill/>
        <a:ln w="0">
          <a:noFill/>
        </a:ln>
      </c:spPr>
    </c:title>
    <c:autoTitleDeleted val="0"/>
    <c:plotArea>
      <c:layout>
        <c:manualLayout>
          <c:xMode val="edge"/>
          <c:yMode val="edge"/>
          <c:x val="0.0306788511749347"/>
          <c:y val="0.143763213530655"/>
          <c:w val="0.907776948899664"/>
          <c:h val="0.695692389006342"/>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25"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'Graph Data Aug 27'!$K$12:$AA$12</c:f>
              <c:multiLvlStrCache>
                <c:ptCount val="1"/>
                <c:lvl>
                  <c:pt idx="0">
                    <c:v>8/27/2001</c:v>
                  </c:pt>
                </c:lvl>
                <c:lvl>
                  <c:pt idx="0">
                    <c:v>8/20/2001</c:v>
                  </c:pt>
                </c:lvl>
                <c:lvl>
                  <c:pt idx="0">
                    <c:v>8/13/2001</c:v>
                  </c:pt>
                </c:lvl>
                <c:lvl>
                  <c:pt idx="0">
                    <c:v>8/6/2001</c:v>
                  </c:pt>
                </c:lvl>
                <c:lvl>
                  <c:pt idx="0">
                    <c:v>7/30/2001</c:v>
                  </c:pt>
                </c:lvl>
                <c:lvl>
                  <c:pt idx="0">
                    <c:v>7/23/2001</c:v>
                  </c:pt>
                </c:lvl>
                <c:lvl>
                  <c:pt idx="0">
                    <c:v>7/16/2001</c:v>
                  </c:pt>
                </c:lvl>
                <c:lvl>
                  <c:pt idx="0">
                    <c:v>7/9/2001</c:v>
                  </c:pt>
                </c:lvl>
                <c:lvl>
                  <c:pt idx="0">
                    <c:v>7/2/2001</c:v>
                  </c:pt>
                </c:lvl>
                <c:lvl>
                  <c:pt idx="0">
                    <c:v>6/25/2001</c:v>
                  </c:pt>
                </c:lvl>
                <c:lvl>
                  <c:pt idx="0">
                    <c:v>6/18/2001</c:v>
                  </c:pt>
                </c:lvl>
                <c:lvl>
                  <c:pt idx="0">
                    <c:v>6/11/2001</c:v>
                  </c:pt>
                </c:lvl>
                <c:lvl>
                  <c:pt idx="0">
                    <c:v>6/4/2001</c:v>
                  </c:pt>
                </c:lvl>
                <c:lvl>
                  <c:pt idx="0">
                    <c:v>5/28/2001</c:v>
                  </c:pt>
                </c:lvl>
                <c:lvl>
                  <c:pt idx="0">
                    <c:v>5/18/2001</c:v>
                  </c:pt>
                </c:lvl>
                <c:lvl>
                  <c:pt idx="0">
                    <c:v>5/10/2001</c:v>
                  </c:pt>
                </c:lvl>
                <c:lvl>
                  <c:pt idx="0">
                    <c:v>5/2/2001</c:v>
                  </c:pt>
                </c:lvl>
              </c:multiLvlStrCache>
            </c:multiLvlStrRef>
          </c:cat>
          <c:val>
            <c:numRef>
              <c:f>'Graph Data Aug 27'!$K$11:$AA$11</c:f>
              <c:numCache>
                <c:formatCode>General</c:formatCode>
                <c:ptCount val="17"/>
                <c:pt idx="0">
                  <c:v>22</c:v>
                </c:pt>
                <c:pt idx="1">
                  <c:v>13</c:v>
                </c:pt>
                <c:pt idx="2">
                  <c:v>11</c:v>
                </c:pt>
                <c:pt idx="3">
                  <c:v>17</c:v>
                </c:pt>
                <c:pt idx="4">
                  <c:v>16</c:v>
                </c:pt>
                <c:pt idx="5">
                  <c:v>16</c:v>
                </c:pt>
                <c:pt idx="6">
                  <c:v>16</c:v>
                </c:pt>
                <c:pt idx="7">
                  <c:v>26</c:v>
                </c:pt>
                <c:pt idx="8">
                  <c:v>8</c:v>
                </c:pt>
                <c:pt idx="9">
                  <c:v>23</c:v>
                </c:pt>
                <c:pt idx="10">
                  <c:v>15</c:v>
                </c:pt>
                <c:pt idx="11">
                  <c:v>19</c:v>
                </c:pt>
                <c:pt idx="12">
                  <c:v>29</c:v>
                </c:pt>
                <c:pt idx="13">
                  <c:v>24</c:v>
                </c:pt>
                <c:pt idx="14">
                  <c:v>17</c:v>
                </c:pt>
                <c:pt idx="15">
                  <c:v>14</c:v>
                </c:pt>
                <c:pt idx="16">
                  <c:v>23</c:v>
                </c:pt>
              </c:numCache>
            </c:numRef>
          </c:val>
          <c:smooth val="0"/>
        </c:ser>
        <c:hiLowLines>
          <c:spPr>
            <a:ln w="0">
              <a:noFill/>
            </a:ln>
          </c:spPr>
        </c:hiLowLines>
        <c:marker val="1"/>
        <c:axId val="95376776"/>
        <c:axId val="741980"/>
      </c:lineChart>
      <c:catAx>
        <c:axId val="95376776"/>
        <c:scaling>
          <c:orientation val="minMax"/>
        </c:scaling>
        <c:delete val="0"/>
        <c:axPos val="b"/>
        <c:numFmt formatCode="[$-409]m/d/yyyy" sourceLinked="1"/>
        <c:majorTickMark val="out"/>
        <c:minorTickMark val="none"/>
        <c:tickLblPos val="nextTo"/>
        <c:spPr>
          <a:ln w="0">
            <a:solidFill>
              <a:srgbClr val="000000"/>
            </a:solidFill>
          </a:ln>
        </c:spPr>
        <c:txPr>
          <a:bodyPr rot="-2700000"/>
          <a:lstStyle/>
          <a:p>
            <a:pPr>
              <a:defRPr b="0" sz="1025" strike="noStrike" u="none">
                <a:solidFill>
                  <a:srgbClr val="000000"/>
                </a:solidFill>
                <a:uFillTx/>
                <a:latin typeface="Arial"/>
              </a:defRPr>
            </a:pPr>
          </a:p>
        </c:txPr>
        <c:crossAx val="741980"/>
        <c:crossesAt val="0"/>
        <c:auto val="1"/>
        <c:lblAlgn val="ctr"/>
        <c:lblOffset val="100"/>
        <c:noMultiLvlLbl val="0"/>
      </c:catAx>
      <c:valAx>
        <c:axId val="741980"/>
        <c:scaling>
          <c:orientation val="minMax"/>
          <c:max val="50"/>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25" strike="noStrike" u="none">
                <a:solidFill>
                  <a:srgbClr val="000000"/>
                </a:solidFill>
                <a:uFillTx/>
                <a:latin typeface="Arial"/>
              </a:defRPr>
            </a:pPr>
          </a:p>
        </c:txPr>
        <c:crossAx val="95376776"/>
        <c:crossesAt val="1"/>
        <c:crossBetween val="midCat"/>
        <c:majorUnit val="10"/>
        <c:minorUnit val="10"/>
      </c:valAx>
      <c:spPr>
        <a:solidFill>
          <a:srgbClr val="ffffff"/>
        </a:solidFill>
        <a:ln w="12600">
          <a:solidFill>
            <a:srgbClr val="808080"/>
          </a:solidFill>
          <a:round/>
        </a:ln>
      </c:spPr>
    </c:plotArea>
    <c:legend>
      <c:legendPos val="r"/>
      <c:layout>
        <c:manualLayout>
          <c:xMode val="edge"/>
          <c:yMode val="edge"/>
          <c:x val="0.217969041402462"/>
          <c:y val="0.819106765327696"/>
        </c:manualLayout>
      </c:layout>
      <c:overlay val="0"/>
      <c:spPr>
        <a:solidFill>
          <a:srgbClr val="ffffff"/>
        </a:solidFill>
        <a:ln w="0">
          <a:solidFill>
            <a:srgbClr val="000000"/>
          </a:solidFill>
        </a:ln>
      </c:spPr>
      <c:txPr>
        <a:bodyPr/>
        <a:lstStyle/>
        <a:p>
          <a:pPr>
            <a:defRPr b="0" sz="1025"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5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Summary of Errors by Group for week of 08/27/2001</a:t>
            </a:r>
          </a:p>
        </c:rich>
      </c:tx>
      <c:layout>
        <c:manualLayout>
          <c:xMode val="edge"/>
          <c:yMode val="edge"/>
          <c:x val="0.201035476848856"/>
          <c:y val="0.0331337325349301"/>
        </c:manualLayout>
      </c:layout>
      <c:overlay val="0"/>
      <c:spPr>
        <a:noFill/>
        <a:ln w="0">
          <a:noFill/>
        </a:ln>
      </c:spPr>
    </c:title>
    <c:autoTitleDeleted val="0"/>
    <c:plotArea>
      <c:layout>
        <c:manualLayout>
          <c:xMode val="edge"/>
          <c:yMode val="edge"/>
          <c:x val="0.0222392186856504"/>
          <c:y val="0.17564870259481"/>
          <c:w val="0.78949226334059"/>
          <c:h val="0.679707252162342"/>
        </c:manualLayout>
      </c:layout>
      <c:barChart>
        <c:barDir val="col"/>
        <c:grouping val="clustered"/>
        <c:varyColors val="0"/>
        <c:ser>
          <c:idx val="0"/>
          <c:order val="0"/>
          <c:tx>
            <c:strRef>
              <c:f>'Graph Data Aug 27'!$C$165</c:f>
              <c:strCache>
                <c:ptCount val="1"/>
                <c:pt idx="0">
                  <c:v># of errors</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Pt>
            <c:idx val="1"/>
            <c:invertIfNegative val="0"/>
            <c:spPr>
              <a:solidFill>
                <a:srgbClr val="ccffff"/>
              </a:solidFill>
              <a:ln w="12600">
                <a:solidFill>
                  <a:srgbClr val="000000"/>
                </a:solidFill>
                <a:round/>
              </a:ln>
            </c:spPr>
          </c:dPt>
          <c:dPt>
            <c:idx val="2"/>
            <c:invertIfNegative val="0"/>
            <c:spPr>
              <a:solidFill>
                <a:srgbClr val="ccffff"/>
              </a:solidFill>
              <a:ln w="12600">
                <a:solidFill>
                  <a:srgbClr val="000000"/>
                </a:solidFill>
                <a:round/>
              </a:ln>
            </c:spPr>
          </c:dPt>
          <c:dPt>
            <c:idx val="3"/>
            <c:invertIfNegative val="0"/>
            <c:spPr>
              <a:solidFill>
                <a:srgbClr val="ccffff"/>
              </a:solidFill>
              <a:ln w="12600">
                <a:solidFill>
                  <a:srgbClr val="000000"/>
                </a:solidFill>
                <a:round/>
              </a:ln>
            </c:spPr>
          </c:dPt>
          <c:dPt>
            <c:idx val="4"/>
            <c:invertIfNegative val="0"/>
            <c:spPr>
              <a:solidFill>
                <a:srgbClr val="ccffff"/>
              </a:solidFill>
              <a:ln w="12600">
                <a:solidFill>
                  <a:srgbClr val="000000"/>
                </a:solidFill>
                <a:round/>
              </a:ln>
            </c:spPr>
          </c:dPt>
          <c:dPt>
            <c:idx val="5"/>
            <c:invertIfNegative val="0"/>
            <c:spPr>
              <a:solidFill>
                <a:srgbClr val="ccffff"/>
              </a:solidFill>
              <a:ln w="12600">
                <a:solidFill>
                  <a:srgbClr val="000000"/>
                </a:solidFill>
                <a:round/>
              </a:ln>
            </c:spPr>
          </c:dPt>
          <c:dPt>
            <c:idx val="6"/>
            <c:invertIfNegative val="0"/>
            <c:spPr>
              <a:solidFill>
                <a:srgbClr val="ccffff"/>
              </a:solidFill>
              <a:ln w="12600">
                <a:solidFill>
                  <a:srgbClr val="000000"/>
                </a:solidFill>
                <a:round/>
              </a:ln>
            </c:spPr>
          </c:dPt>
          <c:dPt>
            <c:idx val="7"/>
            <c:invertIfNegative val="0"/>
            <c:spPr>
              <a:solidFill>
                <a:srgbClr val="ccffff"/>
              </a:solidFill>
              <a:ln w="12600">
                <a:solidFill>
                  <a:srgbClr val="000000"/>
                </a:solidFill>
                <a:round/>
              </a:ln>
            </c:spPr>
          </c:dPt>
          <c:dPt>
            <c:idx val="8"/>
            <c:invertIfNegative val="0"/>
            <c:spPr>
              <a:solidFill>
                <a:srgbClr val="ccffff"/>
              </a:solidFill>
              <a:ln w="12600">
                <a:solidFill>
                  <a:srgbClr val="000000"/>
                </a:solidFill>
                <a:round/>
              </a:ln>
            </c:spPr>
          </c:dPt>
          <c:dPt>
            <c:idx val="9"/>
            <c:invertIfNegative val="0"/>
            <c:spPr>
              <a:solidFill>
                <a:srgbClr val="ccffff"/>
              </a:solidFill>
              <a:ln w="12600">
                <a:solidFill>
                  <a:srgbClr val="000000"/>
                </a:solidFill>
                <a:round/>
              </a:ln>
            </c:spPr>
          </c:dPt>
          <c:dLbls>
            <c:dLbl>
              <c:idx val="0"/>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1"/>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2"/>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3"/>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4"/>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5"/>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6"/>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7"/>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8"/>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9"/>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27'!$A$166:$A$175</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Aug 27'!$C$166:$C$175</c:f>
              <c:numCache>
                <c:formatCode>General</c:formatCode>
                <c:ptCount val="10"/>
                <c:pt idx="0">
                  <c:v>1</c:v>
                </c:pt>
                <c:pt idx="1">
                  <c:v>4</c:v>
                </c:pt>
                <c:pt idx="2">
                  <c:v>11</c:v>
                </c:pt>
                <c:pt idx="3">
                  <c:v>1</c:v>
                </c:pt>
                <c:pt idx="4">
                  <c:v>3</c:v>
                </c:pt>
                <c:pt idx="6">
                  <c:v>3</c:v>
                </c:pt>
                <c:pt idx="9">
                  <c:v>23</c:v>
                </c:pt>
              </c:numCache>
            </c:numRef>
          </c:val>
        </c:ser>
        <c:ser>
          <c:idx val="1"/>
          <c:order val="1"/>
          <c:tx>
            <c:strRef>
              <c:f>'Graph Data Aug 27'!$E$165</c:f>
              <c:strCache>
                <c:ptCount val="1"/>
                <c:pt idx="0">
                  <c:v>Ratio of Errors to Active Books </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Pt>
            <c:idx val="5"/>
            <c:invertIfNegative val="0"/>
            <c:spPr>
              <a:solidFill>
                <a:srgbClr val="ffff99"/>
              </a:solidFill>
              <a:ln w="12600">
                <a:solidFill>
                  <a:srgbClr val="000000"/>
                </a:solidFill>
                <a:round/>
              </a:ln>
            </c:spPr>
          </c:dPt>
          <c:dPt>
            <c:idx val="6"/>
            <c:invertIfNegative val="0"/>
            <c:spPr>
              <a:solidFill>
                <a:srgbClr val="ffff99"/>
              </a:solidFill>
              <a:ln w="12600">
                <a:solidFill>
                  <a:srgbClr val="000000"/>
                </a:solidFill>
                <a:round/>
              </a:ln>
            </c:spPr>
          </c:dPt>
          <c:dPt>
            <c:idx val="7"/>
            <c:invertIfNegative val="0"/>
            <c:spPr>
              <a:solidFill>
                <a:srgbClr val="ffff99"/>
              </a:solidFill>
              <a:ln w="12600">
                <a:solidFill>
                  <a:srgbClr val="000000"/>
                </a:solidFill>
                <a:round/>
              </a:ln>
            </c:spPr>
          </c:dPt>
          <c:dLbls>
            <c:numFmt formatCode="0" sourceLinked="1"/>
            <c:dLbl>
              <c:idx val="0"/>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1"/>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2"/>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3"/>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4"/>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5"/>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6"/>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7"/>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27'!$A$166:$A$175</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Aug 27'!$E$166:$E$173</c:f>
              <c:numCache>
                <c:formatCode>_(* #,##0_);_(* \(#,##0\);_(* \-??_);_(@_)</c:formatCode>
                <c:ptCount val="8"/>
                <c:pt idx="0">
                  <c:v>1.75438596491228</c:v>
                </c:pt>
                <c:pt idx="1">
                  <c:v>0.626959247648903</c:v>
                </c:pt>
                <c:pt idx="2">
                  <c:v>34.375</c:v>
                </c:pt>
                <c:pt idx="3">
                  <c:v>2.63157894736842</c:v>
                </c:pt>
                <c:pt idx="4">
                  <c:v>0.663716814159292</c:v>
                </c:pt>
                <c:pt idx="5">
                  <c:v>0</c:v>
                </c:pt>
                <c:pt idx="6">
                  <c:v>33.3333333333333</c:v>
                </c:pt>
                <c:pt idx="7">
                  <c:v>0</c:v>
                </c:pt>
              </c:numCache>
            </c:numRef>
          </c:val>
        </c:ser>
        <c:gapWidth val="150"/>
        <c:overlap val="0"/>
        <c:axId val="12448181"/>
        <c:axId val="33946648"/>
      </c:barChart>
      <c:catAx>
        <c:axId val="12448181"/>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800" strike="noStrike" u="none">
                <a:solidFill>
                  <a:srgbClr val="800000"/>
                </a:solidFill>
                <a:uFillTx/>
                <a:latin typeface="Arial"/>
              </a:defRPr>
            </a:pPr>
          </a:p>
        </c:txPr>
        <c:crossAx val="33946648"/>
        <c:crossesAt val="0"/>
        <c:auto val="1"/>
        <c:lblAlgn val="ctr"/>
        <c:lblOffset val="100"/>
        <c:noMultiLvlLbl val="0"/>
      </c:catAx>
      <c:valAx>
        <c:axId val="33946648"/>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050" strike="noStrike" u="none">
                <a:solidFill>
                  <a:srgbClr val="000000"/>
                </a:solidFill>
                <a:uFillTx/>
                <a:latin typeface="Arial"/>
              </a:defRPr>
            </a:pPr>
          </a:p>
        </c:txPr>
        <c:crossAx val="12448181"/>
        <c:crossBetween val="midCat"/>
      </c:valAx>
      <c:spPr>
        <a:solidFill>
          <a:srgbClr val="ffffff"/>
        </a:solidFill>
        <a:ln w="0">
          <a:solidFill>
            <a:srgbClr val="000000"/>
          </a:solidFill>
        </a:ln>
      </c:spPr>
    </c:plotArea>
    <c:legend>
      <c:legendPos val="r"/>
      <c:layout>
        <c:manualLayout>
          <c:xMode val="edge"/>
          <c:yMode val="edge"/>
          <c:x val="0.817850208860387"/>
          <c:y val="0.360878243512974"/>
          <c:w val="0.126610578337354"/>
          <c:h val="0.713506320691949"/>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userShapes r:id="rId1"/>
</c:chartSpace>
</file>

<file path=xl/charts/chart5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Number of Days Late for DPR by Group
(Rolling 30 Days)30 Day Rolling Late</a:t>
            </a:r>
          </a:p>
        </c:rich>
      </c:tx>
      <c:overlay val="0"/>
      <c:spPr>
        <a:noFill/>
        <a:ln w="0">
          <a:noFill/>
        </a:ln>
      </c:spPr>
    </c:title>
    <c:autoTitleDeleted val="0"/>
    <c:plotArea>
      <c:layout>
        <c:manualLayout>
          <c:xMode val="edge"/>
          <c:yMode val="edge"/>
          <c:x val="0.0156739811912226"/>
          <c:y val="0.118838992332968"/>
          <c:w val="0.966974259349199"/>
          <c:h val="0.87973713033954"/>
        </c:manualLayout>
      </c:layout>
      <c:barChart>
        <c:barDir val="col"/>
        <c:grouping val="clustered"/>
        <c:varyColors val="0"/>
        <c:ser>
          <c:idx val="0"/>
          <c:order val="0"/>
          <c:tx>
            <c:strRef>
              <c:f>[7]Pivot2!$B$1:$B$3</c:f>
              <c:strCache>
                <c:ptCount val="1"/>
                <c:pt idx="0">
                  <c:v>0 0 0</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[7]Pivot2!$A$4:$A$40</c:f>
              <c:strCache>
                <c:ptCount val="37"/>
                <c:pt idx="0">
                  <c:v>Broadband</c:v>
                </c:pt>
                <c:pt idx="1">
                  <c:v>Capital Portfolio</c:v>
                </c:pt>
                <c:pt idx="2">
                  <c:v>Coal</c:v>
                </c:pt>
                <c:pt idx="3">
                  <c:v>Coal Bench</c:v>
                </c:pt>
                <c:pt idx="4">
                  <c:v>Convertible Arbitrage</c:v>
                </c:pt>
                <c:pt idx="5">
                  <c:v>Cross Commodity</c:v>
                </c:pt>
                <c:pt idx="6">
                  <c:v>Advertising</c:v>
                </c:pt>
                <c:pt idx="7">
                  <c:v>EES/EWS Gas</c:v>
                </c:pt>
                <c:pt idx="8">
                  <c:v>EES/EWS Power</c:v>
                </c:pt>
                <c:pt idx="9">
                  <c:v>EIM Bench</c:v>
                </c:pt>
                <c:pt idx="10">
                  <c:v>Emerging Bench</c:v>
                </c:pt>
                <c:pt idx="11">
                  <c:v>Emissions</c:v>
                </c:pt>
                <c:pt idx="12">
                  <c:v>Equities</c:v>
                </c:pt>
                <c:pt idx="13">
                  <c:v>Freight Trading</c:v>
                </c:pt>
                <c:pt idx="14">
                  <c:v>Gas Bench</c:v>
                </c:pt>
                <c:pt idx="15">
                  <c:v>Global Products</c:v>
                </c:pt>
                <c:pt idx="16">
                  <c:v>Interest Rate</c:v>
                </c:pt>
                <c:pt idx="17">
                  <c:v>Liquids Bench</c:v>
                </c:pt>
                <c:pt idx="18">
                  <c:v>LNG</c:v>
                </c:pt>
                <c:pt idx="19">
                  <c:v>LNG Bench</c:v>
                </c:pt>
                <c:pt idx="20">
                  <c:v>Lumber</c:v>
                </c:pt>
                <c:pt idx="21">
                  <c:v>Cocoa Bench</c:v>
                </c:pt>
                <c:pt idx="22">
                  <c:v>Merchant Portfolio</c:v>
                </c:pt>
                <c:pt idx="23">
                  <c:v>Natural Gas P&amp;L</c:v>
                </c:pt>
                <c:pt idx="24">
                  <c:v>Outage Options</c:v>
                </c:pt>
                <c:pt idx="25">
                  <c:v>Paper</c:v>
                </c:pt>
                <c:pt idx="26">
                  <c:v>Power Canada</c:v>
                </c:pt>
                <c:pt idx="27">
                  <c:v>Power East</c:v>
                </c:pt>
                <c:pt idx="28">
                  <c:v>Power West</c:v>
                </c:pt>
                <c:pt idx="29">
                  <c:v>Power Bench</c:v>
                </c:pt>
                <c:pt idx="30">
                  <c:v>S-Cone Power Bench</c:v>
                </c:pt>
                <c:pt idx="31">
                  <c:v>S-Cone Bench</c:v>
                </c:pt>
                <c:pt idx="32">
                  <c:v>Soft Commodities</c:v>
                </c:pt>
                <c:pt idx="33">
                  <c:v>Steel</c:v>
                </c:pt>
                <c:pt idx="34">
                  <c:v>Synfuel</c:v>
                </c:pt>
                <c:pt idx="35">
                  <c:v>Weather</c:v>
                </c:pt>
                <c:pt idx="36">
                  <c:v>U.K. Summary</c:v>
                </c:pt>
              </c:strCache>
            </c:strRef>
          </c:cat>
          <c:val>
            <c:numRef>
              <c:f>[7]Pivot2!$B$4:$B$40</c:f>
              <c:numCache>
                <c:formatCode>General</c:formatCode>
                <c:ptCount val="37"/>
                <c:pt idx="0">
                  <c:v>0</c:v>
                </c:pt>
                <c:pt idx="1">
                  <c:v>3</c:v>
                </c:pt>
                <c:pt idx="2">
                  <c:v>0</c:v>
                </c:pt>
                <c:pt idx="3">
                  <c:v>4</c:v>
                </c:pt>
                <c:pt idx="4">
                  <c:v>0</c:v>
                </c:pt>
                <c:pt idx="5">
                  <c:v>0</c:v>
                </c:pt>
                <c:pt idx="6">
                  <c:v>0</c:v>
                </c:pt>
                <c:pt idx="7">
                  <c:v>5</c:v>
                </c:pt>
                <c:pt idx="8">
                  <c:v>10</c:v>
                </c:pt>
                <c:pt idx="9">
                  <c:v>3</c:v>
                </c:pt>
                <c:pt idx="10">
                  <c:v>0</c:v>
                </c:pt>
                <c:pt idx="11">
                  <c:v>0</c:v>
                </c:pt>
                <c:pt idx="12">
                  <c:v>0</c:v>
                </c:pt>
                <c:pt idx="13">
                  <c:v>2</c:v>
                </c:pt>
                <c:pt idx="14">
                  <c:v>6</c:v>
                </c:pt>
                <c:pt idx="15">
                  <c:v>1</c:v>
                </c:pt>
                <c:pt idx="16">
                  <c:v>0</c:v>
                </c:pt>
                <c:pt idx="17">
                  <c:v>2</c:v>
                </c:pt>
                <c:pt idx="18">
                  <c:v>0</c:v>
                </c:pt>
                <c:pt idx="19">
                  <c:v>1</c:v>
                </c:pt>
                <c:pt idx="20">
                  <c:v>0</c:v>
                </c:pt>
                <c:pt idx="21">
                  <c:v>0</c:v>
                </c:pt>
                <c:pt idx="22">
                  <c:v>0</c:v>
                </c:pt>
                <c:pt idx="23">
                  <c:v>5</c:v>
                </c:pt>
                <c:pt idx="24">
                  <c:v>0</c:v>
                </c:pt>
                <c:pt idx="25">
                  <c:v>1</c:v>
                </c:pt>
                <c:pt idx="26">
                  <c:v>5</c:v>
                </c:pt>
                <c:pt idx="27">
                  <c:v>6</c:v>
                </c:pt>
                <c:pt idx="28">
                  <c:v>7</c:v>
                </c:pt>
                <c:pt idx="29">
                  <c:v>9</c:v>
                </c:pt>
                <c:pt idx="30">
                  <c:v>0</c:v>
                </c:pt>
                <c:pt idx="31">
                  <c:v>1</c:v>
                </c:pt>
                <c:pt idx="32">
                  <c:v>1</c:v>
                </c:pt>
                <c:pt idx="33">
                  <c:v>0</c:v>
                </c:pt>
                <c:pt idx="34">
                  <c:v>0</c:v>
                </c:pt>
                <c:pt idx="35">
                  <c:v>0</c:v>
                </c:pt>
                <c:pt idx="36">
                  <c:v>0</c:v>
                </c:pt>
              </c:numCache>
            </c:numRef>
          </c:val>
        </c:ser>
        <c:gapWidth val="150"/>
        <c:overlap val="0"/>
        <c:axId val="43572215"/>
        <c:axId val="38978839"/>
      </c:barChart>
      <c:catAx>
        <c:axId val="43572215"/>
        <c:scaling>
          <c:orientation val="minMax"/>
        </c:scaling>
        <c:delete val="0"/>
        <c:axPos val="b"/>
        <c:numFmt formatCode="General" sourceLinked="1"/>
        <c:majorTickMark val="out"/>
        <c:minorTickMark val="none"/>
        <c:tickLblPos val="nextTo"/>
        <c:spPr>
          <a:ln w="0">
            <a:solidFill>
              <a:srgbClr val="000000"/>
            </a:solidFill>
          </a:ln>
        </c:spPr>
        <c:txPr>
          <a:bodyPr rot="-5400000"/>
          <a:lstStyle/>
          <a:p>
            <a:pPr>
              <a:defRPr b="0" sz="900" strike="noStrike" u="none">
                <a:solidFill>
                  <a:srgbClr val="000000"/>
                </a:solidFill>
                <a:uFillTx/>
                <a:latin typeface="Arial"/>
              </a:defRPr>
            </a:pPr>
          </a:p>
        </c:txPr>
        <c:crossAx val="38978839"/>
        <c:crossesAt val="0"/>
        <c:auto val="1"/>
        <c:lblAlgn val="ctr"/>
        <c:lblOffset val="100"/>
        <c:noMultiLvlLbl val="0"/>
      </c:catAx>
      <c:valAx>
        <c:axId val="38978839"/>
        <c:scaling>
          <c:orientation val="minMax"/>
        </c:scaling>
        <c:delete val="0"/>
        <c:axPos val="l"/>
        <c:majorGridlines>
          <c:spPr>
            <a:ln w="12600">
              <a:solidFill>
                <a:srgbClr val="ff0000"/>
              </a:solidFill>
              <a:round/>
            </a:ln>
          </c:spPr>
        </c:majorGridlines>
        <c:minorGridlines>
          <c:spPr>
            <a:ln w="0">
              <a:solidFill>
                <a:srgbClr val="000000"/>
              </a:solidFill>
            </a:ln>
          </c:spPr>
        </c:minorGridlines>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43572215"/>
        <c:crossesAt val="1"/>
        <c:crossBetween val="midCat"/>
        <c:majorUnit val="1"/>
        <c:minorUnit val="1"/>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5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60 Days DPR Completion Times</a:t>
            </a:r>
          </a:p>
        </c:rich>
      </c:tx>
      <c:layout>
        <c:manualLayout>
          <c:xMode val="edge"/>
          <c:yMode val="edge"/>
          <c:x val="0.31139179013845"/>
          <c:y val="0.0416805601867289"/>
        </c:manualLayout>
      </c:layout>
      <c:overlay val="0"/>
      <c:spPr>
        <a:noFill/>
        <a:ln w="0">
          <a:noFill/>
        </a:ln>
      </c:spPr>
    </c:title>
    <c:autoTitleDeleted val="0"/>
    <c:plotArea>
      <c:layout>
        <c:manualLayout>
          <c:xMode val="edge"/>
          <c:yMode val="edge"/>
          <c:x val="0.159400048579062"/>
          <c:y val="0.0991441591641658"/>
          <c:w val="0.778054408549915"/>
          <c:h val="0.829609869956652"/>
        </c:manualLayout>
      </c:layout>
      <c:lineChart>
        <c:grouping val="standard"/>
        <c:varyColors val="0"/>
        <c:ser>
          <c:idx val="0"/>
          <c:order val="0"/>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[3]Chart!$AB$2:$AB$32</c:f>
              <c:numCache>
                <c:formatCode>General</c:formatCode>
                <c:ptCount val="31"/>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numCache>
            </c:numRef>
          </c:val>
          <c:smooth val="0"/>
        </c:ser>
        <c:ser>
          <c:idx val="1"/>
          <c:order val="1"/>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[3]Chart!$AC$2:$AC$32</c:f>
              <c:numCache>
                <c:formatCode>General</c:formatCode>
                <c:ptCount val="31"/>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numCache>
            </c:numRef>
          </c:val>
          <c:smooth val="0"/>
        </c:ser>
        <c:ser>
          <c:idx val="2"/>
          <c:order val="2"/>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[3]Chart!$AB$2:$AB$33</c:f>
              <c:numCache>
                <c:formatCode>General</c:formatCode>
                <c:ptCount val="32"/>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pt idx="31">
                  <c:v>0.313888888888889</c:v>
                </c:pt>
              </c:numCache>
            </c:numRef>
          </c:val>
          <c:smooth val="0"/>
        </c:ser>
        <c:ser>
          <c:idx val="3"/>
          <c:order val="3"/>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[3]Chart!$AC$2:$AC$33</c:f>
              <c:numCache>
                <c:formatCode>General</c:formatCode>
                <c:ptCount val="32"/>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pt idx="31">
                  <c:v>0.729166666666667</c:v>
                </c:pt>
              </c:numCache>
            </c:numRef>
          </c:val>
          <c:smooth val="0"/>
        </c:ser>
        <c:hiLowLines>
          <c:spPr>
            <a:ln w="0">
              <a:noFill/>
            </a:ln>
          </c:spPr>
        </c:hiLowLines>
        <c:marker val="1"/>
        <c:axId val="29354770"/>
        <c:axId val="57738087"/>
      </c:lineChart>
      <c:catAx>
        <c:axId val="29354770"/>
        <c:scaling>
          <c:orientation val="minMax"/>
          <c:max val="37085"/>
          <c:min val="37020"/>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Times New Roman"/>
              </a:defRPr>
            </a:pPr>
          </a:p>
        </c:txPr>
        <c:crossAx val="57738087"/>
        <c:crossesAt val="0"/>
        <c:auto val="1"/>
        <c:lblAlgn val="ctr"/>
        <c:lblOffset val="100"/>
        <c:noMultiLvlLbl val="0"/>
      </c:catAx>
      <c:valAx>
        <c:axId val="57738087"/>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25" strike="noStrike" u="none">
                <a:solidFill>
                  <a:srgbClr val="000000"/>
                </a:solidFill>
                <a:uFillTx/>
                <a:latin typeface="Arial"/>
              </a:defRPr>
            </a:pPr>
          </a:p>
        </c:txPr>
        <c:crossAx val="29354770"/>
        <c:crossesAt val="37020"/>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5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60 Days DPR Completion Times</a:t>
            </a:r>
          </a:p>
        </c:rich>
      </c:tx>
      <c:layout>
        <c:manualLayout>
          <c:xMode val="edge"/>
          <c:yMode val="edge"/>
          <c:x val="0.326597520267048"/>
          <c:y val="0.0437076111529766"/>
        </c:manualLayout>
      </c:layout>
      <c:overlay val="0"/>
      <c:spPr>
        <a:noFill/>
        <a:ln w="0">
          <a:noFill/>
        </a:ln>
      </c:spPr>
    </c:title>
    <c:autoTitleDeleted val="0"/>
    <c:plotArea>
      <c:layout>
        <c:manualLayout>
          <c:xMode val="edge"/>
          <c:yMode val="edge"/>
          <c:x val="0.0850023843586075"/>
          <c:y val="0.150392937883518"/>
          <c:w val="0.776049117787315"/>
          <c:h val="0.709333620411239"/>
        </c:manualLayout>
      </c:layout>
      <c:lineChart>
        <c:grouping val="standard"/>
        <c:varyColors val="0"/>
        <c:ser>
          <c:idx val="0"/>
          <c:order val="0"/>
          <c:tx>
            <c:strRef>
              <c:f>[8]Chart!$AB$1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[8]Chart!$AA$44:$AA$92</c:f>
              <c:strCache>
                <c:ptCount val="49"/>
                <c:pt idx="0">
                  <c:v>37069</c:v>
                </c:pt>
                <c:pt idx="1">
                  <c:v>37070</c:v>
                </c:pt>
                <c:pt idx="2">
                  <c:v>37071</c:v>
                </c:pt>
                <c:pt idx="3">
                  <c:v/>
                </c:pt>
                <c:pt idx="4">
                  <c:v>37074</c:v>
                </c:pt>
                <c:pt idx="5">
                  <c:v>37075</c:v>
                </c:pt>
                <c:pt idx="6">
                  <c:v>37077</c:v>
                </c:pt>
                <c:pt idx="7">
                  <c:v>37078</c:v>
                </c:pt>
                <c:pt idx="8">
                  <c:v>37081</c:v>
                </c:pt>
                <c:pt idx="9">
                  <c:v>37082</c:v>
                </c:pt>
                <c:pt idx="10">
                  <c:v>37083</c:v>
                </c:pt>
                <c:pt idx="11">
                  <c:v>37084</c:v>
                </c:pt>
                <c:pt idx="12">
                  <c:v>37085</c:v>
                </c:pt>
                <c:pt idx="13">
                  <c:v>37088</c:v>
                </c:pt>
                <c:pt idx="14">
                  <c:v>37089</c:v>
                </c:pt>
                <c:pt idx="15">
                  <c:v>37090</c:v>
                </c:pt>
                <c:pt idx="16">
                  <c:v>37091</c:v>
                </c:pt>
                <c:pt idx="17">
                  <c:v>37092</c:v>
                </c:pt>
                <c:pt idx="18">
                  <c:v>37095</c:v>
                </c:pt>
                <c:pt idx="19">
                  <c:v>37096</c:v>
                </c:pt>
                <c:pt idx="20">
                  <c:v>37097</c:v>
                </c:pt>
                <c:pt idx="21">
                  <c:v>37098</c:v>
                </c:pt>
                <c:pt idx="22">
                  <c:v>37099</c:v>
                </c:pt>
                <c:pt idx="23">
                  <c:v>37102</c:v>
                </c:pt>
                <c:pt idx="24">
                  <c:v>37103</c:v>
                </c:pt>
                <c:pt idx="25">
                  <c:v/>
                </c:pt>
                <c:pt idx="26">
                  <c:v>37104</c:v>
                </c:pt>
                <c:pt idx="27">
                  <c:v>37105</c:v>
                </c:pt>
                <c:pt idx="28">
                  <c:v>37106</c:v>
                </c:pt>
                <c:pt idx="29">
                  <c:v>37109</c:v>
                </c:pt>
                <c:pt idx="30">
                  <c:v>37110</c:v>
                </c:pt>
                <c:pt idx="31">
                  <c:v>37111</c:v>
                </c:pt>
                <c:pt idx="32">
                  <c:v>37112</c:v>
                </c:pt>
                <c:pt idx="33">
                  <c:v>37113</c:v>
                </c:pt>
                <c:pt idx="34">
                  <c:v>37116</c:v>
                </c:pt>
                <c:pt idx="35">
                  <c:v>37117</c:v>
                </c:pt>
                <c:pt idx="36">
                  <c:v>37118</c:v>
                </c:pt>
                <c:pt idx="37">
                  <c:v>37119</c:v>
                </c:pt>
                <c:pt idx="38">
                  <c:v>37120</c:v>
                </c:pt>
                <c:pt idx="39">
                  <c:v>37123</c:v>
                </c:pt>
                <c:pt idx="40">
                  <c:v>37124</c:v>
                </c:pt>
                <c:pt idx="41">
                  <c:v>37125</c:v>
                </c:pt>
                <c:pt idx="42">
                  <c:v>37126</c:v>
                </c:pt>
                <c:pt idx="43">
                  <c:v>37127</c:v>
                </c:pt>
                <c:pt idx="44">
                  <c:v>37130</c:v>
                </c:pt>
                <c:pt idx="45">
                  <c:v>37131</c:v>
                </c:pt>
                <c:pt idx="46">
                  <c:v>37132</c:v>
                </c:pt>
                <c:pt idx="47">
                  <c:v>37133</c:v>
                </c:pt>
                <c:pt idx="48">
                  <c:v>37134</c:v>
                </c:pt>
              </c:strCache>
            </c:strRef>
          </c:cat>
          <c:val>
            <c:numRef>
              <c:f>[8]Chart!$AB$44:$AB$92</c:f>
              <c:numCache>
                <c:formatCode>General</c:formatCode>
                <c:ptCount val="49"/>
                <c:pt idx="0">
                  <c:v>0.313194444444444</c:v>
                </c:pt>
                <c:pt idx="1">
                  <c:v>0.319444444444445</c:v>
                </c:pt>
                <c:pt idx="2">
                  <c:v>0.320833333333333</c:v>
                </c:pt>
                <c:pt idx="4">
                  <c:v>0.319444444444445</c:v>
                </c:pt>
                <c:pt idx="5">
                  <c:v>0.319444444444444</c:v>
                </c:pt>
                <c:pt idx="6">
                  <c:v>0.319444444444444</c:v>
                </c:pt>
                <c:pt idx="7">
                  <c:v>0.317361111111111</c:v>
                </c:pt>
                <c:pt idx="8">
                  <c:v>0.319444444444445</c:v>
                </c:pt>
                <c:pt idx="9">
                  <c:v>0.319444444444445</c:v>
                </c:pt>
                <c:pt idx="10">
                  <c:v>0.319444444444444</c:v>
                </c:pt>
                <c:pt idx="11">
                  <c:v>0.317361111111111</c:v>
                </c:pt>
                <c:pt idx="12">
                  <c:v>0.320138888888889</c:v>
                </c:pt>
                <c:pt idx="13">
                  <c:v>0.321527777777778</c:v>
                </c:pt>
                <c:pt idx="14">
                  <c:v>0.318055555555556</c:v>
                </c:pt>
                <c:pt idx="15">
                  <c:v>0.320138888888889</c:v>
                </c:pt>
                <c:pt idx="16">
                  <c:v>0.320138888888889</c:v>
                </c:pt>
                <c:pt idx="17">
                  <c:v>0.315277777777778</c:v>
                </c:pt>
                <c:pt idx="18">
                  <c:v>0.313888888888889</c:v>
                </c:pt>
                <c:pt idx="19">
                  <c:v>0.318055555555556</c:v>
                </c:pt>
                <c:pt idx="20">
                  <c:v>0.316666666666667</c:v>
                </c:pt>
                <c:pt idx="21">
                  <c:v>0.319444444444445</c:v>
                </c:pt>
                <c:pt idx="22">
                  <c:v>0.319444444444445</c:v>
                </c:pt>
                <c:pt idx="23">
                  <c:v>0.319444444444445</c:v>
                </c:pt>
                <c:pt idx="24">
                  <c:v>0.322916666666667</c:v>
                </c:pt>
                <c:pt idx="26">
                  <c:v>0.31875</c:v>
                </c:pt>
                <c:pt idx="27">
                  <c:v>0.318055555555556</c:v>
                </c:pt>
                <c:pt idx="28">
                  <c:v>0.320138888888889</c:v>
                </c:pt>
                <c:pt idx="29">
                  <c:v>0.319444444444445</c:v>
                </c:pt>
                <c:pt idx="30">
                  <c:v>0.313888888888889</c:v>
                </c:pt>
                <c:pt idx="31">
                  <c:v>0.315277777777778</c:v>
                </c:pt>
                <c:pt idx="32">
                  <c:v>0.319444444444445</c:v>
                </c:pt>
                <c:pt idx="33">
                  <c:v>0.319444444444445</c:v>
                </c:pt>
                <c:pt idx="34">
                  <c:v>0.329166666666667</c:v>
                </c:pt>
                <c:pt idx="35">
                  <c:v>0.317361111111111</c:v>
                </c:pt>
                <c:pt idx="36">
                  <c:v>0.309027777777778</c:v>
                </c:pt>
                <c:pt idx="37">
                  <c:v>0.324305555555556</c:v>
                </c:pt>
                <c:pt idx="38">
                  <c:v>0.333333333333333</c:v>
                </c:pt>
                <c:pt idx="39">
                  <c:v>0.319444444444445</c:v>
                </c:pt>
                <c:pt idx="40">
                  <c:v>0.319444444444445</c:v>
                </c:pt>
                <c:pt idx="41">
                  <c:v>0.324305555555556</c:v>
                </c:pt>
                <c:pt idx="42">
                  <c:v>0.319444444444445</c:v>
                </c:pt>
                <c:pt idx="43">
                  <c:v>0.319444444444445</c:v>
                </c:pt>
                <c:pt idx="44">
                  <c:v>0.319444444444445</c:v>
                </c:pt>
                <c:pt idx="45">
                  <c:v>0.316666666666667</c:v>
                </c:pt>
                <c:pt idx="46">
                  <c:v>0.319444444444445</c:v>
                </c:pt>
                <c:pt idx="47">
                  <c:v>0.317361111111111</c:v>
                </c:pt>
                <c:pt idx="48">
                  <c:v>0.319444444444445</c:v>
                </c:pt>
              </c:numCache>
            </c:numRef>
          </c:val>
          <c:smooth val="0"/>
        </c:ser>
        <c:ser>
          <c:idx val="1"/>
          <c:order val="1"/>
          <c:tx>
            <c:strRef>
              <c:f>[8]Chart!$AC$1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[8]Chart!$AA$44:$AA$92</c:f>
              <c:strCache>
                <c:ptCount val="49"/>
                <c:pt idx="0">
                  <c:v>37069</c:v>
                </c:pt>
                <c:pt idx="1">
                  <c:v>37070</c:v>
                </c:pt>
                <c:pt idx="2">
                  <c:v>37071</c:v>
                </c:pt>
                <c:pt idx="3">
                  <c:v/>
                </c:pt>
                <c:pt idx="4">
                  <c:v>37074</c:v>
                </c:pt>
                <c:pt idx="5">
                  <c:v>37075</c:v>
                </c:pt>
                <c:pt idx="6">
                  <c:v>37077</c:v>
                </c:pt>
                <c:pt idx="7">
                  <c:v>37078</c:v>
                </c:pt>
                <c:pt idx="8">
                  <c:v>37081</c:v>
                </c:pt>
                <c:pt idx="9">
                  <c:v>37082</c:v>
                </c:pt>
                <c:pt idx="10">
                  <c:v>37083</c:v>
                </c:pt>
                <c:pt idx="11">
                  <c:v>37084</c:v>
                </c:pt>
                <c:pt idx="12">
                  <c:v>37085</c:v>
                </c:pt>
                <c:pt idx="13">
                  <c:v>37088</c:v>
                </c:pt>
                <c:pt idx="14">
                  <c:v>37089</c:v>
                </c:pt>
                <c:pt idx="15">
                  <c:v>37090</c:v>
                </c:pt>
                <c:pt idx="16">
                  <c:v>37091</c:v>
                </c:pt>
                <c:pt idx="17">
                  <c:v>37092</c:v>
                </c:pt>
                <c:pt idx="18">
                  <c:v>37095</c:v>
                </c:pt>
                <c:pt idx="19">
                  <c:v>37096</c:v>
                </c:pt>
                <c:pt idx="20">
                  <c:v>37097</c:v>
                </c:pt>
                <c:pt idx="21">
                  <c:v>37098</c:v>
                </c:pt>
                <c:pt idx="22">
                  <c:v>37099</c:v>
                </c:pt>
                <c:pt idx="23">
                  <c:v>37102</c:v>
                </c:pt>
                <c:pt idx="24">
                  <c:v>37103</c:v>
                </c:pt>
                <c:pt idx="25">
                  <c:v/>
                </c:pt>
                <c:pt idx="26">
                  <c:v>37104</c:v>
                </c:pt>
                <c:pt idx="27">
                  <c:v>37105</c:v>
                </c:pt>
                <c:pt idx="28">
                  <c:v>37106</c:v>
                </c:pt>
                <c:pt idx="29">
                  <c:v>37109</c:v>
                </c:pt>
                <c:pt idx="30">
                  <c:v>37110</c:v>
                </c:pt>
                <c:pt idx="31">
                  <c:v>37111</c:v>
                </c:pt>
                <c:pt idx="32">
                  <c:v>37112</c:v>
                </c:pt>
                <c:pt idx="33">
                  <c:v>37113</c:v>
                </c:pt>
                <c:pt idx="34">
                  <c:v>37116</c:v>
                </c:pt>
                <c:pt idx="35">
                  <c:v>37117</c:v>
                </c:pt>
                <c:pt idx="36">
                  <c:v>37118</c:v>
                </c:pt>
                <c:pt idx="37">
                  <c:v>37119</c:v>
                </c:pt>
                <c:pt idx="38">
                  <c:v>37120</c:v>
                </c:pt>
                <c:pt idx="39">
                  <c:v>37123</c:v>
                </c:pt>
                <c:pt idx="40">
                  <c:v>37124</c:v>
                </c:pt>
                <c:pt idx="41">
                  <c:v>37125</c:v>
                </c:pt>
                <c:pt idx="42">
                  <c:v>37126</c:v>
                </c:pt>
                <c:pt idx="43">
                  <c:v>37127</c:v>
                </c:pt>
                <c:pt idx="44">
                  <c:v>37130</c:v>
                </c:pt>
                <c:pt idx="45">
                  <c:v>37131</c:v>
                </c:pt>
                <c:pt idx="46">
                  <c:v>37132</c:v>
                </c:pt>
                <c:pt idx="47">
                  <c:v>37133</c:v>
                </c:pt>
                <c:pt idx="48">
                  <c:v>37134</c:v>
                </c:pt>
              </c:strCache>
            </c:strRef>
          </c:cat>
          <c:val>
            <c:numRef>
              <c:f>[8]Chart!$AC$44:$AC$92</c:f>
              <c:numCache>
                <c:formatCode>General</c:formatCode>
                <c:ptCount val="49"/>
                <c:pt idx="0">
                  <c:v>0.682638888888889</c:v>
                </c:pt>
                <c:pt idx="1">
                  <c:v>0.833333333333333</c:v>
                </c:pt>
                <c:pt idx="4">
                  <c:v>0.875</c:v>
                </c:pt>
                <c:pt idx="5">
                  <c:v>0.875</c:v>
                </c:pt>
                <c:pt idx="6">
                  <c:v>0.875</c:v>
                </c:pt>
                <c:pt idx="7">
                  <c:v>0.78125</c:v>
                </c:pt>
                <c:pt idx="8">
                  <c:v>0.723611111111111</c:v>
                </c:pt>
                <c:pt idx="9">
                  <c:v>0.661111111111111</c:v>
                </c:pt>
                <c:pt idx="10">
                  <c:v>0.69375</c:v>
                </c:pt>
                <c:pt idx="11">
                  <c:v>0.635416666666667</c:v>
                </c:pt>
                <c:pt idx="12">
                  <c:v>0.695138888888889</c:v>
                </c:pt>
                <c:pt idx="13">
                  <c:v>0.695833333333333</c:v>
                </c:pt>
                <c:pt idx="14">
                  <c:v>0.688888888888889</c:v>
                </c:pt>
                <c:pt idx="15">
                  <c:v>0.608333333333333</c:v>
                </c:pt>
                <c:pt idx="16">
                  <c:v>0.688888888888889</c:v>
                </c:pt>
                <c:pt idx="17">
                  <c:v>0.709722222222222</c:v>
                </c:pt>
                <c:pt idx="18">
                  <c:v>0.688888888888889</c:v>
                </c:pt>
                <c:pt idx="19">
                  <c:v>0.654166666666667</c:v>
                </c:pt>
                <c:pt idx="20">
                  <c:v>0.720138888888889</c:v>
                </c:pt>
                <c:pt idx="21">
                  <c:v>0.854861111111111</c:v>
                </c:pt>
                <c:pt idx="23">
                  <c:v>0.779861111111111</c:v>
                </c:pt>
                <c:pt idx="27">
                  <c:v>0.717361111111111</c:v>
                </c:pt>
                <c:pt idx="28">
                  <c:v>0.788194444444445</c:v>
                </c:pt>
                <c:pt idx="29">
                  <c:v>0.78125</c:v>
                </c:pt>
                <c:pt idx="30">
                  <c:v>0.6</c:v>
                </c:pt>
                <c:pt idx="31">
                  <c:v>0.708333333333333</c:v>
                </c:pt>
                <c:pt idx="32">
                  <c:v>0.664583333333333</c:v>
                </c:pt>
                <c:pt idx="33">
                  <c:v>0.716666666666667</c:v>
                </c:pt>
                <c:pt idx="34">
                  <c:v>0.678472222222222</c:v>
                </c:pt>
                <c:pt idx="35">
                  <c:v>0.722916666666667</c:v>
                </c:pt>
                <c:pt idx="36">
                  <c:v>0.727083333333333</c:v>
                </c:pt>
                <c:pt idx="37">
                  <c:v>0.670138888888889</c:v>
                </c:pt>
                <c:pt idx="38">
                  <c:v>0.721527777777778</c:v>
                </c:pt>
                <c:pt idx="39">
                  <c:v>0.690972222222222</c:v>
                </c:pt>
                <c:pt idx="40">
                  <c:v>0.666666666666667</c:v>
                </c:pt>
                <c:pt idx="41">
                  <c:v>0.759722222222222</c:v>
                </c:pt>
                <c:pt idx="42">
                  <c:v>0.708333333333333</c:v>
                </c:pt>
                <c:pt idx="43">
                  <c:v>0.7</c:v>
                </c:pt>
                <c:pt idx="44">
                  <c:v>0.728472222222222</c:v>
                </c:pt>
                <c:pt idx="45">
                  <c:v>0.739583333333333</c:v>
                </c:pt>
                <c:pt idx="46">
                  <c:v>0.739583333333333</c:v>
                </c:pt>
                <c:pt idx="47">
                  <c:v>0.704166666666667</c:v>
                </c:pt>
              </c:numCache>
            </c:numRef>
          </c:val>
          <c:smooth val="0"/>
        </c:ser>
        <c:hiLowLines>
          <c:spPr>
            <a:ln w="0">
              <a:noFill/>
            </a:ln>
          </c:spPr>
        </c:hiLowLines>
        <c:marker val="1"/>
        <c:axId val="66437365"/>
        <c:axId val="54841175"/>
      </c:lineChart>
      <c:catAx>
        <c:axId val="66437365"/>
        <c:scaling>
          <c:orientation val="minMax"/>
        </c:scaling>
        <c:delete val="0"/>
        <c:axPos val="b"/>
        <c:title>
          <c:tx>
            <c:rich>
              <a:bodyPr rot="0"/>
              <a:lstStyle/>
              <a:p>
                <a:pPr>
                  <a:defRPr b="0" sz="1300" strike="noStrike" u="none">
                    <a:uFillTx/>
                    <a:latin typeface="Arial"/>
                  </a:defRPr>
                </a:pPr>
                <a:r>
                  <a:rPr b="1" sz="900" strike="noStrike" u="none">
                    <a:solidFill>
                      <a:srgbClr val="000000"/>
                    </a:solidFill>
                    <a:uFillTx/>
                    <a:latin typeface="Arial"/>
                  </a:rPr>
                  <a:t>Report Dates</a:t>
                </a:r>
              </a:p>
            </c:rich>
          </c:tx>
          <c:overlay val="0"/>
          <c:spPr>
            <a:noFill/>
            <a:ln w="0">
              <a:noFill/>
            </a:ln>
          </c:spPr>
        </c:title>
        <c:numFmt formatCode="mm/dd/yy" sourceLinked="0"/>
        <c:majorTickMark val="out"/>
        <c:minorTickMark val="none"/>
        <c:tickLblPos val="nextTo"/>
        <c:spPr>
          <a:ln w="0">
            <a:solidFill>
              <a:srgbClr val="000000"/>
            </a:solidFill>
          </a:ln>
        </c:spPr>
        <c:txPr>
          <a:bodyPr rot="-5400000"/>
          <a:lstStyle/>
          <a:p>
            <a:pPr>
              <a:defRPr b="0" sz="900" strike="noStrike" u="none">
                <a:solidFill>
                  <a:srgbClr val="000000"/>
                </a:solidFill>
                <a:uFillTx/>
                <a:latin typeface="Times New Roman"/>
              </a:defRPr>
            </a:pPr>
          </a:p>
        </c:txPr>
        <c:crossAx val="54841175"/>
        <c:crossesAt val="0"/>
        <c:auto val="1"/>
        <c:lblAlgn val="ctr"/>
        <c:lblOffset val="100"/>
        <c:noMultiLvlLbl val="0"/>
      </c:catAx>
      <c:valAx>
        <c:axId val="54841175"/>
        <c:scaling>
          <c:orientation val="minMax"/>
          <c:max val="0.8"/>
          <c:min val="0.291666666666667"/>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900" strike="noStrike" u="none">
                    <a:solidFill>
                      <a:srgbClr val="000000"/>
                    </a:solidFill>
                    <a:uFillTx/>
                    <a:latin typeface="Arial"/>
                  </a:rPr>
                  <a:t>Completion Times</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66437365"/>
        <c:crossesAt val="1"/>
        <c:crossBetween val="midCat"/>
        <c:majorUnit val="0.04"/>
        <c:minorUnit val="0.04"/>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57.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Breakout of Errors by Type per Week</a:t>
            </a:r>
          </a:p>
        </c:rich>
      </c:tx>
      <c:layout>
        <c:manualLayout>
          <c:xMode val="edge"/>
          <c:yMode val="edge"/>
          <c:x val="0.303561448966113"/>
          <c:y val="0.0371965075947853"/>
        </c:manualLayout>
      </c:layout>
      <c:overlay val="0"/>
      <c:spPr>
        <a:noFill/>
        <a:ln w="0">
          <a:noFill/>
        </a:ln>
      </c:spPr>
    </c:title>
    <c:autoTitleDeleted val="0"/>
    <c:plotArea>
      <c:layout>
        <c:manualLayout>
          <c:xMode val="edge"/>
          <c:yMode val="edge"/>
          <c:x val="0.015978255347254"/>
          <c:y val="0.178925965793565"/>
          <c:w val="0.827287506985724"/>
          <c:h val="0.709723717258701"/>
        </c:manualLayout>
      </c:layout>
      <c:barChart>
        <c:barDir val="col"/>
        <c:grouping val="stacked"/>
        <c:varyColors val="0"/>
        <c:ser>
          <c:idx val="0"/>
          <c:order val="0"/>
          <c:tx>
            <c:strRef>
              <c:f>'Graph Data Aug 20'!$A$2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1200"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20'!$G$2:$Z$2</c:f>
              <c:numCache>
                <c:formatCode>General</c:formatCode>
                <c:ptCount val="20"/>
                <c:pt idx="1">
                  <c:v>2</c:v>
                </c:pt>
                <c:pt idx="3">
                  <c:v>1</c:v>
                </c:pt>
                <c:pt idx="9">
                  <c:v>1</c:v>
                </c:pt>
              </c:numCache>
            </c:numRef>
          </c:val>
        </c:ser>
        <c:ser>
          <c:idx val="1"/>
          <c:order val="1"/>
          <c:tx>
            <c:strRef>
              <c:f>'Graph Data Aug 20'!$A$3</c:f>
              <c:strCache>
                <c:ptCount val="1"/>
                <c:pt idx="0">
                  <c:v>Deal Valuation</c:v>
                </c:pt>
              </c:strCache>
            </c:strRef>
          </c:tx>
          <c:spPr>
            <a:solidFill>
              <a:srgbClr val="ffcc00"/>
            </a:solidFill>
            <a:ln w="12600">
              <a:solidFill>
                <a:srgbClr val="000000"/>
              </a:solidFill>
              <a:round/>
            </a:ln>
          </c:spPr>
          <c:invertIfNegative val="0"/>
          <c:dPt>
            <c:idx val="7"/>
            <c:invertIfNegative val="0"/>
            <c:spPr>
              <a:solidFill>
                <a:srgbClr val="ffcc00"/>
              </a:solidFill>
              <a:ln w="12600">
                <a:solidFill>
                  <a:srgbClr val="000000"/>
                </a:solidFill>
                <a:round/>
              </a:ln>
            </c:spPr>
          </c:dPt>
          <c:dLbls>
            <c:dLbl>
              <c:idx val="7"/>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20'!$G$3:$Z$3</c:f>
              <c:numCache>
                <c:formatCode>General</c:formatCode>
                <c:ptCount val="20"/>
                <c:pt idx="7">
                  <c:v>1</c:v>
                </c:pt>
                <c:pt idx="9">
                  <c:v>1</c:v>
                </c:pt>
                <c:pt idx="11">
                  <c:v>2</c:v>
                </c:pt>
                <c:pt idx="13">
                  <c:v>1</c:v>
                </c:pt>
              </c:numCache>
            </c:numRef>
          </c:val>
        </c:ser>
        <c:ser>
          <c:idx val="2"/>
          <c:order val="2"/>
          <c:tx>
            <c:strRef>
              <c:f>'Graph Data Aug 20'!$A$4</c:f>
              <c:strCache>
                <c:ptCount val="1"/>
                <c:pt idx="0">
                  <c:v>Breakdown in Officializing Process- Human</c:v>
                </c:pt>
              </c:strCache>
            </c:strRef>
          </c:tx>
          <c:spPr>
            <a:solidFill>
              <a:srgbClr val="ffffcc"/>
            </a:solidFill>
            <a:ln w="12600">
              <a:solidFill>
                <a:srgbClr val="000000"/>
              </a:solidFill>
              <a:round/>
            </a:ln>
          </c:spPr>
          <c:invertIfNegative val="0"/>
          <c:dPt>
            <c:idx val="18"/>
            <c:invertIfNegative val="0"/>
            <c:spPr>
              <a:solidFill>
                <a:srgbClr val="ffffcc"/>
              </a:solidFill>
              <a:ln w="12600">
                <a:solidFill>
                  <a:srgbClr val="000000"/>
                </a:solidFill>
                <a:round/>
              </a:ln>
            </c:spPr>
          </c:dPt>
          <c:dLbls>
            <c:dLbl>
              <c:idx val="18"/>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20'!$G$4:$Z$4</c:f>
              <c:numCache>
                <c:formatCode>General</c:formatCode>
                <c:ptCount val="20"/>
                <c:pt idx="0">
                  <c:v>30</c:v>
                </c:pt>
                <c:pt idx="1">
                  <c:v>6</c:v>
                </c:pt>
                <c:pt idx="2">
                  <c:v>10</c:v>
                </c:pt>
                <c:pt idx="3">
                  <c:v>19</c:v>
                </c:pt>
                <c:pt idx="4">
                  <c:v>13</c:v>
                </c:pt>
                <c:pt idx="5">
                  <c:v>7</c:v>
                </c:pt>
                <c:pt idx="6">
                  <c:v>2</c:v>
                </c:pt>
                <c:pt idx="7">
                  <c:v>8</c:v>
                </c:pt>
                <c:pt idx="8">
                  <c:v>5</c:v>
                </c:pt>
                <c:pt idx="9">
                  <c:v>6</c:v>
                </c:pt>
                <c:pt idx="10">
                  <c:v>6</c:v>
                </c:pt>
                <c:pt idx="11">
                  <c:v>9</c:v>
                </c:pt>
                <c:pt idx="12">
                  <c:v>5</c:v>
                </c:pt>
                <c:pt idx="16">
                  <c:v>17</c:v>
                </c:pt>
                <c:pt idx="17">
                  <c:v>12</c:v>
                </c:pt>
                <c:pt idx="18">
                  <c:v>5</c:v>
                </c:pt>
                <c:pt idx="19">
                  <c:v>4</c:v>
                </c:pt>
              </c:numCache>
            </c:numRef>
          </c:val>
        </c:ser>
        <c:ser>
          <c:idx val="3"/>
          <c:order val="3"/>
          <c:tx>
            <c:strRef>
              <c:f>'Graph Data Aug 20'!$A$5</c:f>
              <c:strCache>
                <c:ptCount val="1"/>
                <c:pt idx="0">
                  <c:v>Breakdown in Officializing Process- IT(UK)</c:v>
                </c:pt>
              </c:strCache>
            </c:strRef>
          </c:tx>
          <c:spPr>
            <a:solidFill>
              <a:srgbClr val="ccffff"/>
            </a:solidFill>
            <a:ln w="12600">
              <a:solidFill>
                <a:srgbClr val="000000"/>
              </a:solidFill>
              <a:round/>
            </a:ln>
          </c:spPr>
          <c:invertIfNegative val="0"/>
          <c:dPt>
            <c:idx val="18"/>
            <c:invertIfNegative val="0"/>
            <c:spPr>
              <a:solidFill>
                <a:srgbClr val="ccffff"/>
              </a:solidFill>
              <a:ln w="12600">
                <a:solidFill>
                  <a:srgbClr val="000000"/>
                </a:solidFill>
                <a:round/>
              </a:ln>
            </c:spPr>
          </c:dPt>
          <c:dLbls>
            <c:dLbl>
              <c:idx val="18"/>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20'!$G$5:$Z$5</c:f>
              <c:numCache>
                <c:formatCode>General</c:formatCode>
                <c:ptCount val="20"/>
                <c:pt idx="0">
                  <c:v>5</c:v>
                </c:pt>
                <c:pt idx="1">
                  <c:v>3</c:v>
                </c:pt>
                <c:pt idx="2">
                  <c:v>3</c:v>
                </c:pt>
                <c:pt idx="3">
                  <c:v>2</c:v>
                </c:pt>
                <c:pt idx="4">
                  <c:v>6</c:v>
                </c:pt>
                <c:pt idx="5">
                  <c:v>5</c:v>
                </c:pt>
                <c:pt idx="6">
                  <c:v>6</c:v>
                </c:pt>
                <c:pt idx="7">
                  <c:v>4</c:v>
                </c:pt>
                <c:pt idx="8">
                  <c:v>5</c:v>
                </c:pt>
                <c:pt idx="9">
                  <c:v>2</c:v>
                </c:pt>
                <c:pt idx="10">
                  <c:v>4</c:v>
                </c:pt>
                <c:pt idx="11">
                  <c:v>3</c:v>
                </c:pt>
                <c:pt idx="12">
                  <c:v>1</c:v>
                </c:pt>
                <c:pt idx="13">
                  <c:v>12</c:v>
                </c:pt>
                <c:pt idx="14">
                  <c:v>9</c:v>
                </c:pt>
                <c:pt idx="15">
                  <c:v>9</c:v>
                </c:pt>
                <c:pt idx="16">
                  <c:v>4</c:v>
                </c:pt>
                <c:pt idx="17">
                  <c:v>5</c:v>
                </c:pt>
                <c:pt idx="18">
                  <c:v>5</c:v>
                </c:pt>
                <c:pt idx="19">
                  <c:v>3</c:v>
                </c:pt>
              </c:numCache>
            </c:numRef>
          </c:val>
        </c:ser>
        <c:ser>
          <c:idx val="4"/>
          <c:order val="4"/>
          <c:tx>
            <c:strRef>
              <c:f>'Graph Data Aug 20'!$A$6</c:f>
              <c:strCache>
                <c:ptCount val="1"/>
                <c:pt idx="0">
                  <c:v>Breakdown in Officializing Process- IT (US)</c:v>
                </c:pt>
              </c:strCache>
            </c:strRef>
          </c:tx>
          <c:spPr>
            <a:solidFill>
              <a:srgbClr val="ccffcc"/>
            </a:solidFill>
            <a:ln w="12600">
              <a:solidFill>
                <a:srgbClr val="000000"/>
              </a:solidFill>
              <a:round/>
            </a:ln>
          </c:spPr>
          <c:invertIfNegative val="0"/>
          <c:dPt>
            <c:idx val="6"/>
            <c:invertIfNegative val="0"/>
            <c:spPr>
              <a:solidFill>
                <a:srgbClr val="ccffcc"/>
              </a:solidFill>
              <a:ln w="12600">
                <a:solidFill>
                  <a:srgbClr val="000000"/>
                </a:solidFill>
                <a:round/>
              </a:ln>
            </c:spPr>
          </c:dPt>
          <c:dPt>
            <c:idx val="8"/>
            <c:invertIfNegative val="0"/>
            <c:spPr>
              <a:solidFill>
                <a:srgbClr val="ccffcc"/>
              </a:solidFill>
              <a:ln w="12600">
                <a:solidFill>
                  <a:srgbClr val="000000"/>
                </a:solidFill>
                <a:round/>
              </a:ln>
            </c:spPr>
          </c:dPt>
          <c:dLbls>
            <c:dLbl>
              <c:idx val="6"/>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20'!$G$6:$Z$6</c:f>
              <c:numCache>
                <c:formatCode>General</c:formatCode>
                <c:ptCount val="20"/>
                <c:pt idx="0">
                  <c:v>2</c:v>
                </c:pt>
                <c:pt idx="1">
                  <c:v>4</c:v>
                </c:pt>
                <c:pt idx="2">
                  <c:v>1</c:v>
                </c:pt>
                <c:pt idx="3">
                  <c:v>3</c:v>
                </c:pt>
                <c:pt idx="6">
                  <c:v>1</c:v>
                </c:pt>
                <c:pt idx="8">
                  <c:v>1</c:v>
                </c:pt>
                <c:pt idx="9">
                  <c:v>3</c:v>
                </c:pt>
                <c:pt idx="13">
                  <c:v>5</c:v>
                </c:pt>
                <c:pt idx="14">
                  <c:v>5</c:v>
                </c:pt>
                <c:pt idx="15">
                  <c:v>5</c:v>
                </c:pt>
                <c:pt idx="16">
                  <c:v>1</c:v>
                </c:pt>
                <c:pt idx="17">
                  <c:v>1</c:v>
                </c:pt>
                <c:pt idx="18">
                  <c:v>2</c:v>
                </c:pt>
              </c:numCache>
            </c:numRef>
          </c:val>
        </c:ser>
        <c:ser>
          <c:idx val="5"/>
          <c:order val="5"/>
          <c:tx>
            <c:strRef>
              <c:f>'Graph Data Aug 20'!$A$7</c:f>
              <c:strCache>
                <c:ptCount val="1"/>
                <c:pt idx="0">
                  <c:v>Curve Issues</c:v>
                </c:pt>
              </c:strCache>
            </c:strRef>
          </c:tx>
          <c:spPr>
            <a:solidFill>
              <a:srgbClr val="ffcc99"/>
            </a:solidFill>
            <a:ln w="12600">
              <a:solidFill>
                <a:srgbClr val="000000"/>
              </a:solidFill>
              <a:round/>
            </a:ln>
          </c:spPr>
          <c:invertIfNegative val="0"/>
          <c:dPt>
            <c:idx val="7"/>
            <c:invertIfNegative val="0"/>
            <c:spPr>
              <a:solidFill>
                <a:srgbClr val="ffcc99"/>
              </a:solidFill>
              <a:ln w="12600">
                <a:solidFill>
                  <a:srgbClr val="000000"/>
                </a:solidFill>
                <a:round/>
              </a:ln>
            </c:spPr>
          </c:dPt>
          <c:dPt>
            <c:idx val="8"/>
            <c:invertIfNegative val="0"/>
            <c:spPr>
              <a:solidFill>
                <a:srgbClr val="ffcc99"/>
              </a:solidFill>
              <a:ln w="12600">
                <a:solidFill>
                  <a:srgbClr val="000000"/>
                </a:solidFill>
                <a:round/>
              </a:ln>
            </c:spPr>
          </c:dPt>
          <c:dLbls>
            <c:dLbl>
              <c:idx val="7"/>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20'!$G$7:$Z$7</c:f>
              <c:numCache>
                <c:formatCode>General</c:formatCode>
                <c:ptCount val="20"/>
                <c:pt idx="0">
                  <c:v>3</c:v>
                </c:pt>
                <c:pt idx="6">
                  <c:v>1</c:v>
                </c:pt>
                <c:pt idx="7">
                  <c:v>1</c:v>
                </c:pt>
                <c:pt idx="8">
                  <c:v>3</c:v>
                </c:pt>
                <c:pt idx="10">
                  <c:v>1</c:v>
                </c:pt>
                <c:pt idx="11">
                  <c:v>5</c:v>
                </c:pt>
                <c:pt idx="12">
                  <c:v>1</c:v>
                </c:pt>
                <c:pt idx="13">
                  <c:v>3</c:v>
                </c:pt>
                <c:pt idx="16">
                  <c:v>2</c:v>
                </c:pt>
                <c:pt idx="17">
                  <c:v>1</c:v>
                </c:pt>
                <c:pt idx="18">
                  <c:v>2</c:v>
                </c:pt>
              </c:numCache>
            </c:numRef>
          </c:val>
        </c:ser>
        <c:ser>
          <c:idx val="6"/>
          <c:order val="6"/>
          <c:tx>
            <c:strRef>
              <c:f>'Graph Data Aug 20'!$A$8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20'!$G$8:$Z$8</c:f>
              <c:numCache>
                <c:formatCode>General</c:formatCode>
                <c:ptCount val="20"/>
                <c:pt idx="0">
                  <c:v>4</c:v>
                </c:pt>
                <c:pt idx="1">
                  <c:v>1</c:v>
                </c:pt>
                <c:pt idx="2">
                  <c:v>5</c:v>
                </c:pt>
                <c:pt idx="3">
                  <c:v>1</c:v>
                </c:pt>
                <c:pt idx="4">
                  <c:v>2</c:v>
                </c:pt>
                <c:pt idx="5">
                  <c:v>1</c:v>
                </c:pt>
                <c:pt idx="7">
                  <c:v>3</c:v>
                </c:pt>
                <c:pt idx="9">
                  <c:v>3</c:v>
                </c:pt>
                <c:pt idx="10">
                  <c:v>1</c:v>
                </c:pt>
                <c:pt idx="13">
                  <c:v>2</c:v>
                </c:pt>
                <c:pt idx="15">
                  <c:v>2</c:v>
                </c:pt>
                <c:pt idx="17">
                  <c:v>1</c:v>
                </c:pt>
                <c:pt idx="18">
                  <c:v>1</c:v>
                </c:pt>
                <c:pt idx="19">
                  <c:v>3</c:v>
                </c:pt>
              </c:numCache>
            </c:numRef>
          </c:val>
        </c:ser>
        <c:ser>
          <c:idx val="7"/>
          <c:order val="7"/>
          <c:tx>
            <c:strRef>
              <c:f>'Graph Data Aug 20'!$A$9</c:f>
              <c:strCache>
                <c:ptCount val="1"/>
                <c:pt idx="0">
                  <c:v>Miscellaneous</c:v>
                </c:pt>
              </c:strCache>
            </c:strRef>
          </c:tx>
          <c:spPr>
            <a:solidFill>
              <a:srgbClr val="ccccff"/>
            </a:solidFill>
            <a:ln w="12600">
              <a:solidFill>
                <a:srgbClr val="000000"/>
              </a:solidFill>
              <a:round/>
            </a:ln>
          </c:spPr>
          <c:invertIfNegative val="0"/>
          <c:dPt>
            <c:idx val="18"/>
            <c:invertIfNegative val="0"/>
            <c:spPr>
              <a:solidFill>
                <a:srgbClr val="ccccff"/>
              </a:solidFill>
              <a:ln w="12600">
                <a:solidFill>
                  <a:srgbClr val="000000"/>
                </a:solidFill>
                <a:round/>
              </a:ln>
            </c:spPr>
          </c:dPt>
          <c:dLbls>
            <c:dLbl>
              <c:idx val="18"/>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20'!$G$9:$Z$9</c:f>
              <c:numCache>
                <c:formatCode>General</c:formatCode>
                <c:ptCount val="20"/>
                <c:pt idx="4">
                  <c:v>1</c:v>
                </c:pt>
                <c:pt idx="6">
                  <c:v>1</c:v>
                </c:pt>
                <c:pt idx="8">
                  <c:v>2</c:v>
                </c:pt>
                <c:pt idx="10">
                  <c:v>4</c:v>
                </c:pt>
                <c:pt idx="11">
                  <c:v>7</c:v>
                </c:pt>
                <c:pt idx="15">
                  <c:v>2</c:v>
                </c:pt>
                <c:pt idx="16">
                  <c:v>3</c:v>
                </c:pt>
                <c:pt idx="17">
                  <c:v>3</c:v>
                </c:pt>
                <c:pt idx="18">
                  <c:v>2</c:v>
                </c:pt>
                <c:pt idx="19">
                  <c:v>3</c:v>
                </c:pt>
              </c:numCache>
            </c:numRef>
          </c:val>
        </c:ser>
        <c:ser>
          <c:idx val="8"/>
          <c:order val="8"/>
          <c:tx>
            <c:strRef>
              <c:f>'Graph Data Aug 20'!$A$10</c:f>
              <c:strCache>
                <c:ptCount val="1"/>
                <c:pt idx="0">
                  <c:v>Not identified</c:v>
                </c:pt>
              </c:strCache>
            </c:strRef>
          </c:tx>
          <c:spPr>
            <a:solidFill>
              <a:srgbClr val="000080"/>
            </a:solidFill>
            <a:ln w="12600">
              <a:solidFill>
                <a:srgbClr val="000000"/>
              </a:solidFill>
              <a:round/>
            </a:ln>
          </c:spPr>
          <c:invertIfNegative val="0"/>
          <c:dLbls>
            <c:txPr>
              <a:bodyPr wrap="none"/>
              <a:lstStyle/>
              <a:p>
                <a:pPr>
                  <a:defRPr b="0" sz="115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20'!$G$10:$Z$10</c:f>
              <c:numCache>
                <c:formatCode>General</c:formatCode>
                <c:ptCount val="20"/>
                <c:pt idx="12">
                  <c:v>1</c:v>
                </c:pt>
                <c:pt idx="14">
                  <c:v>1</c:v>
                </c:pt>
                <c:pt idx="15">
                  <c:v>1</c:v>
                </c:pt>
                <c:pt idx="16">
                  <c:v>2</c:v>
                </c:pt>
                <c:pt idx="17">
                  <c:v>1</c:v>
                </c:pt>
                <c:pt idx="19">
                  <c:v>1</c:v>
                </c:pt>
              </c:numCache>
            </c:numRef>
          </c:val>
        </c:ser>
        <c:gapWidth val="110"/>
        <c:overlap val="100"/>
        <c:axId val="77647636"/>
        <c:axId val="57350964"/>
      </c:barChart>
      <c:catAx>
        <c:axId val="77647636"/>
        <c:scaling>
          <c:orientation val="minMax"/>
        </c:scaling>
        <c:delete val="0"/>
        <c:axPos val="b"/>
        <c:numFmt formatCode="[$-409]m/d/yyyy" sourceLinked="0"/>
        <c:majorTickMark val="out"/>
        <c:minorTickMark val="none"/>
        <c:tickLblPos val="nextTo"/>
        <c:spPr>
          <a:ln w="0">
            <a:solidFill>
              <a:srgbClr val="000000"/>
            </a:solidFill>
          </a:ln>
        </c:spPr>
        <c:txPr>
          <a:bodyPr/>
          <a:lstStyle/>
          <a:p>
            <a:pPr>
              <a:defRPr b="0" sz="1150" strike="noStrike" u="none">
                <a:solidFill>
                  <a:srgbClr val="000000"/>
                </a:solidFill>
                <a:uFillTx/>
                <a:latin typeface="Arial"/>
              </a:defRPr>
            </a:pPr>
          </a:p>
        </c:txPr>
        <c:crossAx val="57350964"/>
        <c:crossesAt val="0"/>
        <c:auto val="1"/>
        <c:lblAlgn val="ctr"/>
        <c:lblOffset val="100"/>
        <c:noMultiLvlLbl val="0"/>
      </c:catAx>
      <c:valAx>
        <c:axId val="57350964"/>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150" strike="noStrike" u="none">
                <a:solidFill>
                  <a:srgbClr val="000000"/>
                </a:solidFill>
                <a:uFillTx/>
                <a:latin typeface="Arial"/>
              </a:defRPr>
            </a:pPr>
          </a:p>
        </c:txPr>
        <c:crossAx val="77647636"/>
        <c:crossesAt val="1"/>
        <c:crossBetween val="midCat"/>
      </c:valAx>
      <c:spPr>
        <a:solidFill>
          <a:srgbClr val="ffffff"/>
        </a:solidFill>
        <a:ln w="12600">
          <a:solidFill>
            <a:srgbClr val="c0c0c0"/>
          </a:solidFill>
          <a:round/>
        </a:ln>
      </c:spPr>
    </c:plotArea>
    <c:legend>
      <c:legendPos val="r"/>
      <c:layout>
        <c:manualLayout>
          <c:xMode val="edge"/>
          <c:yMode val="edge"/>
          <c:x val="0.843824620230656"/>
          <c:y val="0.0508312402822629"/>
          <c:w val="0.116496469034192"/>
          <c:h val="0.881832316708528"/>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5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Trend of Weekly Errors</a:t>
            </a:r>
          </a:p>
        </c:rich>
      </c:tx>
      <c:overlay val="0"/>
      <c:spPr>
        <a:noFill/>
        <a:ln w="0">
          <a:noFill/>
        </a:ln>
      </c:spPr>
    </c:title>
    <c:autoTitleDeleted val="0"/>
    <c:plotArea>
      <c:layout>
        <c:manualLayout>
          <c:xMode val="edge"/>
          <c:yMode val="edge"/>
          <c:x val="0.0306788511749347"/>
          <c:y val="0.143763213530655"/>
          <c:w val="0.907776948899664"/>
          <c:h val="0.695692389006342"/>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25"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'Graph Data Aug 20'!$G$12:$Z$12</c:f>
              <c:multiLvlStrCache>
                <c:ptCount val="1"/>
                <c:lvl>
                  <c:pt idx="0">
                    <c:v>8/20/2001</c:v>
                  </c:pt>
                </c:lvl>
                <c:lvl>
                  <c:pt idx="0">
                    <c:v>8/13/2001</c:v>
                  </c:pt>
                </c:lvl>
                <c:lvl>
                  <c:pt idx="0">
                    <c:v>8/6/2001</c:v>
                  </c:pt>
                </c:lvl>
                <c:lvl>
                  <c:pt idx="0">
                    <c:v>7/30/2001</c:v>
                  </c:pt>
                </c:lvl>
                <c:lvl>
                  <c:pt idx="0">
                    <c:v>7/23/2001</c:v>
                  </c:pt>
                </c:lvl>
                <c:lvl>
                  <c:pt idx="0">
                    <c:v>7/16/2001</c:v>
                  </c:pt>
                </c:lvl>
                <c:lvl>
                  <c:pt idx="0">
                    <c:v>7/9/2001</c:v>
                  </c:pt>
                </c:lvl>
                <c:lvl>
                  <c:pt idx="0">
                    <c:v>7/2/2001</c:v>
                  </c:pt>
                </c:lvl>
                <c:lvl>
                  <c:pt idx="0">
                    <c:v>6/25/2001</c:v>
                  </c:pt>
                </c:lvl>
                <c:lvl>
                  <c:pt idx="0">
                    <c:v>6/18/2001</c:v>
                  </c:pt>
                </c:lvl>
                <c:lvl>
                  <c:pt idx="0">
                    <c:v>6/11/2001</c:v>
                  </c:pt>
                </c:lvl>
                <c:lvl>
                  <c:pt idx="0">
                    <c:v>6/4/2001</c:v>
                  </c:pt>
                </c:lvl>
                <c:lvl>
                  <c:pt idx="0">
                    <c:v>5/28/2001</c:v>
                  </c:pt>
                </c:lvl>
                <c:lvl>
                  <c:pt idx="0">
                    <c:v>5/18/2001</c:v>
                  </c:pt>
                </c:lvl>
                <c:lvl>
                  <c:pt idx="0">
                    <c:v>5/10/2001</c:v>
                  </c:pt>
                </c:lvl>
                <c:lvl>
                  <c:pt idx="0">
                    <c:v>5/2/2001</c:v>
                  </c:pt>
                </c:lvl>
                <c:lvl>
                  <c:pt idx="0">
                    <c:v>4/26/2001</c:v>
                  </c:pt>
                </c:lvl>
                <c:lvl>
                  <c:pt idx="0">
                    <c:v>4/19/2001</c:v>
                  </c:pt>
                </c:lvl>
                <c:lvl>
                  <c:pt idx="0">
                    <c:v>4/12/2001</c:v>
                  </c:pt>
                </c:lvl>
                <c:lvl>
                  <c:pt idx="0">
                    <c:v>4/5/2001</c:v>
                  </c:pt>
                </c:lvl>
              </c:multiLvlStrCache>
            </c:multiLvlStrRef>
          </c:cat>
          <c:val>
            <c:numRef>
              <c:f>'Graph Data Aug 20'!$G$11:$Z$11</c:f>
              <c:numCache>
                <c:formatCode>General</c:formatCode>
                <c:ptCount val="20"/>
                <c:pt idx="0">
                  <c:v>44</c:v>
                </c:pt>
                <c:pt idx="1">
                  <c:v>16</c:v>
                </c:pt>
                <c:pt idx="2">
                  <c:v>19</c:v>
                </c:pt>
                <c:pt idx="3">
                  <c:v>26</c:v>
                </c:pt>
                <c:pt idx="4">
                  <c:v>22</c:v>
                </c:pt>
                <c:pt idx="5">
                  <c:v>13</c:v>
                </c:pt>
                <c:pt idx="6">
                  <c:v>11</c:v>
                </c:pt>
                <c:pt idx="7">
                  <c:v>17</c:v>
                </c:pt>
                <c:pt idx="8">
                  <c:v>16</c:v>
                </c:pt>
                <c:pt idx="9">
                  <c:v>16</c:v>
                </c:pt>
                <c:pt idx="10">
                  <c:v>16</c:v>
                </c:pt>
                <c:pt idx="11">
                  <c:v>26</c:v>
                </c:pt>
                <c:pt idx="12">
                  <c:v>8</c:v>
                </c:pt>
                <c:pt idx="13">
                  <c:v>23</c:v>
                </c:pt>
                <c:pt idx="14">
                  <c:v>15</c:v>
                </c:pt>
                <c:pt idx="15">
                  <c:v>19</c:v>
                </c:pt>
                <c:pt idx="16">
                  <c:v>29</c:v>
                </c:pt>
                <c:pt idx="17">
                  <c:v>24</c:v>
                </c:pt>
                <c:pt idx="18">
                  <c:v>17</c:v>
                </c:pt>
                <c:pt idx="19">
                  <c:v>14</c:v>
                </c:pt>
              </c:numCache>
            </c:numRef>
          </c:val>
          <c:smooth val="0"/>
        </c:ser>
        <c:hiLowLines>
          <c:spPr>
            <a:ln w="0">
              <a:noFill/>
            </a:ln>
          </c:spPr>
        </c:hiLowLines>
        <c:marker val="1"/>
        <c:axId val="26075209"/>
        <c:axId val="6893065"/>
      </c:lineChart>
      <c:catAx>
        <c:axId val="26075209"/>
        <c:scaling>
          <c:orientation val="minMax"/>
        </c:scaling>
        <c:delete val="0"/>
        <c:axPos val="b"/>
        <c:numFmt formatCode="[$-409]m/d/yyyy" sourceLinked="1"/>
        <c:majorTickMark val="out"/>
        <c:minorTickMark val="none"/>
        <c:tickLblPos val="nextTo"/>
        <c:spPr>
          <a:ln w="0">
            <a:solidFill>
              <a:srgbClr val="000000"/>
            </a:solidFill>
          </a:ln>
        </c:spPr>
        <c:txPr>
          <a:bodyPr rot="-2700000"/>
          <a:lstStyle/>
          <a:p>
            <a:pPr>
              <a:defRPr b="0" sz="1025" strike="noStrike" u="none">
                <a:solidFill>
                  <a:srgbClr val="000000"/>
                </a:solidFill>
                <a:uFillTx/>
                <a:latin typeface="Arial"/>
              </a:defRPr>
            </a:pPr>
          </a:p>
        </c:txPr>
        <c:crossAx val="6893065"/>
        <c:crossesAt val="0"/>
        <c:auto val="1"/>
        <c:lblAlgn val="ctr"/>
        <c:lblOffset val="100"/>
        <c:noMultiLvlLbl val="0"/>
      </c:catAx>
      <c:valAx>
        <c:axId val="6893065"/>
        <c:scaling>
          <c:orientation val="minMax"/>
          <c:max val="50"/>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25" strike="noStrike" u="none">
                <a:solidFill>
                  <a:srgbClr val="000000"/>
                </a:solidFill>
                <a:uFillTx/>
                <a:latin typeface="Arial"/>
              </a:defRPr>
            </a:pPr>
          </a:p>
        </c:txPr>
        <c:crossAx val="26075209"/>
        <c:crossesAt val="1"/>
        <c:crossBetween val="midCat"/>
        <c:majorUnit val="10"/>
        <c:minorUnit val="10"/>
      </c:valAx>
      <c:spPr>
        <a:solidFill>
          <a:srgbClr val="ffffff"/>
        </a:solidFill>
        <a:ln w="12600">
          <a:solidFill>
            <a:srgbClr val="808080"/>
          </a:solidFill>
          <a:round/>
        </a:ln>
      </c:spPr>
    </c:plotArea>
    <c:legend>
      <c:legendPos val="r"/>
      <c:layout>
        <c:manualLayout>
          <c:xMode val="edge"/>
          <c:yMode val="edge"/>
          <c:x val="0.217969041402462"/>
          <c:y val="0.819106765327696"/>
        </c:manualLayout>
      </c:layout>
      <c:overlay val="0"/>
      <c:spPr>
        <a:solidFill>
          <a:srgbClr val="ffffff"/>
        </a:solidFill>
        <a:ln w="0">
          <a:solidFill>
            <a:srgbClr val="000000"/>
          </a:solidFill>
        </a:ln>
      </c:spPr>
      <c:txPr>
        <a:bodyPr/>
        <a:lstStyle/>
        <a:p>
          <a:pPr>
            <a:defRPr b="0" sz="1025"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59.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Summary of Errors by Group for week of 08/20/2001</a:t>
            </a:r>
          </a:p>
        </c:rich>
      </c:tx>
      <c:layout>
        <c:manualLayout>
          <c:xMode val="edge"/>
          <c:yMode val="edge"/>
          <c:x val="0.201035476848856"/>
          <c:y val="0.0331337325349301"/>
        </c:manualLayout>
      </c:layout>
      <c:overlay val="0"/>
      <c:spPr>
        <a:noFill/>
        <a:ln w="0">
          <a:noFill/>
        </a:ln>
      </c:spPr>
    </c:title>
    <c:autoTitleDeleted val="0"/>
    <c:plotArea>
      <c:layout>
        <c:manualLayout>
          <c:xMode val="edge"/>
          <c:yMode val="edge"/>
          <c:x val="0.0222392186856504"/>
          <c:y val="0.17564870259481"/>
          <c:w val="0.78949226334059"/>
          <c:h val="0.679707252162342"/>
        </c:manualLayout>
      </c:layout>
      <c:barChart>
        <c:barDir val="col"/>
        <c:grouping val="clustered"/>
        <c:varyColors val="0"/>
        <c:ser>
          <c:idx val="0"/>
          <c:order val="0"/>
          <c:tx>
            <c:strRef>
              <c:f>'Graph Data Aug 20'!$C$165</c:f>
              <c:strCache>
                <c:ptCount val="1"/>
                <c:pt idx="0">
                  <c:v># of errors</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Pt>
            <c:idx val="1"/>
            <c:invertIfNegative val="0"/>
            <c:spPr>
              <a:solidFill>
                <a:srgbClr val="ccffff"/>
              </a:solidFill>
              <a:ln w="12600">
                <a:solidFill>
                  <a:srgbClr val="000000"/>
                </a:solidFill>
                <a:round/>
              </a:ln>
            </c:spPr>
          </c:dPt>
          <c:dPt>
            <c:idx val="2"/>
            <c:invertIfNegative val="0"/>
            <c:spPr>
              <a:solidFill>
                <a:srgbClr val="ccffff"/>
              </a:solidFill>
              <a:ln w="12600">
                <a:solidFill>
                  <a:srgbClr val="000000"/>
                </a:solidFill>
                <a:round/>
              </a:ln>
            </c:spPr>
          </c:dPt>
          <c:dPt>
            <c:idx val="3"/>
            <c:invertIfNegative val="0"/>
            <c:spPr>
              <a:solidFill>
                <a:srgbClr val="ccffff"/>
              </a:solidFill>
              <a:ln w="12600">
                <a:solidFill>
                  <a:srgbClr val="000000"/>
                </a:solidFill>
                <a:round/>
              </a:ln>
            </c:spPr>
          </c:dPt>
          <c:dPt>
            <c:idx val="4"/>
            <c:invertIfNegative val="0"/>
            <c:spPr>
              <a:solidFill>
                <a:srgbClr val="ccffff"/>
              </a:solidFill>
              <a:ln w="12600">
                <a:solidFill>
                  <a:srgbClr val="000000"/>
                </a:solidFill>
                <a:round/>
              </a:ln>
            </c:spPr>
          </c:dPt>
          <c:dPt>
            <c:idx val="5"/>
            <c:invertIfNegative val="0"/>
            <c:spPr>
              <a:solidFill>
                <a:srgbClr val="ccffff"/>
              </a:solidFill>
              <a:ln w="12600">
                <a:solidFill>
                  <a:srgbClr val="000000"/>
                </a:solidFill>
                <a:round/>
              </a:ln>
            </c:spPr>
          </c:dPt>
          <c:dPt>
            <c:idx val="6"/>
            <c:invertIfNegative val="0"/>
            <c:spPr>
              <a:solidFill>
                <a:srgbClr val="ccffff"/>
              </a:solidFill>
              <a:ln w="12600">
                <a:solidFill>
                  <a:srgbClr val="000000"/>
                </a:solidFill>
                <a:round/>
              </a:ln>
            </c:spPr>
          </c:dPt>
          <c:dPt>
            <c:idx val="7"/>
            <c:invertIfNegative val="0"/>
            <c:spPr>
              <a:solidFill>
                <a:srgbClr val="ccffff"/>
              </a:solidFill>
              <a:ln w="12600">
                <a:solidFill>
                  <a:srgbClr val="000000"/>
                </a:solidFill>
                <a:round/>
              </a:ln>
            </c:spPr>
          </c:dPt>
          <c:dPt>
            <c:idx val="8"/>
            <c:invertIfNegative val="0"/>
            <c:spPr>
              <a:solidFill>
                <a:srgbClr val="ccffff"/>
              </a:solidFill>
              <a:ln w="12600">
                <a:solidFill>
                  <a:srgbClr val="000000"/>
                </a:solidFill>
                <a:round/>
              </a:ln>
            </c:spPr>
          </c:dPt>
          <c:dPt>
            <c:idx val="9"/>
            <c:invertIfNegative val="0"/>
            <c:spPr>
              <a:solidFill>
                <a:srgbClr val="ccffff"/>
              </a:solidFill>
              <a:ln w="12600">
                <a:solidFill>
                  <a:srgbClr val="000000"/>
                </a:solidFill>
                <a:round/>
              </a:ln>
            </c:spPr>
          </c:dPt>
          <c:dLbls>
            <c:dLbl>
              <c:idx val="0"/>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1"/>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2"/>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3"/>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4"/>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5"/>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6"/>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7"/>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8"/>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9"/>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20'!$A$166:$A$175</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Aug 20'!$C$166:$C$175</c:f>
              <c:numCache>
                <c:formatCode>General</c:formatCode>
                <c:ptCount val="10"/>
                <c:pt idx="1">
                  <c:v>2</c:v>
                </c:pt>
                <c:pt idx="2">
                  <c:v>5</c:v>
                </c:pt>
                <c:pt idx="3">
                  <c:v>1</c:v>
                </c:pt>
                <c:pt idx="4">
                  <c:v>3</c:v>
                </c:pt>
                <c:pt idx="6">
                  <c:v>1</c:v>
                </c:pt>
                <c:pt idx="7">
                  <c:v>2</c:v>
                </c:pt>
                <c:pt idx="9">
                  <c:v>14</c:v>
                </c:pt>
              </c:numCache>
            </c:numRef>
          </c:val>
        </c:ser>
        <c:ser>
          <c:idx val="1"/>
          <c:order val="1"/>
          <c:tx>
            <c:strRef>
              <c:f>'Graph Data Aug 20'!$E$165</c:f>
              <c:strCache>
                <c:ptCount val="1"/>
                <c:pt idx="0">
                  <c:v>Ratio of Errors to Active Books </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Pt>
            <c:idx val="5"/>
            <c:invertIfNegative val="0"/>
            <c:spPr>
              <a:solidFill>
                <a:srgbClr val="ffff99"/>
              </a:solidFill>
              <a:ln w="12600">
                <a:solidFill>
                  <a:srgbClr val="000000"/>
                </a:solidFill>
                <a:round/>
              </a:ln>
            </c:spPr>
          </c:dPt>
          <c:dPt>
            <c:idx val="6"/>
            <c:invertIfNegative val="0"/>
            <c:spPr>
              <a:solidFill>
                <a:srgbClr val="ffff99"/>
              </a:solidFill>
              <a:ln w="12600">
                <a:solidFill>
                  <a:srgbClr val="000000"/>
                </a:solidFill>
                <a:round/>
              </a:ln>
            </c:spPr>
          </c:dPt>
          <c:dPt>
            <c:idx val="7"/>
            <c:invertIfNegative val="0"/>
            <c:spPr>
              <a:solidFill>
                <a:srgbClr val="ffff99"/>
              </a:solidFill>
              <a:ln w="12600">
                <a:solidFill>
                  <a:srgbClr val="000000"/>
                </a:solidFill>
                <a:round/>
              </a:ln>
            </c:spPr>
          </c:dPt>
          <c:dLbls>
            <c:numFmt formatCode="0" sourceLinked="1"/>
            <c:dLbl>
              <c:idx val="0"/>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1"/>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2"/>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3"/>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4"/>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5"/>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6"/>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7"/>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20'!$A$166:$A$175</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Aug 20'!$E$166:$E$173</c:f>
              <c:numCache>
                <c:formatCode>_(* #,##0_);_(* \(#,##0\);_(* \-??_);_(@_)</c:formatCode>
                <c:ptCount val="8"/>
                <c:pt idx="0">
                  <c:v>0</c:v>
                </c:pt>
                <c:pt idx="1">
                  <c:v>0.318471337579618</c:v>
                </c:pt>
                <c:pt idx="2">
                  <c:v>15.625</c:v>
                </c:pt>
                <c:pt idx="3">
                  <c:v>2.63157894736842</c:v>
                </c:pt>
                <c:pt idx="4">
                  <c:v>0.671140939597316</c:v>
                </c:pt>
                <c:pt idx="5">
                  <c:v>0</c:v>
                </c:pt>
                <c:pt idx="6">
                  <c:v>11.1111111111111</c:v>
                </c:pt>
                <c:pt idx="7">
                  <c:v>11.7647058823529</c:v>
                </c:pt>
              </c:numCache>
            </c:numRef>
          </c:val>
        </c:ser>
        <c:gapWidth val="150"/>
        <c:overlap val="0"/>
        <c:axId val="39803364"/>
        <c:axId val="284320"/>
      </c:barChart>
      <c:catAx>
        <c:axId val="39803364"/>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800" strike="noStrike" u="none">
                <a:solidFill>
                  <a:srgbClr val="800000"/>
                </a:solidFill>
                <a:uFillTx/>
                <a:latin typeface="Arial"/>
              </a:defRPr>
            </a:pPr>
          </a:p>
        </c:txPr>
        <c:crossAx val="284320"/>
        <c:crossesAt val="0"/>
        <c:auto val="1"/>
        <c:lblAlgn val="ctr"/>
        <c:lblOffset val="100"/>
        <c:noMultiLvlLbl val="0"/>
      </c:catAx>
      <c:valAx>
        <c:axId val="284320"/>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050" strike="noStrike" u="none">
                <a:solidFill>
                  <a:srgbClr val="000000"/>
                </a:solidFill>
                <a:uFillTx/>
                <a:latin typeface="Arial"/>
              </a:defRPr>
            </a:pPr>
          </a:p>
        </c:txPr>
        <c:crossAx val="39803364"/>
        <c:crossBetween val="midCat"/>
      </c:valAx>
      <c:spPr>
        <a:solidFill>
          <a:srgbClr val="ffffff"/>
        </a:solidFill>
        <a:ln w="0">
          <a:solidFill>
            <a:srgbClr val="000000"/>
          </a:solidFill>
        </a:ln>
      </c:spPr>
    </c:plotArea>
    <c:legend>
      <c:legendPos val="r"/>
      <c:layout>
        <c:manualLayout>
          <c:xMode val="edge"/>
          <c:yMode val="edge"/>
          <c:x val="0.817850208860387"/>
          <c:y val="0.0834331337325349"/>
          <c:w val="0.126610578337354"/>
          <c:h val="0.713506320691949"/>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userShapes r:id="rId1"/>
</c:chartSpace>
</file>

<file path=xl/charts/chart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50" strike="noStrike" u="none">
                <a:solidFill>
                  <a:srgbClr val="000000"/>
                </a:solidFill>
                <a:uFillTx/>
                <a:latin typeface="Arial"/>
              </a:rPr>
              <a:t>Trend of Book Creation
Rolling 30 Day period</a:t>
            </a:r>
          </a:p>
        </c:rich>
      </c:tx>
      <c:layout>
        <c:manualLayout>
          <c:xMode val="edge"/>
          <c:yMode val="edge"/>
          <c:x val="0.334466431953381"/>
          <c:y val="0.0265798462852263"/>
        </c:manualLayout>
      </c:layout>
      <c:overlay val="0"/>
      <c:spPr>
        <a:noFill/>
        <a:ln w="0">
          <a:noFill/>
        </a:ln>
      </c:spPr>
    </c:title>
    <c:autoTitleDeleted val="0"/>
    <c:plotArea>
      <c:layout>
        <c:manualLayout>
          <c:xMode val="edge"/>
          <c:yMode val="edge"/>
          <c:x val="0.0355105013961394"/>
          <c:y val="0.122971818958155"/>
          <c:w val="0.889097972562826"/>
          <c:h val="0.758005977796755"/>
        </c:manualLayout>
      </c:layout>
      <c:barChart>
        <c:barDir val="col"/>
        <c:grouping val="stacked"/>
        <c:varyColors val="0"/>
        <c:ser>
          <c:idx val="0"/>
          <c:order val="0"/>
          <c:tx>
            <c:strRef>
              <c:f>'Graph Data Oct 015'!$AI$15</c:f>
              <c:strCache>
                <c:ptCount val="1"/>
                <c:pt idx="0">
                  <c:v>EIM</c:v>
                </c:pt>
              </c:strCache>
            </c:strRef>
          </c:tx>
          <c:spPr>
            <a:solidFill>
              <a:srgbClr val="9999ff"/>
            </a:solidFill>
            <a:ln w="12600">
              <a:solidFill>
                <a:srgbClr val="000000"/>
              </a:solidFill>
              <a:round/>
            </a:ln>
          </c:spPr>
          <c:invertIfNegative val="0"/>
          <c:dPt>
            <c:idx val="1"/>
            <c:invertIfNegative val="0"/>
            <c:spPr>
              <a:solidFill>
                <a:srgbClr val="9999ff"/>
              </a:solidFill>
              <a:ln w="12600">
                <a:solidFill>
                  <a:srgbClr val="000000"/>
                </a:solidFill>
                <a:round/>
              </a:ln>
            </c:spPr>
          </c:dPt>
          <c:dLbls>
            <c:dLbl>
              <c:idx val="1"/>
              <c:txPr>
                <a:bodyPr wrap="none"/>
                <a:lstStyle/>
                <a:p>
                  <a:pPr>
                    <a:defRPr b="0" sz="900" strike="noStrike" u="none">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900" strike="noStrike" u="none">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015'!$AC$12:$AH$12</c:f>
              <c:strCache>
                <c:ptCount val="6"/>
                <c:pt idx="0">
                  <c:v>9/10/2001</c:v>
                </c:pt>
                <c:pt idx="1">
                  <c:v>9/17/2001</c:v>
                </c:pt>
                <c:pt idx="2">
                  <c:v>9/24/2001</c:v>
                </c:pt>
                <c:pt idx="3">
                  <c:v>10/1/2001</c:v>
                </c:pt>
                <c:pt idx="4">
                  <c:v>10/8/2001</c:v>
                </c:pt>
                <c:pt idx="5">
                  <c:v>10/15/2001</c:v>
                </c:pt>
              </c:strCache>
            </c:strRef>
          </c:cat>
          <c:val>
            <c:numRef>
              <c:f>'Graph Data Oct 015'!$AC$15:$AH$15</c:f>
              <c:numCache>
                <c:formatCode>General</c:formatCode>
                <c:ptCount val="6"/>
                <c:pt idx="0">
                  <c:v>2</c:v>
                </c:pt>
                <c:pt idx="1">
                  <c:v>3</c:v>
                </c:pt>
                <c:pt idx="2">
                  <c:v>8</c:v>
                </c:pt>
                <c:pt idx="3">
                  <c:v>2</c:v>
                </c:pt>
                <c:pt idx="4">
                  <c:v>1</c:v>
                </c:pt>
                <c:pt idx="5">
                  <c:v>3</c:v>
                </c:pt>
              </c:numCache>
            </c:numRef>
          </c:val>
        </c:ser>
        <c:ser>
          <c:idx val="1"/>
          <c:order val="1"/>
          <c:tx>
            <c:strRef>
              <c:f>'Graph Data Oct 015'!$AI$16</c:f>
              <c:strCache>
                <c:ptCount val="1"/>
                <c:pt idx="0">
                  <c:v>EGM</c:v>
                </c:pt>
              </c:strCache>
            </c:strRef>
          </c:tx>
          <c:spPr>
            <a:solidFill>
              <a:srgbClr val="ffcc99"/>
            </a:solidFill>
            <a:ln w="12600">
              <a:solidFill>
                <a:srgbClr val="000000"/>
              </a:solidFill>
              <a:round/>
            </a:ln>
          </c:spPr>
          <c:invertIfNegative val="0"/>
          <c:dPt>
            <c:idx val="0"/>
            <c:invertIfNegative val="0"/>
            <c:spPr>
              <a:solidFill>
                <a:srgbClr val="ffcc99"/>
              </a:solidFill>
              <a:ln w="12600">
                <a:solidFill>
                  <a:srgbClr val="000000"/>
                </a:solidFill>
                <a:round/>
              </a:ln>
            </c:spPr>
          </c:dPt>
          <c:dPt>
            <c:idx val="1"/>
            <c:invertIfNegative val="0"/>
            <c:spPr>
              <a:solidFill>
                <a:srgbClr val="ffcc99"/>
              </a:solidFill>
              <a:ln w="12600">
                <a:solidFill>
                  <a:srgbClr val="000000"/>
                </a:solidFill>
                <a:round/>
              </a:ln>
            </c:spPr>
          </c:dPt>
          <c:dLbls>
            <c:dLbl>
              <c:idx val="0"/>
              <c:txPr>
                <a:bodyPr wrap="none"/>
                <a:lstStyle/>
                <a:p>
                  <a:pPr>
                    <a:defRPr b="0" sz="900" strike="noStrike" u="none">
                      <a:solidFill>
                        <a:srgbClr val="ff0000"/>
                      </a:solidFill>
                      <a:uFillTx/>
                      <a:latin typeface="Arial"/>
                    </a:defRPr>
                  </a:pPr>
                </a:p>
              </c:txPr>
              <c:dLblPos val="ctr"/>
              <c:showLegendKey val="0"/>
              <c:showVal val="1"/>
              <c:showCatName val="0"/>
              <c:showSerName val="0"/>
              <c:showPercent val="0"/>
              <c:separator>
</c:separator>
            </c:dLbl>
            <c:dLbl>
              <c:idx val="1"/>
              <c:txPr>
                <a:bodyPr wrap="none"/>
                <a:lstStyle/>
                <a:p>
                  <a:pPr>
                    <a:defRPr b="0" sz="900" strike="noStrike" u="none">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900" strike="noStrike" u="none">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015'!$AC$12:$AH$12</c:f>
              <c:strCache>
                <c:ptCount val="6"/>
                <c:pt idx="0">
                  <c:v>9/10/2001</c:v>
                </c:pt>
                <c:pt idx="1">
                  <c:v>9/17/2001</c:v>
                </c:pt>
                <c:pt idx="2">
                  <c:v>9/24/2001</c:v>
                </c:pt>
                <c:pt idx="3">
                  <c:v>10/1/2001</c:v>
                </c:pt>
                <c:pt idx="4">
                  <c:v>10/8/2001</c:v>
                </c:pt>
                <c:pt idx="5">
                  <c:v>10/15/2001</c:v>
                </c:pt>
              </c:strCache>
            </c:strRef>
          </c:cat>
          <c:val>
            <c:numRef>
              <c:f>'Graph Data Oct 015'!$AC$16:$AH$16</c:f>
              <c:numCache>
                <c:formatCode>General</c:formatCode>
                <c:ptCount val="6"/>
                <c:pt idx="0">
                  <c:v>17</c:v>
                </c:pt>
                <c:pt idx="1">
                  <c:v>57</c:v>
                </c:pt>
                <c:pt idx="2">
                  <c:v>16</c:v>
                </c:pt>
                <c:pt idx="3">
                  <c:v>2</c:v>
                </c:pt>
                <c:pt idx="4">
                  <c:v>5</c:v>
                </c:pt>
                <c:pt idx="5">
                  <c:v>16</c:v>
                </c:pt>
              </c:numCache>
            </c:numRef>
          </c:val>
        </c:ser>
        <c:ser>
          <c:idx val="2"/>
          <c:order val="2"/>
          <c:tx>
            <c:strRef>
              <c:f>'Graph Data Oct 015'!$AI$17</c:f>
              <c:strCache>
                <c:ptCount val="1"/>
                <c:pt idx="0">
                  <c:v>EBS</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015'!$AC$12:$AH$12</c:f>
              <c:strCache>
                <c:ptCount val="6"/>
                <c:pt idx="0">
                  <c:v>9/10/2001</c:v>
                </c:pt>
                <c:pt idx="1">
                  <c:v>9/17/2001</c:v>
                </c:pt>
                <c:pt idx="2">
                  <c:v>9/24/2001</c:v>
                </c:pt>
                <c:pt idx="3">
                  <c:v>10/1/2001</c:v>
                </c:pt>
                <c:pt idx="4">
                  <c:v>10/8/2001</c:v>
                </c:pt>
                <c:pt idx="5">
                  <c:v>10/15/2001</c:v>
                </c:pt>
              </c:strCache>
            </c:strRef>
          </c:cat>
          <c:val>
            <c:numRef>
              <c:f>'Graph Data Oct 015'!$AC$17:$AH$17</c:f>
              <c:numCache>
                <c:formatCode>General</c:formatCode>
                <c:ptCount val="6"/>
              </c:numCache>
            </c:numRef>
          </c:val>
        </c:ser>
        <c:ser>
          <c:idx val="3"/>
          <c:order val="3"/>
          <c:tx>
            <c:strRef>
              <c:f>'Graph Data Oct 015'!$AI$18</c:f>
              <c:strCache>
                <c:ptCount val="1"/>
                <c:pt idx="0">
                  <c:v>EEL</c:v>
                </c:pt>
              </c:strCache>
            </c:strRef>
          </c:tx>
          <c:spPr>
            <a:solidFill>
              <a:srgbClr val="ccffff"/>
            </a:solidFill>
            <a:ln w="12600">
              <a:solidFill>
                <a:srgbClr val="000000"/>
              </a:solidFill>
              <a:round/>
            </a:ln>
          </c:spPr>
          <c:invertIfNegative val="0"/>
          <c:dLbls>
            <c:txPr>
              <a:bodyPr wrap="none"/>
              <a:lstStyle/>
              <a:p>
                <a:pPr>
                  <a:defRPr b="0" sz="900" strike="noStrike" u="none">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015'!$AC$12:$AH$12</c:f>
              <c:strCache>
                <c:ptCount val="6"/>
                <c:pt idx="0">
                  <c:v>9/10/2001</c:v>
                </c:pt>
                <c:pt idx="1">
                  <c:v>9/17/2001</c:v>
                </c:pt>
                <c:pt idx="2">
                  <c:v>9/24/2001</c:v>
                </c:pt>
                <c:pt idx="3">
                  <c:v>10/1/2001</c:v>
                </c:pt>
                <c:pt idx="4">
                  <c:v>10/8/2001</c:v>
                </c:pt>
                <c:pt idx="5">
                  <c:v>10/15/2001</c:v>
                </c:pt>
              </c:strCache>
            </c:strRef>
          </c:cat>
          <c:val>
            <c:numRef>
              <c:f>'Graph Data Oct 015'!$AC$18:$AH$18</c:f>
              <c:numCache>
                <c:formatCode>General</c:formatCode>
                <c:ptCount val="6"/>
                <c:pt idx="4">
                  <c:v>5</c:v>
                </c:pt>
              </c:numCache>
            </c:numRef>
          </c:val>
        </c:ser>
        <c:ser>
          <c:idx val="4"/>
          <c:order val="4"/>
          <c:tx>
            <c:strRef>
              <c:f>'Graph Data Oct 015'!$AI$19</c:f>
              <c:strCache>
                <c:ptCount val="1"/>
                <c:pt idx="0">
                  <c:v>EES</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015'!$AC$12:$AH$12</c:f>
              <c:strCache>
                <c:ptCount val="6"/>
                <c:pt idx="0">
                  <c:v>9/10/2001</c:v>
                </c:pt>
                <c:pt idx="1">
                  <c:v>9/17/2001</c:v>
                </c:pt>
                <c:pt idx="2">
                  <c:v>9/24/2001</c:v>
                </c:pt>
                <c:pt idx="3">
                  <c:v>10/1/2001</c:v>
                </c:pt>
                <c:pt idx="4">
                  <c:v>10/8/2001</c:v>
                </c:pt>
                <c:pt idx="5">
                  <c:v>10/15/2001</c:v>
                </c:pt>
              </c:strCache>
            </c:strRef>
          </c:cat>
          <c:val>
            <c:numRef>
              <c:f>'Graph Data Oct 015'!$AC$19:$AH$19</c:f>
              <c:numCache>
                <c:formatCode>General</c:formatCode>
                <c:ptCount val="6"/>
              </c:numCache>
            </c:numRef>
          </c:val>
        </c:ser>
        <c:ser>
          <c:idx val="5"/>
          <c:order val="5"/>
          <c:tx>
            <c:strRef>
              <c:f>'Graph Data Oct 015'!$AI$20</c:f>
              <c:strCache>
                <c:ptCount val="1"/>
                <c:pt idx="0">
                  <c:v>EAM</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Lbls>
            <c:dLbl>
              <c:idx val="0"/>
              <c:txPr>
                <a:bodyPr wrap="none"/>
                <a:lstStyle/>
                <a:p>
                  <a:pPr>
                    <a:defRPr b="0" sz="900" strike="noStrike" u="none">
                      <a:solidFill>
                        <a:srgbClr val="ff0000"/>
                      </a:solidFill>
                      <a:uFillTx/>
                      <a:latin typeface="Arial"/>
                    </a:defRPr>
                  </a:pPr>
                </a:p>
              </c:txPr>
              <c:dLblPos val="ctr"/>
              <c:showLegendKey val="0"/>
              <c:showVal val="1"/>
              <c:showCatName val="0"/>
              <c:showSerName val="0"/>
              <c:showPercent val="0"/>
              <c:separator>
</c:separator>
            </c:dLbl>
            <c:dLbl>
              <c:idx val="1"/>
              <c:txPr>
                <a:bodyPr wrap="none"/>
                <a:lstStyle/>
                <a:p>
                  <a:pPr>
                    <a:defRPr b="0" sz="900" strike="noStrike" u="none">
                      <a:solidFill>
                        <a:srgbClr val="ff0000"/>
                      </a:solidFill>
                      <a:uFillTx/>
                      <a:latin typeface="Arial"/>
                    </a:defRPr>
                  </a:pPr>
                </a:p>
              </c:txPr>
              <c:dLblPos val="ctr"/>
              <c:showLegendKey val="0"/>
              <c:showVal val="1"/>
              <c:showCatName val="0"/>
              <c:showSerName val="0"/>
              <c:showPercent val="0"/>
              <c:separator>
</c:separator>
            </c:dLbl>
            <c:dLbl>
              <c:idx val="2"/>
              <c:txPr>
                <a:bodyPr wrap="none"/>
                <a:lstStyle/>
                <a:p>
                  <a:pPr>
                    <a:defRPr b="0" sz="900" strike="noStrike" u="none">
                      <a:solidFill>
                        <a:srgbClr val="ff0000"/>
                      </a:solidFill>
                      <a:uFillTx/>
                      <a:latin typeface="Arial"/>
                    </a:defRPr>
                  </a:pPr>
                </a:p>
              </c:txPr>
              <c:dLblPos val="ctr"/>
              <c:showLegendKey val="0"/>
              <c:showVal val="1"/>
              <c:showCatName val="0"/>
              <c:showSerName val="0"/>
              <c:showPercent val="0"/>
              <c:separator>
</c:separator>
            </c:dLbl>
            <c:dLbl>
              <c:idx val="3"/>
              <c:txPr>
                <a:bodyPr wrap="none"/>
                <a:lstStyle/>
                <a:p>
                  <a:pPr>
                    <a:defRPr b="0" sz="900" strike="noStrike" u="none">
                      <a:solidFill>
                        <a:srgbClr val="ff0000"/>
                      </a:solidFill>
                      <a:uFillTx/>
                      <a:latin typeface="Arial"/>
                    </a:defRPr>
                  </a:pPr>
                </a:p>
              </c:txPr>
              <c:dLblPos val="ctr"/>
              <c:showLegendKey val="0"/>
              <c:showVal val="1"/>
              <c:showCatName val="0"/>
              <c:showSerName val="0"/>
              <c:showPercent val="0"/>
              <c:separator>
</c:separator>
            </c:dLbl>
            <c:dLbl>
              <c:idx val="4"/>
              <c:txPr>
                <a:bodyPr wrap="none"/>
                <a:lstStyle/>
                <a:p>
                  <a:pPr>
                    <a:defRPr b="0" sz="900" strike="noStrike" u="none">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900" strike="noStrike" u="none">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015'!$AC$12:$AH$12</c:f>
              <c:strCache>
                <c:ptCount val="6"/>
                <c:pt idx="0">
                  <c:v>9/10/2001</c:v>
                </c:pt>
                <c:pt idx="1">
                  <c:v>9/17/2001</c:v>
                </c:pt>
                <c:pt idx="2">
                  <c:v>9/24/2001</c:v>
                </c:pt>
                <c:pt idx="3">
                  <c:v>10/1/2001</c:v>
                </c:pt>
                <c:pt idx="4">
                  <c:v>10/8/2001</c:v>
                </c:pt>
                <c:pt idx="5">
                  <c:v>10/15/2001</c:v>
                </c:pt>
              </c:strCache>
            </c:strRef>
          </c:cat>
          <c:val>
            <c:numRef>
              <c:f>'Graph Data Oct 015'!$AC$20:$AH$20</c:f>
              <c:numCache>
                <c:formatCode>General</c:formatCode>
                <c:ptCount val="6"/>
                <c:pt idx="0">
                  <c:v>17</c:v>
                </c:pt>
                <c:pt idx="1">
                  <c:v>6</c:v>
                </c:pt>
                <c:pt idx="2">
                  <c:v>5</c:v>
                </c:pt>
                <c:pt idx="3">
                  <c:v>9</c:v>
                </c:pt>
                <c:pt idx="4">
                  <c:v>9</c:v>
                </c:pt>
                <c:pt idx="5">
                  <c:v>8</c:v>
                </c:pt>
              </c:numCache>
            </c:numRef>
          </c:val>
        </c:ser>
        <c:gapWidth val="0"/>
        <c:overlap val="100"/>
        <c:axId val="8187413"/>
        <c:axId val="57197626"/>
      </c:barChart>
      <c:catAx>
        <c:axId val="8187413"/>
        <c:scaling>
          <c:orientation val="minMax"/>
        </c:scaling>
        <c:delete val="0"/>
        <c:axPos val="b"/>
        <c:numFmt formatCode="[$-409]m/d/yyyy" sourceLinked="1"/>
        <c:majorTickMark val="out"/>
        <c:minorTickMark val="none"/>
        <c:tickLblPos val="nextTo"/>
        <c:spPr>
          <a:ln w="0">
            <a:solidFill>
              <a:srgbClr val="000000"/>
            </a:solidFill>
          </a:ln>
        </c:spPr>
        <c:txPr>
          <a:bodyPr/>
          <a:lstStyle/>
          <a:p>
            <a:pPr>
              <a:defRPr b="0" sz="950" strike="noStrike" u="none">
                <a:solidFill>
                  <a:srgbClr val="000000"/>
                </a:solidFill>
                <a:uFillTx/>
                <a:latin typeface="Arial"/>
              </a:defRPr>
            </a:pPr>
          </a:p>
        </c:txPr>
        <c:crossAx val="57197626"/>
        <c:crossesAt val="0"/>
        <c:auto val="1"/>
        <c:lblAlgn val="ctr"/>
        <c:lblOffset val="100"/>
        <c:noMultiLvlLbl val="0"/>
      </c:catAx>
      <c:valAx>
        <c:axId val="57197626"/>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50" strike="noStrike" u="none">
                <a:solidFill>
                  <a:srgbClr val="000000"/>
                </a:solidFill>
                <a:uFillTx/>
                <a:latin typeface="Arial"/>
              </a:defRPr>
            </a:pPr>
          </a:p>
        </c:txPr>
        <c:crossAx val="8187413"/>
        <c:crossesAt val="65503"/>
        <c:crossBetween val="midCat"/>
      </c:valAx>
      <c:spPr>
        <a:solidFill>
          <a:srgbClr val="ffffff"/>
        </a:solidFill>
        <a:ln w="12600">
          <a:solidFill>
            <a:srgbClr val="808080"/>
          </a:solidFill>
          <a:round/>
        </a:ln>
      </c:spPr>
    </c:plotArea>
    <c:legend>
      <c:legendPos val="r"/>
      <c:layout>
        <c:manualLayout>
          <c:xMode val="edge"/>
          <c:yMode val="edge"/>
          <c:x val="0.901663226902999"/>
          <c:y val="0.220324508966695"/>
          <c:w val="0.0835255554206629"/>
          <c:h val="0.320132365499573"/>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60.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Number of Days Late for DPR by Group
(Rolling 30 Days)</a:t>
            </a:r>
          </a:p>
        </c:rich>
      </c:tx>
      <c:layout>
        <c:manualLayout>
          <c:xMode val="edge"/>
          <c:yMode val="edge"/>
          <c:x val="0.340588988476312"/>
          <c:y val="0.0547645125958379"/>
        </c:manualLayout>
      </c:layout>
      <c:overlay val="0"/>
      <c:spPr>
        <a:noFill/>
        <a:ln w="0">
          <a:noFill/>
        </a:ln>
      </c:spPr>
    </c:title>
    <c:autoTitleDeleted val="0"/>
    <c:plotArea>
      <c:layout>
        <c:manualLayout>
          <c:xMode val="edge"/>
          <c:yMode val="edge"/>
          <c:x val="0.0156739811912226"/>
          <c:y val="0.12026286966046"/>
          <c:w val="0.966974259349199"/>
          <c:h val="0.878313253012048"/>
        </c:manualLayout>
      </c:layout>
      <c:barChart>
        <c:barDir val="col"/>
        <c:grouping val="clustered"/>
        <c:varyColors val="0"/>
        <c:ser>
          <c:idx val="0"/>
          <c:order val="0"/>
          <c:tx>
            <c:strRef>
              <c:f>[7]Pivot2!$B$1:$B$3</c:f>
              <c:strCache>
                <c:ptCount val="1"/>
                <c:pt idx="0">
                  <c:v>0 0 0</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[7]Pivot2!$A$4:$A$40</c:f>
              <c:strCache>
                <c:ptCount val="37"/>
                <c:pt idx="0">
                  <c:v>Broadband</c:v>
                </c:pt>
                <c:pt idx="1">
                  <c:v>Capital Portfolio</c:v>
                </c:pt>
                <c:pt idx="2">
                  <c:v>Coal</c:v>
                </c:pt>
                <c:pt idx="3">
                  <c:v>Coal Bench</c:v>
                </c:pt>
                <c:pt idx="4">
                  <c:v>Convertible Arbitrage</c:v>
                </c:pt>
                <c:pt idx="5">
                  <c:v>Cross Commodity</c:v>
                </c:pt>
                <c:pt idx="6">
                  <c:v>Advertising</c:v>
                </c:pt>
                <c:pt idx="7">
                  <c:v>EES/EWS Gas</c:v>
                </c:pt>
                <c:pt idx="8">
                  <c:v>EES/EWS Power</c:v>
                </c:pt>
                <c:pt idx="9">
                  <c:v>EIM Bench</c:v>
                </c:pt>
                <c:pt idx="10">
                  <c:v>Emerging Bench</c:v>
                </c:pt>
                <c:pt idx="11">
                  <c:v>Emissions</c:v>
                </c:pt>
                <c:pt idx="12">
                  <c:v>Equities</c:v>
                </c:pt>
                <c:pt idx="13">
                  <c:v>Freight Trading</c:v>
                </c:pt>
                <c:pt idx="14">
                  <c:v>Gas Bench</c:v>
                </c:pt>
                <c:pt idx="15">
                  <c:v>Global Products</c:v>
                </c:pt>
                <c:pt idx="16">
                  <c:v>Interest Rate</c:v>
                </c:pt>
                <c:pt idx="17">
                  <c:v>Liquids Bench</c:v>
                </c:pt>
                <c:pt idx="18">
                  <c:v>LNG</c:v>
                </c:pt>
                <c:pt idx="19">
                  <c:v>LNG Bench</c:v>
                </c:pt>
                <c:pt idx="20">
                  <c:v>Lumber</c:v>
                </c:pt>
                <c:pt idx="21">
                  <c:v>Cocoa Bench</c:v>
                </c:pt>
                <c:pt idx="22">
                  <c:v>Merchant Portfolio</c:v>
                </c:pt>
                <c:pt idx="23">
                  <c:v>Natural Gas P&amp;L</c:v>
                </c:pt>
                <c:pt idx="24">
                  <c:v>Outage Options</c:v>
                </c:pt>
                <c:pt idx="25">
                  <c:v>Paper</c:v>
                </c:pt>
                <c:pt idx="26">
                  <c:v>Power Canada</c:v>
                </c:pt>
                <c:pt idx="27">
                  <c:v>Power East</c:v>
                </c:pt>
                <c:pt idx="28">
                  <c:v>Power West</c:v>
                </c:pt>
                <c:pt idx="29">
                  <c:v>Power Bench</c:v>
                </c:pt>
                <c:pt idx="30">
                  <c:v>S-Cone Power Bench</c:v>
                </c:pt>
                <c:pt idx="31">
                  <c:v>S-Cone Bench</c:v>
                </c:pt>
                <c:pt idx="32">
                  <c:v>Soft Commodities</c:v>
                </c:pt>
                <c:pt idx="33">
                  <c:v>Steel</c:v>
                </c:pt>
                <c:pt idx="34">
                  <c:v>Synfuel</c:v>
                </c:pt>
                <c:pt idx="35">
                  <c:v>Weather</c:v>
                </c:pt>
                <c:pt idx="36">
                  <c:v>U.K. Summary</c:v>
                </c:pt>
              </c:strCache>
            </c:strRef>
          </c:cat>
          <c:val>
            <c:numRef>
              <c:f>[7]Pivot2!$B$4:$B$40</c:f>
              <c:numCache>
                <c:formatCode>General</c:formatCode>
                <c:ptCount val="37"/>
                <c:pt idx="0">
                  <c:v>0</c:v>
                </c:pt>
                <c:pt idx="1">
                  <c:v>3</c:v>
                </c:pt>
                <c:pt idx="2">
                  <c:v>0</c:v>
                </c:pt>
                <c:pt idx="3">
                  <c:v>4</c:v>
                </c:pt>
                <c:pt idx="4">
                  <c:v>0</c:v>
                </c:pt>
                <c:pt idx="5">
                  <c:v>0</c:v>
                </c:pt>
                <c:pt idx="6">
                  <c:v>0</c:v>
                </c:pt>
                <c:pt idx="7">
                  <c:v>5</c:v>
                </c:pt>
                <c:pt idx="8">
                  <c:v>10</c:v>
                </c:pt>
                <c:pt idx="9">
                  <c:v>3</c:v>
                </c:pt>
                <c:pt idx="10">
                  <c:v>0</c:v>
                </c:pt>
                <c:pt idx="11">
                  <c:v>0</c:v>
                </c:pt>
                <c:pt idx="12">
                  <c:v>0</c:v>
                </c:pt>
                <c:pt idx="13">
                  <c:v>2</c:v>
                </c:pt>
                <c:pt idx="14">
                  <c:v>6</c:v>
                </c:pt>
                <c:pt idx="15">
                  <c:v>1</c:v>
                </c:pt>
                <c:pt idx="16">
                  <c:v>0</c:v>
                </c:pt>
                <c:pt idx="17">
                  <c:v>2</c:v>
                </c:pt>
                <c:pt idx="18">
                  <c:v>0</c:v>
                </c:pt>
                <c:pt idx="19">
                  <c:v>1</c:v>
                </c:pt>
                <c:pt idx="20">
                  <c:v>0</c:v>
                </c:pt>
                <c:pt idx="21">
                  <c:v>0</c:v>
                </c:pt>
                <c:pt idx="22">
                  <c:v>0</c:v>
                </c:pt>
                <c:pt idx="23">
                  <c:v>5</c:v>
                </c:pt>
                <c:pt idx="24">
                  <c:v>0</c:v>
                </c:pt>
                <c:pt idx="25">
                  <c:v>1</c:v>
                </c:pt>
                <c:pt idx="26">
                  <c:v>5</c:v>
                </c:pt>
                <c:pt idx="27">
                  <c:v>6</c:v>
                </c:pt>
                <c:pt idx="28">
                  <c:v>7</c:v>
                </c:pt>
                <c:pt idx="29">
                  <c:v>9</c:v>
                </c:pt>
                <c:pt idx="30">
                  <c:v>0</c:v>
                </c:pt>
                <c:pt idx="31">
                  <c:v>1</c:v>
                </c:pt>
                <c:pt idx="32">
                  <c:v>1</c:v>
                </c:pt>
                <c:pt idx="33">
                  <c:v>0</c:v>
                </c:pt>
                <c:pt idx="34">
                  <c:v>0</c:v>
                </c:pt>
                <c:pt idx="35">
                  <c:v>0</c:v>
                </c:pt>
                <c:pt idx="36">
                  <c:v>0</c:v>
                </c:pt>
              </c:numCache>
            </c:numRef>
          </c:val>
        </c:ser>
        <c:gapWidth val="150"/>
        <c:overlap val="0"/>
        <c:axId val="85047579"/>
        <c:axId val="86654698"/>
      </c:barChart>
      <c:catAx>
        <c:axId val="85047579"/>
        <c:scaling>
          <c:orientation val="minMax"/>
        </c:scaling>
        <c:delete val="0"/>
        <c:axPos val="b"/>
        <c:numFmt formatCode="General" sourceLinked="1"/>
        <c:majorTickMark val="out"/>
        <c:minorTickMark val="none"/>
        <c:tickLblPos val="nextTo"/>
        <c:spPr>
          <a:ln w="0">
            <a:solidFill>
              <a:srgbClr val="000000"/>
            </a:solidFill>
          </a:ln>
        </c:spPr>
        <c:txPr>
          <a:bodyPr rot="-5400000"/>
          <a:lstStyle/>
          <a:p>
            <a:pPr>
              <a:defRPr b="0" sz="900" strike="noStrike" u="none">
                <a:solidFill>
                  <a:srgbClr val="000000"/>
                </a:solidFill>
                <a:uFillTx/>
                <a:latin typeface="Arial"/>
              </a:defRPr>
            </a:pPr>
          </a:p>
        </c:txPr>
        <c:crossAx val="86654698"/>
        <c:crossesAt val="0"/>
        <c:auto val="1"/>
        <c:lblAlgn val="ctr"/>
        <c:lblOffset val="100"/>
        <c:noMultiLvlLbl val="0"/>
      </c:catAx>
      <c:valAx>
        <c:axId val="86654698"/>
        <c:scaling>
          <c:orientation val="minMax"/>
        </c:scaling>
        <c:delete val="0"/>
        <c:axPos val="l"/>
        <c:majorGridlines>
          <c:spPr>
            <a:ln w="12600">
              <a:solidFill>
                <a:srgbClr val="ff0000"/>
              </a:solidFill>
              <a:round/>
            </a:ln>
          </c:spPr>
        </c:majorGridlines>
        <c:minorGridlines>
          <c:spPr>
            <a:ln w="0">
              <a:solidFill>
                <a:srgbClr val="000000"/>
              </a:solidFill>
            </a:ln>
          </c:spPr>
        </c:minorGridlines>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85047579"/>
        <c:crossesAt val="1"/>
        <c:crossBetween val="midCat"/>
        <c:majorUnit val="1"/>
        <c:minorUnit val="1"/>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6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60 Days DPR Completion Times</a:t>
            </a:r>
          </a:p>
        </c:rich>
      </c:tx>
      <c:layout>
        <c:manualLayout>
          <c:xMode val="edge"/>
          <c:yMode val="edge"/>
          <c:x val="0.31139179013845"/>
          <c:y val="0.0416805601867289"/>
        </c:manualLayout>
      </c:layout>
      <c:overlay val="0"/>
      <c:spPr>
        <a:noFill/>
        <a:ln w="0">
          <a:noFill/>
        </a:ln>
      </c:spPr>
    </c:title>
    <c:autoTitleDeleted val="0"/>
    <c:plotArea>
      <c:layout>
        <c:manualLayout>
          <c:xMode val="edge"/>
          <c:yMode val="edge"/>
          <c:x val="0.159400048579062"/>
          <c:y val="0.0991441591641658"/>
          <c:w val="0.778054408549915"/>
          <c:h val="0.829609869956652"/>
        </c:manualLayout>
      </c:layout>
      <c:lineChart>
        <c:grouping val="standard"/>
        <c:varyColors val="0"/>
        <c:ser>
          <c:idx val="0"/>
          <c:order val="0"/>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[3]Chart!$AB$2:$AB$32</c:f>
              <c:numCache>
                <c:formatCode>General</c:formatCode>
                <c:ptCount val="31"/>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numCache>
            </c:numRef>
          </c:val>
          <c:smooth val="0"/>
        </c:ser>
        <c:ser>
          <c:idx val="1"/>
          <c:order val="1"/>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[3]Chart!$AC$2:$AC$32</c:f>
              <c:numCache>
                <c:formatCode>General</c:formatCode>
                <c:ptCount val="31"/>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numCache>
            </c:numRef>
          </c:val>
          <c:smooth val="0"/>
        </c:ser>
        <c:ser>
          <c:idx val="2"/>
          <c:order val="2"/>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[3]Chart!$AB$2:$AB$33</c:f>
              <c:numCache>
                <c:formatCode>General</c:formatCode>
                <c:ptCount val="32"/>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pt idx="31">
                  <c:v>0.313888888888889</c:v>
                </c:pt>
              </c:numCache>
            </c:numRef>
          </c:val>
          <c:smooth val="0"/>
        </c:ser>
        <c:ser>
          <c:idx val="3"/>
          <c:order val="3"/>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[3]Chart!$AC$2:$AC$33</c:f>
              <c:numCache>
                <c:formatCode>General</c:formatCode>
                <c:ptCount val="32"/>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pt idx="31">
                  <c:v>0.729166666666667</c:v>
                </c:pt>
              </c:numCache>
            </c:numRef>
          </c:val>
          <c:smooth val="0"/>
        </c:ser>
        <c:hiLowLines>
          <c:spPr>
            <a:ln w="0">
              <a:noFill/>
            </a:ln>
          </c:spPr>
        </c:hiLowLines>
        <c:marker val="1"/>
        <c:axId val="53907302"/>
        <c:axId val="91851234"/>
      </c:lineChart>
      <c:catAx>
        <c:axId val="53907302"/>
        <c:scaling>
          <c:orientation val="minMax"/>
          <c:max val="37085"/>
          <c:min val="37020"/>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Times New Roman"/>
              </a:defRPr>
            </a:pPr>
          </a:p>
        </c:txPr>
        <c:crossAx val="91851234"/>
        <c:crossesAt val="0"/>
        <c:auto val="1"/>
        <c:lblAlgn val="ctr"/>
        <c:lblOffset val="100"/>
        <c:noMultiLvlLbl val="0"/>
      </c:catAx>
      <c:valAx>
        <c:axId val="91851234"/>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25" strike="noStrike" u="none">
                <a:solidFill>
                  <a:srgbClr val="000000"/>
                </a:solidFill>
                <a:uFillTx/>
                <a:latin typeface="Arial"/>
              </a:defRPr>
            </a:pPr>
          </a:p>
        </c:txPr>
        <c:crossAx val="53907302"/>
        <c:crossesAt val="37020"/>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6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60 Days DPR Completion Times</a:t>
            </a:r>
          </a:p>
        </c:rich>
      </c:tx>
      <c:layout>
        <c:manualLayout>
          <c:xMode val="edge"/>
          <c:yMode val="edge"/>
          <c:x val="0.326597520267048"/>
          <c:y val="0.0437076111529766"/>
        </c:manualLayout>
      </c:layout>
      <c:overlay val="0"/>
      <c:spPr>
        <a:noFill/>
        <a:ln w="0">
          <a:noFill/>
        </a:ln>
      </c:spPr>
    </c:title>
    <c:autoTitleDeleted val="0"/>
    <c:plotArea>
      <c:layout>
        <c:manualLayout>
          <c:xMode val="edge"/>
          <c:yMode val="edge"/>
          <c:x val="0.0850023843586075"/>
          <c:y val="0.150392937883518"/>
          <c:w val="0.776049117787315"/>
          <c:h val="0.73086446334374"/>
        </c:manualLayout>
      </c:layout>
      <c:lineChart>
        <c:grouping val="standard"/>
        <c:varyColors val="0"/>
        <c:ser>
          <c:idx val="0"/>
          <c:order val="0"/>
          <c:tx>
            <c:strRef>
              <c:f>[8]Chart!$AB$1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[8]Chart!$AA$39:$AA$86</c:f>
              <c:strCache>
                <c:ptCount val="48"/>
                <c:pt idx="0">
                  <c:v>37062</c:v>
                </c:pt>
                <c:pt idx="1">
                  <c:v>37063</c:v>
                </c:pt>
                <c:pt idx="2">
                  <c:v>37064</c:v>
                </c:pt>
                <c:pt idx="3">
                  <c:v>37067</c:v>
                </c:pt>
                <c:pt idx="4">
                  <c:v>37068</c:v>
                </c:pt>
                <c:pt idx="5">
                  <c:v>37069</c:v>
                </c:pt>
                <c:pt idx="6">
                  <c:v>37070</c:v>
                </c:pt>
                <c:pt idx="7">
                  <c:v>37071</c:v>
                </c:pt>
                <c:pt idx="8">
                  <c:v/>
                </c:pt>
                <c:pt idx="9">
                  <c:v>37074</c:v>
                </c:pt>
                <c:pt idx="10">
                  <c:v>37075</c:v>
                </c:pt>
                <c:pt idx="11">
                  <c:v>37077</c:v>
                </c:pt>
                <c:pt idx="12">
                  <c:v>37078</c:v>
                </c:pt>
                <c:pt idx="13">
                  <c:v>37081</c:v>
                </c:pt>
                <c:pt idx="14">
                  <c:v>37082</c:v>
                </c:pt>
                <c:pt idx="15">
                  <c:v>37083</c:v>
                </c:pt>
                <c:pt idx="16">
                  <c:v>37084</c:v>
                </c:pt>
                <c:pt idx="17">
                  <c:v>37085</c:v>
                </c:pt>
                <c:pt idx="18">
                  <c:v>37088</c:v>
                </c:pt>
                <c:pt idx="19">
                  <c:v>37089</c:v>
                </c:pt>
                <c:pt idx="20">
                  <c:v>37090</c:v>
                </c:pt>
                <c:pt idx="21">
                  <c:v>37091</c:v>
                </c:pt>
                <c:pt idx="22">
                  <c:v>37092</c:v>
                </c:pt>
                <c:pt idx="23">
                  <c:v>37095</c:v>
                </c:pt>
                <c:pt idx="24">
                  <c:v>37096</c:v>
                </c:pt>
                <c:pt idx="25">
                  <c:v>37097</c:v>
                </c:pt>
                <c:pt idx="26">
                  <c:v>37098</c:v>
                </c:pt>
                <c:pt idx="27">
                  <c:v>37099</c:v>
                </c:pt>
                <c:pt idx="28">
                  <c:v>37102</c:v>
                </c:pt>
                <c:pt idx="29">
                  <c:v>37103</c:v>
                </c:pt>
                <c:pt idx="30">
                  <c:v/>
                </c:pt>
                <c:pt idx="31">
                  <c:v>37104</c:v>
                </c:pt>
                <c:pt idx="32">
                  <c:v>37105</c:v>
                </c:pt>
                <c:pt idx="33">
                  <c:v>37106</c:v>
                </c:pt>
                <c:pt idx="34">
                  <c:v>37109</c:v>
                </c:pt>
                <c:pt idx="35">
                  <c:v>37110</c:v>
                </c:pt>
                <c:pt idx="36">
                  <c:v>37111</c:v>
                </c:pt>
                <c:pt idx="37">
                  <c:v>37112</c:v>
                </c:pt>
                <c:pt idx="38">
                  <c:v>37113</c:v>
                </c:pt>
                <c:pt idx="39">
                  <c:v>37116</c:v>
                </c:pt>
                <c:pt idx="40">
                  <c:v>37117</c:v>
                </c:pt>
                <c:pt idx="41">
                  <c:v>37118</c:v>
                </c:pt>
                <c:pt idx="42">
                  <c:v>37119</c:v>
                </c:pt>
                <c:pt idx="43">
                  <c:v>37120</c:v>
                </c:pt>
                <c:pt idx="44">
                  <c:v>37123</c:v>
                </c:pt>
                <c:pt idx="45">
                  <c:v>37124</c:v>
                </c:pt>
                <c:pt idx="46">
                  <c:v>37125</c:v>
                </c:pt>
                <c:pt idx="47">
                  <c:v>37126</c:v>
                </c:pt>
              </c:strCache>
            </c:strRef>
          </c:cat>
          <c:val>
            <c:numRef>
              <c:f>[8]Chart!$AB$39:$AB$86</c:f>
              <c:numCache>
                <c:formatCode>General</c:formatCode>
                <c:ptCount val="48"/>
                <c:pt idx="0">
                  <c:v>0.315277777777778</c:v>
                </c:pt>
                <c:pt idx="1">
                  <c:v>0.31875</c:v>
                </c:pt>
                <c:pt idx="2">
                  <c:v>0.320833333333333</c:v>
                </c:pt>
                <c:pt idx="3">
                  <c:v>0.319444444444445</c:v>
                </c:pt>
                <c:pt idx="4">
                  <c:v>0.318055555555556</c:v>
                </c:pt>
                <c:pt idx="5">
                  <c:v>0.313194444444444</c:v>
                </c:pt>
                <c:pt idx="6">
                  <c:v>0.319444444444445</c:v>
                </c:pt>
                <c:pt idx="7">
                  <c:v>0.320833333333333</c:v>
                </c:pt>
                <c:pt idx="9">
                  <c:v>0.319444444444445</c:v>
                </c:pt>
                <c:pt idx="10">
                  <c:v>0.319444444444444</c:v>
                </c:pt>
                <c:pt idx="11">
                  <c:v>0.319444444444444</c:v>
                </c:pt>
                <c:pt idx="12">
                  <c:v>0.317361111111111</c:v>
                </c:pt>
                <c:pt idx="13">
                  <c:v>0.319444444444445</c:v>
                </c:pt>
                <c:pt idx="14">
                  <c:v>0.319444444444445</c:v>
                </c:pt>
                <c:pt idx="15">
                  <c:v>0.319444444444444</c:v>
                </c:pt>
                <c:pt idx="16">
                  <c:v>0.317361111111111</c:v>
                </c:pt>
                <c:pt idx="17">
                  <c:v>0.320138888888889</c:v>
                </c:pt>
                <c:pt idx="18">
                  <c:v>0.321527777777778</c:v>
                </c:pt>
                <c:pt idx="19">
                  <c:v>0.318055555555556</c:v>
                </c:pt>
                <c:pt idx="20">
                  <c:v>0.320138888888889</c:v>
                </c:pt>
                <c:pt idx="21">
                  <c:v>0.320138888888889</c:v>
                </c:pt>
                <c:pt idx="22">
                  <c:v>0.315277777777778</c:v>
                </c:pt>
                <c:pt idx="23">
                  <c:v>0.313888888888889</c:v>
                </c:pt>
                <c:pt idx="24">
                  <c:v>0.318055555555556</c:v>
                </c:pt>
                <c:pt idx="25">
                  <c:v>0.316666666666667</c:v>
                </c:pt>
                <c:pt idx="26">
                  <c:v>0.319444444444445</c:v>
                </c:pt>
                <c:pt idx="27">
                  <c:v>0.319444444444445</c:v>
                </c:pt>
                <c:pt idx="28">
                  <c:v>0.319444444444445</c:v>
                </c:pt>
                <c:pt idx="29">
                  <c:v>0.322916666666667</c:v>
                </c:pt>
                <c:pt idx="31">
                  <c:v>0.31875</c:v>
                </c:pt>
                <c:pt idx="32">
                  <c:v>0.318055555555556</c:v>
                </c:pt>
                <c:pt idx="33">
                  <c:v>0.320138888888889</c:v>
                </c:pt>
                <c:pt idx="34">
                  <c:v>0.319444444444445</c:v>
                </c:pt>
                <c:pt idx="35">
                  <c:v>0.313888888888889</c:v>
                </c:pt>
                <c:pt idx="36">
                  <c:v>0.315277777777778</c:v>
                </c:pt>
                <c:pt idx="37">
                  <c:v>0.319444444444445</c:v>
                </c:pt>
                <c:pt idx="38">
                  <c:v>0.319444444444445</c:v>
                </c:pt>
                <c:pt idx="39">
                  <c:v>0.329166666666667</c:v>
                </c:pt>
                <c:pt idx="40">
                  <c:v>0.317361111111111</c:v>
                </c:pt>
                <c:pt idx="41">
                  <c:v>0.309027777777778</c:v>
                </c:pt>
                <c:pt idx="42">
                  <c:v>0.324305555555556</c:v>
                </c:pt>
                <c:pt idx="43">
                  <c:v>0.333333333333333</c:v>
                </c:pt>
                <c:pt idx="44">
                  <c:v>0.319444444444445</c:v>
                </c:pt>
                <c:pt idx="45">
                  <c:v>0.319444444444445</c:v>
                </c:pt>
                <c:pt idx="46">
                  <c:v>0.324305555555556</c:v>
                </c:pt>
                <c:pt idx="47">
                  <c:v>0.319444444444445</c:v>
                </c:pt>
              </c:numCache>
            </c:numRef>
          </c:val>
          <c:smooth val="0"/>
        </c:ser>
        <c:ser>
          <c:idx val="1"/>
          <c:order val="1"/>
          <c:tx>
            <c:strRef>
              <c:f>[8]Chart!$AC$1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[8]Chart!$AA$39:$AA$86</c:f>
              <c:strCache>
                <c:ptCount val="48"/>
                <c:pt idx="0">
                  <c:v>37062</c:v>
                </c:pt>
                <c:pt idx="1">
                  <c:v>37063</c:v>
                </c:pt>
                <c:pt idx="2">
                  <c:v>37064</c:v>
                </c:pt>
                <c:pt idx="3">
                  <c:v>37067</c:v>
                </c:pt>
                <c:pt idx="4">
                  <c:v>37068</c:v>
                </c:pt>
                <c:pt idx="5">
                  <c:v>37069</c:v>
                </c:pt>
                <c:pt idx="6">
                  <c:v>37070</c:v>
                </c:pt>
                <c:pt idx="7">
                  <c:v>37071</c:v>
                </c:pt>
                <c:pt idx="8">
                  <c:v/>
                </c:pt>
                <c:pt idx="9">
                  <c:v>37074</c:v>
                </c:pt>
                <c:pt idx="10">
                  <c:v>37075</c:v>
                </c:pt>
                <c:pt idx="11">
                  <c:v>37077</c:v>
                </c:pt>
                <c:pt idx="12">
                  <c:v>37078</c:v>
                </c:pt>
                <c:pt idx="13">
                  <c:v>37081</c:v>
                </c:pt>
                <c:pt idx="14">
                  <c:v>37082</c:v>
                </c:pt>
                <c:pt idx="15">
                  <c:v>37083</c:v>
                </c:pt>
                <c:pt idx="16">
                  <c:v>37084</c:v>
                </c:pt>
                <c:pt idx="17">
                  <c:v>37085</c:v>
                </c:pt>
                <c:pt idx="18">
                  <c:v>37088</c:v>
                </c:pt>
                <c:pt idx="19">
                  <c:v>37089</c:v>
                </c:pt>
                <c:pt idx="20">
                  <c:v>37090</c:v>
                </c:pt>
                <c:pt idx="21">
                  <c:v>37091</c:v>
                </c:pt>
                <c:pt idx="22">
                  <c:v>37092</c:v>
                </c:pt>
                <c:pt idx="23">
                  <c:v>37095</c:v>
                </c:pt>
                <c:pt idx="24">
                  <c:v>37096</c:v>
                </c:pt>
                <c:pt idx="25">
                  <c:v>37097</c:v>
                </c:pt>
                <c:pt idx="26">
                  <c:v>37098</c:v>
                </c:pt>
                <c:pt idx="27">
                  <c:v>37099</c:v>
                </c:pt>
                <c:pt idx="28">
                  <c:v>37102</c:v>
                </c:pt>
                <c:pt idx="29">
                  <c:v>37103</c:v>
                </c:pt>
                <c:pt idx="30">
                  <c:v/>
                </c:pt>
                <c:pt idx="31">
                  <c:v>37104</c:v>
                </c:pt>
                <c:pt idx="32">
                  <c:v>37105</c:v>
                </c:pt>
                <c:pt idx="33">
                  <c:v>37106</c:v>
                </c:pt>
                <c:pt idx="34">
                  <c:v>37109</c:v>
                </c:pt>
                <c:pt idx="35">
                  <c:v>37110</c:v>
                </c:pt>
                <c:pt idx="36">
                  <c:v>37111</c:v>
                </c:pt>
                <c:pt idx="37">
                  <c:v>37112</c:v>
                </c:pt>
                <c:pt idx="38">
                  <c:v>37113</c:v>
                </c:pt>
                <c:pt idx="39">
                  <c:v>37116</c:v>
                </c:pt>
                <c:pt idx="40">
                  <c:v>37117</c:v>
                </c:pt>
                <c:pt idx="41">
                  <c:v>37118</c:v>
                </c:pt>
                <c:pt idx="42">
                  <c:v>37119</c:v>
                </c:pt>
                <c:pt idx="43">
                  <c:v>37120</c:v>
                </c:pt>
                <c:pt idx="44">
                  <c:v>37123</c:v>
                </c:pt>
                <c:pt idx="45">
                  <c:v>37124</c:v>
                </c:pt>
                <c:pt idx="46">
                  <c:v>37125</c:v>
                </c:pt>
                <c:pt idx="47">
                  <c:v>37126</c:v>
                </c:pt>
              </c:strCache>
            </c:strRef>
          </c:cat>
          <c:val>
            <c:numRef>
              <c:f>[8]Chart!$AC$39:$AC$86</c:f>
              <c:numCache>
                <c:formatCode>General</c:formatCode>
                <c:ptCount val="48"/>
                <c:pt idx="0">
                  <c:v>0.647916666666667</c:v>
                </c:pt>
                <c:pt idx="1">
                  <c:v>0.660416666666667</c:v>
                </c:pt>
                <c:pt idx="2">
                  <c:v>0.685416666666667</c:v>
                </c:pt>
                <c:pt idx="3">
                  <c:v>0.672916666666667</c:v>
                </c:pt>
                <c:pt idx="4">
                  <c:v>0.608333333333333</c:v>
                </c:pt>
                <c:pt idx="5">
                  <c:v>0.682638888888889</c:v>
                </c:pt>
                <c:pt idx="6">
                  <c:v>0.833333333333333</c:v>
                </c:pt>
                <c:pt idx="9">
                  <c:v>0.875</c:v>
                </c:pt>
                <c:pt idx="10">
                  <c:v>0.875</c:v>
                </c:pt>
                <c:pt idx="11">
                  <c:v>0.875</c:v>
                </c:pt>
                <c:pt idx="12">
                  <c:v>0.78125</c:v>
                </c:pt>
                <c:pt idx="13">
                  <c:v>0.723611111111111</c:v>
                </c:pt>
                <c:pt idx="14">
                  <c:v>0.661111111111111</c:v>
                </c:pt>
                <c:pt idx="15">
                  <c:v>0.69375</c:v>
                </c:pt>
                <c:pt idx="16">
                  <c:v>0.635416666666667</c:v>
                </c:pt>
                <c:pt idx="17">
                  <c:v>0.695138888888889</c:v>
                </c:pt>
                <c:pt idx="18">
                  <c:v>0.695833333333333</c:v>
                </c:pt>
                <c:pt idx="19">
                  <c:v>0.688888888888889</c:v>
                </c:pt>
                <c:pt idx="20">
                  <c:v>0.608333333333333</c:v>
                </c:pt>
                <c:pt idx="21">
                  <c:v>0.688888888888889</c:v>
                </c:pt>
                <c:pt idx="22">
                  <c:v>0.709722222222222</c:v>
                </c:pt>
                <c:pt idx="23">
                  <c:v>0.688888888888889</c:v>
                </c:pt>
                <c:pt idx="24">
                  <c:v>0.654166666666667</c:v>
                </c:pt>
                <c:pt idx="25">
                  <c:v>0.720138888888889</c:v>
                </c:pt>
                <c:pt idx="26">
                  <c:v>0.854861111111111</c:v>
                </c:pt>
                <c:pt idx="28">
                  <c:v>0.779861111111111</c:v>
                </c:pt>
                <c:pt idx="32">
                  <c:v>0.717361111111111</c:v>
                </c:pt>
                <c:pt idx="33">
                  <c:v>0.788194444444445</c:v>
                </c:pt>
                <c:pt idx="34">
                  <c:v>0.78125</c:v>
                </c:pt>
                <c:pt idx="35">
                  <c:v>0.6</c:v>
                </c:pt>
                <c:pt idx="36">
                  <c:v>0.708333333333333</c:v>
                </c:pt>
                <c:pt idx="37">
                  <c:v>0.664583333333333</c:v>
                </c:pt>
                <c:pt idx="38">
                  <c:v>0.716666666666667</c:v>
                </c:pt>
                <c:pt idx="39">
                  <c:v>0.678472222222222</c:v>
                </c:pt>
                <c:pt idx="40">
                  <c:v>0.722916666666667</c:v>
                </c:pt>
                <c:pt idx="41">
                  <c:v>0.727083333333333</c:v>
                </c:pt>
                <c:pt idx="42">
                  <c:v>0.670138888888889</c:v>
                </c:pt>
                <c:pt idx="43">
                  <c:v>0.721527777777778</c:v>
                </c:pt>
                <c:pt idx="44">
                  <c:v>0.690972222222222</c:v>
                </c:pt>
                <c:pt idx="45">
                  <c:v>0.666666666666667</c:v>
                </c:pt>
                <c:pt idx="46">
                  <c:v>0.759722222222222</c:v>
                </c:pt>
                <c:pt idx="47">
                  <c:v>0.708333333333333</c:v>
                </c:pt>
              </c:numCache>
            </c:numRef>
          </c:val>
          <c:smooth val="0"/>
        </c:ser>
        <c:hiLowLines>
          <c:spPr>
            <a:ln w="0">
              <a:noFill/>
            </a:ln>
          </c:spPr>
        </c:hiLowLines>
        <c:marker val="1"/>
        <c:axId val="22950357"/>
        <c:axId val="11979741"/>
      </c:lineChart>
      <c:catAx>
        <c:axId val="22950357"/>
        <c:scaling>
          <c:orientation val="minMax"/>
        </c:scaling>
        <c:delete val="0"/>
        <c:axPos val="b"/>
        <c:title>
          <c:tx>
            <c:rich>
              <a:bodyPr rot="0"/>
              <a:lstStyle/>
              <a:p>
                <a:pPr>
                  <a:defRPr b="0" sz="1300" strike="noStrike" u="none">
                    <a:uFillTx/>
                    <a:latin typeface="Arial"/>
                  </a:defRPr>
                </a:pPr>
                <a:r>
                  <a:rPr b="1" sz="900" strike="noStrike" u="none">
                    <a:solidFill>
                      <a:srgbClr val="000000"/>
                    </a:solidFill>
                    <a:uFillTx/>
                    <a:latin typeface="Arial"/>
                  </a:rPr>
                  <a:t>Report Dates</a:t>
                </a:r>
              </a:p>
            </c:rich>
          </c:tx>
          <c:overlay val="0"/>
          <c:spPr>
            <a:noFill/>
            <a:ln w="0">
              <a:noFill/>
            </a:ln>
          </c:spPr>
        </c:title>
        <c:numFmt formatCode="General" sourceLinked="1"/>
        <c:majorTickMark val="out"/>
        <c:minorTickMark val="none"/>
        <c:tickLblPos val="nextTo"/>
        <c:spPr>
          <a:ln w="0">
            <a:solidFill>
              <a:srgbClr val="000000"/>
            </a:solidFill>
          </a:ln>
        </c:spPr>
        <c:txPr>
          <a:bodyPr rot="-5400000"/>
          <a:lstStyle/>
          <a:p>
            <a:pPr>
              <a:defRPr b="0" sz="900" strike="noStrike" u="none">
                <a:solidFill>
                  <a:srgbClr val="000000"/>
                </a:solidFill>
                <a:uFillTx/>
                <a:latin typeface="Times New Roman"/>
              </a:defRPr>
            </a:pPr>
          </a:p>
        </c:txPr>
        <c:crossAx val="11979741"/>
        <c:crossesAt val="0"/>
        <c:auto val="1"/>
        <c:lblAlgn val="ctr"/>
        <c:lblOffset val="100"/>
        <c:noMultiLvlLbl val="0"/>
      </c:catAx>
      <c:valAx>
        <c:axId val="11979741"/>
        <c:scaling>
          <c:orientation val="minMax"/>
          <c:max val="0.8"/>
          <c:min val="0.291666666666667"/>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900" strike="noStrike" u="none">
                    <a:solidFill>
                      <a:srgbClr val="000000"/>
                    </a:solidFill>
                    <a:uFillTx/>
                    <a:latin typeface="Arial"/>
                  </a:rPr>
                  <a:t>Completion Times</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22950357"/>
        <c:crossesAt val="1"/>
        <c:crossBetween val="midCat"/>
        <c:majorUnit val="0.04"/>
        <c:minorUnit val="0.04"/>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userShapes r:id="rId1"/>
</c:chartSpace>
</file>

<file path=xl/charts/chart7.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Groups representing a 10% or greater change in Prelim-Final numbers
 on days where the change was greater than $1 mil</a:t>
            </a:r>
          </a:p>
        </c:rich>
      </c:tx>
      <c:layout>
        <c:manualLayout>
          <c:xMode val="edge"/>
          <c:yMode val="edge"/>
          <c:x val="0.212019321841258"/>
          <c:y val="0.0279692575865621"/>
        </c:manualLayout>
      </c:layout>
      <c:overlay val="0"/>
      <c:spPr>
        <a:noFill/>
        <a:ln w="0">
          <a:noFill/>
        </a:ln>
      </c:spPr>
    </c:title>
    <c:autoTitleDeleted val="0"/>
    <c:plotArea>
      <c:layout>
        <c:manualLayout>
          <c:xMode val="edge"/>
          <c:yMode val="edge"/>
          <c:x val="0.025999242280735"/>
          <c:y val="0.128119800332779"/>
          <c:w val="0.761649933699564"/>
          <c:h val="0.850804215196894"/>
        </c:manualLayout>
      </c:layout>
      <c:barChart>
        <c:barDir val="col"/>
        <c:grouping val="stacked"/>
        <c:varyColors val="0"/>
        <c:ser>
          <c:idx val="0"/>
          <c:order val="0"/>
          <c:tx>
            <c:strRef>
              <c:f>[5]Summary!$A$8:$E$8</c:f>
              <c:strCache>
                <c:ptCount val="1"/>
                <c:pt idx="0">
                  <c:v>Broadband</c:v>
                </c:pt>
              </c:strCache>
            </c:strRef>
          </c:tx>
          <c:spPr>
            <a:solidFill>
              <a:srgbClr val="99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[5]Summary!$P$7:$AL$7</c:f>
              <c:strCache>
                <c:ptCount val="23"/>
                <c:pt idx="0">
                  <c:v>37151</c:v>
                </c:pt>
                <c:pt idx="1">
                  <c:v>37152</c:v>
                </c:pt>
                <c:pt idx="2">
                  <c:v>37153</c:v>
                </c:pt>
                <c:pt idx="3">
                  <c:v>37154</c:v>
                </c:pt>
                <c:pt idx="4">
                  <c:v>37155</c:v>
                </c:pt>
                <c:pt idx="5">
                  <c:v>37158</c:v>
                </c:pt>
                <c:pt idx="6">
                  <c:v>37159</c:v>
                </c:pt>
                <c:pt idx="7">
                  <c:v>37160</c:v>
                </c:pt>
                <c:pt idx="8">
                  <c:v>37161</c:v>
                </c:pt>
                <c:pt idx="9">
                  <c:v>37162</c:v>
                </c:pt>
                <c:pt idx="10">
                  <c:v>37167</c:v>
                </c:pt>
                <c:pt idx="11">
                  <c:v>37168</c:v>
                </c:pt>
                <c:pt idx="12">
                  <c:v>37169</c:v>
                </c:pt>
                <c:pt idx="13">
                  <c:v>37172</c:v>
                </c:pt>
                <c:pt idx="14">
                  <c:v>37173</c:v>
                </c:pt>
                <c:pt idx="15">
                  <c:v>37174</c:v>
                </c:pt>
                <c:pt idx="16">
                  <c:v>37175</c:v>
                </c:pt>
                <c:pt idx="17">
                  <c:v>37176</c:v>
                </c:pt>
                <c:pt idx="18">
                  <c:v>37179</c:v>
                </c:pt>
                <c:pt idx="19">
                  <c:v>37180</c:v>
                </c:pt>
                <c:pt idx="20">
                  <c:v>37181</c:v>
                </c:pt>
                <c:pt idx="21">
                  <c:v>37182</c:v>
                </c:pt>
                <c:pt idx="22">
                  <c:v>37183</c:v>
                </c:pt>
              </c:strCache>
            </c:strRef>
          </c:cat>
          <c:val>
            <c:numRef>
              <c:f>[5]Summary!$P$8:$AL$8</c:f>
              <c:numCache>
                <c:formatCode>General</c:formatCode>
                <c:ptCount val="23"/>
              </c:numCache>
            </c:numRef>
          </c:val>
        </c:ser>
        <c:ser>
          <c:idx val="1"/>
          <c:order val="1"/>
          <c:tx>
            <c:strRef>
              <c:f>[5]Summary!$A$9:$E$9</c:f>
              <c:strCache>
                <c:ptCount val="1"/>
                <c:pt idx="0">
                  <c:v>Capital Portfolio</c:v>
                </c:pt>
              </c:strCache>
            </c:strRef>
          </c:tx>
          <c:spPr>
            <a:solidFill>
              <a:srgbClr val="9933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[5]Summary!$P$7:$AL$7</c:f>
              <c:strCache>
                <c:ptCount val="23"/>
                <c:pt idx="0">
                  <c:v>37151</c:v>
                </c:pt>
                <c:pt idx="1">
                  <c:v>37152</c:v>
                </c:pt>
                <c:pt idx="2">
                  <c:v>37153</c:v>
                </c:pt>
                <c:pt idx="3">
                  <c:v>37154</c:v>
                </c:pt>
                <c:pt idx="4">
                  <c:v>37155</c:v>
                </c:pt>
                <c:pt idx="5">
                  <c:v>37158</c:v>
                </c:pt>
                <c:pt idx="6">
                  <c:v>37159</c:v>
                </c:pt>
                <c:pt idx="7">
                  <c:v>37160</c:v>
                </c:pt>
                <c:pt idx="8">
                  <c:v>37161</c:v>
                </c:pt>
                <c:pt idx="9">
                  <c:v>37162</c:v>
                </c:pt>
                <c:pt idx="10">
                  <c:v>37167</c:v>
                </c:pt>
                <c:pt idx="11">
                  <c:v>37168</c:v>
                </c:pt>
                <c:pt idx="12">
                  <c:v>37169</c:v>
                </c:pt>
                <c:pt idx="13">
                  <c:v>37172</c:v>
                </c:pt>
                <c:pt idx="14">
                  <c:v>37173</c:v>
                </c:pt>
                <c:pt idx="15">
                  <c:v>37174</c:v>
                </c:pt>
                <c:pt idx="16">
                  <c:v>37175</c:v>
                </c:pt>
                <c:pt idx="17">
                  <c:v>37176</c:v>
                </c:pt>
                <c:pt idx="18">
                  <c:v>37179</c:v>
                </c:pt>
                <c:pt idx="19">
                  <c:v>37180</c:v>
                </c:pt>
                <c:pt idx="20">
                  <c:v>37181</c:v>
                </c:pt>
                <c:pt idx="21">
                  <c:v>37182</c:v>
                </c:pt>
                <c:pt idx="22">
                  <c:v>37183</c:v>
                </c:pt>
              </c:strCache>
            </c:strRef>
          </c:cat>
          <c:val>
            <c:numRef>
              <c:f>[5]Summary!$P$9:$AL$9</c:f>
              <c:numCache>
                <c:formatCode>General</c:formatCode>
                <c:ptCount val="23"/>
              </c:numCache>
            </c:numRef>
          </c:val>
        </c:ser>
        <c:ser>
          <c:idx val="2"/>
          <c:order val="2"/>
          <c:tx>
            <c:strRef>
              <c:f>[5]Summary!$A$10:$E$10</c:f>
              <c:strCache>
                <c:ptCount val="1"/>
                <c:pt idx="0">
                  <c:v>Coal</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[5]Summary!$P$7:$AL$7</c:f>
              <c:strCache>
                <c:ptCount val="23"/>
                <c:pt idx="0">
                  <c:v>37151</c:v>
                </c:pt>
                <c:pt idx="1">
                  <c:v>37152</c:v>
                </c:pt>
                <c:pt idx="2">
                  <c:v>37153</c:v>
                </c:pt>
                <c:pt idx="3">
                  <c:v>37154</c:v>
                </c:pt>
                <c:pt idx="4">
                  <c:v>37155</c:v>
                </c:pt>
                <c:pt idx="5">
                  <c:v>37158</c:v>
                </c:pt>
                <c:pt idx="6">
                  <c:v>37159</c:v>
                </c:pt>
                <c:pt idx="7">
                  <c:v>37160</c:v>
                </c:pt>
                <c:pt idx="8">
                  <c:v>37161</c:v>
                </c:pt>
                <c:pt idx="9">
                  <c:v>37162</c:v>
                </c:pt>
                <c:pt idx="10">
                  <c:v>37167</c:v>
                </c:pt>
                <c:pt idx="11">
                  <c:v>37168</c:v>
                </c:pt>
                <c:pt idx="12">
                  <c:v>37169</c:v>
                </c:pt>
                <c:pt idx="13">
                  <c:v>37172</c:v>
                </c:pt>
                <c:pt idx="14">
                  <c:v>37173</c:v>
                </c:pt>
                <c:pt idx="15">
                  <c:v>37174</c:v>
                </c:pt>
                <c:pt idx="16">
                  <c:v>37175</c:v>
                </c:pt>
                <c:pt idx="17">
                  <c:v>37176</c:v>
                </c:pt>
                <c:pt idx="18">
                  <c:v>37179</c:v>
                </c:pt>
                <c:pt idx="19">
                  <c:v>37180</c:v>
                </c:pt>
                <c:pt idx="20">
                  <c:v>37181</c:v>
                </c:pt>
                <c:pt idx="21">
                  <c:v>37182</c:v>
                </c:pt>
                <c:pt idx="22">
                  <c:v>37183</c:v>
                </c:pt>
              </c:strCache>
            </c:strRef>
          </c:cat>
          <c:val>
            <c:numRef>
              <c:f>[5]Summary!$P$10:$AL$10</c:f>
              <c:numCache>
                <c:formatCode>General</c:formatCode>
                <c:ptCount val="23"/>
              </c:numCache>
            </c:numRef>
          </c:val>
        </c:ser>
        <c:ser>
          <c:idx val="3"/>
          <c:order val="3"/>
          <c:tx>
            <c:strRef>
              <c:f>[5]Summary!$A$11:$E$11</c:f>
              <c:strCache>
                <c:ptCount val="1"/>
                <c:pt idx="0">
                  <c:v>Cross Commodity</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[5]Summary!$P$7:$AL$7</c:f>
              <c:strCache>
                <c:ptCount val="23"/>
                <c:pt idx="0">
                  <c:v>37151</c:v>
                </c:pt>
                <c:pt idx="1">
                  <c:v>37152</c:v>
                </c:pt>
                <c:pt idx="2">
                  <c:v>37153</c:v>
                </c:pt>
                <c:pt idx="3">
                  <c:v>37154</c:v>
                </c:pt>
                <c:pt idx="4">
                  <c:v>37155</c:v>
                </c:pt>
                <c:pt idx="5">
                  <c:v>37158</c:v>
                </c:pt>
                <c:pt idx="6">
                  <c:v>37159</c:v>
                </c:pt>
                <c:pt idx="7">
                  <c:v>37160</c:v>
                </c:pt>
                <c:pt idx="8">
                  <c:v>37161</c:v>
                </c:pt>
                <c:pt idx="9">
                  <c:v>37162</c:v>
                </c:pt>
                <c:pt idx="10">
                  <c:v>37167</c:v>
                </c:pt>
                <c:pt idx="11">
                  <c:v>37168</c:v>
                </c:pt>
                <c:pt idx="12">
                  <c:v>37169</c:v>
                </c:pt>
                <c:pt idx="13">
                  <c:v>37172</c:v>
                </c:pt>
                <c:pt idx="14">
                  <c:v>37173</c:v>
                </c:pt>
                <c:pt idx="15">
                  <c:v>37174</c:v>
                </c:pt>
                <c:pt idx="16">
                  <c:v>37175</c:v>
                </c:pt>
                <c:pt idx="17">
                  <c:v>37176</c:v>
                </c:pt>
                <c:pt idx="18">
                  <c:v>37179</c:v>
                </c:pt>
                <c:pt idx="19">
                  <c:v>37180</c:v>
                </c:pt>
                <c:pt idx="20">
                  <c:v>37181</c:v>
                </c:pt>
                <c:pt idx="21">
                  <c:v>37182</c:v>
                </c:pt>
                <c:pt idx="22">
                  <c:v>37183</c:v>
                </c:pt>
              </c:strCache>
            </c:strRef>
          </c:cat>
          <c:val>
            <c:numRef>
              <c:f>[5]Summary!$P$11:$AL$11</c:f>
              <c:numCache>
                <c:formatCode>General</c:formatCode>
                <c:ptCount val="23"/>
              </c:numCache>
            </c:numRef>
          </c:val>
        </c:ser>
        <c:ser>
          <c:idx val="4"/>
          <c:order val="4"/>
          <c:tx>
            <c:strRef>
              <c:f>[5]Summary!$A$12:$E$12</c:f>
              <c:strCache>
                <c:ptCount val="1"/>
                <c:pt idx="0">
                  <c:v>Advertising</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[5]Summary!$P$7:$AL$7</c:f>
              <c:strCache>
                <c:ptCount val="23"/>
                <c:pt idx="0">
                  <c:v>37151</c:v>
                </c:pt>
                <c:pt idx="1">
                  <c:v>37152</c:v>
                </c:pt>
                <c:pt idx="2">
                  <c:v>37153</c:v>
                </c:pt>
                <c:pt idx="3">
                  <c:v>37154</c:v>
                </c:pt>
                <c:pt idx="4">
                  <c:v>37155</c:v>
                </c:pt>
                <c:pt idx="5">
                  <c:v>37158</c:v>
                </c:pt>
                <c:pt idx="6">
                  <c:v>37159</c:v>
                </c:pt>
                <c:pt idx="7">
                  <c:v>37160</c:v>
                </c:pt>
                <c:pt idx="8">
                  <c:v>37161</c:v>
                </c:pt>
                <c:pt idx="9">
                  <c:v>37162</c:v>
                </c:pt>
                <c:pt idx="10">
                  <c:v>37167</c:v>
                </c:pt>
                <c:pt idx="11">
                  <c:v>37168</c:v>
                </c:pt>
                <c:pt idx="12">
                  <c:v>37169</c:v>
                </c:pt>
                <c:pt idx="13">
                  <c:v>37172</c:v>
                </c:pt>
                <c:pt idx="14">
                  <c:v>37173</c:v>
                </c:pt>
                <c:pt idx="15">
                  <c:v>37174</c:v>
                </c:pt>
                <c:pt idx="16">
                  <c:v>37175</c:v>
                </c:pt>
                <c:pt idx="17">
                  <c:v>37176</c:v>
                </c:pt>
                <c:pt idx="18">
                  <c:v>37179</c:v>
                </c:pt>
                <c:pt idx="19">
                  <c:v>37180</c:v>
                </c:pt>
                <c:pt idx="20">
                  <c:v>37181</c:v>
                </c:pt>
                <c:pt idx="21">
                  <c:v>37182</c:v>
                </c:pt>
                <c:pt idx="22">
                  <c:v>37183</c:v>
                </c:pt>
              </c:strCache>
            </c:strRef>
          </c:cat>
          <c:val>
            <c:numRef>
              <c:f>[5]Summary!$P$12:$AL$12</c:f>
              <c:numCache>
                <c:formatCode>General</c:formatCode>
                <c:ptCount val="23"/>
              </c:numCache>
            </c:numRef>
          </c:val>
        </c:ser>
        <c:ser>
          <c:idx val="5"/>
          <c:order val="5"/>
          <c:tx>
            <c:strRef>
              <c:f>[5]Summary!$A$13:$E$13</c:f>
              <c:strCache>
                <c:ptCount val="1"/>
                <c:pt idx="0">
                  <c:v>EES/EWS</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[5]Summary!$P$7:$AL$7</c:f>
              <c:strCache>
                <c:ptCount val="23"/>
                <c:pt idx="0">
                  <c:v>37151</c:v>
                </c:pt>
                <c:pt idx="1">
                  <c:v>37152</c:v>
                </c:pt>
                <c:pt idx="2">
                  <c:v>37153</c:v>
                </c:pt>
                <c:pt idx="3">
                  <c:v>37154</c:v>
                </c:pt>
                <c:pt idx="4">
                  <c:v>37155</c:v>
                </c:pt>
                <c:pt idx="5">
                  <c:v>37158</c:v>
                </c:pt>
                <c:pt idx="6">
                  <c:v>37159</c:v>
                </c:pt>
                <c:pt idx="7">
                  <c:v>37160</c:v>
                </c:pt>
                <c:pt idx="8">
                  <c:v>37161</c:v>
                </c:pt>
                <c:pt idx="9">
                  <c:v>37162</c:v>
                </c:pt>
                <c:pt idx="10">
                  <c:v>37167</c:v>
                </c:pt>
                <c:pt idx="11">
                  <c:v>37168</c:v>
                </c:pt>
                <c:pt idx="12">
                  <c:v>37169</c:v>
                </c:pt>
                <c:pt idx="13">
                  <c:v>37172</c:v>
                </c:pt>
                <c:pt idx="14">
                  <c:v>37173</c:v>
                </c:pt>
                <c:pt idx="15">
                  <c:v>37174</c:v>
                </c:pt>
                <c:pt idx="16">
                  <c:v>37175</c:v>
                </c:pt>
                <c:pt idx="17">
                  <c:v>37176</c:v>
                </c:pt>
                <c:pt idx="18">
                  <c:v>37179</c:v>
                </c:pt>
                <c:pt idx="19">
                  <c:v>37180</c:v>
                </c:pt>
                <c:pt idx="20">
                  <c:v>37181</c:v>
                </c:pt>
                <c:pt idx="21">
                  <c:v>37182</c:v>
                </c:pt>
                <c:pt idx="22">
                  <c:v>37183</c:v>
                </c:pt>
              </c:strCache>
            </c:strRef>
          </c:cat>
          <c:val>
            <c:numRef>
              <c:f>[5]Summary!$I$13:$AL$13</c:f>
              <c:numCache>
                <c:formatCode>General</c:formatCode>
                <c:ptCount val="30"/>
                <c:pt idx="0">
                  <c:v>0</c:v>
                </c:pt>
                <c:pt idx="1">
                  <c:v>0</c:v>
                </c:pt>
                <c:pt idx="2">
                  <c:v>-32303.822</c:v>
                </c:pt>
                <c:pt idx="3">
                  <c:v>4327.27131</c:v>
                </c:pt>
                <c:pt idx="4">
                  <c:v>-5180.558</c:v>
                </c:pt>
                <c:pt idx="5">
                  <c:v>0</c:v>
                </c:pt>
                <c:pt idx="6">
                  <c:v>0</c:v>
                </c:pt>
                <c:pt idx="7">
                  <c:v>-2878.256</c:v>
                </c:pt>
                <c:pt idx="8">
                  <c:v>-2878.26516</c:v>
                </c:pt>
                <c:pt idx="9">
                  <c:v>-1702.664</c:v>
                </c:pt>
                <c:pt idx="10">
                  <c:v>0</c:v>
                </c:pt>
                <c:pt idx="11">
                  <c:v>-3042.118</c:v>
                </c:pt>
                <c:pt idx="12">
                  <c:v>0</c:v>
                </c:pt>
                <c:pt idx="13">
                  <c:v>-3449.917</c:v>
                </c:pt>
                <c:pt idx="14">
                  <c:v>2202.316</c:v>
                </c:pt>
                <c:pt idx="15">
                  <c:v>0</c:v>
                </c:pt>
                <c:pt idx="16">
                  <c:v>0</c:v>
                </c:pt>
                <c:pt idx="17">
                  <c:v>0</c:v>
                </c:pt>
                <c:pt idx="18">
                  <c:v>0</c:v>
                </c:pt>
                <c:pt idx="19">
                  <c:v>0</c:v>
                </c:pt>
                <c:pt idx="20">
                  <c:v>2072.424</c:v>
                </c:pt>
                <c:pt idx="21">
                  <c:v>0</c:v>
                </c:pt>
                <c:pt idx="22">
                  <c:v>1148.082</c:v>
                </c:pt>
                <c:pt idx="23">
                  <c:v>-3854.534</c:v>
                </c:pt>
                <c:pt idx="24">
                  <c:v>2646.83</c:v>
                </c:pt>
                <c:pt idx="25">
                  <c:v>1370.674</c:v>
                </c:pt>
                <c:pt idx="26">
                  <c:v>1326.44596</c:v>
                </c:pt>
                <c:pt idx="27">
                  <c:v>0</c:v>
                </c:pt>
                <c:pt idx="28">
                  <c:v>0</c:v>
                </c:pt>
                <c:pt idx="29">
                  <c:v>2219.62</c:v>
                </c:pt>
              </c:numCache>
            </c:numRef>
          </c:val>
        </c:ser>
        <c:ser>
          <c:idx val="6"/>
          <c:order val="6"/>
          <c:tx>
            <c:strRef>
              <c:f>[5]Summary!$A$14:$E$14</c:f>
              <c:strCache>
                <c:ptCount val="1"/>
                <c:pt idx="0">
                  <c:v>Freight</c:v>
                </c:pt>
              </c:strCache>
            </c:strRef>
          </c:tx>
          <c:spPr>
            <a:solidFill>
              <a:srgbClr val="0066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[5]Summary!$P$7:$AL$7</c:f>
              <c:strCache>
                <c:ptCount val="23"/>
                <c:pt idx="0">
                  <c:v>37151</c:v>
                </c:pt>
                <c:pt idx="1">
                  <c:v>37152</c:v>
                </c:pt>
                <c:pt idx="2">
                  <c:v>37153</c:v>
                </c:pt>
                <c:pt idx="3">
                  <c:v>37154</c:v>
                </c:pt>
                <c:pt idx="4">
                  <c:v>37155</c:v>
                </c:pt>
                <c:pt idx="5">
                  <c:v>37158</c:v>
                </c:pt>
                <c:pt idx="6">
                  <c:v>37159</c:v>
                </c:pt>
                <c:pt idx="7">
                  <c:v>37160</c:v>
                </c:pt>
                <c:pt idx="8">
                  <c:v>37161</c:v>
                </c:pt>
                <c:pt idx="9">
                  <c:v>37162</c:v>
                </c:pt>
                <c:pt idx="10">
                  <c:v>37167</c:v>
                </c:pt>
                <c:pt idx="11">
                  <c:v>37168</c:v>
                </c:pt>
                <c:pt idx="12">
                  <c:v>37169</c:v>
                </c:pt>
                <c:pt idx="13">
                  <c:v>37172</c:v>
                </c:pt>
                <c:pt idx="14">
                  <c:v>37173</c:v>
                </c:pt>
                <c:pt idx="15">
                  <c:v>37174</c:v>
                </c:pt>
                <c:pt idx="16">
                  <c:v>37175</c:v>
                </c:pt>
                <c:pt idx="17">
                  <c:v>37176</c:v>
                </c:pt>
                <c:pt idx="18">
                  <c:v>37179</c:v>
                </c:pt>
                <c:pt idx="19">
                  <c:v>37180</c:v>
                </c:pt>
                <c:pt idx="20">
                  <c:v>37181</c:v>
                </c:pt>
                <c:pt idx="21">
                  <c:v>37182</c:v>
                </c:pt>
                <c:pt idx="22">
                  <c:v>37183</c:v>
                </c:pt>
              </c:strCache>
            </c:strRef>
          </c:cat>
          <c:val>
            <c:numRef>
              <c:f>[5]Summary!$P$14:$AL$14</c:f>
              <c:numCache>
                <c:formatCode>General</c:formatCode>
                <c:ptCount val="23"/>
              </c:numCache>
            </c:numRef>
          </c:val>
        </c:ser>
        <c:ser>
          <c:idx val="7"/>
          <c:order val="7"/>
          <c:tx>
            <c:strRef>
              <c:f>[5]Summary!$A$15:$E$15</c:f>
              <c:strCache>
                <c:ptCount val="1"/>
                <c:pt idx="0">
                  <c:v>Global Products</c:v>
                </c:pt>
              </c:strCache>
            </c:strRef>
          </c:tx>
          <c:spPr>
            <a:solidFill>
              <a:srgbClr val="cc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[5]Summary!$P$7:$AL$7</c:f>
              <c:strCache>
                <c:ptCount val="23"/>
                <c:pt idx="0">
                  <c:v>37151</c:v>
                </c:pt>
                <c:pt idx="1">
                  <c:v>37152</c:v>
                </c:pt>
                <c:pt idx="2">
                  <c:v>37153</c:v>
                </c:pt>
                <c:pt idx="3">
                  <c:v>37154</c:v>
                </c:pt>
                <c:pt idx="4">
                  <c:v>37155</c:v>
                </c:pt>
                <c:pt idx="5">
                  <c:v>37158</c:v>
                </c:pt>
                <c:pt idx="6">
                  <c:v>37159</c:v>
                </c:pt>
                <c:pt idx="7">
                  <c:v>37160</c:v>
                </c:pt>
                <c:pt idx="8">
                  <c:v>37161</c:v>
                </c:pt>
                <c:pt idx="9">
                  <c:v>37162</c:v>
                </c:pt>
                <c:pt idx="10">
                  <c:v>37167</c:v>
                </c:pt>
                <c:pt idx="11">
                  <c:v>37168</c:v>
                </c:pt>
                <c:pt idx="12">
                  <c:v>37169</c:v>
                </c:pt>
                <c:pt idx="13">
                  <c:v>37172</c:v>
                </c:pt>
                <c:pt idx="14">
                  <c:v>37173</c:v>
                </c:pt>
                <c:pt idx="15">
                  <c:v>37174</c:v>
                </c:pt>
                <c:pt idx="16">
                  <c:v>37175</c:v>
                </c:pt>
                <c:pt idx="17">
                  <c:v>37176</c:v>
                </c:pt>
                <c:pt idx="18">
                  <c:v>37179</c:v>
                </c:pt>
                <c:pt idx="19">
                  <c:v>37180</c:v>
                </c:pt>
                <c:pt idx="20">
                  <c:v>37181</c:v>
                </c:pt>
                <c:pt idx="21">
                  <c:v>37182</c:v>
                </c:pt>
                <c:pt idx="22">
                  <c:v>37183</c:v>
                </c:pt>
              </c:strCache>
            </c:strRef>
          </c:cat>
          <c:val>
            <c:numRef>
              <c:f>[5]Summary!$P$15:$AL$15</c:f>
              <c:numCache>
                <c:formatCode>General</c:formatCode>
                <c:ptCount val="23"/>
              </c:numCache>
            </c:numRef>
          </c:val>
        </c:ser>
        <c:ser>
          <c:idx val="8"/>
          <c:order val="8"/>
          <c:tx>
            <c:strRef>
              <c:f>[5]Summary!$A$16:$E$16</c:f>
              <c:strCache>
                <c:ptCount val="1"/>
                <c:pt idx="0">
                  <c:v>Interest Rate</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[5]Summary!$P$7:$AL$7</c:f>
              <c:strCache>
                <c:ptCount val="23"/>
                <c:pt idx="0">
                  <c:v>37151</c:v>
                </c:pt>
                <c:pt idx="1">
                  <c:v>37152</c:v>
                </c:pt>
                <c:pt idx="2">
                  <c:v>37153</c:v>
                </c:pt>
                <c:pt idx="3">
                  <c:v>37154</c:v>
                </c:pt>
                <c:pt idx="4">
                  <c:v>37155</c:v>
                </c:pt>
                <c:pt idx="5">
                  <c:v>37158</c:v>
                </c:pt>
                <c:pt idx="6">
                  <c:v>37159</c:v>
                </c:pt>
                <c:pt idx="7">
                  <c:v>37160</c:v>
                </c:pt>
                <c:pt idx="8">
                  <c:v>37161</c:v>
                </c:pt>
                <c:pt idx="9">
                  <c:v>37162</c:v>
                </c:pt>
                <c:pt idx="10">
                  <c:v>37167</c:v>
                </c:pt>
                <c:pt idx="11">
                  <c:v>37168</c:v>
                </c:pt>
                <c:pt idx="12">
                  <c:v>37169</c:v>
                </c:pt>
                <c:pt idx="13">
                  <c:v>37172</c:v>
                </c:pt>
                <c:pt idx="14">
                  <c:v>37173</c:v>
                </c:pt>
                <c:pt idx="15">
                  <c:v>37174</c:v>
                </c:pt>
                <c:pt idx="16">
                  <c:v>37175</c:v>
                </c:pt>
                <c:pt idx="17">
                  <c:v>37176</c:v>
                </c:pt>
                <c:pt idx="18">
                  <c:v>37179</c:v>
                </c:pt>
                <c:pt idx="19">
                  <c:v>37180</c:v>
                </c:pt>
                <c:pt idx="20">
                  <c:v>37181</c:v>
                </c:pt>
                <c:pt idx="21">
                  <c:v>37182</c:v>
                </c:pt>
                <c:pt idx="22">
                  <c:v>37183</c:v>
                </c:pt>
              </c:strCache>
            </c:strRef>
          </c:cat>
          <c:val>
            <c:numRef>
              <c:f>[5]Summary!$P$16:$AL$16</c:f>
              <c:numCache>
                <c:formatCode>General</c:formatCode>
                <c:ptCount val="23"/>
                <c:pt idx="0">
                  <c:v>0</c:v>
                </c:pt>
                <c:pt idx="1">
                  <c:v>0</c:v>
                </c:pt>
                <c:pt idx="2">
                  <c:v>0</c:v>
                </c:pt>
                <c:pt idx="3">
                  <c:v>0</c:v>
                </c:pt>
                <c:pt idx="4">
                  <c:v>0</c:v>
                </c:pt>
                <c:pt idx="5">
                  <c:v>0</c:v>
                </c:pt>
                <c:pt idx="6">
                  <c:v>0</c:v>
                </c:pt>
                <c:pt idx="7">
                  <c:v>0</c:v>
                </c:pt>
                <c:pt idx="8">
                  <c:v>0</c:v>
                </c:pt>
                <c:pt idx="15">
                  <c:v>-454.014</c:v>
                </c:pt>
              </c:numCache>
            </c:numRef>
          </c:val>
        </c:ser>
        <c:ser>
          <c:idx val="9"/>
          <c:order val="9"/>
          <c:tx>
            <c:strRef>
              <c:f>[5]Summary!$A$17:$E$17</c:f>
              <c:strCache>
                <c:ptCount val="1"/>
                <c:pt idx="0">
                  <c:v>LNG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[5]Summary!$P$7:$AL$7</c:f>
              <c:strCache>
                <c:ptCount val="23"/>
                <c:pt idx="0">
                  <c:v>37151</c:v>
                </c:pt>
                <c:pt idx="1">
                  <c:v>37152</c:v>
                </c:pt>
                <c:pt idx="2">
                  <c:v>37153</c:v>
                </c:pt>
                <c:pt idx="3">
                  <c:v>37154</c:v>
                </c:pt>
                <c:pt idx="4">
                  <c:v>37155</c:v>
                </c:pt>
                <c:pt idx="5">
                  <c:v>37158</c:v>
                </c:pt>
                <c:pt idx="6">
                  <c:v>37159</c:v>
                </c:pt>
                <c:pt idx="7">
                  <c:v>37160</c:v>
                </c:pt>
                <c:pt idx="8">
                  <c:v>37161</c:v>
                </c:pt>
                <c:pt idx="9">
                  <c:v>37162</c:v>
                </c:pt>
                <c:pt idx="10">
                  <c:v>37167</c:v>
                </c:pt>
                <c:pt idx="11">
                  <c:v>37168</c:v>
                </c:pt>
                <c:pt idx="12">
                  <c:v>37169</c:v>
                </c:pt>
                <c:pt idx="13">
                  <c:v>37172</c:v>
                </c:pt>
                <c:pt idx="14">
                  <c:v>37173</c:v>
                </c:pt>
                <c:pt idx="15">
                  <c:v>37174</c:v>
                </c:pt>
                <c:pt idx="16">
                  <c:v>37175</c:v>
                </c:pt>
                <c:pt idx="17">
                  <c:v>37176</c:v>
                </c:pt>
                <c:pt idx="18">
                  <c:v>37179</c:v>
                </c:pt>
                <c:pt idx="19">
                  <c:v>37180</c:v>
                </c:pt>
                <c:pt idx="20">
                  <c:v>37181</c:v>
                </c:pt>
                <c:pt idx="21">
                  <c:v>37182</c:v>
                </c:pt>
                <c:pt idx="22">
                  <c:v>37183</c:v>
                </c:pt>
              </c:strCache>
            </c:strRef>
          </c:cat>
          <c:val>
            <c:numRef>
              <c:f>[5]Summary!$P$17:$AL$17</c:f>
              <c:numCache>
                <c:formatCode>General</c:formatCode>
                <c:ptCount val="23"/>
              </c:numCache>
            </c:numRef>
          </c:val>
        </c:ser>
        <c:ser>
          <c:idx val="10"/>
          <c:order val="10"/>
          <c:tx>
            <c:strRef>
              <c:f>[5]Summary!$A$18:$E$18</c:f>
              <c:strCache>
                <c:ptCount val="1"/>
                <c:pt idx="0">
                  <c:v>Lumber</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[5]Summary!$P$7:$AL$7</c:f>
              <c:strCache>
                <c:ptCount val="23"/>
                <c:pt idx="0">
                  <c:v>37151</c:v>
                </c:pt>
                <c:pt idx="1">
                  <c:v>37152</c:v>
                </c:pt>
                <c:pt idx="2">
                  <c:v>37153</c:v>
                </c:pt>
                <c:pt idx="3">
                  <c:v>37154</c:v>
                </c:pt>
                <c:pt idx="4">
                  <c:v>37155</c:v>
                </c:pt>
                <c:pt idx="5">
                  <c:v>37158</c:v>
                </c:pt>
                <c:pt idx="6">
                  <c:v>37159</c:v>
                </c:pt>
                <c:pt idx="7">
                  <c:v>37160</c:v>
                </c:pt>
                <c:pt idx="8">
                  <c:v>37161</c:v>
                </c:pt>
                <c:pt idx="9">
                  <c:v>37162</c:v>
                </c:pt>
                <c:pt idx="10">
                  <c:v>37167</c:v>
                </c:pt>
                <c:pt idx="11">
                  <c:v>37168</c:v>
                </c:pt>
                <c:pt idx="12">
                  <c:v>37169</c:v>
                </c:pt>
                <c:pt idx="13">
                  <c:v>37172</c:v>
                </c:pt>
                <c:pt idx="14">
                  <c:v>37173</c:v>
                </c:pt>
                <c:pt idx="15">
                  <c:v>37174</c:v>
                </c:pt>
                <c:pt idx="16">
                  <c:v>37175</c:v>
                </c:pt>
                <c:pt idx="17">
                  <c:v>37176</c:v>
                </c:pt>
                <c:pt idx="18">
                  <c:v>37179</c:v>
                </c:pt>
                <c:pt idx="19">
                  <c:v>37180</c:v>
                </c:pt>
                <c:pt idx="20">
                  <c:v>37181</c:v>
                </c:pt>
                <c:pt idx="21">
                  <c:v>37182</c:v>
                </c:pt>
                <c:pt idx="22">
                  <c:v>37183</c:v>
                </c:pt>
              </c:strCache>
            </c:strRef>
          </c:cat>
          <c:val>
            <c:numRef>
              <c:f>[5]Summary!$P$18:$AL$18</c:f>
              <c:numCache>
                <c:formatCode>General</c:formatCode>
                <c:ptCount val="23"/>
              </c:numCache>
            </c:numRef>
          </c:val>
        </c:ser>
        <c:ser>
          <c:idx val="11"/>
          <c:order val="11"/>
          <c:tx>
            <c:strRef>
              <c:f>[5]Summary!$A$19:$E$19</c:f>
              <c:strCache>
                <c:ptCount val="1"/>
                <c:pt idx="0">
                  <c:v>Merchant Portfolio</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[5]Summary!$P$7:$AL$7</c:f>
              <c:strCache>
                <c:ptCount val="23"/>
                <c:pt idx="0">
                  <c:v>37151</c:v>
                </c:pt>
                <c:pt idx="1">
                  <c:v>37152</c:v>
                </c:pt>
                <c:pt idx="2">
                  <c:v>37153</c:v>
                </c:pt>
                <c:pt idx="3">
                  <c:v>37154</c:v>
                </c:pt>
                <c:pt idx="4">
                  <c:v>37155</c:v>
                </c:pt>
                <c:pt idx="5">
                  <c:v>37158</c:v>
                </c:pt>
                <c:pt idx="6">
                  <c:v>37159</c:v>
                </c:pt>
                <c:pt idx="7">
                  <c:v>37160</c:v>
                </c:pt>
                <c:pt idx="8">
                  <c:v>37161</c:v>
                </c:pt>
                <c:pt idx="9">
                  <c:v>37162</c:v>
                </c:pt>
                <c:pt idx="10">
                  <c:v>37167</c:v>
                </c:pt>
                <c:pt idx="11">
                  <c:v>37168</c:v>
                </c:pt>
                <c:pt idx="12">
                  <c:v>37169</c:v>
                </c:pt>
                <c:pt idx="13">
                  <c:v>37172</c:v>
                </c:pt>
                <c:pt idx="14">
                  <c:v>37173</c:v>
                </c:pt>
                <c:pt idx="15">
                  <c:v>37174</c:v>
                </c:pt>
                <c:pt idx="16">
                  <c:v>37175</c:v>
                </c:pt>
                <c:pt idx="17">
                  <c:v>37176</c:v>
                </c:pt>
                <c:pt idx="18">
                  <c:v>37179</c:v>
                </c:pt>
                <c:pt idx="19">
                  <c:v>37180</c:v>
                </c:pt>
                <c:pt idx="20">
                  <c:v>37181</c:v>
                </c:pt>
                <c:pt idx="21">
                  <c:v>37182</c:v>
                </c:pt>
                <c:pt idx="22">
                  <c:v>37183</c:v>
                </c:pt>
              </c:strCache>
            </c:strRef>
          </c:cat>
          <c:val>
            <c:numRef>
              <c:f>[5]Summary!$P$19:$AL$19</c:f>
              <c:numCache>
                <c:formatCode>General</c:formatCode>
                <c:ptCount val="23"/>
              </c:numCache>
            </c:numRef>
          </c:val>
        </c:ser>
        <c:ser>
          <c:idx val="12"/>
          <c:order val="12"/>
          <c:tx>
            <c:strRef>
              <c:f>[5]Summary!$A$20:$E$20</c:f>
              <c:strCache>
                <c:ptCount val="1"/>
                <c:pt idx="0">
                  <c:v>Natural Gas</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[5]Summary!$P$7:$AL$7</c:f>
              <c:strCache>
                <c:ptCount val="23"/>
                <c:pt idx="0">
                  <c:v>37151</c:v>
                </c:pt>
                <c:pt idx="1">
                  <c:v>37152</c:v>
                </c:pt>
                <c:pt idx="2">
                  <c:v>37153</c:v>
                </c:pt>
                <c:pt idx="3">
                  <c:v>37154</c:v>
                </c:pt>
                <c:pt idx="4">
                  <c:v>37155</c:v>
                </c:pt>
                <c:pt idx="5">
                  <c:v>37158</c:v>
                </c:pt>
                <c:pt idx="6">
                  <c:v>37159</c:v>
                </c:pt>
                <c:pt idx="7">
                  <c:v>37160</c:v>
                </c:pt>
                <c:pt idx="8">
                  <c:v>37161</c:v>
                </c:pt>
                <c:pt idx="9">
                  <c:v>37162</c:v>
                </c:pt>
                <c:pt idx="10">
                  <c:v>37167</c:v>
                </c:pt>
                <c:pt idx="11">
                  <c:v>37168</c:v>
                </c:pt>
                <c:pt idx="12">
                  <c:v>37169</c:v>
                </c:pt>
                <c:pt idx="13">
                  <c:v>37172</c:v>
                </c:pt>
                <c:pt idx="14">
                  <c:v>37173</c:v>
                </c:pt>
                <c:pt idx="15">
                  <c:v>37174</c:v>
                </c:pt>
                <c:pt idx="16">
                  <c:v>37175</c:v>
                </c:pt>
                <c:pt idx="17">
                  <c:v>37176</c:v>
                </c:pt>
                <c:pt idx="18">
                  <c:v>37179</c:v>
                </c:pt>
                <c:pt idx="19">
                  <c:v>37180</c:v>
                </c:pt>
                <c:pt idx="20">
                  <c:v>37181</c:v>
                </c:pt>
                <c:pt idx="21">
                  <c:v>37182</c:v>
                </c:pt>
                <c:pt idx="22">
                  <c:v>37183</c:v>
                </c:pt>
              </c:strCache>
            </c:strRef>
          </c:cat>
          <c:val>
            <c:numRef>
              <c:f>[5]Summary!$P$20:$AL$20</c:f>
              <c:numCache>
                <c:formatCode>General</c:formatCode>
                <c:ptCount val="23"/>
                <c:pt idx="12">
                  <c:v>37188.54582</c:v>
                </c:pt>
              </c:numCache>
            </c:numRef>
          </c:val>
        </c:ser>
        <c:ser>
          <c:idx val="13"/>
          <c:order val="13"/>
          <c:tx>
            <c:strRef>
              <c:f>[5]Summary!$A$21:$E$21</c:f>
              <c:strCache>
                <c:ptCount val="1"/>
                <c:pt idx="0">
                  <c:v>Paper</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[5]Summary!$P$7:$AL$7</c:f>
              <c:strCache>
                <c:ptCount val="23"/>
                <c:pt idx="0">
                  <c:v>37151</c:v>
                </c:pt>
                <c:pt idx="1">
                  <c:v>37152</c:v>
                </c:pt>
                <c:pt idx="2">
                  <c:v>37153</c:v>
                </c:pt>
                <c:pt idx="3">
                  <c:v>37154</c:v>
                </c:pt>
                <c:pt idx="4">
                  <c:v>37155</c:v>
                </c:pt>
                <c:pt idx="5">
                  <c:v>37158</c:v>
                </c:pt>
                <c:pt idx="6">
                  <c:v>37159</c:v>
                </c:pt>
                <c:pt idx="7">
                  <c:v>37160</c:v>
                </c:pt>
                <c:pt idx="8">
                  <c:v>37161</c:v>
                </c:pt>
                <c:pt idx="9">
                  <c:v>37162</c:v>
                </c:pt>
                <c:pt idx="10">
                  <c:v>37167</c:v>
                </c:pt>
                <c:pt idx="11">
                  <c:v>37168</c:v>
                </c:pt>
                <c:pt idx="12">
                  <c:v>37169</c:v>
                </c:pt>
                <c:pt idx="13">
                  <c:v>37172</c:v>
                </c:pt>
                <c:pt idx="14">
                  <c:v>37173</c:v>
                </c:pt>
                <c:pt idx="15">
                  <c:v>37174</c:v>
                </c:pt>
                <c:pt idx="16">
                  <c:v>37175</c:v>
                </c:pt>
                <c:pt idx="17">
                  <c:v>37176</c:v>
                </c:pt>
                <c:pt idx="18">
                  <c:v>37179</c:v>
                </c:pt>
                <c:pt idx="19">
                  <c:v>37180</c:v>
                </c:pt>
                <c:pt idx="20">
                  <c:v>37181</c:v>
                </c:pt>
                <c:pt idx="21">
                  <c:v>37182</c:v>
                </c:pt>
                <c:pt idx="22">
                  <c:v>37183</c:v>
                </c:pt>
              </c:strCache>
            </c:strRef>
          </c:cat>
          <c:val>
            <c:numRef>
              <c:f>[5]Summary!$P$21:$AL$21</c:f>
              <c:numCache>
                <c:formatCode>General</c:formatCode>
                <c:ptCount val="23"/>
              </c:numCache>
            </c:numRef>
          </c:val>
        </c:ser>
        <c:ser>
          <c:idx val="14"/>
          <c:order val="14"/>
          <c:tx>
            <c:strRef>
              <c:f>[5]Summary!$A$22:$E$22</c:f>
              <c:strCache>
                <c:ptCount val="1"/>
                <c:pt idx="0">
                  <c:v>Power Canada</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[5]Summary!$P$7:$AL$7</c:f>
              <c:strCache>
                <c:ptCount val="23"/>
                <c:pt idx="0">
                  <c:v>37151</c:v>
                </c:pt>
                <c:pt idx="1">
                  <c:v>37152</c:v>
                </c:pt>
                <c:pt idx="2">
                  <c:v>37153</c:v>
                </c:pt>
                <c:pt idx="3">
                  <c:v>37154</c:v>
                </c:pt>
                <c:pt idx="4">
                  <c:v>37155</c:v>
                </c:pt>
                <c:pt idx="5">
                  <c:v>37158</c:v>
                </c:pt>
                <c:pt idx="6">
                  <c:v>37159</c:v>
                </c:pt>
                <c:pt idx="7">
                  <c:v>37160</c:v>
                </c:pt>
                <c:pt idx="8">
                  <c:v>37161</c:v>
                </c:pt>
                <c:pt idx="9">
                  <c:v>37162</c:v>
                </c:pt>
                <c:pt idx="10">
                  <c:v>37167</c:v>
                </c:pt>
                <c:pt idx="11">
                  <c:v>37168</c:v>
                </c:pt>
                <c:pt idx="12">
                  <c:v>37169</c:v>
                </c:pt>
                <c:pt idx="13">
                  <c:v>37172</c:v>
                </c:pt>
                <c:pt idx="14">
                  <c:v>37173</c:v>
                </c:pt>
                <c:pt idx="15">
                  <c:v>37174</c:v>
                </c:pt>
                <c:pt idx="16">
                  <c:v>37175</c:v>
                </c:pt>
                <c:pt idx="17">
                  <c:v>37176</c:v>
                </c:pt>
                <c:pt idx="18">
                  <c:v>37179</c:v>
                </c:pt>
                <c:pt idx="19">
                  <c:v>37180</c:v>
                </c:pt>
                <c:pt idx="20">
                  <c:v>37181</c:v>
                </c:pt>
                <c:pt idx="21">
                  <c:v>37182</c:v>
                </c:pt>
                <c:pt idx="22">
                  <c:v>37183</c:v>
                </c:pt>
              </c:strCache>
            </c:strRef>
          </c:cat>
          <c:val>
            <c:numRef>
              <c:f>[5]Summary!$P$22:$AL$22</c:f>
              <c:numCache>
                <c:formatCode>General</c:formatCode>
                <c:ptCount val="23"/>
                <c:pt idx="6">
                  <c:v>521.73044</c:v>
                </c:pt>
                <c:pt idx="18">
                  <c:v>-292.61852</c:v>
                </c:pt>
              </c:numCache>
            </c:numRef>
          </c:val>
        </c:ser>
        <c:ser>
          <c:idx val="15"/>
          <c:order val="15"/>
          <c:tx>
            <c:strRef>
              <c:f>[5]Summary!$A$23:$E$23</c:f>
              <c:strCache>
                <c:ptCount val="1"/>
                <c:pt idx="0">
                  <c:v>Power East</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[5]Summary!$P$7:$AL$7</c:f>
              <c:strCache>
                <c:ptCount val="23"/>
                <c:pt idx="0">
                  <c:v>37151</c:v>
                </c:pt>
                <c:pt idx="1">
                  <c:v>37152</c:v>
                </c:pt>
                <c:pt idx="2">
                  <c:v>37153</c:v>
                </c:pt>
                <c:pt idx="3">
                  <c:v>37154</c:v>
                </c:pt>
                <c:pt idx="4">
                  <c:v>37155</c:v>
                </c:pt>
                <c:pt idx="5">
                  <c:v>37158</c:v>
                </c:pt>
                <c:pt idx="6">
                  <c:v>37159</c:v>
                </c:pt>
                <c:pt idx="7">
                  <c:v>37160</c:v>
                </c:pt>
                <c:pt idx="8">
                  <c:v>37161</c:v>
                </c:pt>
                <c:pt idx="9">
                  <c:v>37162</c:v>
                </c:pt>
                <c:pt idx="10">
                  <c:v>37167</c:v>
                </c:pt>
                <c:pt idx="11">
                  <c:v>37168</c:v>
                </c:pt>
                <c:pt idx="12">
                  <c:v>37169</c:v>
                </c:pt>
                <c:pt idx="13">
                  <c:v>37172</c:v>
                </c:pt>
                <c:pt idx="14">
                  <c:v>37173</c:v>
                </c:pt>
                <c:pt idx="15">
                  <c:v>37174</c:v>
                </c:pt>
                <c:pt idx="16">
                  <c:v>37175</c:v>
                </c:pt>
                <c:pt idx="17">
                  <c:v>37176</c:v>
                </c:pt>
                <c:pt idx="18">
                  <c:v>37179</c:v>
                </c:pt>
                <c:pt idx="19">
                  <c:v>37180</c:v>
                </c:pt>
                <c:pt idx="20">
                  <c:v>37181</c:v>
                </c:pt>
                <c:pt idx="21">
                  <c:v>37182</c:v>
                </c:pt>
                <c:pt idx="22">
                  <c:v>37183</c:v>
                </c:pt>
              </c:strCache>
            </c:strRef>
          </c:cat>
          <c:val>
            <c:numRef>
              <c:f>[5]Summary!$P$23:$AL$23</c:f>
              <c:numCache>
                <c:formatCode>General</c:formatCode>
                <c:ptCount val="23"/>
                <c:pt idx="0">
                  <c:v>344.28055</c:v>
                </c:pt>
                <c:pt idx="4">
                  <c:v>-353.28329</c:v>
                </c:pt>
                <c:pt idx="6">
                  <c:v>-312.5136</c:v>
                </c:pt>
                <c:pt idx="14">
                  <c:v>931.93002</c:v>
                </c:pt>
                <c:pt idx="15">
                  <c:v>111.118060000001</c:v>
                </c:pt>
                <c:pt idx="19">
                  <c:v>-2381.19659</c:v>
                </c:pt>
              </c:numCache>
            </c:numRef>
          </c:val>
        </c:ser>
        <c:ser>
          <c:idx val="16"/>
          <c:order val="16"/>
          <c:tx>
            <c:strRef>
              <c:f>[5]Summary!$A$24:$E$24</c:f>
              <c:strCache>
                <c:ptCount val="1"/>
                <c:pt idx="0">
                  <c:v>Power West</c:v>
                </c:pt>
              </c:strCache>
            </c:strRef>
          </c:tx>
          <c:spPr>
            <a:solidFill>
              <a:srgbClr val="00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[5]Summary!$P$7:$AL$7</c:f>
              <c:strCache>
                <c:ptCount val="23"/>
                <c:pt idx="0">
                  <c:v>37151</c:v>
                </c:pt>
                <c:pt idx="1">
                  <c:v>37152</c:v>
                </c:pt>
                <c:pt idx="2">
                  <c:v>37153</c:v>
                </c:pt>
                <c:pt idx="3">
                  <c:v>37154</c:v>
                </c:pt>
                <c:pt idx="4">
                  <c:v>37155</c:v>
                </c:pt>
                <c:pt idx="5">
                  <c:v>37158</c:v>
                </c:pt>
                <c:pt idx="6">
                  <c:v>37159</c:v>
                </c:pt>
                <c:pt idx="7">
                  <c:v>37160</c:v>
                </c:pt>
                <c:pt idx="8">
                  <c:v>37161</c:v>
                </c:pt>
                <c:pt idx="9">
                  <c:v>37162</c:v>
                </c:pt>
                <c:pt idx="10">
                  <c:v>37167</c:v>
                </c:pt>
                <c:pt idx="11">
                  <c:v>37168</c:v>
                </c:pt>
                <c:pt idx="12">
                  <c:v>37169</c:v>
                </c:pt>
                <c:pt idx="13">
                  <c:v>37172</c:v>
                </c:pt>
                <c:pt idx="14">
                  <c:v>37173</c:v>
                </c:pt>
                <c:pt idx="15">
                  <c:v>37174</c:v>
                </c:pt>
                <c:pt idx="16">
                  <c:v>37175</c:v>
                </c:pt>
                <c:pt idx="17">
                  <c:v>37176</c:v>
                </c:pt>
                <c:pt idx="18">
                  <c:v>37179</c:v>
                </c:pt>
                <c:pt idx="19">
                  <c:v>37180</c:v>
                </c:pt>
                <c:pt idx="20">
                  <c:v>37181</c:v>
                </c:pt>
                <c:pt idx="21">
                  <c:v>37182</c:v>
                </c:pt>
                <c:pt idx="22">
                  <c:v>37183</c:v>
                </c:pt>
              </c:strCache>
            </c:strRef>
          </c:cat>
          <c:val>
            <c:numRef>
              <c:f>[5]Summary!$P$24:$AL$24</c:f>
              <c:numCache>
                <c:formatCode>General</c:formatCode>
                <c:ptCount val="23"/>
                <c:pt idx="6">
                  <c:v>223.70521</c:v>
                </c:pt>
                <c:pt idx="19">
                  <c:v>-188.92194</c:v>
                </c:pt>
              </c:numCache>
            </c:numRef>
          </c:val>
        </c:ser>
        <c:ser>
          <c:idx val="17"/>
          <c:order val="17"/>
          <c:tx>
            <c:strRef>
              <c:f>[5]Summary!$A$25:$E$25</c:f>
              <c:strCache>
                <c:ptCount val="1"/>
                <c:pt idx="0">
                  <c:v>Soft Commodities</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[5]Summary!$P$7:$AL$7</c:f>
              <c:strCache>
                <c:ptCount val="23"/>
                <c:pt idx="0">
                  <c:v>37151</c:v>
                </c:pt>
                <c:pt idx="1">
                  <c:v>37152</c:v>
                </c:pt>
                <c:pt idx="2">
                  <c:v>37153</c:v>
                </c:pt>
                <c:pt idx="3">
                  <c:v>37154</c:v>
                </c:pt>
                <c:pt idx="4">
                  <c:v>37155</c:v>
                </c:pt>
                <c:pt idx="5">
                  <c:v>37158</c:v>
                </c:pt>
                <c:pt idx="6">
                  <c:v>37159</c:v>
                </c:pt>
                <c:pt idx="7">
                  <c:v>37160</c:v>
                </c:pt>
                <c:pt idx="8">
                  <c:v>37161</c:v>
                </c:pt>
                <c:pt idx="9">
                  <c:v>37162</c:v>
                </c:pt>
                <c:pt idx="10">
                  <c:v>37167</c:v>
                </c:pt>
                <c:pt idx="11">
                  <c:v>37168</c:v>
                </c:pt>
                <c:pt idx="12">
                  <c:v>37169</c:v>
                </c:pt>
                <c:pt idx="13">
                  <c:v>37172</c:v>
                </c:pt>
                <c:pt idx="14">
                  <c:v>37173</c:v>
                </c:pt>
                <c:pt idx="15">
                  <c:v>37174</c:v>
                </c:pt>
                <c:pt idx="16">
                  <c:v>37175</c:v>
                </c:pt>
                <c:pt idx="17">
                  <c:v>37176</c:v>
                </c:pt>
                <c:pt idx="18">
                  <c:v>37179</c:v>
                </c:pt>
                <c:pt idx="19">
                  <c:v>37180</c:v>
                </c:pt>
                <c:pt idx="20">
                  <c:v>37181</c:v>
                </c:pt>
                <c:pt idx="21">
                  <c:v>37182</c:v>
                </c:pt>
                <c:pt idx="22">
                  <c:v>37183</c:v>
                </c:pt>
              </c:strCache>
            </c:strRef>
          </c:cat>
          <c:val>
            <c:numRef>
              <c:f>[5]Summary!$P$25:$AL$25</c:f>
              <c:numCache>
                <c:formatCode>General</c:formatCode>
                <c:ptCount val="23"/>
              </c:numCache>
            </c:numRef>
          </c:val>
        </c:ser>
        <c:ser>
          <c:idx val="18"/>
          <c:order val="18"/>
          <c:tx>
            <c:strRef>
              <c:f>[5]Summary!$A$26:$E$26</c:f>
              <c:strCache>
                <c:ptCount val="1"/>
                <c:pt idx="0">
                  <c:v>Steel</c:v>
                </c:pt>
              </c:strCache>
            </c:strRef>
          </c:tx>
          <c:spPr>
            <a:solidFill>
              <a:srgbClr val="cc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[5]Summary!$P$7:$AL$7</c:f>
              <c:strCache>
                <c:ptCount val="23"/>
                <c:pt idx="0">
                  <c:v>37151</c:v>
                </c:pt>
                <c:pt idx="1">
                  <c:v>37152</c:v>
                </c:pt>
                <c:pt idx="2">
                  <c:v>37153</c:v>
                </c:pt>
                <c:pt idx="3">
                  <c:v>37154</c:v>
                </c:pt>
                <c:pt idx="4">
                  <c:v>37155</c:v>
                </c:pt>
                <c:pt idx="5">
                  <c:v>37158</c:v>
                </c:pt>
                <c:pt idx="6">
                  <c:v>37159</c:v>
                </c:pt>
                <c:pt idx="7">
                  <c:v>37160</c:v>
                </c:pt>
                <c:pt idx="8">
                  <c:v>37161</c:v>
                </c:pt>
                <c:pt idx="9">
                  <c:v>37162</c:v>
                </c:pt>
                <c:pt idx="10">
                  <c:v>37167</c:v>
                </c:pt>
                <c:pt idx="11">
                  <c:v>37168</c:v>
                </c:pt>
                <c:pt idx="12">
                  <c:v>37169</c:v>
                </c:pt>
                <c:pt idx="13">
                  <c:v>37172</c:v>
                </c:pt>
                <c:pt idx="14">
                  <c:v>37173</c:v>
                </c:pt>
                <c:pt idx="15">
                  <c:v>37174</c:v>
                </c:pt>
                <c:pt idx="16">
                  <c:v>37175</c:v>
                </c:pt>
                <c:pt idx="17">
                  <c:v>37176</c:v>
                </c:pt>
                <c:pt idx="18">
                  <c:v>37179</c:v>
                </c:pt>
                <c:pt idx="19">
                  <c:v>37180</c:v>
                </c:pt>
                <c:pt idx="20">
                  <c:v>37181</c:v>
                </c:pt>
                <c:pt idx="21">
                  <c:v>37182</c:v>
                </c:pt>
                <c:pt idx="22">
                  <c:v>37183</c:v>
                </c:pt>
              </c:strCache>
            </c:strRef>
          </c:cat>
          <c:val>
            <c:numRef>
              <c:f>[5]Summary!$P$26:$AL$26</c:f>
              <c:numCache>
                <c:formatCode>General</c:formatCode>
                <c:ptCount val="23"/>
              </c:numCache>
            </c:numRef>
          </c:val>
        </c:ser>
        <c:ser>
          <c:idx val="19"/>
          <c:order val="19"/>
          <c:tx>
            <c:strRef>
              <c:f>[5]Summary!$A$27:$E$27</c:f>
              <c:strCache>
                <c:ptCount val="1"/>
                <c:pt idx="0">
                  <c:v>Weather</c:v>
                </c:pt>
              </c:strCache>
            </c:strRef>
          </c:tx>
          <c:spPr>
            <a:solidFill>
              <a:srgbClr val="ffff99"/>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[5]Summary!$P$7:$AL$7</c:f>
              <c:strCache>
                <c:ptCount val="23"/>
                <c:pt idx="0">
                  <c:v>37151</c:v>
                </c:pt>
                <c:pt idx="1">
                  <c:v>37152</c:v>
                </c:pt>
                <c:pt idx="2">
                  <c:v>37153</c:v>
                </c:pt>
                <c:pt idx="3">
                  <c:v>37154</c:v>
                </c:pt>
                <c:pt idx="4">
                  <c:v>37155</c:v>
                </c:pt>
                <c:pt idx="5">
                  <c:v>37158</c:v>
                </c:pt>
                <c:pt idx="6">
                  <c:v>37159</c:v>
                </c:pt>
                <c:pt idx="7">
                  <c:v>37160</c:v>
                </c:pt>
                <c:pt idx="8">
                  <c:v>37161</c:v>
                </c:pt>
                <c:pt idx="9">
                  <c:v>37162</c:v>
                </c:pt>
                <c:pt idx="10">
                  <c:v>37167</c:v>
                </c:pt>
                <c:pt idx="11">
                  <c:v>37168</c:v>
                </c:pt>
                <c:pt idx="12">
                  <c:v>37169</c:v>
                </c:pt>
                <c:pt idx="13">
                  <c:v>37172</c:v>
                </c:pt>
                <c:pt idx="14">
                  <c:v>37173</c:v>
                </c:pt>
                <c:pt idx="15">
                  <c:v>37174</c:v>
                </c:pt>
                <c:pt idx="16">
                  <c:v>37175</c:v>
                </c:pt>
                <c:pt idx="17">
                  <c:v>37176</c:v>
                </c:pt>
                <c:pt idx="18">
                  <c:v>37179</c:v>
                </c:pt>
                <c:pt idx="19">
                  <c:v>37180</c:v>
                </c:pt>
                <c:pt idx="20">
                  <c:v>37181</c:v>
                </c:pt>
                <c:pt idx="21">
                  <c:v>37182</c:v>
                </c:pt>
                <c:pt idx="22">
                  <c:v>37183</c:v>
                </c:pt>
              </c:strCache>
            </c:strRef>
          </c:cat>
          <c:val>
            <c:numRef>
              <c:f>[5]Summary!$P$27:$AL$27</c:f>
              <c:numCache>
                <c:formatCode>General</c:formatCode>
                <c:ptCount val="23"/>
              </c:numCache>
            </c:numRef>
          </c:val>
        </c:ser>
        <c:ser>
          <c:idx val="20"/>
          <c:order val="20"/>
          <c:tx>
            <c:strRef>
              <c:f>[5]Summary!$A$28:$E$28</c:f>
              <c:strCache>
                <c:ptCount val="1"/>
                <c:pt idx="0">
                  <c:v>EEL</c:v>
                </c:pt>
              </c:strCache>
            </c:strRef>
          </c:tx>
          <c:spPr>
            <a:solidFill>
              <a:srgbClr val="99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[5]Summary!$P$7:$AL$7</c:f>
              <c:strCache>
                <c:ptCount val="23"/>
                <c:pt idx="0">
                  <c:v>37151</c:v>
                </c:pt>
                <c:pt idx="1">
                  <c:v>37152</c:v>
                </c:pt>
                <c:pt idx="2">
                  <c:v>37153</c:v>
                </c:pt>
                <c:pt idx="3">
                  <c:v>37154</c:v>
                </c:pt>
                <c:pt idx="4">
                  <c:v>37155</c:v>
                </c:pt>
                <c:pt idx="5">
                  <c:v>37158</c:v>
                </c:pt>
                <c:pt idx="6">
                  <c:v>37159</c:v>
                </c:pt>
                <c:pt idx="7">
                  <c:v>37160</c:v>
                </c:pt>
                <c:pt idx="8">
                  <c:v>37161</c:v>
                </c:pt>
                <c:pt idx="9">
                  <c:v>37162</c:v>
                </c:pt>
                <c:pt idx="10">
                  <c:v>37167</c:v>
                </c:pt>
                <c:pt idx="11">
                  <c:v>37168</c:v>
                </c:pt>
                <c:pt idx="12">
                  <c:v>37169</c:v>
                </c:pt>
                <c:pt idx="13">
                  <c:v>37172</c:v>
                </c:pt>
                <c:pt idx="14">
                  <c:v>37173</c:v>
                </c:pt>
                <c:pt idx="15">
                  <c:v>37174</c:v>
                </c:pt>
                <c:pt idx="16">
                  <c:v>37175</c:v>
                </c:pt>
                <c:pt idx="17">
                  <c:v>37176</c:v>
                </c:pt>
                <c:pt idx="18">
                  <c:v>37179</c:v>
                </c:pt>
                <c:pt idx="19">
                  <c:v>37180</c:v>
                </c:pt>
                <c:pt idx="20">
                  <c:v>37181</c:v>
                </c:pt>
                <c:pt idx="21">
                  <c:v>37182</c:v>
                </c:pt>
                <c:pt idx="22">
                  <c:v>37183</c:v>
                </c:pt>
              </c:strCache>
            </c:strRef>
          </c:cat>
          <c:val>
            <c:numRef>
              <c:f>[5]Summary!$P$28:$AL$28</c:f>
              <c:numCache>
                <c:formatCode>General</c:formatCode>
                <c:ptCount val="23"/>
                <c:pt idx="0">
                  <c:v>-844.9197</c:v>
                </c:pt>
                <c:pt idx="2">
                  <c:v>-9243.21554</c:v>
                </c:pt>
                <c:pt idx="5">
                  <c:v>0</c:v>
                </c:pt>
                <c:pt idx="6">
                  <c:v>780</c:v>
                </c:pt>
                <c:pt idx="7">
                  <c:v>263.542190000004</c:v>
                </c:pt>
                <c:pt idx="18">
                  <c:v>286.31925</c:v>
                </c:pt>
              </c:numCache>
            </c:numRef>
          </c:val>
        </c:ser>
        <c:ser>
          <c:idx val="21"/>
          <c:order val="21"/>
          <c:tx>
            <c:strRef>
              <c:f>[5]Summary!$A$29:$E$29</c:f>
              <c:strCache>
                <c:ptCount val="1"/>
                <c:pt idx="0">
                  <c:v>DRAM</c:v>
                </c:pt>
              </c:strCache>
            </c:strRef>
          </c:tx>
          <c:spPr>
            <a:solidFill>
              <a:srgbClr val="ff99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[5]Summary!$P$7:$AL$7</c:f>
              <c:strCache>
                <c:ptCount val="23"/>
                <c:pt idx="0">
                  <c:v>37151</c:v>
                </c:pt>
                <c:pt idx="1">
                  <c:v>37152</c:v>
                </c:pt>
                <c:pt idx="2">
                  <c:v>37153</c:v>
                </c:pt>
                <c:pt idx="3">
                  <c:v>37154</c:v>
                </c:pt>
                <c:pt idx="4">
                  <c:v>37155</c:v>
                </c:pt>
                <c:pt idx="5">
                  <c:v>37158</c:v>
                </c:pt>
                <c:pt idx="6">
                  <c:v>37159</c:v>
                </c:pt>
                <c:pt idx="7">
                  <c:v>37160</c:v>
                </c:pt>
                <c:pt idx="8">
                  <c:v>37161</c:v>
                </c:pt>
                <c:pt idx="9">
                  <c:v>37162</c:v>
                </c:pt>
                <c:pt idx="10">
                  <c:v>37167</c:v>
                </c:pt>
                <c:pt idx="11">
                  <c:v>37168</c:v>
                </c:pt>
                <c:pt idx="12">
                  <c:v>37169</c:v>
                </c:pt>
                <c:pt idx="13">
                  <c:v>37172</c:v>
                </c:pt>
                <c:pt idx="14">
                  <c:v>37173</c:v>
                </c:pt>
                <c:pt idx="15">
                  <c:v>37174</c:v>
                </c:pt>
                <c:pt idx="16">
                  <c:v>37175</c:v>
                </c:pt>
                <c:pt idx="17">
                  <c:v>37176</c:v>
                </c:pt>
                <c:pt idx="18">
                  <c:v>37179</c:v>
                </c:pt>
                <c:pt idx="19">
                  <c:v>37180</c:v>
                </c:pt>
                <c:pt idx="20">
                  <c:v>37181</c:v>
                </c:pt>
                <c:pt idx="21">
                  <c:v>37182</c:v>
                </c:pt>
                <c:pt idx="22">
                  <c:v>37183</c:v>
                </c:pt>
              </c:strCache>
            </c:strRef>
          </c:cat>
          <c:val>
            <c:numRef>
              <c:f>[5]Summary!$P$29:$AL$29</c:f>
              <c:numCache>
                <c:formatCode>General</c:formatCode>
                <c:ptCount val="23"/>
                <c:pt idx="0">
                  <c:v>0</c:v>
                </c:pt>
              </c:numCache>
            </c:numRef>
          </c:val>
        </c:ser>
        <c:ser>
          <c:idx val="22"/>
          <c:order val="22"/>
          <c:tx>
            <c:strRef>
              <c:f>[5]Summary!$A$30:$E$30</c:f>
              <c:strCache>
                <c:ptCount val="1"/>
                <c:pt idx="0">
                  <c:v>Other (including Drift)</c:v>
                </c:pt>
              </c:strCache>
            </c:strRef>
          </c:tx>
          <c:spPr>
            <a:solidFill>
              <a:srgbClr val="cc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[5]Summary!$P$7:$AL$7</c:f>
              <c:strCache>
                <c:ptCount val="23"/>
                <c:pt idx="0">
                  <c:v>37151</c:v>
                </c:pt>
                <c:pt idx="1">
                  <c:v>37152</c:v>
                </c:pt>
                <c:pt idx="2">
                  <c:v>37153</c:v>
                </c:pt>
                <c:pt idx="3">
                  <c:v>37154</c:v>
                </c:pt>
                <c:pt idx="4">
                  <c:v>37155</c:v>
                </c:pt>
                <c:pt idx="5">
                  <c:v>37158</c:v>
                </c:pt>
                <c:pt idx="6">
                  <c:v>37159</c:v>
                </c:pt>
                <c:pt idx="7">
                  <c:v>37160</c:v>
                </c:pt>
                <c:pt idx="8">
                  <c:v>37161</c:v>
                </c:pt>
                <c:pt idx="9">
                  <c:v>37162</c:v>
                </c:pt>
                <c:pt idx="10">
                  <c:v>37167</c:v>
                </c:pt>
                <c:pt idx="11">
                  <c:v>37168</c:v>
                </c:pt>
                <c:pt idx="12">
                  <c:v>37169</c:v>
                </c:pt>
                <c:pt idx="13">
                  <c:v>37172</c:v>
                </c:pt>
                <c:pt idx="14">
                  <c:v>37173</c:v>
                </c:pt>
                <c:pt idx="15">
                  <c:v>37174</c:v>
                </c:pt>
                <c:pt idx="16">
                  <c:v>37175</c:v>
                </c:pt>
                <c:pt idx="17">
                  <c:v>37176</c:v>
                </c:pt>
                <c:pt idx="18">
                  <c:v>37179</c:v>
                </c:pt>
                <c:pt idx="19">
                  <c:v>37180</c:v>
                </c:pt>
                <c:pt idx="20">
                  <c:v>37181</c:v>
                </c:pt>
                <c:pt idx="21">
                  <c:v>37182</c:v>
                </c:pt>
                <c:pt idx="22">
                  <c:v>37183</c:v>
                </c:pt>
              </c:strCache>
            </c:strRef>
          </c:cat>
          <c:val>
            <c:numRef>
              <c:f>[5]Summary!$P$30:$AL$30</c:f>
              <c:numCache>
                <c:formatCode>General</c:formatCode>
                <c:ptCount val="23"/>
                <c:pt idx="0">
                  <c:v>1655.51782</c:v>
                </c:pt>
                <c:pt idx="1">
                  <c:v>368.179469999963</c:v>
                </c:pt>
                <c:pt idx="2">
                  <c:v>207.290420000014</c:v>
                </c:pt>
                <c:pt idx="3">
                  <c:v>0</c:v>
                </c:pt>
                <c:pt idx="4">
                  <c:v>2041.29945</c:v>
                </c:pt>
                <c:pt idx="6">
                  <c:v>408.693740000002</c:v>
                </c:pt>
                <c:pt idx="7">
                  <c:v>52.1233500000044</c:v>
                </c:pt>
                <c:pt idx="8">
                  <c:v>0</c:v>
                </c:pt>
                <c:pt idx="9">
                  <c:v>0</c:v>
                </c:pt>
                <c:pt idx="10">
                  <c:v>1177.24629</c:v>
                </c:pt>
                <c:pt idx="11">
                  <c:v>0</c:v>
                </c:pt>
                <c:pt idx="12">
                  <c:v>5963.99077999999</c:v>
                </c:pt>
                <c:pt idx="13">
                  <c:v>3573.7983</c:v>
                </c:pt>
                <c:pt idx="14">
                  <c:v>-4693.94005999999</c:v>
                </c:pt>
                <c:pt idx="15">
                  <c:v>305.202009999995</c:v>
                </c:pt>
                <c:pt idx="16">
                  <c:v>158.886410000007</c:v>
                </c:pt>
                <c:pt idx="17">
                  <c:v>616.163160000005</c:v>
                </c:pt>
                <c:pt idx="18">
                  <c:v>193.946960000004</c:v>
                </c:pt>
                <c:pt idx="19">
                  <c:v>-150.929409999993</c:v>
                </c:pt>
                <c:pt idx="20">
                  <c:v>0</c:v>
                </c:pt>
                <c:pt idx="21">
                  <c:v>0</c:v>
                </c:pt>
                <c:pt idx="22">
                  <c:v>-58.7759800000249</c:v>
                </c:pt>
              </c:numCache>
            </c:numRef>
          </c:val>
        </c:ser>
        <c:gapWidth val="0"/>
        <c:overlap val="100"/>
        <c:axId val="89338133"/>
        <c:axId val="61162660"/>
      </c:barChart>
      <c:catAx>
        <c:axId val="89338133"/>
        <c:scaling>
          <c:orientation val="minMax"/>
          <c:min val="37151"/>
        </c:scaling>
        <c:delete val="0"/>
        <c:axPos val="b"/>
        <c:numFmt formatCode="General" sourceLinked="1"/>
        <c:majorTickMark val="out"/>
        <c:minorTickMark val="none"/>
        <c:tickLblPos val="high"/>
        <c:spPr>
          <a:ln w="0">
            <a:solidFill>
              <a:srgbClr val="000000"/>
            </a:solidFill>
          </a:ln>
        </c:spPr>
        <c:txPr>
          <a:bodyPr/>
          <a:lstStyle/>
          <a:p>
            <a:pPr>
              <a:defRPr b="0" sz="875" strike="noStrike" u="none">
                <a:solidFill>
                  <a:srgbClr val="000000"/>
                </a:solidFill>
                <a:uFillTx/>
                <a:latin typeface="Arial"/>
              </a:defRPr>
            </a:pPr>
          </a:p>
        </c:txPr>
        <c:crossAx val="61162660"/>
        <c:crossesAt val="0"/>
        <c:auto val="1"/>
        <c:lblAlgn val="ctr"/>
        <c:lblOffset val="100"/>
        <c:noMultiLvlLbl val="0"/>
      </c:catAx>
      <c:valAx>
        <c:axId val="61162660"/>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89338133"/>
        <c:crossesAt val="1"/>
        <c:crossBetween val="midCat"/>
      </c:valAx>
      <c:spPr>
        <a:solidFill>
          <a:srgbClr val="ffffff"/>
        </a:solidFill>
        <a:ln w="12600">
          <a:solidFill>
            <a:srgbClr val="808080"/>
          </a:solidFill>
          <a:round/>
        </a:ln>
      </c:spPr>
    </c:plotArea>
    <c:legend>
      <c:legendPos val="r"/>
      <c:layout>
        <c:manualLayout>
          <c:xMode val="edge"/>
          <c:yMode val="edge"/>
          <c:x val="0.823167266527752"/>
          <c:y val="0.0678234688218049"/>
          <c:w val="0.152017427543095"/>
          <c:h val="0.98114254021076"/>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25" strike="noStrike" u="none">
                <a:solidFill>
                  <a:srgbClr val="000000"/>
                </a:solidFill>
                <a:uFillTx/>
                <a:latin typeface="Arial"/>
              </a:rPr>
              <a:t>Breakout of Errors by Type per Week Rolling 60 Days</a:t>
            </a:r>
          </a:p>
        </c:rich>
      </c:tx>
      <c:layout>
        <c:manualLayout>
          <c:xMode val="edge"/>
          <c:yMode val="edge"/>
          <c:x val="0.223535733476625"/>
          <c:y val="0.0349052242256126"/>
        </c:manualLayout>
      </c:layout>
      <c:overlay val="0"/>
      <c:spPr>
        <a:noFill/>
        <a:ln w="0">
          <a:noFill/>
        </a:ln>
      </c:spPr>
    </c:title>
    <c:autoTitleDeleted val="0"/>
    <c:plotArea>
      <c:layout>
        <c:manualLayout>
          <c:xMode val="edge"/>
          <c:yMode val="edge"/>
          <c:x val="0.0219595199713416"/>
          <c:y val="0.114655570966251"/>
          <c:w val="0.775246283360201"/>
          <c:h val="0.779126213592233"/>
        </c:manualLayout>
      </c:layout>
      <c:barChart>
        <c:barDir val="col"/>
        <c:grouping val="stacked"/>
        <c:varyColors val="0"/>
        <c:ser>
          <c:idx val="0"/>
          <c:order val="0"/>
          <c:tx>
            <c:strRef>
              <c:f>'Graph Data Oct 08'!$A$2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1024"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08'!$V$1:$AG$1</c:f>
              <c:strCache>
                <c:ptCount val="12"/>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pt idx="11">
                  <c:v>10/8-10/12</c:v>
                </c:pt>
              </c:strCache>
            </c:strRef>
          </c:cat>
          <c:val>
            <c:numRef>
              <c:f>'Graph Data Oct 08'!$V$2:$AG$2</c:f>
              <c:numCache>
                <c:formatCode>General</c:formatCode>
                <c:ptCount val="12"/>
                <c:pt idx="7">
                  <c:v>1</c:v>
                </c:pt>
                <c:pt idx="8">
                  <c:v>2</c:v>
                </c:pt>
                <c:pt idx="9">
                  <c:v>2</c:v>
                </c:pt>
                <c:pt idx="10">
                  <c:v>2</c:v>
                </c:pt>
                <c:pt idx="11">
                  <c:v>2</c:v>
                </c:pt>
              </c:numCache>
            </c:numRef>
          </c:val>
        </c:ser>
        <c:ser>
          <c:idx val="1"/>
          <c:order val="1"/>
          <c:tx>
            <c:strRef>
              <c:f>'Graph Data Oct 08'!$A$3</c:f>
              <c:strCache>
                <c:ptCount val="1"/>
                <c:pt idx="0">
                  <c:v>Deal Valuation</c:v>
                </c:pt>
              </c:strCache>
            </c:strRef>
          </c:tx>
          <c:spPr>
            <a:solidFill>
              <a:srgbClr val="ffcc00"/>
            </a:solidFill>
            <a:ln w="12600">
              <a:solidFill>
                <a:srgbClr val="000000"/>
              </a:solidFill>
              <a:round/>
            </a:ln>
          </c:spPr>
          <c:invertIfNegative val="0"/>
          <c:dPt>
            <c:idx val="7"/>
            <c:invertIfNegative val="0"/>
            <c:spPr>
              <a:solidFill>
                <a:srgbClr val="ffcc00"/>
              </a:solidFill>
              <a:ln w="12600">
                <a:solidFill>
                  <a:srgbClr val="000000"/>
                </a:solidFill>
                <a:round/>
              </a:ln>
            </c:spPr>
          </c:dPt>
          <c:dLbls>
            <c:dLbl>
              <c:idx val="7"/>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08'!$V$1:$AG$1</c:f>
              <c:strCache>
                <c:ptCount val="12"/>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pt idx="11">
                  <c:v>10/8-10/12</c:v>
                </c:pt>
              </c:strCache>
            </c:strRef>
          </c:cat>
          <c:val>
            <c:numRef>
              <c:f>'Graph Data Oct 08'!$V$3:$AG$3</c:f>
              <c:numCache>
                <c:formatCode>General</c:formatCode>
                <c:ptCount val="12"/>
                <c:pt idx="9">
                  <c:v>1</c:v>
                </c:pt>
              </c:numCache>
            </c:numRef>
          </c:val>
        </c:ser>
        <c:ser>
          <c:idx val="2"/>
          <c:order val="2"/>
          <c:tx>
            <c:strRef>
              <c:f>'Graph Data Oct 08'!$A$4</c:f>
              <c:strCache>
                <c:ptCount val="1"/>
                <c:pt idx="0">
                  <c:v>Breakdown in Officializing Process- Human</c:v>
                </c:pt>
              </c:strCache>
            </c:strRef>
          </c:tx>
          <c:spPr>
            <a:solidFill>
              <a:srgbClr val="ffffcc"/>
            </a:solidFill>
            <a:ln w="12600">
              <a:solidFill>
                <a:srgbClr val="000000"/>
              </a:solidFill>
              <a:round/>
            </a:ln>
          </c:spPr>
          <c:invertIfNegative val="0"/>
          <c:dLbls>
            <c:txPr>
              <a:bodyPr wrap="none"/>
              <a:lstStyle/>
              <a:p>
                <a:pPr>
                  <a:defRPr b="0" sz="10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08'!$V$1:$AG$1</c:f>
              <c:strCache>
                <c:ptCount val="12"/>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pt idx="11">
                  <c:v>10/8-10/12</c:v>
                </c:pt>
              </c:strCache>
            </c:strRef>
          </c:cat>
          <c:val>
            <c:numRef>
              <c:f>'Graph Data Oct 08'!$V$4:$AG$4</c:f>
              <c:numCache>
                <c:formatCode>General</c:formatCode>
                <c:ptCount val="12"/>
                <c:pt idx="1">
                  <c:v>17</c:v>
                </c:pt>
                <c:pt idx="2">
                  <c:v>12</c:v>
                </c:pt>
                <c:pt idx="3">
                  <c:v>5</c:v>
                </c:pt>
                <c:pt idx="4">
                  <c:v>4</c:v>
                </c:pt>
                <c:pt idx="5">
                  <c:v>8</c:v>
                </c:pt>
                <c:pt idx="6">
                  <c:v>11</c:v>
                </c:pt>
                <c:pt idx="7">
                  <c:v>4</c:v>
                </c:pt>
                <c:pt idx="8">
                  <c:v>6</c:v>
                </c:pt>
                <c:pt idx="9">
                  <c:v>4</c:v>
                </c:pt>
                <c:pt idx="10">
                  <c:v>10</c:v>
                </c:pt>
                <c:pt idx="11">
                  <c:v>6</c:v>
                </c:pt>
              </c:numCache>
            </c:numRef>
          </c:val>
        </c:ser>
        <c:ser>
          <c:idx val="3"/>
          <c:order val="3"/>
          <c:tx>
            <c:strRef>
              <c:f>'Graph Data Oct 08'!$A$5</c:f>
              <c:strCache>
                <c:ptCount val="1"/>
                <c:pt idx="0">
                  <c:v>Breakdown in Officializing Process- IT(UK)</c:v>
                </c:pt>
              </c:strCache>
            </c:strRef>
          </c:tx>
          <c:spPr>
            <a:solidFill>
              <a:srgbClr val="ccffff"/>
            </a:solidFill>
            <a:ln w="12600">
              <a:solidFill>
                <a:srgbClr val="000000"/>
              </a:solidFill>
              <a:round/>
            </a:ln>
          </c:spPr>
          <c:invertIfNegative val="0"/>
          <c:dLbls>
            <c:txPr>
              <a:bodyPr wrap="none"/>
              <a:lstStyle/>
              <a:p>
                <a:pPr>
                  <a:defRPr b="0" sz="10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08'!$V$1:$AG$1</c:f>
              <c:strCache>
                <c:ptCount val="12"/>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pt idx="11">
                  <c:v>10/8-10/12</c:v>
                </c:pt>
              </c:strCache>
            </c:strRef>
          </c:cat>
          <c:val>
            <c:numRef>
              <c:f>'Graph Data Oct 08'!$V$5:$AG$5</c:f>
              <c:numCache>
                <c:formatCode>General</c:formatCode>
                <c:ptCount val="12"/>
                <c:pt idx="0">
                  <c:v>9</c:v>
                </c:pt>
                <c:pt idx="1">
                  <c:v>4</c:v>
                </c:pt>
                <c:pt idx="2">
                  <c:v>5</c:v>
                </c:pt>
                <c:pt idx="3">
                  <c:v>5</c:v>
                </c:pt>
                <c:pt idx="4">
                  <c:v>3</c:v>
                </c:pt>
                <c:pt idx="5">
                  <c:v>6</c:v>
                </c:pt>
                <c:pt idx="6">
                  <c:v>4</c:v>
                </c:pt>
                <c:pt idx="7">
                  <c:v>3</c:v>
                </c:pt>
                <c:pt idx="8">
                  <c:v>6</c:v>
                </c:pt>
                <c:pt idx="9">
                  <c:v>4</c:v>
                </c:pt>
                <c:pt idx="10">
                  <c:v>6</c:v>
                </c:pt>
                <c:pt idx="11">
                  <c:v>4</c:v>
                </c:pt>
              </c:numCache>
            </c:numRef>
          </c:val>
        </c:ser>
        <c:ser>
          <c:idx val="4"/>
          <c:order val="4"/>
          <c:tx>
            <c:strRef>
              <c:f>'Graph Data Oct 08'!$A$6</c:f>
              <c:strCache>
                <c:ptCount val="1"/>
                <c:pt idx="0">
                  <c:v>Breakdown in Officializing Process- IT (US)</c:v>
                </c:pt>
              </c:strCache>
            </c:strRef>
          </c:tx>
          <c:spPr>
            <a:solidFill>
              <a:srgbClr val="ccffcc"/>
            </a:solidFill>
            <a:ln w="12600">
              <a:solidFill>
                <a:srgbClr val="000000"/>
              </a:solidFill>
              <a:round/>
            </a:ln>
          </c:spPr>
          <c:invertIfNegative val="0"/>
          <c:dPt>
            <c:idx val="6"/>
            <c:invertIfNegative val="0"/>
            <c:spPr>
              <a:solidFill>
                <a:srgbClr val="ccffcc"/>
              </a:solidFill>
              <a:ln w="12600">
                <a:solidFill>
                  <a:srgbClr val="000000"/>
                </a:solidFill>
                <a:round/>
              </a:ln>
            </c:spPr>
          </c:dPt>
          <c:dPt>
            <c:idx val="8"/>
            <c:invertIfNegative val="0"/>
            <c:spPr>
              <a:solidFill>
                <a:srgbClr val="ccffcc"/>
              </a:solidFill>
              <a:ln w="12600">
                <a:solidFill>
                  <a:srgbClr val="000000"/>
                </a:solidFill>
                <a:round/>
              </a:ln>
            </c:spPr>
          </c:dPt>
          <c:dLbls>
            <c:dLbl>
              <c:idx val="6"/>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08'!$V$1:$AG$1</c:f>
              <c:strCache>
                <c:ptCount val="12"/>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pt idx="11">
                  <c:v>10/8-10/12</c:v>
                </c:pt>
              </c:strCache>
            </c:strRef>
          </c:cat>
          <c:val>
            <c:numRef>
              <c:f>'Graph Data Oct 08'!$V$6:$AG$6</c:f>
              <c:numCache>
                <c:formatCode>General</c:formatCode>
                <c:ptCount val="12"/>
                <c:pt idx="0">
                  <c:v>5</c:v>
                </c:pt>
                <c:pt idx="1">
                  <c:v>1</c:v>
                </c:pt>
                <c:pt idx="2">
                  <c:v>1</c:v>
                </c:pt>
                <c:pt idx="3">
                  <c:v>2</c:v>
                </c:pt>
                <c:pt idx="5">
                  <c:v>1</c:v>
                </c:pt>
                <c:pt idx="7">
                  <c:v>2</c:v>
                </c:pt>
                <c:pt idx="11">
                  <c:v>2</c:v>
                </c:pt>
              </c:numCache>
            </c:numRef>
          </c:val>
        </c:ser>
        <c:ser>
          <c:idx val="5"/>
          <c:order val="5"/>
          <c:tx>
            <c:strRef>
              <c:f>'Graph Data Oct 08'!$A$7</c:f>
              <c:strCache>
                <c:ptCount val="1"/>
                <c:pt idx="0">
                  <c:v>Curve Issues</c:v>
                </c:pt>
              </c:strCache>
            </c:strRef>
          </c:tx>
          <c:spPr>
            <a:solidFill>
              <a:srgbClr val="ffcc99"/>
            </a:solidFill>
            <a:ln w="12600">
              <a:solidFill>
                <a:srgbClr val="000000"/>
              </a:solidFill>
              <a:round/>
            </a:ln>
          </c:spPr>
          <c:invertIfNegative val="0"/>
          <c:dPt>
            <c:idx val="7"/>
            <c:invertIfNegative val="0"/>
            <c:spPr>
              <a:solidFill>
                <a:srgbClr val="ffcc99"/>
              </a:solidFill>
              <a:ln w="12600">
                <a:solidFill>
                  <a:srgbClr val="000000"/>
                </a:solidFill>
                <a:round/>
              </a:ln>
            </c:spPr>
          </c:dPt>
          <c:dPt>
            <c:idx val="8"/>
            <c:invertIfNegative val="0"/>
            <c:spPr>
              <a:solidFill>
                <a:srgbClr val="ffcc99"/>
              </a:solidFill>
              <a:ln w="12600">
                <a:solidFill>
                  <a:srgbClr val="000000"/>
                </a:solidFill>
                <a:round/>
              </a:ln>
            </c:spPr>
          </c:dPt>
          <c:dLbls>
            <c:dLbl>
              <c:idx val="7"/>
              <c:txPr>
                <a:bodyPr wrap="none"/>
                <a:lstStyle/>
                <a:p>
                  <a:pPr>
                    <a:defRPr b="0" sz="90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9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9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08'!$V$1:$AG$1</c:f>
              <c:strCache>
                <c:ptCount val="12"/>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pt idx="11">
                  <c:v>10/8-10/12</c:v>
                </c:pt>
              </c:strCache>
            </c:strRef>
          </c:cat>
          <c:val>
            <c:numRef>
              <c:f>'Graph Data Oct 08'!$V$7:$AG$7</c:f>
              <c:numCache>
                <c:formatCode>General</c:formatCode>
                <c:ptCount val="12"/>
                <c:pt idx="1">
                  <c:v>2</c:v>
                </c:pt>
                <c:pt idx="2">
                  <c:v>1</c:v>
                </c:pt>
                <c:pt idx="3">
                  <c:v>2</c:v>
                </c:pt>
                <c:pt idx="5">
                  <c:v>3</c:v>
                </c:pt>
                <c:pt idx="6">
                  <c:v>1</c:v>
                </c:pt>
                <c:pt idx="7">
                  <c:v>1</c:v>
                </c:pt>
                <c:pt idx="10">
                  <c:v>1</c:v>
                </c:pt>
              </c:numCache>
            </c:numRef>
          </c:val>
        </c:ser>
        <c:ser>
          <c:idx val="6"/>
          <c:order val="6"/>
          <c:tx>
            <c:strRef>
              <c:f>'Graph Data Oct 08'!$A$8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10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08'!$V$1:$AG$1</c:f>
              <c:strCache>
                <c:ptCount val="12"/>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pt idx="11">
                  <c:v>10/8-10/12</c:v>
                </c:pt>
              </c:strCache>
            </c:strRef>
          </c:cat>
          <c:val>
            <c:numRef>
              <c:f>'Graph Data Oct 08'!$V$8:$AG$8</c:f>
              <c:numCache>
                <c:formatCode>General</c:formatCode>
                <c:ptCount val="12"/>
                <c:pt idx="0">
                  <c:v>2</c:v>
                </c:pt>
                <c:pt idx="2">
                  <c:v>1</c:v>
                </c:pt>
                <c:pt idx="3">
                  <c:v>1</c:v>
                </c:pt>
                <c:pt idx="4">
                  <c:v>3</c:v>
                </c:pt>
                <c:pt idx="5">
                  <c:v>2</c:v>
                </c:pt>
                <c:pt idx="11">
                  <c:v>1</c:v>
                </c:pt>
              </c:numCache>
            </c:numRef>
          </c:val>
        </c:ser>
        <c:ser>
          <c:idx val="7"/>
          <c:order val="7"/>
          <c:tx>
            <c:strRef>
              <c:f>'Graph Data Oct 08'!$A$9</c:f>
              <c:strCache>
                <c:ptCount val="1"/>
                <c:pt idx="0">
                  <c:v>Miscellaneous</c:v>
                </c:pt>
              </c:strCache>
            </c:strRef>
          </c:tx>
          <c:spPr>
            <a:solidFill>
              <a:srgbClr val="ccccff"/>
            </a:solidFill>
            <a:ln w="12600">
              <a:solidFill>
                <a:srgbClr val="000000"/>
              </a:solidFill>
              <a:round/>
            </a:ln>
          </c:spPr>
          <c:invertIfNegative val="0"/>
          <c:dLbls>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08'!$V$1:$AG$1</c:f>
              <c:strCache>
                <c:ptCount val="12"/>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pt idx="11">
                  <c:v>10/8-10/12</c:v>
                </c:pt>
              </c:strCache>
            </c:strRef>
          </c:cat>
          <c:val>
            <c:numRef>
              <c:f>'Graph Data Oct 08'!$V$9:$AG$9</c:f>
              <c:numCache>
                <c:formatCode>General</c:formatCode>
                <c:ptCount val="12"/>
                <c:pt idx="0">
                  <c:v>2</c:v>
                </c:pt>
                <c:pt idx="1">
                  <c:v>3</c:v>
                </c:pt>
                <c:pt idx="2">
                  <c:v>3</c:v>
                </c:pt>
                <c:pt idx="3">
                  <c:v>2</c:v>
                </c:pt>
                <c:pt idx="4">
                  <c:v>3</c:v>
                </c:pt>
                <c:pt idx="5">
                  <c:v>2</c:v>
                </c:pt>
                <c:pt idx="6">
                  <c:v>1</c:v>
                </c:pt>
                <c:pt idx="8">
                  <c:v>1</c:v>
                </c:pt>
                <c:pt idx="9">
                  <c:v>3</c:v>
                </c:pt>
                <c:pt idx="10">
                  <c:v>1</c:v>
                </c:pt>
              </c:numCache>
            </c:numRef>
          </c:val>
        </c:ser>
        <c:ser>
          <c:idx val="8"/>
          <c:order val="8"/>
          <c:tx>
            <c:strRef>
              <c:f>'Graph Data Oct 08'!$A$10</c:f>
              <c:strCache>
                <c:ptCount val="1"/>
                <c:pt idx="0">
                  <c:v>Not identified</c:v>
                </c:pt>
              </c:strCache>
            </c:strRef>
          </c:tx>
          <c:spPr>
            <a:solidFill>
              <a:srgbClr val="99cc00"/>
            </a:solidFill>
            <a:ln w="12600">
              <a:solidFill>
                <a:srgbClr val="000000"/>
              </a:solidFill>
              <a:round/>
            </a:ln>
          </c:spPr>
          <c:invertIfNegative val="0"/>
          <c:dPt>
            <c:idx val="7"/>
            <c:invertIfNegative val="0"/>
            <c:spPr>
              <a:solidFill>
                <a:srgbClr val="99cc00"/>
              </a:solidFill>
              <a:ln w="12600">
                <a:solidFill>
                  <a:srgbClr val="000000"/>
                </a:solidFill>
                <a:round/>
              </a:ln>
            </c:spPr>
          </c:dPt>
          <c:dPt>
            <c:idx val="8"/>
            <c:invertIfNegative val="0"/>
            <c:spPr>
              <a:solidFill>
                <a:srgbClr val="99cc00"/>
              </a:solidFill>
              <a:ln w="12600">
                <a:solidFill>
                  <a:srgbClr val="000000"/>
                </a:solidFill>
                <a:round/>
              </a:ln>
            </c:spPr>
          </c:dPt>
          <c:dPt>
            <c:idx val="9"/>
            <c:invertIfNegative val="0"/>
            <c:spPr>
              <a:solidFill>
                <a:srgbClr val="99cc00"/>
              </a:solidFill>
              <a:ln w="12600">
                <a:solidFill>
                  <a:srgbClr val="000000"/>
                </a:solidFill>
                <a:round/>
              </a:ln>
            </c:spPr>
          </c:dPt>
          <c:dLbls>
            <c:dLbl>
              <c:idx val="7"/>
              <c:txPr>
                <a:bodyPr wrap="none"/>
                <a:lstStyle/>
                <a:p>
                  <a:pPr>
                    <a:defRPr b="0" sz="1150" strike="noStrike" u="none">
                      <a:solidFill>
                        <a:srgbClr val="000080"/>
                      </a:solidFill>
                      <a:uFillTx/>
                      <a:latin typeface="Arial"/>
                    </a:defRPr>
                  </a:pPr>
                </a:p>
              </c:txPr>
              <c:dLblPos val="ctr"/>
              <c:showLegendKey val="0"/>
              <c:showVal val="1"/>
              <c:showCatName val="0"/>
              <c:showSerName val="0"/>
              <c:showPercent val="0"/>
              <c:separator>
</c:separator>
            </c:dLbl>
            <c:dLbl>
              <c:idx val="8"/>
              <c:txPr>
                <a:bodyPr wrap="none"/>
                <a:lstStyle/>
                <a:p>
                  <a:pPr>
                    <a:defRPr b="0" sz="1150" strike="noStrike" u="none">
                      <a:solidFill>
                        <a:srgbClr val="000080"/>
                      </a:solidFill>
                      <a:uFillTx/>
                      <a:latin typeface="Arial"/>
                    </a:defRPr>
                  </a:pPr>
                </a:p>
              </c:txPr>
              <c:dLblPos val="ctr"/>
              <c:showLegendKey val="0"/>
              <c:showVal val="1"/>
              <c:showCatName val="0"/>
              <c:showSerName val="0"/>
              <c:showPercent val="0"/>
              <c:separator>
</c:separator>
            </c:dLbl>
            <c:dLbl>
              <c:idx val="9"/>
              <c:txPr>
                <a:bodyPr wrap="none"/>
                <a:lstStyle/>
                <a:p>
                  <a:pPr>
                    <a:defRPr b="0" sz="1150" strike="noStrike" u="none">
                      <a:solidFill>
                        <a:srgbClr val="000080"/>
                      </a:solidFill>
                      <a:uFillTx/>
                      <a:latin typeface="Arial"/>
                    </a:defRPr>
                  </a:pPr>
                </a:p>
              </c:txPr>
              <c:dLblPos val="ctr"/>
              <c:showLegendKey val="0"/>
              <c:showVal val="1"/>
              <c:showCatName val="0"/>
              <c:showSerName val="0"/>
              <c:showPercent val="0"/>
              <c:separator>
</c:separator>
            </c:dLbl>
            <c:txPr>
              <a:bodyPr wrap="none"/>
              <a:lstStyle/>
              <a:p>
                <a:pPr>
                  <a:defRPr b="0" sz="1150" strike="noStrike" u="none">
                    <a:solidFill>
                      <a:srgbClr val="00008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08'!$V$1:$AG$1</c:f>
              <c:strCache>
                <c:ptCount val="12"/>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pt idx="11">
                  <c:v>10/8-10/12</c:v>
                </c:pt>
              </c:strCache>
            </c:strRef>
          </c:cat>
          <c:val>
            <c:numRef>
              <c:f>'Graph Data Oct 08'!$V$10:$AG$10</c:f>
              <c:numCache>
                <c:formatCode>General</c:formatCode>
                <c:ptCount val="12"/>
                <c:pt idx="0">
                  <c:v>1</c:v>
                </c:pt>
                <c:pt idx="1">
                  <c:v>2</c:v>
                </c:pt>
                <c:pt idx="2">
                  <c:v>1</c:v>
                </c:pt>
                <c:pt idx="4">
                  <c:v>1</c:v>
                </c:pt>
                <c:pt idx="5">
                  <c:v>1</c:v>
                </c:pt>
                <c:pt idx="6">
                  <c:v>1</c:v>
                </c:pt>
                <c:pt idx="8">
                  <c:v>1</c:v>
                </c:pt>
                <c:pt idx="10">
                  <c:v>3</c:v>
                </c:pt>
                <c:pt idx="11">
                  <c:v>3</c:v>
                </c:pt>
              </c:numCache>
            </c:numRef>
          </c:val>
        </c:ser>
        <c:gapWidth val="110"/>
        <c:overlap val="100"/>
        <c:axId val="54069314"/>
        <c:axId val="98358341"/>
      </c:barChart>
      <c:catAx>
        <c:axId val="54069314"/>
        <c:scaling>
          <c:orientation val="minMax"/>
        </c:scaling>
        <c:delete val="0"/>
        <c:axPos val="b"/>
        <c:numFmt formatCode="[$-409]m/d/yyyy" sourceLinked="0"/>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98358341"/>
        <c:crossesAt val="0"/>
        <c:auto val="1"/>
        <c:lblAlgn val="ctr"/>
        <c:lblOffset val="100"/>
        <c:noMultiLvlLbl val="0"/>
      </c:catAx>
      <c:valAx>
        <c:axId val="98358341"/>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54069314"/>
        <c:crossesAt val="1"/>
        <c:crossBetween val="midCat"/>
      </c:valAx>
      <c:spPr>
        <a:solidFill>
          <a:srgbClr val="ffffff"/>
        </a:solidFill>
        <a:ln w="12600">
          <a:solidFill>
            <a:srgbClr val="c0c0c0"/>
          </a:solidFill>
          <a:round/>
        </a:ln>
      </c:spPr>
    </c:plotArea>
    <c:legend>
      <c:legendPos val="r"/>
      <c:layout>
        <c:manualLayout>
          <c:xMode val="edge"/>
          <c:yMode val="edge"/>
          <c:x val="0.803474834318467"/>
          <c:y val="0.0790568654646325"/>
          <c:w val="0.178183772165502"/>
          <c:h val="0.852172907998151"/>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9.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25" strike="noStrike" u="none">
                <a:solidFill>
                  <a:srgbClr val="000000"/>
                </a:solidFill>
                <a:uFillTx/>
                <a:latin typeface="Arial"/>
              </a:rPr>
              <a:t>Trend of Weekly Errors Rolling 60 Days</a:t>
            </a:r>
          </a:p>
        </c:rich>
      </c:tx>
      <c:overlay val="0"/>
      <c:spPr>
        <a:noFill/>
        <a:ln w="0">
          <a:noFill/>
        </a:ln>
      </c:spPr>
    </c:title>
    <c:autoTitleDeleted val="0"/>
    <c:plotArea>
      <c:layout>
        <c:manualLayout>
          <c:xMode val="edge"/>
          <c:yMode val="edge"/>
          <c:x val="0.0458708290196703"/>
          <c:y val="0.099194847020934"/>
          <c:w val="0.888189854264554"/>
          <c:h val="0.736768652710682"/>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925"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'Graph Data Oct 08'!$X$12:$AG$12</c:f>
              <c:multiLvlStrCache>
                <c:ptCount val="1"/>
                <c:lvl>
                  <c:pt idx="0">
                    <c:v>10/8/2001</c:v>
                  </c:pt>
                </c:lvl>
                <c:lvl>
                  <c:pt idx="0">
                    <c:v>10/1/2001</c:v>
                  </c:pt>
                </c:lvl>
                <c:lvl>
                  <c:pt idx="0">
                    <c:v>9/24/2001</c:v>
                  </c:pt>
                </c:lvl>
                <c:lvl>
                  <c:pt idx="0">
                    <c:v>9/17/2001</c:v>
                  </c:pt>
                </c:lvl>
                <c:lvl>
                  <c:pt idx="0">
                    <c:v>9/10/2001</c:v>
                  </c:pt>
                </c:lvl>
                <c:lvl>
                  <c:pt idx="0">
                    <c:v>9/4/2001</c:v>
                  </c:pt>
                </c:lvl>
                <c:lvl>
                  <c:pt idx="0">
                    <c:v>8/27/2001</c:v>
                  </c:pt>
                </c:lvl>
                <c:lvl>
                  <c:pt idx="0">
                    <c:v>8/20/2001</c:v>
                  </c:pt>
                </c:lvl>
                <c:lvl>
                  <c:pt idx="0">
                    <c:v>8/13/2001</c:v>
                  </c:pt>
                </c:lvl>
                <c:lvl>
                  <c:pt idx="0">
                    <c:v>8/6/2001</c:v>
                  </c:pt>
                </c:lvl>
              </c:multiLvlStrCache>
            </c:multiLvlStrRef>
          </c:cat>
          <c:val>
            <c:numRef>
              <c:f>'Graph Data Oct 08'!$X$11:$AG$11</c:f>
              <c:numCache>
                <c:formatCode>General</c:formatCode>
                <c:ptCount val="10"/>
                <c:pt idx="0">
                  <c:v>24</c:v>
                </c:pt>
                <c:pt idx="1">
                  <c:v>17</c:v>
                </c:pt>
                <c:pt idx="2">
                  <c:v>14</c:v>
                </c:pt>
                <c:pt idx="3">
                  <c:v>23</c:v>
                </c:pt>
                <c:pt idx="4">
                  <c:v>18</c:v>
                </c:pt>
                <c:pt idx="5">
                  <c:v>11</c:v>
                </c:pt>
                <c:pt idx="6">
                  <c:v>16</c:v>
                </c:pt>
                <c:pt idx="7">
                  <c:v>14</c:v>
                </c:pt>
                <c:pt idx="8">
                  <c:v>23</c:v>
                </c:pt>
                <c:pt idx="9">
                  <c:v>18</c:v>
                </c:pt>
              </c:numCache>
            </c:numRef>
          </c:val>
          <c:smooth val="0"/>
        </c:ser>
        <c:hiLowLines>
          <c:spPr>
            <a:ln w="0">
              <a:noFill/>
            </a:ln>
          </c:spPr>
        </c:hiLowLines>
        <c:marker val="1"/>
        <c:axId val="72865873"/>
        <c:axId val="3176364"/>
      </c:lineChart>
      <c:catAx>
        <c:axId val="72865873"/>
        <c:scaling>
          <c:orientation val="minMax"/>
        </c:scaling>
        <c:delete val="0"/>
        <c:axPos val="b"/>
        <c:numFmt formatCode="[$-409]m/d/yyyy" sourceLinked="1"/>
        <c:majorTickMark val="out"/>
        <c:minorTickMark val="none"/>
        <c:tickLblPos val="nextTo"/>
        <c:spPr>
          <a:ln w="0">
            <a:solidFill>
              <a:srgbClr val="000000"/>
            </a:solidFill>
          </a:ln>
        </c:spPr>
        <c:txPr>
          <a:bodyPr rot="-2700000"/>
          <a:lstStyle/>
          <a:p>
            <a:pPr>
              <a:defRPr b="0" sz="800" strike="noStrike" u="none">
                <a:solidFill>
                  <a:srgbClr val="000000"/>
                </a:solidFill>
                <a:uFillTx/>
                <a:latin typeface="Arial"/>
              </a:defRPr>
            </a:pPr>
          </a:p>
        </c:txPr>
        <c:crossAx val="3176364"/>
        <c:crossesAt val="0"/>
        <c:auto val="1"/>
        <c:lblAlgn val="ctr"/>
        <c:lblOffset val="100"/>
        <c:noMultiLvlLbl val="0"/>
      </c:catAx>
      <c:valAx>
        <c:axId val="3176364"/>
        <c:scaling>
          <c:orientation val="minMax"/>
          <c:max val="50"/>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72865873"/>
        <c:crossesAt val="1"/>
        <c:crossBetween val="midCat"/>
        <c:majorUnit val="10"/>
        <c:minorUnit val="10"/>
      </c:valAx>
      <c:spPr>
        <a:solidFill>
          <a:srgbClr val="ffffff"/>
        </a:solidFill>
        <a:ln w="12600">
          <a:solidFill>
            <a:srgbClr val="808080"/>
          </a:solidFill>
          <a:round/>
        </a:ln>
      </c:spPr>
    </c:plotArea>
    <c:legend>
      <c:legendPos val="r"/>
      <c:layout>
        <c:manualLayout>
          <c:xMode val="edge"/>
          <c:yMode val="edge"/>
          <c:x val="0.010989886119296"/>
          <c:y val="0.878582930756844"/>
        </c:manualLayout>
      </c:layout>
      <c:overlay val="0"/>
      <c:spPr>
        <a:solidFill>
          <a:srgbClr val="ffffff"/>
        </a:solidFill>
        <a:ln w="0">
          <a:solidFill>
            <a:srgbClr val="000000"/>
          </a:solidFill>
        </a:ln>
      </c:spPr>
      <c:txPr>
        <a:bodyPr/>
        <a:lstStyle/>
        <a:p>
          <a:pPr>
            <a:defRPr b="0" sz="925"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6" Type="http://schemas.openxmlformats.org/officeDocument/2006/relationships/chart" Target="../charts/chart6.xml"/><Relationship Id="rId7" Type="http://schemas.openxmlformats.org/officeDocument/2006/relationships/chart" Target="../charts/chart7.xml"/>
</Relationships>
</file>

<file path=xl/drawings/_rels/drawing10.xml.rels><?xml version="1.0" encoding="UTF-8"?>
<Relationships xmlns="http://schemas.openxmlformats.org/package/2006/relationships"><Relationship Id="rId1" Type="http://schemas.openxmlformats.org/officeDocument/2006/relationships/chart" Target="../charts/chart22.xml"/><Relationship Id="rId2" Type="http://schemas.openxmlformats.org/officeDocument/2006/relationships/chart" Target="../charts/chart23.xml"/><Relationship Id="rId3" Type="http://schemas.openxmlformats.org/officeDocument/2006/relationships/chart" Target="../charts/chart24.xml"/><Relationship Id="rId4" Type="http://schemas.openxmlformats.org/officeDocument/2006/relationships/chart" Target="../charts/chart25.xml"/><Relationship Id="rId5" Type="http://schemas.openxmlformats.org/officeDocument/2006/relationships/chart" Target="../charts/chart26.xml"/><Relationship Id="rId6" Type="http://schemas.openxmlformats.org/officeDocument/2006/relationships/chart" Target="../charts/chart27.xml"/><Relationship Id="rId7" Type="http://schemas.openxmlformats.org/officeDocument/2006/relationships/chart" Target="../charts/chart28.xml"/>
</Relationships>
</file>

<file path=xl/drawings/_rels/drawing13.xml.rels><?xml version="1.0" encoding="UTF-8"?>
<Relationships xmlns="http://schemas.openxmlformats.org/package/2006/relationships"><Relationship Id="rId1" Type="http://schemas.openxmlformats.org/officeDocument/2006/relationships/chart" Target="../charts/chart29.xml"/><Relationship Id="rId2" Type="http://schemas.openxmlformats.org/officeDocument/2006/relationships/chart" Target="../charts/chart30.xml"/><Relationship Id="rId3" Type="http://schemas.openxmlformats.org/officeDocument/2006/relationships/chart" Target="../charts/chart31.xml"/><Relationship Id="rId4" Type="http://schemas.openxmlformats.org/officeDocument/2006/relationships/chart" Target="../charts/chart32.xml"/><Relationship Id="rId5" Type="http://schemas.openxmlformats.org/officeDocument/2006/relationships/chart" Target="../charts/chart33.xml"/><Relationship Id="rId6" Type="http://schemas.openxmlformats.org/officeDocument/2006/relationships/chart" Target="../charts/chart34.xml"/><Relationship Id="rId7" Type="http://schemas.openxmlformats.org/officeDocument/2006/relationships/chart" Target="../charts/chart35.xml"/><Relationship Id="rId8" Type="http://schemas.openxmlformats.org/officeDocument/2006/relationships/chart" Target="../charts/chart36.xml"/>
</Relationships>
</file>

<file path=xl/drawings/_rels/drawing16.xml.rels><?xml version="1.0" encoding="UTF-8"?>
<Relationships xmlns="http://schemas.openxmlformats.org/package/2006/relationships"><Relationship Id="rId1" Type="http://schemas.openxmlformats.org/officeDocument/2006/relationships/chart" Target="../charts/chart37.xml"/><Relationship Id="rId2" Type="http://schemas.openxmlformats.org/officeDocument/2006/relationships/chart" Target="../charts/chart38.xml"/><Relationship Id="rId3" Type="http://schemas.openxmlformats.org/officeDocument/2006/relationships/chart" Target="../charts/chart39.xml"/><Relationship Id="rId4" Type="http://schemas.openxmlformats.org/officeDocument/2006/relationships/chart" Target="../charts/chart40.xml"/><Relationship Id="rId5" Type="http://schemas.openxmlformats.org/officeDocument/2006/relationships/chart" Target="../charts/chart41.xml"/><Relationship Id="rId6" Type="http://schemas.openxmlformats.org/officeDocument/2006/relationships/chart" Target="../charts/chart42.xml"/><Relationship Id="rId7" Type="http://schemas.openxmlformats.org/officeDocument/2006/relationships/chart" Target="../charts/chart43.xml"/>
</Relationships>
</file>

<file path=xl/drawings/_rels/drawing19.xml.rels><?xml version="1.0" encoding="UTF-8"?>
<Relationships xmlns="http://schemas.openxmlformats.org/package/2006/relationships"><Relationship Id="rId1" Type="http://schemas.openxmlformats.org/officeDocument/2006/relationships/chart" Target="../charts/chart44.xml"/><Relationship Id="rId2" Type="http://schemas.openxmlformats.org/officeDocument/2006/relationships/chart" Target="../charts/chart45.xml"/><Relationship Id="rId3" Type="http://schemas.openxmlformats.org/officeDocument/2006/relationships/chart" Target="../charts/chart46.xml"/><Relationship Id="rId4" Type="http://schemas.openxmlformats.org/officeDocument/2006/relationships/chart" Target="../charts/chart47.xml"/><Relationship Id="rId5" Type="http://schemas.openxmlformats.org/officeDocument/2006/relationships/chart" Target="../charts/chart48.xml"/><Relationship Id="rId6" Type="http://schemas.openxmlformats.org/officeDocument/2006/relationships/chart" Target="../charts/chart49.xml"/><Relationship Id="rId7" Type="http://schemas.openxmlformats.org/officeDocument/2006/relationships/chart" Target="../charts/chart50.xml"/>
</Relationships>
</file>

<file path=xl/drawings/_rels/drawing21.xml.rels><?xml version="1.0" encoding="UTF-8"?>
<Relationships xmlns="http://schemas.openxmlformats.org/package/2006/relationships"><Relationship Id="rId1" Type="http://schemas.openxmlformats.org/officeDocument/2006/relationships/chart" Target="../charts/chart51.xml"/><Relationship Id="rId2" Type="http://schemas.openxmlformats.org/officeDocument/2006/relationships/chart" Target="../charts/chart52.xml"/><Relationship Id="rId3" Type="http://schemas.openxmlformats.org/officeDocument/2006/relationships/chart" Target="../charts/chart53.xml"/><Relationship Id="rId4" Type="http://schemas.openxmlformats.org/officeDocument/2006/relationships/chart" Target="../charts/chart54.xml"/><Relationship Id="rId5" Type="http://schemas.openxmlformats.org/officeDocument/2006/relationships/chart" Target="../charts/chart55.xml"/><Relationship Id="rId6" Type="http://schemas.openxmlformats.org/officeDocument/2006/relationships/chart" Target="../charts/chart56.xml"/>
</Relationships>
</file>

<file path=xl/drawings/_rels/drawing23.xml.rels><?xml version="1.0" encoding="UTF-8"?>
<Relationships xmlns="http://schemas.openxmlformats.org/package/2006/relationships"><Relationship Id="rId1" Type="http://schemas.openxmlformats.org/officeDocument/2006/relationships/chart" Target="../charts/chart57.xml"/><Relationship Id="rId2" Type="http://schemas.openxmlformats.org/officeDocument/2006/relationships/chart" Target="../charts/chart58.xml"/><Relationship Id="rId3" Type="http://schemas.openxmlformats.org/officeDocument/2006/relationships/chart" Target="../charts/chart59.xml"/><Relationship Id="rId4" Type="http://schemas.openxmlformats.org/officeDocument/2006/relationships/chart" Target="../charts/chart60.xml"/><Relationship Id="rId5" Type="http://schemas.openxmlformats.org/officeDocument/2006/relationships/chart" Target="../charts/chart61.xml"/><Relationship Id="rId6" Type="http://schemas.openxmlformats.org/officeDocument/2006/relationships/chart" Target="../charts/chart62.xml"/>
</Relationships>
</file>

<file path=xl/drawings/_rels/drawing4.xml.rels><?xml version="1.0" encoding="UTF-8"?>
<Relationships xmlns="http://schemas.openxmlformats.org/package/2006/relationships"><Relationship Id="rId1" Type="http://schemas.openxmlformats.org/officeDocument/2006/relationships/chart" Target="../charts/chart8.xml"/><Relationship Id="rId2" Type="http://schemas.openxmlformats.org/officeDocument/2006/relationships/chart" Target="../charts/chart9.xml"/><Relationship Id="rId3" Type="http://schemas.openxmlformats.org/officeDocument/2006/relationships/chart" Target="../charts/chart10.xml"/><Relationship Id="rId4" Type="http://schemas.openxmlformats.org/officeDocument/2006/relationships/chart" Target="../charts/chart11.xml"/><Relationship Id="rId5" Type="http://schemas.openxmlformats.org/officeDocument/2006/relationships/chart" Target="../charts/chart12.xml"/><Relationship Id="rId6" Type="http://schemas.openxmlformats.org/officeDocument/2006/relationships/chart" Target="../charts/chart13.xml"/><Relationship Id="rId7" Type="http://schemas.openxmlformats.org/officeDocument/2006/relationships/chart" Target="../charts/chart14.xml"/>
</Relationships>
</file>

<file path=xl/drawings/_rels/drawing7.xml.rels><?xml version="1.0" encoding="UTF-8"?>
<Relationships xmlns="http://schemas.openxmlformats.org/package/2006/relationships"><Relationship Id="rId1" Type="http://schemas.openxmlformats.org/officeDocument/2006/relationships/chart" Target="../charts/chart15.xml"/><Relationship Id="rId2" Type="http://schemas.openxmlformats.org/officeDocument/2006/relationships/chart" Target="../charts/chart16.xml"/><Relationship Id="rId3" Type="http://schemas.openxmlformats.org/officeDocument/2006/relationships/chart" Target="../charts/chart17.xml"/><Relationship Id="rId4" Type="http://schemas.openxmlformats.org/officeDocument/2006/relationships/chart" Target="../charts/chart18.xml"/><Relationship Id="rId5" Type="http://schemas.openxmlformats.org/officeDocument/2006/relationships/chart" Target="../charts/chart19.xml"/><Relationship Id="rId6" Type="http://schemas.openxmlformats.org/officeDocument/2006/relationships/chart" Target="../charts/chart20.xml"/><Relationship Id="rId7" Type="http://schemas.openxmlformats.org/officeDocument/2006/relationships/chart" Target="../charts/chart21.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55</xdr:row>
      <xdr:rowOff>123840</xdr:rowOff>
    </xdr:from>
    <xdr:to>
      <xdr:col>7</xdr:col>
      <xdr:colOff>547920</xdr:colOff>
      <xdr:row>74</xdr:row>
      <xdr:rowOff>161640</xdr:rowOff>
    </xdr:to>
    <xdr:graphicFrame>
      <xdr:nvGraphicFramePr>
        <xdr:cNvPr id="0" name="Chart 1"/>
        <xdr:cNvGraphicFramePr/>
      </xdr:nvGraphicFramePr>
      <xdr:xfrm>
        <a:off x="80640" y="9029880"/>
        <a:ext cx="10199880" cy="31143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100440</xdr:colOff>
      <xdr:row>34</xdr:row>
      <xdr:rowOff>47520</xdr:rowOff>
    </xdr:from>
    <xdr:to>
      <xdr:col>3</xdr:col>
      <xdr:colOff>997920</xdr:colOff>
      <xdr:row>54</xdr:row>
      <xdr:rowOff>162000</xdr:rowOff>
    </xdr:to>
    <xdr:graphicFrame>
      <xdr:nvGraphicFramePr>
        <xdr:cNvPr id="1" name="Chart 2"/>
        <xdr:cNvGraphicFramePr/>
      </xdr:nvGraphicFramePr>
      <xdr:xfrm>
        <a:off x="100440" y="5553000"/>
        <a:ext cx="4671360" cy="33530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1086480</xdr:colOff>
      <xdr:row>34</xdr:row>
      <xdr:rowOff>28440</xdr:rowOff>
    </xdr:from>
    <xdr:to>
      <xdr:col>6</xdr:col>
      <xdr:colOff>2610000</xdr:colOff>
      <xdr:row>55</xdr:row>
      <xdr:rowOff>9360</xdr:rowOff>
    </xdr:to>
    <xdr:graphicFrame>
      <xdr:nvGraphicFramePr>
        <xdr:cNvPr id="2" name="Chart 3"/>
        <xdr:cNvGraphicFramePr/>
      </xdr:nvGraphicFramePr>
      <xdr:xfrm>
        <a:off x="4860360" y="5533920"/>
        <a:ext cx="4522680" cy="338148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30600</xdr:colOff>
      <xdr:row>75</xdr:row>
      <xdr:rowOff>124200</xdr:rowOff>
    </xdr:from>
    <xdr:to>
      <xdr:col>4</xdr:col>
      <xdr:colOff>916920</xdr:colOff>
      <xdr:row>95</xdr:row>
      <xdr:rowOff>124200</xdr:rowOff>
    </xdr:to>
    <xdr:graphicFrame>
      <xdr:nvGraphicFramePr>
        <xdr:cNvPr id="4" name="Chart 4"/>
        <xdr:cNvGraphicFramePr/>
      </xdr:nvGraphicFramePr>
      <xdr:xfrm>
        <a:off x="30600" y="12268440"/>
        <a:ext cx="6079320" cy="323856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564120</xdr:colOff>
      <xdr:row>75</xdr:row>
      <xdr:rowOff>133560</xdr:rowOff>
    </xdr:from>
    <xdr:to>
      <xdr:col>4</xdr:col>
      <xdr:colOff>242640</xdr:colOff>
      <xdr:row>78</xdr:row>
      <xdr:rowOff>9360</xdr:rowOff>
    </xdr:to>
    <xdr:sp>
      <xdr:nvSpPr>
        <xdr:cNvPr id="5" name="AutoShape 5"/>
        <xdr:cNvSpPr/>
      </xdr:nvSpPr>
      <xdr:spPr>
        <a:xfrm>
          <a:off x="4338000" y="12277800"/>
          <a:ext cx="1097640" cy="361800"/>
        </a:xfrm>
        <a:prstGeom prst="wedgeRectCallout">
          <a:avLst>
            <a:gd name="adj1" fmla="val -38990"/>
            <a:gd name="adj2" fmla="val 76314"/>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Qtr end reporting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75</xdr:row>
      <xdr:rowOff>57240</xdr:rowOff>
    </xdr:from>
    <xdr:to>
      <xdr:col>4</xdr:col>
      <xdr:colOff>997200</xdr:colOff>
      <xdr:row>103</xdr:row>
      <xdr:rowOff>85680</xdr:rowOff>
    </xdr:to>
    <xdr:graphicFrame>
      <xdr:nvGraphicFramePr>
        <xdr:cNvPr id="6" name="Chart 6"/>
        <xdr:cNvGraphicFramePr/>
      </xdr:nvGraphicFramePr>
      <xdr:xfrm>
        <a:off x="0" y="12201480"/>
        <a:ext cx="6190200" cy="456264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6</xdr:col>
      <xdr:colOff>2676240</xdr:colOff>
      <xdr:row>34</xdr:row>
      <xdr:rowOff>37800</xdr:rowOff>
    </xdr:from>
    <xdr:to>
      <xdr:col>10</xdr:col>
      <xdr:colOff>937080</xdr:colOff>
      <xdr:row>55</xdr:row>
      <xdr:rowOff>9360</xdr:rowOff>
    </xdr:to>
    <xdr:graphicFrame>
      <xdr:nvGraphicFramePr>
        <xdr:cNvPr id="8" name="Chart 7"/>
        <xdr:cNvGraphicFramePr/>
      </xdr:nvGraphicFramePr>
      <xdr:xfrm>
        <a:off x="9449280" y="5543280"/>
        <a:ext cx="5930280" cy="337212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6</xdr:col>
      <xdr:colOff>28800</xdr:colOff>
      <xdr:row>75</xdr:row>
      <xdr:rowOff>57240</xdr:rowOff>
    </xdr:from>
    <xdr:to>
      <xdr:col>9</xdr:col>
      <xdr:colOff>795960</xdr:colOff>
      <xdr:row>103</xdr:row>
      <xdr:rowOff>66240</xdr:rowOff>
    </xdr:to>
    <xdr:graphicFrame>
      <xdr:nvGraphicFramePr>
        <xdr:cNvPr id="9" name="Chart 8"/>
        <xdr:cNvGraphicFramePr/>
      </xdr:nvGraphicFramePr>
      <xdr:xfrm>
        <a:off x="6801840" y="12201480"/>
        <a:ext cx="7601400" cy="45432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55</xdr:row>
      <xdr:rowOff>123840</xdr:rowOff>
    </xdr:from>
    <xdr:to>
      <xdr:col>7</xdr:col>
      <xdr:colOff>548280</xdr:colOff>
      <xdr:row>74</xdr:row>
      <xdr:rowOff>161640</xdr:rowOff>
    </xdr:to>
    <xdr:graphicFrame>
      <xdr:nvGraphicFramePr>
        <xdr:cNvPr id="32" name="Chart 1"/>
        <xdr:cNvGraphicFramePr/>
      </xdr:nvGraphicFramePr>
      <xdr:xfrm>
        <a:off x="80640" y="9029880"/>
        <a:ext cx="10049040" cy="31143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100440</xdr:colOff>
      <xdr:row>34</xdr:row>
      <xdr:rowOff>47520</xdr:rowOff>
    </xdr:from>
    <xdr:to>
      <xdr:col>3</xdr:col>
      <xdr:colOff>997920</xdr:colOff>
      <xdr:row>54</xdr:row>
      <xdr:rowOff>162000</xdr:rowOff>
    </xdr:to>
    <xdr:graphicFrame>
      <xdr:nvGraphicFramePr>
        <xdr:cNvPr id="33" name="Chart 2"/>
        <xdr:cNvGraphicFramePr/>
      </xdr:nvGraphicFramePr>
      <xdr:xfrm>
        <a:off x="100440" y="5553000"/>
        <a:ext cx="4520160" cy="33530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1086480</xdr:colOff>
      <xdr:row>34</xdr:row>
      <xdr:rowOff>28440</xdr:rowOff>
    </xdr:from>
    <xdr:to>
      <xdr:col>6</xdr:col>
      <xdr:colOff>2610000</xdr:colOff>
      <xdr:row>55</xdr:row>
      <xdr:rowOff>9360</xdr:rowOff>
    </xdr:to>
    <xdr:graphicFrame>
      <xdr:nvGraphicFramePr>
        <xdr:cNvPr id="34" name="Chart 3"/>
        <xdr:cNvGraphicFramePr/>
      </xdr:nvGraphicFramePr>
      <xdr:xfrm>
        <a:off x="4709160" y="5533920"/>
        <a:ext cx="4522680" cy="338148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30600</xdr:colOff>
      <xdr:row>75</xdr:row>
      <xdr:rowOff>124200</xdr:rowOff>
    </xdr:from>
    <xdr:to>
      <xdr:col>4</xdr:col>
      <xdr:colOff>916920</xdr:colOff>
      <xdr:row>95</xdr:row>
      <xdr:rowOff>124200</xdr:rowOff>
    </xdr:to>
    <xdr:graphicFrame>
      <xdr:nvGraphicFramePr>
        <xdr:cNvPr id="36" name="Chart 5"/>
        <xdr:cNvGraphicFramePr/>
      </xdr:nvGraphicFramePr>
      <xdr:xfrm>
        <a:off x="30600" y="12268440"/>
        <a:ext cx="5928120" cy="323856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564120</xdr:colOff>
      <xdr:row>75</xdr:row>
      <xdr:rowOff>133560</xdr:rowOff>
    </xdr:from>
    <xdr:to>
      <xdr:col>4</xdr:col>
      <xdr:colOff>243000</xdr:colOff>
      <xdr:row>78</xdr:row>
      <xdr:rowOff>9360</xdr:rowOff>
    </xdr:to>
    <xdr:sp>
      <xdr:nvSpPr>
        <xdr:cNvPr id="37" name="AutoShape 6"/>
        <xdr:cNvSpPr/>
      </xdr:nvSpPr>
      <xdr:spPr>
        <a:xfrm>
          <a:off x="4186800" y="12277800"/>
          <a:ext cx="1098000" cy="361800"/>
        </a:xfrm>
        <a:prstGeom prst="wedgeRectCallout">
          <a:avLst>
            <a:gd name="adj1" fmla="val -38990"/>
            <a:gd name="adj2" fmla="val 76314"/>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Qtr end reporting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75</xdr:row>
      <xdr:rowOff>57240</xdr:rowOff>
    </xdr:from>
    <xdr:to>
      <xdr:col>4</xdr:col>
      <xdr:colOff>997200</xdr:colOff>
      <xdr:row>102</xdr:row>
      <xdr:rowOff>47520</xdr:rowOff>
    </xdr:to>
    <xdr:graphicFrame>
      <xdr:nvGraphicFramePr>
        <xdr:cNvPr id="38" name="Chart 7"/>
        <xdr:cNvGraphicFramePr/>
      </xdr:nvGraphicFramePr>
      <xdr:xfrm>
        <a:off x="0" y="12201480"/>
        <a:ext cx="6039000" cy="436248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6</xdr:col>
      <xdr:colOff>2676240</xdr:colOff>
      <xdr:row>34</xdr:row>
      <xdr:rowOff>37800</xdr:rowOff>
    </xdr:from>
    <xdr:to>
      <xdr:col>10</xdr:col>
      <xdr:colOff>937080</xdr:colOff>
      <xdr:row>55</xdr:row>
      <xdr:rowOff>9360</xdr:rowOff>
    </xdr:to>
    <xdr:graphicFrame>
      <xdr:nvGraphicFramePr>
        <xdr:cNvPr id="41" name="Chart 8"/>
        <xdr:cNvGraphicFramePr/>
      </xdr:nvGraphicFramePr>
      <xdr:xfrm>
        <a:off x="9298080" y="5543280"/>
        <a:ext cx="5930280" cy="337212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6</xdr:col>
      <xdr:colOff>28800</xdr:colOff>
      <xdr:row>75</xdr:row>
      <xdr:rowOff>57240</xdr:rowOff>
    </xdr:from>
    <xdr:to>
      <xdr:col>9</xdr:col>
      <xdr:colOff>795600</xdr:colOff>
      <xdr:row>102</xdr:row>
      <xdr:rowOff>56880</xdr:rowOff>
    </xdr:to>
    <xdr:graphicFrame>
      <xdr:nvGraphicFramePr>
        <xdr:cNvPr id="42" name="Chart 9"/>
        <xdr:cNvGraphicFramePr/>
      </xdr:nvGraphicFramePr>
      <xdr:xfrm>
        <a:off x="6650640" y="12201480"/>
        <a:ext cx="7601400" cy="437184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1.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0.28525947150589</cdr:x>
      <cdr:y>0.916755375771769</cdr:y>
    </cdr:from>
    <cdr:to>
      <cdr:x>0.580229226361032</cdr:x>
      <cdr:y>0.962955077709176</cdr:y>
    </cdr:to>
    <cdr:sp>
      <cdr:nvSpPr>
        <cdr:cNvPr id="35" name="Text 1"/>
        <cdr:cNvSpPr/>
      </cdr:nvSpPr>
      <cdr:spPr>
        <a:xfrm>
          <a:off x="1290240" y="3100320"/>
          <a:ext cx="1334160" cy="1562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t">
          <a:noAutofit/>
        </a:bodyPr>
        <a:p>
          <a:r>
            <a:rPr b="1" sz="800" strike="noStrike" u="none">
              <a:effectLst/>
              <a:uFillTx/>
              <a:latin typeface="Arial"/>
            </a:rPr>
            <a:t>Ratios expressed in %</a:t>
          </a:r>
          <a:endParaRPr b="0" sz="800" strike="noStrike" u="none">
            <a:effectLst/>
            <a:uFillTx/>
            <a:latin typeface="Times New Roman"/>
          </a:endParaRPr>
        </a:p>
      </cdr:txBody>
    </cdr:sp>
  </cdr:relSizeAnchor>
</c:userShapes>
</file>

<file path=xl/drawings/drawing12.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0.167441583214115</cdr:x>
      <cdr:y>0.347470913441703</cdr:y>
    </cdr:from>
    <cdr:to>
      <cdr:x>0.856461611826419</cdr:x>
      <cdr:y>0.347470913441703</cdr:y>
    </cdr:to>
    <cdr:sp>
      <cdr:nvSpPr>
        <cdr:cNvPr id="39" name="Line 1"/>
        <cdr:cNvSpPr/>
      </cdr:nvSpPr>
      <cdr:spPr>
        <a:xfrm flipH="1">
          <a:off x="1011240" y="1515960"/>
          <a:ext cx="4161240" cy="0"/>
        </a:xfrm>
        <a:prstGeom prst="line">
          <a:avLst/>
        </a:prstGeom>
        <a:ln w="28440">
          <a:solidFill>
            <a:srgbClr val="000000"/>
          </a:solidFill>
          <a:miter/>
        </a:ln>
      </cdr:spPr>
      <cdr:style>
        <a:lnRef idx="0"/>
        <a:fillRef idx="0"/>
        <a:effectRef idx="0"/>
        <a:fontRef idx="minor"/>
      </cdr:style>
    </cdr:sp>
  </cdr:relSizeAnchor>
  <cdr:relSizeAnchor>
    <cdr:from>
      <cdr:x>0.167441583214115</cdr:x>
      <cdr:y>0.345490552025745</cdr:y>
    </cdr:from>
    <cdr:to>
      <cdr:x>0.856461611826419</cdr:x>
      <cdr:y>0.345490552025745</cdr:y>
    </cdr:to>
    <cdr:sp>
      <cdr:nvSpPr>
        <cdr:cNvPr id="40" name="Line 2"/>
        <cdr:cNvSpPr/>
      </cdr:nvSpPr>
      <cdr:spPr>
        <a:xfrm flipH="1">
          <a:off x="1011240" y="1507320"/>
          <a:ext cx="4161240" cy="0"/>
        </a:xfrm>
        <a:prstGeom prst="line">
          <a:avLst/>
        </a:prstGeom>
        <a:ln w="28440">
          <a:solidFill>
            <a:srgbClr val="000000"/>
          </a:solidFill>
          <a:miter/>
        </a:ln>
      </cdr:spPr>
      <cdr:style>
        <a:lnRef idx="0"/>
        <a:fillRef idx="0"/>
        <a:effectRef idx="0"/>
        <a:fontRef idx="minor"/>
      </cdr:style>
    </cdr:sp>
  </cdr:relSizeAnchor>
</c:userShapes>
</file>

<file path=xl/drawings/drawing1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55</xdr:row>
      <xdr:rowOff>123840</xdr:rowOff>
    </xdr:from>
    <xdr:to>
      <xdr:col>6</xdr:col>
      <xdr:colOff>1393200</xdr:colOff>
      <xdr:row>74</xdr:row>
      <xdr:rowOff>161640</xdr:rowOff>
    </xdr:to>
    <xdr:graphicFrame>
      <xdr:nvGraphicFramePr>
        <xdr:cNvPr id="43" name="Chart 1"/>
        <xdr:cNvGraphicFramePr/>
      </xdr:nvGraphicFramePr>
      <xdr:xfrm>
        <a:off x="80640" y="9029880"/>
        <a:ext cx="7934400" cy="31143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100440</xdr:colOff>
      <xdr:row>34</xdr:row>
      <xdr:rowOff>47520</xdr:rowOff>
    </xdr:from>
    <xdr:to>
      <xdr:col>3</xdr:col>
      <xdr:colOff>997920</xdr:colOff>
      <xdr:row>54</xdr:row>
      <xdr:rowOff>162000</xdr:rowOff>
    </xdr:to>
    <xdr:graphicFrame>
      <xdr:nvGraphicFramePr>
        <xdr:cNvPr id="44" name="Chart 2"/>
        <xdr:cNvGraphicFramePr/>
      </xdr:nvGraphicFramePr>
      <xdr:xfrm>
        <a:off x="100440" y="5553000"/>
        <a:ext cx="4520160" cy="33530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1086480</xdr:colOff>
      <xdr:row>34</xdr:row>
      <xdr:rowOff>28440</xdr:rowOff>
    </xdr:from>
    <xdr:to>
      <xdr:col>6</xdr:col>
      <xdr:colOff>2610000</xdr:colOff>
      <xdr:row>55</xdr:row>
      <xdr:rowOff>9360</xdr:rowOff>
    </xdr:to>
    <xdr:graphicFrame>
      <xdr:nvGraphicFramePr>
        <xdr:cNvPr id="45" name="Chart 3"/>
        <xdr:cNvGraphicFramePr/>
      </xdr:nvGraphicFramePr>
      <xdr:xfrm>
        <a:off x="4709160" y="5533920"/>
        <a:ext cx="4522680" cy="338148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9720</xdr:colOff>
      <xdr:row>75</xdr:row>
      <xdr:rowOff>75960</xdr:rowOff>
    </xdr:from>
    <xdr:to>
      <xdr:col>9</xdr:col>
      <xdr:colOff>815400</xdr:colOff>
      <xdr:row>95</xdr:row>
      <xdr:rowOff>124200</xdr:rowOff>
    </xdr:to>
    <xdr:graphicFrame>
      <xdr:nvGraphicFramePr>
        <xdr:cNvPr id="47" name="Chart 4"/>
        <xdr:cNvGraphicFramePr/>
      </xdr:nvGraphicFramePr>
      <xdr:xfrm>
        <a:off x="6118560" y="12220200"/>
        <a:ext cx="8153280" cy="328680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30600</xdr:colOff>
      <xdr:row>75</xdr:row>
      <xdr:rowOff>124200</xdr:rowOff>
    </xdr:from>
    <xdr:to>
      <xdr:col>4</xdr:col>
      <xdr:colOff>916920</xdr:colOff>
      <xdr:row>95</xdr:row>
      <xdr:rowOff>124200</xdr:rowOff>
    </xdr:to>
    <xdr:graphicFrame>
      <xdr:nvGraphicFramePr>
        <xdr:cNvPr id="48" name="Chart 5"/>
        <xdr:cNvGraphicFramePr/>
      </xdr:nvGraphicFramePr>
      <xdr:xfrm>
        <a:off x="30600" y="12268440"/>
        <a:ext cx="5928120" cy="323856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564120</xdr:colOff>
      <xdr:row>75</xdr:row>
      <xdr:rowOff>133560</xdr:rowOff>
    </xdr:from>
    <xdr:to>
      <xdr:col>4</xdr:col>
      <xdr:colOff>243000</xdr:colOff>
      <xdr:row>78</xdr:row>
      <xdr:rowOff>9360</xdr:rowOff>
    </xdr:to>
    <xdr:sp>
      <xdr:nvSpPr>
        <xdr:cNvPr id="49" name="AutoShape 6"/>
        <xdr:cNvSpPr/>
      </xdr:nvSpPr>
      <xdr:spPr>
        <a:xfrm>
          <a:off x="4186800" y="12277800"/>
          <a:ext cx="1098000" cy="361800"/>
        </a:xfrm>
        <a:prstGeom prst="wedgeRectCallout">
          <a:avLst>
            <a:gd name="adj1" fmla="val -38990"/>
            <a:gd name="adj2" fmla="val 76314"/>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Qtr end reporting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75</xdr:row>
      <xdr:rowOff>57240</xdr:rowOff>
    </xdr:from>
    <xdr:to>
      <xdr:col>4</xdr:col>
      <xdr:colOff>997200</xdr:colOff>
      <xdr:row>95</xdr:row>
      <xdr:rowOff>162000</xdr:rowOff>
    </xdr:to>
    <xdr:graphicFrame>
      <xdr:nvGraphicFramePr>
        <xdr:cNvPr id="50" name="Chart 7"/>
        <xdr:cNvGraphicFramePr/>
      </xdr:nvGraphicFramePr>
      <xdr:xfrm>
        <a:off x="0" y="12201480"/>
        <a:ext cx="6039000" cy="334332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6</xdr:col>
      <xdr:colOff>1540440</xdr:colOff>
      <xdr:row>55</xdr:row>
      <xdr:rowOff>142920</xdr:rowOff>
    </xdr:from>
    <xdr:to>
      <xdr:col>9</xdr:col>
      <xdr:colOff>634320</xdr:colOff>
      <xdr:row>74</xdr:row>
      <xdr:rowOff>133200</xdr:rowOff>
    </xdr:to>
    <xdr:graphicFrame>
      <xdr:nvGraphicFramePr>
        <xdr:cNvPr id="52" name="Chart 8"/>
        <xdr:cNvGraphicFramePr/>
      </xdr:nvGraphicFramePr>
      <xdr:xfrm>
        <a:off x="8162280" y="9048960"/>
        <a:ext cx="5928480" cy="306684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6</xdr:col>
      <xdr:colOff>2757240</xdr:colOff>
      <xdr:row>33</xdr:row>
      <xdr:rowOff>133560</xdr:rowOff>
    </xdr:from>
    <xdr:to>
      <xdr:col>9</xdr:col>
      <xdr:colOff>785160</xdr:colOff>
      <xdr:row>55</xdr:row>
      <xdr:rowOff>56880</xdr:rowOff>
    </xdr:to>
    <xdr:graphicFrame>
      <xdr:nvGraphicFramePr>
        <xdr:cNvPr id="53" name="Chart 9"/>
        <xdr:cNvGraphicFramePr/>
      </xdr:nvGraphicFramePr>
      <xdr:xfrm>
        <a:off x="9379080" y="5477040"/>
        <a:ext cx="4862520" cy="348588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4.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0.28525947150589</cdr:x>
      <cdr:y>0.916010219288908</cdr:y>
    </cdr:from>
    <cdr:to>
      <cdr:x>0.580468003820439</cdr:x>
      <cdr:y>0.96274217585693</cdr:y>
    </cdr:to>
    <cdr:sp>
      <cdr:nvSpPr>
        <cdr:cNvPr id="46" name="Text 1"/>
        <cdr:cNvSpPr/>
      </cdr:nvSpPr>
      <cdr:spPr>
        <a:xfrm>
          <a:off x="1290240" y="3097800"/>
          <a:ext cx="1335240" cy="1580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t">
          <a:noAutofit/>
        </a:bodyPr>
        <a:p>
          <a:r>
            <a:rPr b="1" sz="800" strike="noStrike" u="none">
              <a:effectLst/>
              <a:uFillTx/>
              <a:latin typeface="Arial"/>
            </a:rPr>
            <a:t>Ratios expressed in %</a:t>
          </a:r>
          <a:endParaRPr b="0" sz="800" strike="noStrike" u="none">
            <a:effectLst/>
            <a:uFillTx/>
            <a:latin typeface="Times New Roman"/>
          </a:endParaRPr>
        </a:p>
      </cdr:txBody>
    </cdr:sp>
  </cdr:relSizeAnchor>
</c:userShapes>
</file>

<file path=xl/drawings/drawing15.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0.17966142107773</cdr:x>
      <cdr:y>0.340008613264427</cdr:y>
    </cdr:from>
    <cdr:to>
      <cdr:x>0.871661897949452</cdr:x>
      <cdr:y>0.340008613264427</cdr:y>
    </cdr:to>
    <cdr:sp>
      <cdr:nvSpPr>
        <cdr:cNvPr id="51" name="Line 1"/>
        <cdr:cNvSpPr/>
      </cdr:nvSpPr>
      <cdr:spPr>
        <a:xfrm flipH="1">
          <a:off x="1085040" y="1136880"/>
          <a:ext cx="4179240" cy="0"/>
        </a:xfrm>
        <a:prstGeom prst="line">
          <a:avLst/>
        </a:prstGeom>
        <a:ln w="28440">
          <a:solidFill>
            <a:srgbClr val="000000"/>
          </a:solidFill>
          <a:miter/>
        </a:ln>
      </cdr:spPr>
      <cdr:style>
        <a:lnRef idx="0"/>
        <a:fillRef idx="0"/>
        <a:effectRef idx="0"/>
        <a:fontRef idx="minor"/>
      </cdr:style>
    </cdr:sp>
  </cdr:relSizeAnchor>
</c:userShapes>
</file>

<file path=xl/drawings/drawing16.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42</xdr:row>
      <xdr:rowOff>124200</xdr:rowOff>
    </xdr:from>
    <xdr:to>
      <xdr:col>6</xdr:col>
      <xdr:colOff>1393200</xdr:colOff>
      <xdr:row>61</xdr:row>
      <xdr:rowOff>162000</xdr:rowOff>
    </xdr:to>
    <xdr:graphicFrame>
      <xdr:nvGraphicFramePr>
        <xdr:cNvPr id="54" name="Chart 1"/>
        <xdr:cNvGraphicFramePr/>
      </xdr:nvGraphicFramePr>
      <xdr:xfrm>
        <a:off x="80640" y="6924960"/>
        <a:ext cx="7934400" cy="31143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100440</xdr:colOff>
      <xdr:row>25</xdr:row>
      <xdr:rowOff>86040</xdr:rowOff>
    </xdr:from>
    <xdr:to>
      <xdr:col>4</xdr:col>
      <xdr:colOff>433440</xdr:colOff>
      <xdr:row>41</xdr:row>
      <xdr:rowOff>162000</xdr:rowOff>
    </xdr:to>
    <xdr:graphicFrame>
      <xdr:nvGraphicFramePr>
        <xdr:cNvPr id="55" name="Chart 2"/>
        <xdr:cNvGraphicFramePr/>
      </xdr:nvGraphicFramePr>
      <xdr:xfrm>
        <a:off x="100440" y="4134240"/>
        <a:ext cx="5374800" cy="266652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1901880</xdr:colOff>
      <xdr:row>25</xdr:row>
      <xdr:rowOff>47520</xdr:rowOff>
    </xdr:from>
    <xdr:to>
      <xdr:col>9</xdr:col>
      <xdr:colOff>524160</xdr:colOff>
      <xdr:row>41</xdr:row>
      <xdr:rowOff>162000</xdr:rowOff>
    </xdr:to>
    <xdr:graphicFrame>
      <xdr:nvGraphicFramePr>
        <xdr:cNvPr id="56" name="Chart 3"/>
        <xdr:cNvGraphicFramePr/>
      </xdr:nvGraphicFramePr>
      <xdr:xfrm>
        <a:off x="8523720" y="4095720"/>
        <a:ext cx="5456880" cy="27050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9720</xdr:colOff>
      <xdr:row>62</xdr:row>
      <xdr:rowOff>75960</xdr:rowOff>
    </xdr:from>
    <xdr:to>
      <xdr:col>9</xdr:col>
      <xdr:colOff>815400</xdr:colOff>
      <xdr:row>82</xdr:row>
      <xdr:rowOff>123840</xdr:rowOff>
    </xdr:to>
    <xdr:graphicFrame>
      <xdr:nvGraphicFramePr>
        <xdr:cNvPr id="58" name="Chart 4"/>
        <xdr:cNvGraphicFramePr/>
      </xdr:nvGraphicFramePr>
      <xdr:xfrm>
        <a:off x="6118560" y="10115280"/>
        <a:ext cx="8153280" cy="32864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30600</xdr:colOff>
      <xdr:row>62</xdr:row>
      <xdr:rowOff>123840</xdr:rowOff>
    </xdr:from>
    <xdr:to>
      <xdr:col>4</xdr:col>
      <xdr:colOff>916920</xdr:colOff>
      <xdr:row>82</xdr:row>
      <xdr:rowOff>123840</xdr:rowOff>
    </xdr:to>
    <xdr:graphicFrame>
      <xdr:nvGraphicFramePr>
        <xdr:cNvPr id="59" name="Chart 5"/>
        <xdr:cNvGraphicFramePr/>
      </xdr:nvGraphicFramePr>
      <xdr:xfrm>
        <a:off x="30600" y="10163160"/>
        <a:ext cx="5928120" cy="323856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564120</xdr:colOff>
      <xdr:row>62</xdr:row>
      <xdr:rowOff>133560</xdr:rowOff>
    </xdr:from>
    <xdr:to>
      <xdr:col>4</xdr:col>
      <xdr:colOff>243000</xdr:colOff>
      <xdr:row>65</xdr:row>
      <xdr:rowOff>9720</xdr:rowOff>
    </xdr:to>
    <xdr:sp>
      <xdr:nvSpPr>
        <xdr:cNvPr id="60" name="AutoShape 6"/>
        <xdr:cNvSpPr/>
      </xdr:nvSpPr>
      <xdr:spPr>
        <a:xfrm>
          <a:off x="4186800" y="10172880"/>
          <a:ext cx="1098000" cy="361800"/>
        </a:xfrm>
        <a:prstGeom prst="wedgeRectCallout">
          <a:avLst>
            <a:gd name="adj1" fmla="val -38990"/>
            <a:gd name="adj2" fmla="val 76314"/>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Qtr end reporting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62</xdr:row>
      <xdr:rowOff>56880</xdr:rowOff>
    </xdr:from>
    <xdr:to>
      <xdr:col>4</xdr:col>
      <xdr:colOff>997200</xdr:colOff>
      <xdr:row>82</xdr:row>
      <xdr:rowOff>162000</xdr:rowOff>
    </xdr:to>
    <xdr:graphicFrame>
      <xdr:nvGraphicFramePr>
        <xdr:cNvPr id="61" name="Chart 7"/>
        <xdr:cNvGraphicFramePr/>
      </xdr:nvGraphicFramePr>
      <xdr:xfrm>
        <a:off x="0" y="10096200"/>
        <a:ext cx="6039000" cy="334368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6</xdr:col>
      <xdr:colOff>1540440</xdr:colOff>
      <xdr:row>42</xdr:row>
      <xdr:rowOff>142920</xdr:rowOff>
    </xdr:from>
    <xdr:to>
      <xdr:col>9</xdr:col>
      <xdr:colOff>634320</xdr:colOff>
      <xdr:row>61</xdr:row>
      <xdr:rowOff>133560</xdr:rowOff>
    </xdr:to>
    <xdr:graphicFrame>
      <xdr:nvGraphicFramePr>
        <xdr:cNvPr id="63" name="Chart 8"/>
        <xdr:cNvGraphicFramePr/>
      </xdr:nvGraphicFramePr>
      <xdr:xfrm>
        <a:off x="8162280" y="6943680"/>
        <a:ext cx="5928480" cy="30672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7.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0.298238670096972</cdr:x>
      <cdr:y>0.930272787757818</cdr:y>
    </cdr:from>
    <cdr:to>
      <cdr:x>0.572992941486906</cdr:x>
      <cdr:y>0.969261477045908</cdr:y>
    </cdr:to>
    <cdr:sp>
      <cdr:nvSpPr>
        <cdr:cNvPr id="57" name="Text 1"/>
        <cdr:cNvSpPr/>
      </cdr:nvSpPr>
      <cdr:spPr>
        <a:xfrm>
          <a:off x="1627560" y="2516760"/>
          <a:ext cx="1499400" cy="1054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t">
          <a:noAutofit/>
        </a:bodyPr>
        <a:p>
          <a:r>
            <a:rPr b="1" sz="900" strike="noStrike" u="none">
              <a:effectLst/>
              <a:uFillTx/>
              <a:latin typeface="Arial"/>
            </a:rPr>
            <a:t>Ratios expressed in %</a:t>
          </a:r>
          <a:endParaRPr b="0" sz="900" strike="noStrike" u="none">
            <a:effectLst/>
            <a:uFillTx/>
            <a:latin typeface="Times New Roman"/>
          </a:endParaRPr>
        </a:p>
      </cdr:txBody>
    </cdr:sp>
  </cdr:relSizeAnchor>
</c:userShapes>
</file>

<file path=xl/drawings/drawing18.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0.166964711492609</cdr:x>
      <cdr:y>0.351491010873076</cdr:y>
    </cdr:from>
    <cdr:to>
      <cdr:x>0.856461611826419</cdr:x>
      <cdr:y>0.351491010873076</cdr:y>
    </cdr:to>
    <cdr:sp>
      <cdr:nvSpPr>
        <cdr:cNvPr id="62" name="Line 1"/>
        <cdr:cNvSpPr/>
      </cdr:nvSpPr>
      <cdr:spPr>
        <a:xfrm flipH="1">
          <a:off x="1008360" y="1175400"/>
          <a:ext cx="4164120" cy="0"/>
        </a:xfrm>
        <a:prstGeom prst="line">
          <a:avLst/>
        </a:prstGeom>
        <a:ln w="28440">
          <a:solidFill>
            <a:srgbClr val="000000"/>
          </a:solidFill>
          <a:miter/>
        </a:ln>
      </cdr:spPr>
      <cdr:style>
        <a:lnRef idx="0"/>
        <a:fillRef idx="0"/>
        <a:effectRef idx="0"/>
        <a:fontRef idx="minor"/>
      </cdr:style>
    </cdr:sp>
  </cdr:relSizeAnchor>
</c:userShapes>
</file>

<file path=xl/drawings/drawing19.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42</xdr:row>
      <xdr:rowOff>124200</xdr:rowOff>
    </xdr:from>
    <xdr:to>
      <xdr:col>6</xdr:col>
      <xdr:colOff>1393200</xdr:colOff>
      <xdr:row>61</xdr:row>
      <xdr:rowOff>162000</xdr:rowOff>
    </xdr:to>
    <xdr:graphicFrame>
      <xdr:nvGraphicFramePr>
        <xdr:cNvPr id="64" name="Chart 1"/>
        <xdr:cNvGraphicFramePr/>
      </xdr:nvGraphicFramePr>
      <xdr:xfrm>
        <a:off x="80640" y="6924960"/>
        <a:ext cx="7934400" cy="31143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100440</xdr:colOff>
      <xdr:row>25</xdr:row>
      <xdr:rowOff>86040</xdr:rowOff>
    </xdr:from>
    <xdr:to>
      <xdr:col>4</xdr:col>
      <xdr:colOff>433440</xdr:colOff>
      <xdr:row>41</xdr:row>
      <xdr:rowOff>162000</xdr:rowOff>
    </xdr:to>
    <xdr:graphicFrame>
      <xdr:nvGraphicFramePr>
        <xdr:cNvPr id="65" name="Chart 2"/>
        <xdr:cNvGraphicFramePr/>
      </xdr:nvGraphicFramePr>
      <xdr:xfrm>
        <a:off x="100440" y="4134240"/>
        <a:ext cx="5374800" cy="266652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1901880</xdr:colOff>
      <xdr:row>25</xdr:row>
      <xdr:rowOff>47520</xdr:rowOff>
    </xdr:from>
    <xdr:to>
      <xdr:col>9</xdr:col>
      <xdr:colOff>524160</xdr:colOff>
      <xdr:row>41</xdr:row>
      <xdr:rowOff>162000</xdr:rowOff>
    </xdr:to>
    <xdr:graphicFrame>
      <xdr:nvGraphicFramePr>
        <xdr:cNvPr id="66" name="Chart 3"/>
        <xdr:cNvGraphicFramePr/>
      </xdr:nvGraphicFramePr>
      <xdr:xfrm>
        <a:off x="8523720" y="4095720"/>
        <a:ext cx="5456880" cy="27050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9720</xdr:colOff>
      <xdr:row>62</xdr:row>
      <xdr:rowOff>75960</xdr:rowOff>
    </xdr:from>
    <xdr:to>
      <xdr:col>9</xdr:col>
      <xdr:colOff>815400</xdr:colOff>
      <xdr:row>82</xdr:row>
      <xdr:rowOff>123840</xdr:rowOff>
    </xdr:to>
    <xdr:graphicFrame>
      <xdr:nvGraphicFramePr>
        <xdr:cNvPr id="68" name="Chart 4"/>
        <xdr:cNvGraphicFramePr/>
      </xdr:nvGraphicFramePr>
      <xdr:xfrm>
        <a:off x="6118560" y="10115280"/>
        <a:ext cx="8153280" cy="32864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30600</xdr:colOff>
      <xdr:row>62</xdr:row>
      <xdr:rowOff>123840</xdr:rowOff>
    </xdr:from>
    <xdr:to>
      <xdr:col>4</xdr:col>
      <xdr:colOff>916920</xdr:colOff>
      <xdr:row>82</xdr:row>
      <xdr:rowOff>123840</xdr:rowOff>
    </xdr:to>
    <xdr:graphicFrame>
      <xdr:nvGraphicFramePr>
        <xdr:cNvPr id="69" name="Chart 5"/>
        <xdr:cNvGraphicFramePr/>
      </xdr:nvGraphicFramePr>
      <xdr:xfrm>
        <a:off x="30600" y="10163160"/>
        <a:ext cx="5928120" cy="323856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564120</xdr:colOff>
      <xdr:row>62</xdr:row>
      <xdr:rowOff>133560</xdr:rowOff>
    </xdr:from>
    <xdr:to>
      <xdr:col>4</xdr:col>
      <xdr:colOff>243000</xdr:colOff>
      <xdr:row>65</xdr:row>
      <xdr:rowOff>9720</xdr:rowOff>
    </xdr:to>
    <xdr:sp>
      <xdr:nvSpPr>
        <xdr:cNvPr id="70" name="AutoShape 6"/>
        <xdr:cNvSpPr/>
      </xdr:nvSpPr>
      <xdr:spPr>
        <a:xfrm>
          <a:off x="4186800" y="10172880"/>
          <a:ext cx="1098000" cy="361800"/>
        </a:xfrm>
        <a:prstGeom prst="wedgeRectCallout">
          <a:avLst>
            <a:gd name="adj1" fmla="val -38990"/>
            <a:gd name="adj2" fmla="val 76314"/>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Qtr end reporting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62</xdr:row>
      <xdr:rowOff>56880</xdr:rowOff>
    </xdr:from>
    <xdr:to>
      <xdr:col>4</xdr:col>
      <xdr:colOff>997200</xdr:colOff>
      <xdr:row>82</xdr:row>
      <xdr:rowOff>162000</xdr:rowOff>
    </xdr:to>
    <xdr:graphicFrame>
      <xdr:nvGraphicFramePr>
        <xdr:cNvPr id="71" name="Chart 7"/>
        <xdr:cNvGraphicFramePr/>
      </xdr:nvGraphicFramePr>
      <xdr:xfrm>
        <a:off x="0" y="10096200"/>
        <a:ext cx="6039000" cy="334368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6</xdr:col>
      <xdr:colOff>1540440</xdr:colOff>
      <xdr:row>42</xdr:row>
      <xdr:rowOff>142920</xdr:rowOff>
    </xdr:from>
    <xdr:to>
      <xdr:col>9</xdr:col>
      <xdr:colOff>634320</xdr:colOff>
      <xdr:row>61</xdr:row>
      <xdr:rowOff>133560</xdr:rowOff>
    </xdr:to>
    <xdr:graphicFrame>
      <xdr:nvGraphicFramePr>
        <xdr:cNvPr id="72" name="Chart 8"/>
        <xdr:cNvGraphicFramePr/>
      </xdr:nvGraphicFramePr>
      <xdr:xfrm>
        <a:off x="8162280" y="6943680"/>
        <a:ext cx="5928480" cy="30672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0.28525947150589</cdr:x>
      <cdr:y>0.916755375771769</cdr:y>
    </cdr:from>
    <cdr:to>
      <cdr:x>0.580229226361032</cdr:x>
      <cdr:y>0.962955077709176</cdr:y>
    </cdr:to>
    <cdr:sp>
      <cdr:nvSpPr>
        <cdr:cNvPr id="3" name="Text 1"/>
        <cdr:cNvSpPr/>
      </cdr:nvSpPr>
      <cdr:spPr>
        <a:xfrm>
          <a:off x="1290240" y="3100320"/>
          <a:ext cx="1334160" cy="1562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t">
          <a:noAutofit/>
        </a:bodyPr>
        <a:p>
          <a:r>
            <a:rPr b="1" sz="800" strike="noStrike" u="none">
              <a:effectLst/>
              <a:uFillTx/>
              <a:latin typeface="Arial"/>
            </a:rPr>
            <a:t>Ratios expressed in %</a:t>
          </a:r>
          <a:endParaRPr b="0" sz="800" strike="noStrike" u="none">
            <a:effectLst/>
            <a:uFillTx/>
            <a:latin typeface="Times New Roman"/>
          </a:endParaRPr>
        </a:p>
      </cdr:txBody>
    </cdr:sp>
  </cdr:relSizeAnchor>
</c:userShapes>
</file>

<file path=xl/drawings/drawing20.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0.312025859225543</cdr:x>
      <cdr:y>0.85894876912841</cdr:y>
    </cdr:from>
    <cdr:to>
      <cdr:x>0.578995975987862</cdr:x>
      <cdr:y>0.939055222887558</cdr:y>
    </cdr:to>
    <cdr:sp>
      <cdr:nvSpPr>
        <cdr:cNvPr id="67" name="Text 1"/>
        <cdr:cNvSpPr/>
      </cdr:nvSpPr>
      <cdr:spPr>
        <a:xfrm>
          <a:off x="1702800" y="2323800"/>
          <a:ext cx="1456920" cy="21672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t">
          <a:noAutofit/>
        </a:bodyPr>
        <a:p>
          <a:r>
            <a:rPr b="1" sz="900" strike="noStrike" u="none">
              <a:effectLst/>
              <a:uFillTx/>
              <a:latin typeface="Arial"/>
            </a:rPr>
            <a:t>Ratios expressed in %</a:t>
          </a:r>
          <a:endParaRPr b="0" sz="900" strike="noStrike" u="none">
            <a:effectLst/>
            <a:uFillTx/>
            <a:latin typeface="Times New Roman"/>
          </a:endParaRPr>
        </a:p>
      </cdr:txBody>
    </cdr:sp>
  </cdr:relSizeAnchor>
</c:userShapes>
</file>

<file path=xl/drawings/drawing2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33</xdr:row>
      <xdr:rowOff>123840</xdr:rowOff>
    </xdr:from>
    <xdr:to>
      <xdr:col>9</xdr:col>
      <xdr:colOff>795600</xdr:colOff>
      <xdr:row>52</xdr:row>
      <xdr:rowOff>56880</xdr:rowOff>
    </xdr:to>
    <xdr:graphicFrame>
      <xdr:nvGraphicFramePr>
        <xdr:cNvPr id="73" name="Chart 1"/>
        <xdr:cNvGraphicFramePr/>
      </xdr:nvGraphicFramePr>
      <xdr:xfrm>
        <a:off x="80640" y="5467320"/>
        <a:ext cx="14171400" cy="30096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100440</xdr:colOff>
      <xdr:row>16</xdr:row>
      <xdr:rowOff>28440</xdr:rowOff>
    </xdr:from>
    <xdr:to>
      <xdr:col>6</xdr:col>
      <xdr:colOff>1199520</xdr:colOff>
      <xdr:row>32</xdr:row>
      <xdr:rowOff>162000</xdr:rowOff>
    </xdr:to>
    <xdr:graphicFrame>
      <xdr:nvGraphicFramePr>
        <xdr:cNvPr id="74" name="Chart 2"/>
        <xdr:cNvGraphicFramePr/>
      </xdr:nvGraphicFramePr>
      <xdr:xfrm>
        <a:off x="100440" y="2619360"/>
        <a:ext cx="7720920" cy="272412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1410480</xdr:colOff>
      <xdr:row>16</xdr:row>
      <xdr:rowOff>28440</xdr:rowOff>
    </xdr:from>
    <xdr:to>
      <xdr:col>9</xdr:col>
      <xdr:colOff>694440</xdr:colOff>
      <xdr:row>32</xdr:row>
      <xdr:rowOff>142920</xdr:rowOff>
    </xdr:to>
    <xdr:graphicFrame>
      <xdr:nvGraphicFramePr>
        <xdr:cNvPr id="75" name="Chart 3"/>
        <xdr:cNvGraphicFramePr/>
      </xdr:nvGraphicFramePr>
      <xdr:xfrm>
        <a:off x="8032320" y="2619360"/>
        <a:ext cx="6118560" cy="27050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9720</xdr:colOff>
      <xdr:row>53</xdr:row>
      <xdr:rowOff>75960</xdr:rowOff>
    </xdr:from>
    <xdr:to>
      <xdr:col>9</xdr:col>
      <xdr:colOff>815400</xdr:colOff>
      <xdr:row>73</xdr:row>
      <xdr:rowOff>123840</xdr:rowOff>
    </xdr:to>
    <xdr:graphicFrame>
      <xdr:nvGraphicFramePr>
        <xdr:cNvPr id="77" name="Chart 5"/>
        <xdr:cNvGraphicFramePr/>
      </xdr:nvGraphicFramePr>
      <xdr:xfrm>
        <a:off x="6118560" y="8658000"/>
        <a:ext cx="8153280" cy="32864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30600</xdr:colOff>
      <xdr:row>53</xdr:row>
      <xdr:rowOff>123840</xdr:rowOff>
    </xdr:from>
    <xdr:to>
      <xdr:col>4</xdr:col>
      <xdr:colOff>916920</xdr:colOff>
      <xdr:row>73</xdr:row>
      <xdr:rowOff>123840</xdr:rowOff>
    </xdr:to>
    <xdr:graphicFrame>
      <xdr:nvGraphicFramePr>
        <xdr:cNvPr id="78" name="Chart 6"/>
        <xdr:cNvGraphicFramePr/>
      </xdr:nvGraphicFramePr>
      <xdr:xfrm>
        <a:off x="30600" y="8705880"/>
        <a:ext cx="5928120" cy="323856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564120</xdr:colOff>
      <xdr:row>53</xdr:row>
      <xdr:rowOff>133560</xdr:rowOff>
    </xdr:from>
    <xdr:to>
      <xdr:col>4</xdr:col>
      <xdr:colOff>243000</xdr:colOff>
      <xdr:row>56</xdr:row>
      <xdr:rowOff>9720</xdr:rowOff>
    </xdr:to>
    <xdr:sp>
      <xdr:nvSpPr>
        <xdr:cNvPr id="79" name="AutoShape 7"/>
        <xdr:cNvSpPr/>
      </xdr:nvSpPr>
      <xdr:spPr>
        <a:xfrm>
          <a:off x="4186800" y="8715600"/>
          <a:ext cx="1098000" cy="361800"/>
        </a:xfrm>
        <a:prstGeom prst="wedgeRectCallout">
          <a:avLst>
            <a:gd name="adj1" fmla="val -38990"/>
            <a:gd name="adj2" fmla="val 76314"/>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Qtr end reporting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53</xdr:row>
      <xdr:rowOff>56880</xdr:rowOff>
    </xdr:from>
    <xdr:to>
      <xdr:col>4</xdr:col>
      <xdr:colOff>997200</xdr:colOff>
      <xdr:row>73</xdr:row>
      <xdr:rowOff>162000</xdr:rowOff>
    </xdr:to>
    <xdr:graphicFrame>
      <xdr:nvGraphicFramePr>
        <xdr:cNvPr id="80" name="Chart 8"/>
        <xdr:cNvGraphicFramePr/>
      </xdr:nvGraphicFramePr>
      <xdr:xfrm>
        <a:off x="0" y="8638920"/>
        <a:ext cx="6039000" cy="334368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2.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0.305995175619227</cdr:x>
      <cdr:y>0.971789753825682</cdr:y>
    </cdr:from>
    <cdr:to>
      <cdr:x>0.586221097840796</cdr:x>
      <cdr:y>0.988290086493679</cdr:y>
    </cdr:to>
    <cdr:sp>
      <cdr:nvSpPr>
        <cdr:cNvPr id="76" name="Text 1"/>
        <cdr:cNvSpPr/>
      </cdr:nvSpPr>
      <cdr:spPr>
        <a:xfrm>
          <a:off x="1872360" y="2629080"/>
          <a:ext cx="1714680" cy="446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t">
          <a:noAutofit/>
        </a:bodyPr>
        <a:p>
          <a:r>
            <a:rPr b="1" sz="1000" strike="noStrike" u="none">
              <a:effectLst/>
              <a:uFillTx/>
              <a:latin typeface="Arial"/>
            </a:rPr>
            <a:t>Ratios expressed in %</a:t>
          </a:r>
          <a:endParaRPr b="0" sz="1000" strike="noStrike" u="none">
            <a:effectLst/>
            <a:uFillTx/>
            <a:latin typeface="Times New Roman"/>
          </a:endParaRPr>
        </a:p>
      </cdr:txBody>
    </cdr:sp>
  </cdr:relSizeAnchor>
</c:userShapes>
</file>

<file path=xl/drawings/drawing2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33</xdr:row>
      <xdr:rowOff>123840</xdr:rowOff>
    </xdr:from>
    <xdr:to>
      <xdr:col>9</xdr:col>
      <xdr:colOff>795600</xdr:colOff>
      <xdr:row>52</xdr:row>
      <xdr:rowOff>56880</xdr:rowOff>
    </xdr:to>
    <xdr:graphicFrame>
      <xdr:nvGraphicFramePr>
        <xdr:cNvPr id="81" name="Chart 1"/>
        <xdr:cNvGraphicFramePr/>
      </xdr:nvGraphicFramePr>
      <xdr:xfrm>
        <a:off x="80640" y="5467320"/>
        <a:ext cx="14171400" cy="30096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100440</xdr:colOff>
      <xdr:row>16</xdr:row>
      <xdr:rowOff>28440</xdr:rowOff>
    </xdr:from>
    <xdr:to>
      <xdr:col>6</xdr:col>
      <xdr:colOff>1199520</xdr:colOff>
      <xdr:row>32</xdr:row>
      <xdr:rowOff>162000</xdr:rowOff>
    </xdr:to>
    <xdr:graphicFrame>
      <xdr:nvGraphicFramePr>
        <xdr:cNvPr id="82" name="Chart 2"/>
        <xdr:cNvGraphicFramePr/>
      </xdr:nvGraphicFramePr>
      <xdr:xfrm>
        <a:off x="100440" y="2619360"/>
        <a:ext cx="7720920" cy="272412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1410480</xdr:colOff>
      <xdr:row>16</xdr:row>
      <xdr:rowOff>28440</xdr:rowOff>
    </xdr:from>
    <xdr:to>
      <xdr:col>9</xdr:col>
      <xdr:colOff>694440</xdr:colOff>
      <xdr:row>32</xdr:row>
      <xdr:rowOff>142920</xdr:rowOff>
    </xdr:to>
    <xdr:graphicFrame>
      <xdr:nvGraphicFramePr>
        <xdr:cNvPr id="83" name="Chart 3"/>
        <xdr:cNvGraphicFramePr/>
      </xdr:nvGraphicFramePr>
      <xdr:xfrm>
        <a:off x="8032320" y="2619360"/>
        <a:ext cx="6118560" cy="27050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422640</xdr:colOff>
      <xdr:row>16</xdr:row>
      <xdr:rowOff>66240</xdr:rowOff>
    </xdr:from>
    <xdr:to>
      <xdr:col>1</xdr:col>
      <xdr:colOff>1521720</xdr:colOff>
      <xdr:row>18</xdr:row>
      <xdr:rowOff>95760</xdr:rowOff>
    </xdr:to>
    <xdr:sp>
      <xdr:nvSpPr>
        <xdr:cNvPr id="85" name="AutoShape 4"/>
        <xdr:cNvSpPr/>
      </xdr:nvSpPr>
      <xdr:spPr>
        <a:xfrm>
          <a:off x="1116720" y="2657160"/>
          <a:ext cx="1099080" cy="353160"/>
        </a:xfrm>
        <a:prstGeom prst="wedgeRectCallout">
          <a:avLst>
            <a:gd name="adj1" fmla="val -31652"/>
            <a:gd name="adj2" fmla="val 352703"/>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Active/Inactive Website go Live</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5</xdr:col>
      <xdr:colOff>9720</xdr:colOff>
      <xdr:row>53</xdr:row>
      <xdr:rowOff>75960</xdr:rowOff>
    </xdr:from>
    <xdr:to>
      <xdr:col>9</xdr:col>
      <xdr:colOff>815400</xdr:colOff>
      <xdr:row>73</xdr:row>
      <xdr:rowOff>123840</xdr:rowOff>
    </xdr:to>
    <xdr:graphicFrame>
      <xdr:nvGraphicFramePr>
        <xdr:cNvPr id="86" name="Chart 5"/>
        <xdr:cNvGraphicFramePr/>
      </xdr:nvGraphicFramePr>
      <xdr:xfrm>
        <a:off x="6118560" y="8658000"/>
        <a:ext cx="8153280" cy="32864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30600</xdr:colOff>
      <xdr:row>53</xdr:row>
      <xdr:rowOff>123840</xdr:rowOff>
    </xdr:from>
    <xdr:to>
      <xdr:col>4</xdr:col>
      <xdr:colOff>916920</xdr:colOff>
      <xdr:row>73</xdr:row>
      <xdr:rowOff>123840</xdr:rowOff>
    </xdr:to>
    <xdr:graphicFrame>
      <xdr:nvGraphicFramePr>
        <xdr:cNvPr id="87" name="Chart 6"/>
        <xdr:cNvGraphicFramePr/>
      </xdr:nvGraphicFramePr>
      <xdr:xfrm>
        <a:off x="30600" y="8705880"/>
        <a:ext cx="5928120" cy="323856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564120</xdr:colOff>
      <xdr:row>53</xdr:row>
      <xdr:rowOff>133560</xdr:rowOff>
    </xdr:from>
    <xdr:to>
      <xdr:col>4</xdr:col>
      <xdr:colOff>243000</xdr:colOff>
      <xdr:row>56</xdr:row>
      <xdr:rowOff>9720</xdr:rowOff>
    </xdr:to>
    <xdr:sp>
      <xdr:nvSpPr>
        <xdr:cNvPr id="88" name="AutoShape 7"/>
        <xdr:cNvSpPr/>
      </xdr:nvSpPr>
      <xdr:spPr>
        <a:xfrm>
          <a:off x="4186800" y="8715600"/>
          <a:ext cx="1098000" cy="361800"/>
        </a:xfrm>
        <a:prstGeom prst="wedgeRectCallout">
          <a:avLst>
            <a:gd name="adj1" fmla="val -38990"/>
            <a:gd name="adj2" fmla="val 76314"/>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Qtr end reporting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53</xdr:row>
      <xdr:rowOff>56880</xdr:rowOff>
    </xdr:from>
    <xdr:to>
      <xdr:col>4</xdr:col>
      <xdr:colOff>997200</xdr:colOff>
      <xdr:row>73</xdr:row>
      <xdr:rowOff>162000</xdr:rowOff>
    </xdr:to>
    <xdr:graphicFrame>
      <xdr:nvGraphicFramePr>
        <xdr:cNvPr id="89" name="Chart 8"/>
        <xdr:cNvGraphicFramePr/>
      </xdr:nvGraphicFramePr>
      <xdr:xfrm>
        <a:off x="0" y="8638920"/>
        <a:ext cx="6039000" cy="334368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4.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0.321762663999529</cdr:x>
      <cdr:y>0.880771789753826</cdr:y>
    </cdr:from>
    <cdr:to>
      <cdr:x>0.593222333352945</cdr:x>
      <cdr:y>0.951297405189621</cdr:y>
    </cdr:to>
    <cdr:sp>
      <cdr:nvSpPr>
        <cdr:cNvPr id="84" name="Text 1"/>
        <cdr:cNvSpPr/>
      </cdr:nvSpPr>
      <cdr:spPr>
        <a:xfrm>
          <a:off x="1968840" y="2382840"/>
          <a:ext cx="1661040" cy="19080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t">
          <a:noAutofit/>
        </a:bodyPr>
        <a:p>
          <a:r>
            <a:rPr b="1" sz="1000" strike="noStrike" u="none">
              <a:effectLst/>
              <a:uFillTx/>
              <a:latin typeface="Arial"/>
            </a:rPr>
            <a:t>Ratios expressed in %</a:t>
          </a:r>
          <a:endParaRPr b="0" sz="1000" strike="noStrike" u="none">
            <a:effectLst/>
            <a:uFillTx/>
            <a:latin typeface="Times New Roman"/>
          </a:endParaRPr>
        </a:p>
      </cdr:txBody>
    </cdr:sp>
  </cdr:relSizeAnchor>
</c:userShapes>
</file>

<file path=xl/drawings/drawing25.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0.177455889365761</cdr:x>
      <cdr:y>0.381957153622564</cdr:y>
    </cdr:from>
    <cdr:to>
      <cdr:x>0.88519313304721</cdr:x>
      <cdr:y>0.381957153622564</cdr:y>
    </cdr:to>
    <cdr:sp>
      <cdr:nvSpPr>
        <cdr:cNvPr id="90" name="Line 1"/>
        <cdr:cNvSpPr/>
      </cdr:nvSpPr>
      <cdr:spPr>
        <a:xfrm flipH="1">
          <a:off x="1071720" y="1277280"/>
          <a:ext cx="4274280" cy="0"/>
        </a:xfrm>
        <a:prstGeom prst="line">
          <a:avLst/>
        </a:prstGeom>
        <a:ln w="28440">
          <a:solidFill>
            <a:srgbClr val="000000"/>
          </a:solidFill>
          <a:miter/>
        </a:ln>
      </cdr:spPr>
      <cdr:style>
        <a:lnRef idx="0"/>
        <a:fillRef idx="0"/>
        <a:effectRef idx="0"/>
        <a:fontRef idx="minor"/>
      </cdr:style>
    </cdr:sp>
  </cdr:relSizeAnchor>
</c:userShapes>
</file>

<file path=xl/drawings/drawing3.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0.174982554082345</cdr:x>
      <cdr:y>0.358974358974359</cdr:y>
    </cdr:from>
    <cdr:to>
      <cdr:x>0.841998139102117</cdr:x>
      <cdr:y>0.358974358974359</cdr:y>
    </cdr:to>
    <cdr:sp>
      <cdr:nvSpPr>
        <cdr:cNvPr id="7" name="Line 1"/>
        <cdr:cNvSpPr/>
      </cdr:nvSpPr>
      <cdr:spPr>
        <a:xfrm flipH="1">
          <a:off x="1083240" y="1638000"/>
          <a:ext cx="4129200" cy="0"/>
        </a:xfrm>
        <a:prstGeom prst="line">
          <a:avLst/>
        </a:prstGeom>
        <a:ln w="28440">
          <a:solidFill>
            <a:srgbClr val="000000"/>
          </a:solidFill>
          <a:miter/>
        </a:ln>
      </cdr:spPr>
      <cdr:style>
        <a:lnRef idx="0"/>
        <a:fillRef idx="0"/>
        <a:effectRef idx="0"/>
        <a:fontRef idx="minor"/>
      </cdr:style>
    </cdr:sp>
  </cdr:relSizeAnchor>
</c:userShapes>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55</xdr:row>
      <xdr:rowOff>123840</xdr:rowOff>
    </xdr:from>
    <xdr:to>
      <xdr:col>7</xdr:col>
      <xdr:colOff>548280</xdr:colOff>
      <xdr:row>74</xdr:row>
      <xdr:rowOff>161640</xdr:rowOff>
    </xdr:to>
    <xdr:graphicFrame>
      <xdr:nvGraphicFramePr>
        <xdr:cNvPr id="10" name="Chart 1"/>
        <xdr:cNvGraphicFramePr/>
      </xdr:nvGraphicFramePr>
      <xdr:xfrm>
        <a:off x="80640" y="9029880"/>
        <a:ext cx="10049040" cy="31143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100440</xdr:colOff>
      <xdr:row>34</xdr:row>
      <xdr:rowOff>47520</xdr:rowOff>
    </xdr:from>
    <xdr:to>
      <xdr:col>3</xdr:col>
      <xdr:colOff>997920</xdr:colOff>
      <xdr:row>54</xdr:row>
      <xdr:rowOff>162000</xdr:rowOff>
    </xdr:to>
    <xdr:graphicFrame>
      <xdr:nvGraphicFramePr>
        <xdr:cNvPr id="11" name="Chart 2"/>
        <xdr:cNvGraphicFramePr/>
      </xdr:nvGraphicFramePr>
      <xdr:xfrm>
        <a:off x="100440" y="5553000"/>
        <a:ext cx="4520160" cy="33530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1086480</xdr:colOff>
      <xdr:row>34</xdr:row>
      <xdr:rowOff>28440</xdr:rowOff>
    </xdr:from>
    <xdr:to>
      <xdr:col>6</xdr:col>
      <xdr:colOff>2610000</xdr:colOff>
      <xdr:row>55</xdr:row>
      <xdr:rowOff>9360</xdr:rowOff>
    </xdr:to>
    <xdr:graphicFrame>
      <xdr:nvGraphicFramePr>
        <xdr:cNvPr id="12" name="Chart 3"/>
        <xdr:cNvGraphicFramePr/>
      </xdr:nvGraphicFramePr>
      <xdr:xfrm>
        <a:off x="4709160" y="5533920"/>
        <a:ext cx="4522680" cy="338148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30600</xdr:colOff>
      <xdr:row>75</xdr:row>
      <xdr:rowOff>124200</xdr:rowOff>
    </xdr:from>
    <xdr:to>
      <xdr:col>4</xdr:col>
      <xdr:colOff>916920</xdr:colOff>
      <xdr:row>95</xdr:row>
      <xdr:rowOff>124200</xdr:rowOff>
    </xdr:to>
    <xdr:graphicFrame>
      <xdr:nvGraphicFramePr>
        <xdr:cNvPr id="14" name="Chart 4"/>
        <xdr:cNvGraphicFramePr/>
      </xdr:nvGraphicFramePr>
      <xdr:xfrm>
        <a:off x="30600" y="12268440"/>
        <a:ext cx="5928120" cy="323856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564120</xdr:colOff>
      <xdr:row>75</xdr:row>
      <xdr:rowOff>133560</xdr:rowOff>
    </xdr:from>
    <xdr:to>
      <xdr:col>4</xdr:col>
      <xdr:colOff>243000</xdr:colOff>
      <xdr:row>78</xdr:row>
      <xdr:rowOff>9360</xdr:rowOff>
    </xdr:to>
    <xdr:sp>
      <xdr:nvSpPr>
        <xdr:cNvPr id="15" name="AutoShape 5"/>
        <xdr:cNvSpPr/>
      </xdr:nvSpPr>
      <xdr:spPr>
        <a:xfrm>
          <a:off x="4186800" y="12277800"/>
          <a:ext cx="1098000" cy="361800"/>
        </a:xfrm>
        <a:prstGeom prst="wedgeRectCallout">
          <a:avLst>
            <a:gd name="adj1" fmla="val -38990"/>
            <a:gd name="adj2" fmla="val 76314"/>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Qtr end reporting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75</xdr:row>
      <xdr:rowOff>57240</xdr:rowOff>
    </xdr:from>
    <xdr:to>
      <xdr:col>4</xdr:col>
      <xdr:colOff>997200</xdr:colOff>
      <xdr:row>103</xdr:row>
      <xdr:rowOff>85680</xdr:rowOff>
    </xdr:to>
    <xdr:graphicFrame>
      <xdr:nvGraphicFramePr>
        <xdr:cNvPr id="16" name="Chart 6"/>
        <xdr:cNvGraphicFramePr/>
      </xdr:nvGraphicFramePr>
      <xdr:xfrm>
        <a:off x="0" y="12201480"/>
        <a:ext cx="6039000" cy="456264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6</xdr:col>
      <xdr:colOff>2676240</xdr:colOff>
      <xdr:row>34</xdr:row>
      <xdr:rowOff>37800</xdr:rowOff>
    </xdr:from>
    <xdr:to>
      <xdr:col>10</xdr:col>
      <xdr:colOff>937080</xdr:colOff>
      <xdr:row>55</xdr:row>
      <xdr:rowOff>9360</xdr:rowOff>
    </xdr:to>
    <xdr:graphicFrame>
      <xdr:nvGraphicFramePr>
        <xdr:cNvPr id="18" name="Chart 7"/>
        <xdr:cNvGraphicFramePr/>
      </xdr:nvGraphicFramePr>
      <xdr:xfrm>
        <a:off x="9298080" y="5543280"/>
        <a:ext cx="5930280" cy="337212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6</xdr:col>
      <xdr:colOff>28800</xdr:colOff>
      <xdr:row>75</xdr:row>
      <xdr:rowOff>57240</xdr:rowOff>
    </xdr:from>
    <xdr:to>
      <xdr:col>9</xdr:col>
      <xdr:colOff>795600</xdr:colOff>
      <xdr:row>103</xdr:row>
      <xdr:rowOff>66240</xdr:rowOff>
    </xdr:to>
    <xdr:graphicFrame>
      <xdr:nvGraphicFramePr>
        <xdr:cNvPr id="19" name="Chart 8"/>
        <xdr:cNvGraphicFramePr/>
      </xdr:nvGraphicFramePr>
      <xdr:xfrm>
        <a:off x="6650640" y="12201480"/>
        <a:ext cx="7601400" cy="45432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5.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0.28525947150589</cdr:x>
      <cdr:y>0.916755375771769</cdr:y>
    </cdr:from>
    <cdr:to>
      <cdr:x>0.580229226361032</cdr:x>
      <cdr:y>0.962955077709176</cdr:y>
    </cdr:to>
    <cdr:sp>
      <cdr:nvSpPr>
        <cdr:cNvPr id="13" name="Text 1"/>
        <cdr:cNvSpPr/>
      </cdr:nvSpPr>
      <cdr:spPr>
        <a:xfrm>
          <a:off x="1290240" y="3100320"/>
          <a:ext cx="1334160" cy="1562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t">
          <a:noAutofit/>
        </a:bodyPr>
        <a:p>
          <a:r>
            <a:rPr b="1" sz="800" strike="noStrike" u="none">
              <a:effectLst/>
              <a:uFillTx/>
              <a:latin typeface="Arial"/>
            </a:rPr>
            <a:t>Ratios expressed in %</a:t>
          </a:r>
          <a:endParaRPr b="0" sz="800" strike="noStrike" u="none">
            <a:effectLst/>
            <a:uFillTx/>
            <a:latin typeface="Times New Roman"/>
          </a:endParaRPr>
        </a:p>
      </cdr:txBody>
    </cdr:sp>
  </cdr:relSizeAnchor>
</c:userShapes>
</file>

<file path=xl/drawings/drawing6.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0.177753934191702</cdr:x>
      <cdr:y>0.365759368836292</cdr:y>
    </cdr:from>
    <cdr:to>
      <cdr:x>0.824988078206962</cdr:x>
      <cdr:y>0.365759368836292</cdr:y>
    </cdr:to>
    <cdr:sp>
      <cdr:nvSpPr>
        <cdr:cNvPr id="17" name="Line 1"/>
        <cdr:cNvSpPr/>
      </cdr:nvSpPr>
      <cdr:spPr>
        <a:xfrm flipH="1">
          <a:off x="1073520" y="1668960"/>
          <a:ext cx="3908880" cy="0"/>
        </a:xfrm>
        <a:prstGeom prst="line">
          <a:avLst/>
        </a:prstGeom>
        <a:ln w="28440">
          <a:solidFill>
            <a:srgbClr val="000000"/>
          </a:solidFill>
          <a:miter/>
        </a:ln>
      </cdr:spPr>
      <cdr:style>
        <a:lnRef idx="0"/>
        <a:fillRef idx="0"/>
        <a:effectRef idx="0"/>
        <a:fontRef idx="minor"/>
      </cdr:style>
    </cdr:sp>
  </cdr:relSizeAnchor>
</c:userShapes>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55</xdr:row>
      <xdr:rowOff>123840</xdr:rowOff>
    </xdr:from>
    <xdr:to>
      <xdr:col>7</xdr:col>
      <xdr:colOff>548280</xdr:colOff>
      <xdr:row>74</xdr:row>
      <xdr:rowOff>161640</xdr:rowOff>
    </xdr:to>
    <xdr:graphicFrame>
      <xdr:nvGraphicFramePr>
        <xdr:cNvPr id="20" name="Chart 1"/>
        <xdr:cNvGraphicFramePr/>
      </xdr:nvGraphicFramePr>
      <xdr:xfrm>
        <a:off x="80640" y="9029880"/>
        <a:ext cx="10049040" cy="31143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100440</xdr:colOff>
      <xdr:row>34</xdr:row>
      <xdr:rowOff>47520</xdr:rowOff>
    </xdr:from>
    <xdr:to>
      <xdr:col>3</xdr:col>
      <xdr:colOff>997920</xdr:colOff>
      <xdr:row>54</xdr:row>
      <xdr:rowOff>162000</xdr:rowOff>
    </xdr:to>
    <xdr:graphicFrame>
      <xdr:nvGraphicFramePr>
        <xdr:cNvPr id="21" name="Chart 2"/>
        <xdr:cNvGraphicFramePr/>
      </xdr:nvGraphicFramePr>
      <xdr:xfrm>
        <a:off x="100440" y="5553000"/>
        <a:ext cx="4520160" cy="33530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1086480</xdr:colOff>
      <xdr:row>34</xdr:row>
      <xdr:rowOff>28440</xdr:rowOff>
    </xdr:from>
    <xdr:to>
      <xdr:col>6</xdr:col>
      <xdr:colOff>2610000</xdr:colOff>
      <xdr:row>55</xdr:row>
      <xdr:rowOff>9360</xdr:rowOff>
    </xdr:to>
    <xdr:graphicFrame>
      <xdr:nvGraphicFramePr>
        <xdr:cNvPr id="22" name="Chart 3"/>
        <xdr:cNvGraphicFramePr/>
      </xdr:nvGraphicFramePr>
      <xdr:xfrm>
        <a:off x="4709160" y="5533920"/>
        <a:ext cx="4522680" cy="338148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30600</xdr:colOff>
      <xdr:row>75</xdr:row>
      <xdr:rowOff>124200</xdr:rowOff>
    </xdr:from>
    <xdr:to>
      <xdr:col>4</xdr:col>
      <xdr:colOff>916920</xdr:colOff>
      <xdr:row>95</xdr:row>
      <xdr:rowOff>124200</xdr:rowOff>
    </xdr:to>
    <xdr:graphicFrame>
      <xdr:nvGraphicFramePr>
        <xdr:cNvPr id="24" name="Chart 4"/>
        <xdr:cNvGraphicFramePr/>
      </xdr:nvGraphicFramePr>
      <xdr:xfrm>
        <a:off x="30600" y="12268440"/>
        <a:ext cx="5928120" cy="323856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564120</xdr:colOff>
      <xdr:row>75</xdr:row>
      <xdr:rowOff>133560</xdr:rowOff>
    </xdr:from>
    <xdr:to>
      <xdr:col>4</xdr:col>
      <xdr:colOff>243000</xdr:colOff>
      <xdr:row>78</xdr:row>
      <xdr:rowOff>9360</xdr:rowOff>
    </xdr:to>
    <xdr:sp>
      <xdr:nvSpPr>
        <xdr:cNvPr id="25" name="AutoShape 5"/>
        <xdr:cNvSpPr/>
      </xdr:nvSpPr>
      <xdr:spPr>
        <a:xfrm>
          <a:off x="4186800" y="12277800"/>
          <a:ext cx="1098000" cy="361800"/>
        </a:xfrm>
        <a:prstGeom prst="wedgeRectCallout">
          <a:avLst>
            <a:gd name="adj1" fmla="val -38990"/>
            <a:gd name="adj2" fmla="val 76314"/>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Qtr end reporting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75</xdr:row>
      <xdr:rowOff>57240</xdr:rowOff>
    </xdr:from>
    <xdr:to>
      <xdr:col>4</xdr:col>
      <xdr:colOff>997200</xdr:colOff>
      <xdr:row>103</xdr:row>
      <xdr:rowOff>85680</xdr:rowOff>
    </xdr:to>
    <xdr:graphicFrame>
      <xdr:nvGraphicFramePr>
        <xdr:cNvPr id="26" name="Chart 6"/>
        <xdr:cNvGraphicFramePr/>
      </xdr:nvGraphicFramePr>
      <xdr:xfrm>
        <a:off x="0" y="12201480"/>
        <a:ext cx="6039000" cy="456264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6</xdr:col>
      <xdr:colOff>2676240</xdr:colOff>
      <xdr:row>34</xdr:row>
      <xdr:rowOff>37800</xdr:rowOff>
    </xdr:from>
    <xdr:to>
      <xdr:col>10</xdr:col>
      <xdr:colOff>937080</xdr:colOff>
      <xdr:row>55</xdr:row>
      <xdr:rowOff>9360</xdr:rowOff>
    </xdr:to>
    <xdr:graphicFrame>
      <xdr:nvGraphicFramePr>
        <xdr:cNvPr id="30" name="Chart 7"/>
        <xdr:cNvGraphicFramePr/>
      </xdr:nvGraphicFramePr>
      <xdr:xfrm>
        <a:off x="9298080" y="5543280"/>
        <a:ext cx="5930280" cy="337212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6</xdr:col>
      <xdr:colOff>28800</xdr:colOff>
      <xdr:row>75</xdr:row>
      <xdr:rowOff>57240</xdr:rowOff>
    </xdr:from>
    <xdr:to>
      <xdr:col>9</xdr:col>
      <xdr:colOff>795600</xdr:colOff>
      <xdr:row>103</xdr:row>
      <xdr:rowOff>66240</xdr:rowOff>
    </xdr:to>
    <xdr:graphicFrame>
      <xdr:nvGraphicFramePr>
        <xdr:cNvPr id="31" name="Chart 8"/>
        <xdr:cNvGraphicFramePr/>
      </xdr:nvGraphicFramePr>
      <xdr:xfrm>
        <a:off x="6650640" y="12201480"/>
        <a:ext cx="7601400" cy="45432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8.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0.28525947150589</cdr:x>
      <cdr:y>0.916755375771769</cdr:y>
    </cdr:from>
    <cdr:to>
      <cdr:x>0.580229226361032</cdr:x>
      <cdr:y>0.962955077709176</cdr:y>
    </cdr:to>
    <cdr:sp>
      <cdr:nvSpPr>
        <cdr:cNvPr id="23" name="Text 1"/>
        <cdr:cNvSpPr/>
      </cdr:nvSpPr>
      <cdr:spPr>
        <a:xfrm>
          <a:off x="1290240" y="3100320"/>
          <a:ext cx="1334160" cy="1562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t">
          <a:noAutofit/>
        </a:bodyPr>
        <a:p>
          <a:r>
            <a:rPr b="1" sz="800" strike="noStrike" u="none">
              <a:effectLst/>
              <a:uFillTx/>
              <a:latin typeface="Arial"/>
            </a:rPr>
            <a:t>Ratios expressed in %</a:t>
          </a:r>
          <a:endParaRPr b="0" sz="800" strike="noStrike" u="none">
            <a:effectLst/>
            <a:uFillTx/>
            <a:latin typeface="Times New Roman"/>
          </a:endParaRPr>
        </a:p>
      </cdr:txBody>
    </cdr:sp>
  </cdr:relSizeAnchor>
</c:userShapes>
</file>

<file path=xl/drawings/drawing9.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0.186278016213639</cdr:x>
      <cdr:y>0.372228796844182</cdr:y>
    </cdr:from>
    <cdr:to>
      <cdr:x>0.841261325703386</cdr:x>
      <cdr:y>0.372228796844182</cdr:y>
    </cdr:to>
    <cdr:sp>
      <cdr:nvSpPr>
        <cdr:cNvPr id="27" name="Line 1"/>
        <cdr:cNvSpPr/>
      </cdr:nvSpPr>
      <cdr:spPr>
        <a:xfrm flipH="1">
          <a:off x="1125000" y="1698480"/>
          <a:ext cx="3955680" cy="0"/>
        </a:xfrm>
        <a:prstGeom prst="line">
          <a:avLst/>
        </a:prstGeom>
        <a:ln w="28440">
          <a:solidFill>
            <a:srgbClr val="000000"/>
          </a:solidFill>
          <a:miter/>
        </a:ln>
      </cdr:spPr>
      <cdr:style>
        <a:lnRef idx="0"/>
        <a:fillRef idx="0"/>
        <a:effectRef idx="0"/>
        <a:fontRef idx="minor"/>
      </cdr:style>
    </cdr:sp>
  </cdr:relSizeAnchor>
  <cdr:relSizeAnchor>
    <cdr:from>
      <cdr:x>0.186278016213639</cdr:x>
      <cdr:y>0.370493096646943</cdr:y>
    </cdr:from>
    <cdr:to>
      <cdr:x>0.841261325703386</cdr:x>
      <cdr:y>0.370493096646943</cdr:y>
    </cdr:to>
    <cdr:sp>
      <cdr:nvSpPr>
        <cdr:cNvPr id="28" name="Line 2"/>
        <cdr:cNvSpPr/>
      </cdr:nvSpPr>
      <cdr:spPr>
        <a:xfrm flipH="1">
          <a:off x="1125000" y="1690560"/>
          <a:ext cx="3955680" cy="0"/>
        </a:xfrm>
        <a:prstGeom prst="line">
          <a:avLst/>
        </a:prstGeom>
        <a:ln w="28440">
          <a:solidFill>
            <a:srgbClr val="000000"/>
          </a:solidFill>
          <a:miter/>
        </a:ln>
      </cdr:spPr>
      <cdr:style>
        <a:lnRef idx="0"/>
        <a:fillRef idx="0"/>
        <a:effectRef idx="0"/>
        <a:fontRef idx="minor"/>
      </cdr:style>
    </cdr:sp>
  </cdr:relSizeAnchor>
  <cdr:relSizeAnchor>
    <cdr:from>
      <cdr:x>0.186278016213639</cdr:x>
      <cdr:y>0.378777120315582</cdr:y>
    </cdr:from>
    <cdr:to>
      <cdr:x>0.841261325703386</cdr:x>
      <cdr:y>0.378777120315582</cdr:y>
    </cdr:to>
    <cdr:sp>
      <cdr:nvSpPr>
        <cdr:cNvPr id="29" name="Line 3"/>
        <cdr:cNvSpPr/>
      </cdr:nvSpPr>
      <cdr:spPr>
        <a:xfrm flipH="1">
          <a:off x="1125000" y="1728360"/>
          <a:ext cx="3955680" cy="0"/>
        </a:xfrm>
        <a:prstGeom prst="line">
          <a:avLst/>
        </a:prstGeom>
        <a:ln w="28440">
          <a:solidFill>
            <a:srgbClr val="000000"/>
          </a:solidFill>
          <a:miter/>
        </a:ln>
      </cdr:spPr>
      <cdr:style>
        <a:lnRef idx="0"/>
        <a:fillRef idx="0"/>
        <a:effectRef idx="0"/>
        <a:fontRef idx="minor"/>
      </cdr:style>
    </cdr:sp>
  </cdr:relSizeAnchor>
</c:userShapes>
</file>

<file path=xl/externalLinks/_rels/externalLink1.xml.rels><?xml version="1.0" encoding="UTF-8"?>
<Relationships xmlns="http://schemas.openxmlformats.org/package/2006/relationships"><Relationship Id="rId1" Type="http://schemas.openxmlformats.org/officeDocument/2006/relationships/externalLinkPath" Target="../../../../../../../../Global%20Standards/Daily%20Exception%20Reports/Aug/0820%20summary%20of%20issues.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ERMS/erms_adm/D_POS/2001/Books_Database.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ERMS/erms_adm/D_POS/2001/Jul/Non-Affil/DPR%20Log/DPR%20Log.xls" TargetMode="External"/>
</Relationships>
</file>

<file path=xl/externalLinks/_rels/externalLink4.xml.rels><?xml version="1.0" encoding="UTF-8"?>
<Relationships xmlns="http://schemas.openxmlformats.org/package/2006/relationships"><Relationship Id="rId1" Type="http://schemas.openxmlformats.org/officeDocument/2006/relationships/externalLinkPath" Target="../../../../../../../../ERMS/erms_adm/D_POS/2001/Oct/Non-Affil/DPR%20Log/DPR%20Log.xls" TargetMode="External"/>
</Relationships>
</file>

<file path=xl/externalLinks/_rels/externalLink5.xml.rels><?xml version="1.0" encoding="UTF-8"?>
<Relationships xmlns="http://schemas.openxmlformats.org/package/2006/relationships"><Relationship Id="rId1" Type="http://schemas.openxmlformats.org/officeDocument/2006/relationships/externalLinkPath" Target="../../../../../../../../H:/Daily%20Log/Prelim-final.xls" TargetMode="External"/>
</Relationships>
</file>

<file path=xl/externalLinks/_rels/externalLink6.xml.rels><?xml version="1.0" encoding="UTF-8"?>
<Relationships xmlns="http://schemas.openxmlformats.org/package/2006/relationships"><Relationship Id="rId1" Type="http://schemas.openxmlformats.org/officeDocument/2006/relationships/externalLinkPath" Target="../../../../../../../../ERMS/erms_adm/D_POS/2001/Sep/Non-Affil/DPR%20Log/DPR%20Log.xls" TargetMode="External"/>
</Relationships>
</file>

<file path=xl/externalLinks/_rels/externalLink7.xml.rels><?xml version="1.0" encoding="UTF-8"?>
<Relationships xmlns="http://schemas.openxmlformats.org/package/2006/relationships"><Relationship Id="rId1" Type="http://schemas.openxmlformats.org/officeDocument/2006/relationships/externalLinkPath" Target="../../../../../../../../ERMS/erms_adm/D_POS/DPR%20Database/Rolling%20Late%20Log.xls" TargetMode="External"/>
</Relationships>
</file>

<file path=xl/externalLinks/_rels/externalLink8.xml.rels><?xml version="1.0" encoding="UTF-8"?>
<Relationships xmlns="http://schemas.openxmlformats.org/package/2006/relationships"><Relationship Id="rId1" Type="http://schemas.openxmlformats.org/officeDocument/2006/relationships/externalLinkPath" Target="../../../../../../../../ERMS/erms_adm/D_POS/2001/Aug/Non-Affil/DPR%20Log/DPR%20Log.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Graph Data Aug 13 (2)"/>
      <sheetName val="summary 0813 (2)"/>
      <sheetName val="Graph Data Aug 13"/>
      <sheetName val="summary 0813"/>
      <sheetName val="Graph Data Aug 06"/>
      <sheetName val="summary 0806"/>
      <sheetName val="Graph Data July30"/>
      <sheetName val="summary 0730"/>
      <sheetName val="Graph Data July23"/>
      <sheetName val="summary 0723"/>
      <sheetName val="Graph Data July16"/>
      <sheetName val="summary 0716"/>
      <sheetName val="Graph Data July9"/>
      <sheetName val="summary 0709"/>
      <sheetName val="Graph Data July 2"/>
      <sheetName val="summary 0702"/>
      <sheetName val="Graph Data June 25"/>
      <sheetName val="summary 0625"/>
      <sheetName val="Graph Data June 18"/>
      <sheetName val="summary 0618"/>
      <sheetName val="Graph Data June 11"/>
    </sheetNames>
    <sheetDataSet>
      <sheetData sheetId="0"/>
      <sheetData sheetId="1"/>
      <sheetData sheetId="2"/>
      <sheetData sheetId="3">
        <row r="12">
          <cell r="K12">
            <v>5</v>
          </cell>
        </row>
        <row r="13">
          <cell r="K13">
            <v>5</v>
          </cell>
        </row>
        <row r="14">
          <cell r="K14">
            <v>2</v>
          </cell>
        </row>
        <row r="15">
          <cell r="K15">
            <v>2</v>
          </cell>
        </row>
        <row r="16">
          <cell r="K16">
            <v>1</v>
          </cell>
        </row>
        <row r="17">
          <cell r="K17">
            <v>2</v>
          </cell>
        </row>
      </sheetData>
      <sheetData sheetId="4"/>
      <sheetData sheetId="5">
        <row r="12">
          <cell r="K12">
            <v>12</v>
          </cell>
        </row>
        <row r="13">
          <cell r="K13">
            <v>5</v>
          </cell>
        </row>
        <row r="14">
          <cell r="K14">
            <v>1</v>
          </cell>
        </row>
        <row r="15">
          <cell r="K15">
            <v>1</v>
          </cell>
        </row>
        <row r="16">
          <cell r="K16">
            <v>1</v>
          </cell>
        </row>
        <row r="17">
          <cell r="K17">
            <v>3</v>
          </cell>
        </row>
        <row r="18">
          <cell r="K18">
            <v>1</v>
          </cell>
        </row>
      </sheetData>
      <sheetData sheetId="6"/>
      <sheetData sheetId="7">
        <row r="12">
          <cell r="K12">
            <v>17</v>
          </cell>
        </row>
        <row r="13">
          <cell r="K13">
            <v>4</v>
          </cell>
        </row>
        <row r="14">
          <cell r="K14">
            <v>1</v>
          </cell>
        </row>
        <row r="15">
          <cell r="K15">
            <v>2</v>
          </cell>
        </row>
        <row r="17">
          <cell r="K17">
            <v>3</v>
          </cell>
        </row>
        <row r="18">
          <cell r="K18">
            <v>2</v>
          </cell>
        </row>
      </sheetData>
      <sheetData sheetId="8"/>
      <sheetData sheetId="9">
        <row r="12">
          <cell r="K12">
            <v>9</v>
          </cell>
        </row>
        <row r="13">
          <cell r="K13">
            <v>5</v>
          </cell>
        </row>
        <row r="16">
          <cell r="K16">
            <v>2</v>
          </cell>
        </row>
        <row r="17">
          <cell r="K17">
            <v>1</v>
          </cell>
        </row>
      </sheetData>
      <sheetData sheetId="10"/>
      <sheetData sheetId="11">
        <row r="12">
          <cell r="K12">
            <v>9</v>
          </cell>
        </row>
        <row r="13">
          <cell r="K13">
            <v>5</v>
          </cell>
        </row>
        <row r="17">
          <cell r="K17">
            <v>1</v>
          </cell>
        </row>
      </sheetData>
      <sheetData sheetId="12"/>
      <sheetData sheetId="13">
        <row r="10">
          <cell r="K10">
            <v>1</v>
          </cell>
        </row>
        <row r="12">
          <cell r="K12">
            <v>12</v>
          </cell>
        </row>
        <row r="13">
          <cell r="K13">
            <v>5</v>
          </cell>
        </row>
        <row r="14">
          <cell r="K14">
            <v>3</v>
          </cell>
        </row>
        <row r="15">
          <cell r="K15">
            <v>2</v>
          </cell>
        </row>
      </sheetData>
      <sheetData sheetId="14"/>
      <sheetData sheetId="15">
        <row r="12">
          <cell r="K12">
            <v>5</v>
          </cell>
        </row>
        <row r="13">
          <cell r="K13">
            <v>1</v>
          </cell>
        </row>
        <row r="15">
          <cell r="K15">
            <v>1</v>
          </cell>
        </row>
        <row r="18">
          <cell r="K18">
            <v>1</v>
          </cell>
        </row>
      </sheetData>
      <sheetData sheetId="16"/>
      <sheetData sheetId="17">
        <row r="11">
          <cell r="K11">
            <v>2</v>
          </cell>
        </row>
        <row r="12">
          <cell r="K12">
            <v>9</v>
          </cell>
        </row>
        <row r="13">
          <cell r="K13">
            <v>3</v>
          </cell>
        </row>
        <row r="15">
          <cell r="K15">
            <v>5</v>
          </cell>
        </row>
        <row r="17">
          <cell r="K17">
            <v>7</v>
          </cell>
        </row>
      </sheetData>
      <sheetData sheetId="18"/>
      <sheetData sheetId="19">
        <row r="12">
          <cell r="K12">
            <v>6</v>
          </cell>
        </row>
        <row r="13">
          <cell r="K13">
            <v>4</v>
          </cell>
        </row>
        <row r="15">
          <cell r="K15">
            <v>1</v>
          </cell>
        </row>
        <row r="16">
          <cell r="K16">
            <v>1</v>
          </cell>
        </row>
        <row r="17">
          <cell r="K17">
            <v>4</v>
          </cell>
        </row>
      </sheetData>
      <sheetData sheetId="2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ooks-Database"/>
      <sheetName val="Oct"/>
      <sheetName val="Sept."/>
      <sheetName val="Jul"/>
      <sheetName val="Aug"/>
      <sheetName val="Jun"/>
    </sheetNames>
    <sheetDataSet>
      <sheetData sheetId="0"/>
      <sheetData sheetId="1"/>
      <sheetData sheetId="2"/>
      <sheetData sheetId="3"/>
      <sheetData sheetId="4">
        <row r="7">
          <cell r="N7">
            <v>5</v>
          </cell>
        </row>
        <row r="7">
          <cell r="AB7">
            <v>2</v>
          </cell>
        </row>
        <row r="8">
          <cell r="N8">
            <v>2</v>
          </cell>
        </row>
        <row r="8">
          <cell r="AB8">
            <v>2</v>
          </cell>
        </row>
        <row r="9">
          <cell r="U9">
            <v>2</v>
          </cell>
        </row>
        <row r="15">
          <cell r="N15">
            <v>1</v>
          </cell>
        </row>
        <row r="16">
          <cell r="U16">
            <v>1</v>
          </cell>
        </row>
        <row r="16">
          <cell r="AI16">
            <v>1</v>
          </cell>
        </row>
        <row r="20">
          <cell r="N20">
            <v>1</v>
          </cell>
        </row>
        <row r="20">
          <cell r="U20">
            <v>1</v>
          </cell>
        </row>
        <row r="21">
          <cell r="N21">
            <v>5</v>
          </cell>
        </row>
        <row r="21">
          <cell r="U21">
            <v>3</v>
          </cell>
        </row>
        <row r="21">
          <cell r="AB21">
            <v>1</v>
          </cell>
        </row>
        <row r="21">
          <cell r="AI21">
            <v>4</v>
          </cell>
        </row>
        <row r="22">
          <cell r="N22">
            <v>6</v>
          </cell>
        </row>
        <row r="22">
          <cell r="U22">
            <v>1</v>
          </cell>
        </row>
        <row r="22">
          <cell r="AB22">
            <v>4</v>
          </cell>
        </row>
        <row r="24">
          <cell r="U24">
            <v>1</v>
          </cell>
        </row>
        <row r="26">
          <cell r="U26">
            <v>4</v>
          </cell>
        </row>
        <row r="26">
          <cell r="AB26">
            <v>2</v>
          </cell>
        </row>
        <row r="26">
          <cell r="AI26">
            <v>7</v>
          </cell>
        </row>
        <row r="27">
          <cell r="AB27">
            <v>1</v>
          </cell>
        </row>
      </sheetData>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Jan"/>
      <sheetName val="Feb"/>
      <sheetName val="Mar"/>
      <sheetName val="May"/>
      <sheetName val="July"/>
      <sheetName val="Chart"/>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Jan"/>
      <sheetName val="Feb"/>
      <sheetName val="Mar"/>
      <sheetName val="May"/>
      <sheetName val="July"/>
      <sheetName val="August"/>
      <sheetName val="Sep"/>
      <sheetName val="Oct"/>
      <sheetName val="Chart"/>
    </sheetNames>
    <sheetDataSet>
      <sheetData sheetId="0"/>
      <sheetData sheetId="1"/>
      <sheetData sheetId="2"/>
      <sheetData sheetId="3"/>
      <sheetData sheetId="4"/>
      <sheetData sheetId="5"/>
      <sheetData sheetId="6"/>
      <sheetData sheetId="7"/>
      <sheetData sheetId="8"/>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ummary"/>
      <sheetName val="Sheet1"/>
      <sheetName val="Sep 6"/>
      <sheetName val="Sep 07"/>
      <sheetName val="Sep 10"/>
      <sheetName val="Sep 12"/>
      <sheetName val="Sep 13"/>
      <sheetName val="Sep 14"/>
      <sheetName val="Sep 17"/>
      <sheetName val="Sep 18"/>
      <sheetName val="Sep 19"/>
      <sheetName val="Sep 20"/>
      <sheetName val="Sep 21"/>
      <sheetName val="Sep 24"/>
      <sheetName val="Sep 25"/>
      <sheetName val="Sep 26"/>
      <sheetName val="Sep 27"/>
      <sheetName val="Sep 28"/>
      <sheetName val="Oct 03"/>
      <sheetName val="Oct 04"/>
      <sheetName val="Oct 05"/>
      <sheetName val="Oct 08"/>
      <sheetName val="Oct 09"/>
      <sheetName val="Oct 10"/>
      <sheetName val="Oct 11"/>
      <sheetName val="Oct12"/>
      <sheetName val="Oct15"/>
      <sheetName val="Oct16"/>
      <sheetName val="Oct17"/>
      <sheetName val="Oct18"/>
      <sheetName val="Oct1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Jan"/>
      <sheetName val="Feb"/>
      <sheetName val="Mar"/>
      <sheetName val="May"/>
      <sheetName val="July"/>
      <sheetName val="August"/>
      <sheetName val="Sep"/>
      <sheetName val="Chart"/>
    </sheetNames>
    <sheetDataSet>
      <sheetData sheetId="0"/>
      <sheetData sheetId="1"/>
      <sheetData sheetId="2"/>
      <sheetData sheetId="3"/>
      <sheetData sheetId="4"/>
      <sheetData sheetId="5"/>
      <sheetData sheetId="6"/>
      <sheetData sheetId="7"/>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Chart"/>
      <sheetName val="Pivot"/>
      <sheetName val="Pivot2"/>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Jan"/>
      <sheetName val="Feb"/>
      <sheetName val="Mar"/>
      <sheetName val="May"/>
      <sheetName val="July"/>
      <sheetName val="August"/>
      <sheetName val="Chart"/>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11.xml.rels><?xml version="1.0" encoding="UTF-8"?>
<Relationships xmlns="http://schemas.openxmlformats.org/package/2006/relationships"><Relationship Id="rId1" Type="http://schemas.openxmlformats.org/officeDocument/2006/relationships/drawing" Target="../drawings/drawing16.xml"/>
</Relationships>
</file>

<file path=xl/worksheets/_rels/sheet13.xml.rels><?xml version="1.0" encoding="UTF-8"?>
<Relationships xmlns="http://schemas.openxmlformats.org/package/2006/relationships"><Relationship Id="rId1" Type="http://schemas.openxmlformats.org/officeDocument/2006/relationships/drawing" Target="../drawings/drawing19.xml"/>
</Relationships>
</file>

<file path=xl/worksheets/_rels/sheet15.xml.rels><?xml version="1.0" encoding="UTF-8"?>
<Relationships xmlns="http://schemas.openxmlformats.org/package/2006/relationships"><Relationship Id="rId1" Type="http://schemas.openxmlformats.org/officeDocument/2006/relationships/drawing" Target="../drawings/drawing21.xml"/>
</Relationships>
</file>

<file path=xl/worksheets/_rels/sheet17.xml.rels><?xml version="1.0" encoding="UTF-8"?>
<Relationships xmlns="http://schemas.openxmlformats.org/package/2006/relationships"><Relationship Id="rId1" Type="http://schemas.openxmlformats.org/officeDocument/2006/relationships/drawing" Target="../drawings/drawing23.xml"/>
</Relationships>
</file>

<file path=xl/worksheets/_rels/sheet3.xml.rels><?xml version="1.0" encoding="UTF-8"?>
<Relationships xmlns="http://schemas.openxmlformats.org/package/2006/relationships"><Relationship Id="rId1" Type="http://schemas.openxmlformats.org/officeDocument/2006/relationships/drawing" Target="../drawings/drawing4.xml"/>
</Relationships>
</file>

<file path=xl/worksheets/_rels/sheet5.xml.rels><?xml version="1.0" encoding="UTF-8"?>
<Relationships xmlns="http://schemas.openxmlformats.org/package/2006/relationships"><Relationship Id="rId1" Type="http://schemas.openxmlformats.org/officeDocument/2006/relationships/drawing" Target="../drawings/drawing7.xml"/>
</Relationships>
</file>

<file path=xl/worksheets/_rels/sheet7.xml.rels><?xml version="1.0" encoding="UTF-8"?>
<Relationships xmlns="http://schemas.openxmlformats.org/package/2006/relationships"><Relationship Id="rId1" Type="http://schemas.openxmlformats.org/officeDocument/2006/relationships/drawing" Target="../drawings/drawing10.xml"/>
</Relationships>
</file>

<file path=xl/worksheets/_rels/sheet9.xml.rels><?xml version="1.0" encoding="UTF-8"?>
<Relationships xmlns="http://schemas.openxmlformats.org/package/2006/relationships"><Relationship Id="rId1" Type="http://schemas.openxmlformats.org/officeDocument/2006/relationships/drawing" Target="../drawings/drawing1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9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9.85"/>
    <col collapsed="false" customWidth="true" hidden="false" outlineLevel="0" max="2" min="2" style="1" width="30.7"/>
    <col collapsed="false" customWidth="true" hidden="false" outlineLevel="0" max="3" min="3" style="1" width="12.99"/>
    <col collapsed="false" customWidth="true" hidden="false" outlineLevel="0" max="4" min="4" style="1" width="20.13"/>
    <col collapsed="false" customWidth="true" hidden="false" outlineLevel="0" max="5" min="5" style="1" width="15.13"/>
    <col collapsed="false" customWidth="true" hidden="false" outlineLevel="0" max="6" min="6" style="1" width="7.28"/>
    <col collapsed="false" customWidth="true" hidden="false" outlineLevel="0" max="7" min="7" style="1" width="41.99"/>
    <col collapsed="false" customWidth="true" hidden="false" outlineLevel="0" max="8" min="8" style="1" width="46.56"/>
    <col collapsed="false" customWidth="true" hidden="false" outlineLevel="0" max="9" min="9" style="1" width="8.41"/>
    <col collapsed="false" customWidth="true" hidden="false" outlineLevel="0" max="10" min="10" style="1" width="11.85"/>
    <col collapsed="false" customWidth="true" hidden="false" outlineLevel="0" max="11" min="11" style="1" width="14.14"/>
    <col collapsed="false" customWidth="true" hidden="false" outlineLevel="0" max="12" min="12" style="1" width="9.85"/>
    <col collapsed="false" customWidth="true" hidden="false" outlineLevel="0" max="13" min="13" style="1" width="13.28"/>
    <col collapsed="false" customWidth="true" hidden="false" outlineLevel="0" max="14" min="14" style="1" width="10.85"/>
    <col collapsed="false" customWidth="false" hidden="false" outlineLevel="0" max="15" min="15" style="1" width="9.14"/>
    <col collapsed="false" customWidth="true" hidden="false" outlineLevel="0" max="16" min="16" style="1" width="12.28"/>
    <col collapsed="false" customWidth="true" hidden="false" outlineLevel="0" max="17" min="17" style="1" width="10.71"/>
    <col collapsed="false" customWidth="true" hidden="false" outlineLevel="0" max="18" min="18" style="1" width="13.28"/>
    <col collapsed="false" customWidth="true" hidden="false" outlineLevel="0" max="19" min="19" style="1" width="9.7"/>
    <col collapsed="false" customWidth="true" hidden="false" outlineLevel="0" max="20" min="20" style="1" width="11.56"/>
    <col collapsed="false" customWidth="true" hidden="false" outlineLevel="0" max="27" min="21" style="1" width="9.85"/>
    <col collapsed="false" customWidth="false" hidden="false" outlineLevel="0" max="29" min="28" style="1" width="9.14"/>
    <col collapsed="false" customWidth="true" hidden="false" outlineLevel="0" max="31" min="30" style="1" width="9.85"/>
    <col collapsed="false" customWidth="false" hidden="false" outlineLevel="0" max="33" min="32" style="1" width="9.14"/>
    <col collapsed="false" customWidth="true" hidden="false" outlineLevel="0" max="34" min="34" style="1" width="10.13"/>
    <col collapsed="false" customWidth="false" hidden="false" outlineLevel="0" max="257" min="35" style="1" width="9.14"/>
  </cols>
  <sheetData>
    <row r="1" customFormat="false" ht="12.75" hidden="false" customHeight="false" outlineLevel="0" collapsed="false">
      <c r="A1" s="2" t="s">
        <v>0</v>
      </c>
      <c r="B1" s="2"/>
      <c r="C1" s="2"/>
      <c r="D1" s="2"/>
      <c r="E1" s="2"/>
      <c r="F1" s="2"/>
      <c r="G1" s="2" t="s">
        <v>1</v>
      </c>
      <c r="H1" s="2" t="s">
        <v>2</v>
      </c>
      <c r="I1" s="2" t="s">
        <v>3</v>
      </c>
      <c r="J1" s="2" t="s">
        <v>4</v>
      </c>
      <c r="K1" s="2" t="s">
        <v>5</v>
      </c>
      <c r="L1" s="2" t="s">
        <v>6</v>
      </c>
      <c r="M1" s="2" t="s">
        <v>7</v>
      </c>
      <c r="N1" s="2" t="s">
        <v>8</v>
      </c>
      <c r="O1" s="2" t="s">
        <v>9</v>
      </c>
      <c r="P1" s="2" t="s">
        <v>10</v>
      </c>
      <c r="Q1" s="2" t="s">
        <v>11</v>
      </c>
      <c r="R1" s="2" t="s">
        <v>12</v>
      </c>
      <c r="S1" s="2" t="s">
        <v>13</v>
      </c>
      <c r="T1" s="2" t="s">
        <v>14</v>
      </c>
      <c r="U1" s="2" t="s">
        <v>15</v>
      </c>
      <c r="V1" s="2" t="s">
        <v>16</v>
      </c>
      <c r="W1" s="2" t="s">
        <v>17</v>
      </c>
      <c r="X1" s="2" t="s">
        <v>18</v>
      </c>
      <c r="Y1" s="2" t="s">
        <v>19</v>
      </c>
      <c r="Z1" s="2" t="s">
        <v>20</v>
      </c>
      <c r="AA1" s="2" t="s">
        <v>21</v>
      </c>
      <c r="AB1" s="2" t="s">
        <v>22</v>
      </c>
      <c r="AC1" s="2" t="s">
        <v>23</v>
      </c>
      <c r="AD1" s="2" t="s">
        <v>24</v>
      </c>
      <c r="AE1" s="2" t="s">
        <v>25</v>
      </c>
      <c r="AF1" s="2" t="s">
        <v>26</v>
      </c>
      <c r="AG1" s="2" t="s">
        <v>27</v>
      </c>
      <c r="AH1" s="2" t="s">
        <v>28</v>
      </c>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3" t="s">
        <v>29</v>
      </c>
      <c r="B2" s="4"/>
      <c r="H2" s="1" t="n">
        <f aca="false">1+1</f>
        <v>2</v>
      </c>
      <c r="J2" s="1" t="n">
        <f aca="false">1</f>
        <v>1</v>
      </c>
      <c r="K2" s="4"/>
      <c r="L2" s="5"/>
      <c r="M2" s="4"/>
      <c r="N2" s="4"/>
      <c r="P2" s="1" t="n">
        <v>1</v>
      </c>
      <c r="AC2" s="1" t="n">
        <f aca="false">'summary 0910'!K10</f>
        <v>1</v>
      </c>
      <c r="AD2" s="1" t="n">
        <f aca="false">'summary 0917'!K10</f>
        <v>2</v>
      </c>
      <c r="AE2" s="1" t="n">
        <f aca="false">'summary 0924'!K10</f>
        <v>2</v>
      </c>
      <c r="AF2" s="1" t="n">
        <f aca="false">'summary 1001'!K10</f>
        <v>2</v>
      </c>
      <c r="AG2" s="1" t="n">
        <f aca="false">'summary 1008'!K10</f>
        <v>2</v>
      </c>
    </row>
    <row r="3" customFormat="false" ht="12.75" hidden="false" customHeight="false" outlineLevel="0" collapsed="false">
      <c r="A3" s="3" t="s">
        <v>30</v>
      </c>
      <c r="B3" s="5"/>
      <c r="K3" s="5"/>
      <c r="L3" s="5"/>
      <c r="M3" s="5"/>
      <c r="N3" s="6" t="n">
        <v>1</v>
      </c>
      <c r="P3" s="1" t="n">
        <v>1</v>
      </c>
      <c r="R3" s="1" t="n">
        <f aca="false">'[1]summary 0625'!K11</f>
        <v>2</v>
      </c>
      <c r="T3" s="1" t="n">
        <f aca="false">'[1]summary 0709'!K10</f>
        <v>1</v>
      </c>
      <c r="AE3" s="1" t="n">
        <f aca="false">'summary 0924'!K11</f>
        <v>1</v>
      </c>
    </row>
    <row r="4" customFormat="false" ht="12.75" hidden="false" customHeight="false" outlineLevel="0" collapsed="false">
      <c r="A4" s="3" t="s">
        <v>31</v>
      </c>
      <c r="B4" s="5"/>
      <c r="G4" s="1" t="n">
        <f aca="false">1+1+1+1+1+1+1+1+1+1+1+1+1+1+1+1+1+1+1+1+1+1+1+1+1+1+1+1+1+1</f>
        <v>30</v>
      </c>
      <c r="H4" s="1" t="n">
        <f aca="false">1+1+1+1+1+1</f>
        <v>6</v>
      </c>
      <c r="I4" s="1" t="n">
        <f aca="false">1+1+1+1+1+1+1+1+1+1</f>
        <v>10</v>
      </c>
      <c r="J4" s="1" t="n">
        <f aca="false">1+1+1+1+1+1+1+1+1+1+1+1+1+1+1+1+1+1+1</f>
        <v>19</v>
      </c>
      <c r="K4" s="5" t="n">
        <v>13</v>
      </c>
      <c r="L4" s="5" t="n">
        <v>7</v>
      </c>
      <c r="M4" s="5" t="n">
        <v>2</v>
      </c>
      <c r="N4" s="6" t="n">
        <f aca="false">8</f>
        <v>8</v>
      </c>
      <c r="O4" s="1" t="n">
        <v>5</v>
      </c>
      <c r="P4" s="1" t="n">
        <v>6</v>
      </c>
      <c r="Q4" s="1" t="n">
        <f aca="false">'[1]summary 0618'!K12</f>
        <v>6</v>
      </c>
      <c r="R4" s="1" t="n">
        <f aca="false">'[1]summary 0625'!K12</f>
        <v>9</v>
      </c>
      <c r="S4" s="1" t="n">
        <f aca="false">'[1]summary 0702'!K12</f>
        <v>5</v>
      </c>
      <c r="W4" s="1" t="n">
        <f aca="false">'[1]summary 0730'!K12</f>
        <v>17</v>
      </c>
      <c r="X4" s="1" t="n">
        <f aca="false">'[1]summary 0806'!K12</f>
        <v>12</v>
      </c>
      <c r="Y4" s="1" t="n">
        <f aca="false">'[1]summary 0813'!K12</f>
        <v>5</v>
      </c>
      <c r="Z4" s="1" t="n">
        <f aca="false">'summary 0820'!K12</f>
        <v>4</v>
      </c>
      <c r="AA4" s="1" t="n">
        <f aca="false">'summary 0827'!K12</f>
        <v>8</v>
      </c>
      <c r="AB4" s="1" t="n">
        <f aca="false">'summary 0904'!K12</f>
        <v>11</v>
      </c>
      <c r="AC4" s="1" t="n">
        <f aca="false">'summary 0910'!K12</f>
        <v>4</v>
      </c>
      <c r="AD4" s="1" t="n">
        <f aca="false">'summary 0917'!K12</f>
        <v>6</v>
      </c>
      <c r="AE4" s="1" t="n">
        <f aca="false">'summary 0924'!K12</f>
        <v>4</v>
      </c>
      <c r="AF4" s="1" t="n">
        <f aca="false">'summary 1001'!K12</f>
        <v>10</v>
      </c>
      <c r="AG4" s="1" t="n">
        <f aca="false">'summary 1008'!K12</f>
        <v>6</v>
      </c>
      <c r="AH4" s="1" t="n">
        <f aca="false">'summary 1015'!K12</f>
        <v>9</v>
      </c>
    </row>
    <row r="5" customFormat="false" ht="12.75" hidden="false" customHeight="false" outlineLevel="0" collapsed="false">
      <c r="A5" s="3" t="s">
        <v>32</v>
      </c>
      <c r="B5" s="5"/>
      <c r="G5" s="1" t="n">
        <f aca="false">1+1+1+1+1</f>
        <v>5</v>
      </c>
      <c r="H5" s="1" t="n">
        <f aca="false">1+1+1</f>
        <v>3</v>
      </c>
      <c r="I5" s="1" t="n">
        <f aca="false">1+1+1</f>
        <v>3</v>
      </c>
      <c r="J5" s="1" t="n">
        <f aca="false">1+1</f>
        <v>2</v>
      </c>
      <c r="K5" s="5" t="n">
        <v>6</v>
      </c>
      <c r="L5" s="5" t="n">
        <v>5</v>
      </c>
      <c r="M5" s="5" t="n">
        <v>6</v>
      </c>
      <c r="N5" s="6" t="n">
        <f aca="false">4</f>
        <v>4</v>
      </c>
      <c r="O5" s="1" t="n">
        <v>5</v>
      </c>
      <c r="P5" s="1" t="n">
        <v>2</v>
      </c>
      <c r="Q5" s="1" t="n">
        <f aca="false">'[1]summary 0618'!K13</f>
        <v>4</v>
      </c>
      <c r="R5" s="1" t="n">
        <f aca="false">'[1]summary 0625'!K13</f>
        <v>3</v>
      </c>
      <c r="S5" s="1" t="n">
        <f aca="false">'[1]summary 0702'!K13</f>
        <v>1</v>
      </c>
      <c r="T5" s="1" t="n">
        <f aca="false">'[1]summary 0709'!K12</f>
        <v>12</v>
      </c>
      <c r="U5" s="1" t="n">
        <f aca="false">'[1]summary 0716'!K12</f>
        <v>9</v>
      </c>
      <c r="V5" s="1" t="n">
        <f aca="false">'[1]summary 0723'!K12</f>
        <v>9</v>
      </c>
      <c r="W5" s="1" t="n">
        <f aca="false">'[1]summary 0730'!K13</f>
        <v>4</v>
      </c>
      <c r="X5" s="1" t="n">
        <f aca="false">'[1]summary 0806'!K13</f>
        <v>5</v>
      </c>
      <c r="Y5" s="1" t="n">
        <f aca="false">'[1]summary 0813'!K13</f>
        <v>5</v>
      </c>
      <c r="Z5" s="1" t="n">
        <f aca="false">'summary 0820'!K13</f>
        <v>3</v>
      </c>
      <c r="AA5" s="1" t="n">
        <f aca="false">'summary 0827'!K13</f>
        <v>6</v>
      </c>
      <c r="AB5" s="1" t="n">
        <f aca="false">'summary 0904'!K13</f>
        <v>4</v>
      </c>
      <c r="AC5" s="1" t="n">
        <f aca="false">'summary 0910'!K13</f>
        <v>3</v>
      </c>
      <c r="AD5" s="1" t="n">
        <f aca="false">'summary 0917'!K13</f>
        <v>6</v>
      </c>
      <c r="AE5" s="1" t="n">
        <f aca="false">'summary 0924'!K13</f>
        <v>4</v>
      </c>
      <c r="AF5" s="1" t="n">
        <f aca="false">'summary 1001'!K13</f>
        <v>6</v>
      </c>
      <c r="AG5" s="1" t="n">
        <f aca="false">'summary 1008'!K13</f>
        <v>4</v>
      </c>
      <c r="AH5" s="1" t="n">
        <f aca="false">'summary 1015'!K13</f>
        <v>4</v>
      </c>
    </row>
    <row r="6" customFormat="false" ht="12.75" hidden="false" customHeight="false" outlineLevel="0" collapsed="false">
      <c r="A6" s="3" t="s">
        <v>33</v>
      </c>
      <c r="B6" s="5"/>
      <c r="G6" s="1" t="n">
        <f aca="false">1+1</f>
        <v>2</v>
      </c>
      <c r="H6" s="1" t="n">
        <f aca="false">1+1+1+1</f>
        <v>4</v>
      </c>
      <c r="I6" s="1" t="n">
        <f aca="false">1</f>
        <v>1</v>
      </c>
      <c r="J6" s="1" t="n">
        <f aca="false">1+1+1</f>
        <v>3</v>
      </c>
      <c r="K6" s="5"/>
      <c r="L6" s="5"/>
      <c r="M6" s="5" t="n">
        <v>1</v>
      </c>
      <c r="N6" s="6"/>
      <c r="O6" s="1" t="n">
        <v>1</v>
      </c>
      <c r="P6" s="1" t="n">
        <v>3</v>
      </c>
      <c r="T6" s="1" t="n">
        <f aca="false">'[1]summary 0709'!K13</f>
        <v>5</v>
      </c>
      <c r="U6" s="1" t="n">
        <f aca="false">'[1]summary 0716'!K13</f>
        <v>5</v>
      </c>
      <c r="V6" s="1" t="n">
        <f aca="false">'[1]summary 0723'!K13</f>
        <v>5</v>
      </c>
      <c r="W6" s="1" t="n">
        <f aca="false">'[1]summary 0730'!K14</f>
        <v>1</v>
      </c>
      <c r="X6" s="1" t="n">
        <f aca="false">'[1]summary 0806'!K14</f>
        <v>1</v>
      </c>
      <c r="Y6" s="1" t="n">
        <f aca="false">'[1]summary 0813'!K14</f>
        <v>2</v>
      </c>
      <c r="AA6" s="1" t="n">
        <f aca="false">'summary 0827'!K14</f>
        <v>1</v>
      </c>
      <c r="AC6" s="1" t="n">
        <f aca="false">'summary 0910'!K14</f>
        <v>2</v>
      </c>
      <c r="AG6" s="1" t="n">
        <f aca="false">'summary 1008'!K14</f>
        <v>2</v>
      </c>
      <c r="AH6" s="1" t="n">
        <f aca="false">'summary 1015'!K14</f>
        <v>2</v>
      </c>
    </row>
    <row r="7" customFormat="false" ht="12.75" hidden="false" customHeight="false" outlineLevel="0" collapsed="false">
      <c r="A7" s="3" t="s">
        <v>34</v>
      </c>
      <c r="B7" s="5"/>
      <c r="G7" s="1" t="n">
        <f aca="false">1+1+1</f>
        <v>3</v>
      </c>
      <c r="K7" s="5"/>
      <c r="L7" s="5"/>
      <c r="M7" s="5" t="n">
        <v>1</v>
      </c>
      <c r="N7" s="6" t="n">
        <f aca="false">1</f>
        <v>1</v>
      </c>
      <c r="O7" s="1" t="n">
        <v>3</v>
      </c>
      <c r="Q7" s="1" t="n">
        <f aca="false">'[1]summary 0618'!K15</f>
        <v>1</v>
      </c>
      <c r="R7" s="1" t="n">
        <f aca="false">'[1]summary 0625'!K15</f>
        <v>5</v>
      </c>
      <c r="S7" s="1" t="n">
        <f aca="false">'[1]summary 0702'!K15</f>
        <v>1</v>
      </c>
      <c r="T7" s="1" t="n">
        <f aca="false">'[1]summary 0709'!K14</f>
        <v>3</v>
      </c>
      <c r="W7" s="1" t="n">
        <f aca="false">'[1]summary 0730'!K15</f>
        <v>2</v>
      </c>
      <c r="X7" s="1" t="n">
        <f aca="false">'[1]summary 0806'!K15</f>
        <v>1</v>
      </c>
      <c r="Y7" s="1" t="n">
        <f aca="false">'[1]summary 0813'!K15</f>
        <v>2</v>
      </c>
      <c r="AA7" s="1" t="n">
        <f aca="false">'summary 0827'!K15</f>
        <v>3</v>
      </c>
      <c r="AB7" s="1" t="n">
        <f aca="false">'summary 0904'!K15</f>
        <v>1</v>
      </c>
      <c r="AC7" s="1" t="n">
        <f aca="false">'summary 0910'!K15</f>
        <v>1</v>
      </c>
      <c r="AF7" s="1" t="n">
        <f aca="false">'summary 1001'!K15</f>
        <v>1</v>
      </c>
    </row>
    <row r="8" customFormat="false" ht="12.75" hidden="false" customHeight="false" outlineLevel="0" collapsed="false">
      <c r="A8" s="3" t="s">
        <v>35</v>
      </c>
      <c r="B8" s="5"/>
      <c r="G8" s="1" t="n">
        <f aca="false">1+1+1+1</f>
        <v>4</v>
      </c>
      <c r="H8" s="1" t="n">
        <f aca="false">1</f>
        <v>1</v>
      </c>
      <c r="I8" s="1" t="n">
        <f aca="false">1+1+1+1+1</f>
        <v>5</v>
      </c>
      <c r="J8" s="1" t="n">
        <f aca="false">1</f>
        <v>1</v>
      </c>
      <c r="K8" s="5" t="n">
        <v>2</v>
      </c>
      <c r="L8" s="5" t="n">
        <v>1</v>
      </c>
      <c r="M8" s="5"/>
      <c r="N8" s="6" t="n">
        <f aca="false">3</f>
        <v>3</v>
      </c>
      <c r="P8" s="1" t="n">
        <v>3</v>
      </c>
      <c r="Q8" s="1" t="n">
        <f aca="false">'[1]summary 0618'!K16</f>
        <v>1</v>
      </c>
      <c r="T8" s="1" t="n">
        <f aca="false">'[1]summary 0709'!K15</f>
        <v>2</v>
      </c>
      <c r="V8" s="1" t="n">
        <f aca="false">'[1]summary 0723'!K16</f>
        <v>2</v>
      </c>
      <c r="X8" s="1" t="n">
        <f aca="false">'[1]summary 0806'!K16</f>
        <v>1</v>
      </c>
      <c r="Y8" s="1" t="n">
        <f aca="false">'[1]summary 0813'!K16</f>
        <v>1</v>
      </c>
      <c r="Z8" s="1" t="n">
        <f aca="false">'summary 0820'!K16</f>
        <v>3</v>
      </c>
      <c r="AA8" s="1" t="n">
        <f aca="false">'summary 0827'!K16</f>
        <v>2</v>
      </c>
      <c r="AG8" s="1" t="n">
        <f aca="false">'summary 1008'!K16</f>
        <v>1</v>
      </c>
      <c r="AH8" s="1" t="n">
        <f aca="false">'summary 1015'!K16</f>
        <v>3</v>
      </c>
    </row>
    <row r="9" customFormat="false" ht="12.75" hidden="false" customHeight="false" outlineLevel="0" collapsed="false">
      <c r="A9" s="3" t="s">
        <v>36</v>
      </c>
      <c r="B9" s="5"/>
      <c r="K9" s="5" t="n">
        <v>1</v>
      </c>
      <c r="L9" s="5"/>
      <c r="M9" s="5" t="n">
        <v>1</v>
      </c>
      <c r="N9" s="6"/>
      <c r="O9" s="1" t="n">
        <v>2</v>
      </c>
      <c r="Q9" s="1" t="n">
        <f aca="false">'[1]summary 0618'!K17</f>
        <v>4</v>
      </c>
      <c r="R9" s="1" t="n">
        <f aca="false">'[1]summary 0625'!K17</f>
        <v>7</v>
      </c>
      <c r="V9" s="1" t="n">
        <f aca="false">'[1]summary 0723'!K16</f>
        <v>2</v>
      </c>
      <c r="W9" s="1" t="n">
        <f aca="false">'[1]summary 0730'!K17</f>
        <v>3</v>
      </c>
      <c r="X9" s="1" t="n">
        <f aca="false">'[1]summary 0806'!K17</f>
        <v>3</v>
      </c>
      <c r="Y9" s="1" t="n">
        <f aca="false">'[1]summary 0813'!K17</f>
        <v>2</v>
      </c>
      <c r="Z9" s="1" t="n">
        <f aca="false">'summary 0820'!K17</f>
        <v>3</v>
      </c>
      <c r="AA9" s="1" t="n">
        <f aca="false">'summary 0827'!K17</f>
        <v>2</v>
      </c>
      <c r="AB9" s="1" t="n">
        <f aca="false">'summary 0904'!K17</f>
        <v>1</v>
      </c>
      <c r="AD9" s="1" t="n">
        <f aca="false">'summary 0917'!K17</f>
        <v>1</v>
      </c>
      <c r="AE9" s="1" t="n">
        <f aca="false">'summary 0924'!K17</f>
        <v>3</v>
      </c>
      <c r="AF9" s="1" t="n">
        <f aca="false">'summary 1001'!K17</f>
        <v>1</v>
      </c>
      <c r="AH9" s="1" t="n">
        <f aca="false">'summary 1015'!K17</f>
        <v>3</v>
      </c>
    </row>
    <row r="10" customFormat="false" ht="12.75" hidden="false" customHeight="false" outlineLevel="0" collapsed="false">
      <c r="A10" s="7" t="s">
        <v>37</v>
      </c>
      <c r="B10" s="5"/>
      <c r="K10" s="5"/>
      <c r="L10" s="5"/>
      <c r="M10" s="5"/>
      <c r="N10" s="5"/>
      <c r="S10" s="1" t="n">
        <f aca="false">'[1]summary 0702'!K18</f>
        <v>1</v>
      </c>
      <c r="U10" s="1" t="n">
        <f aca="false">'[1]summary 0716'!K17</f>
        <v>1</v>
      </c>
      <c r="V10" s="1" t="n">
        <f aca="false">'[1]summary 0723'!K17</f>
        <v>1</v>
      </c>
      <c r="W10" s="1" t="n">
        <f aca="false">'[1]summary 0730'!K18</f>
        <v>2</v>
      </c>
      <c r="X10" s="1" t="n">
        <f aca="false">'[1]summary 0806'!K18</f>
        <v>1</v>
      </c>
      <c r="Z10" s="1" t="n">
        <f aca="false">'summary 0820'!K18</f>
        <v>1</v>
      </c>
      <c r="AA10" s="1" t="n">
        <f aca="false">'summary 0827'!K18</f>
        <v>1</v>
      </c>
      <c r="AB10" s="1" t="n">
        <f aca="false">'summary 0904'!K18</f>
        <v>1</v>
      </c>
      <c r="AD10" s="1" t="n">
        <f aca="false">'summary 0917'!K18</f>
        <v>1</v>
      </c>
      <c r="AF10" s="1" t="n">
        <f aca="false">'summary 1001'!K18</f>
        <v>3</v>
      </c>
      <c r="AG10" s="1" t="n">
        <f aca="false">'summary 1008'!K18</f>
        <v>3</v>
      </c>
    </row>
    <row r="11" customFormat="false" ht="12.75" hidden="false" customHeight="false" outlineLevel="0" collapsed="false">
      <c r="A11" s="8" t="s">
        <v>38</v>
      </c>
      <c r="B11" s="5"/>
      <c r="G11" s="1" t="n">
        <v>44</v>
      </c>
      <c r="H11" s="1" t="n">
        <v>16</v>
      </c>
      <c r="I11" s="1" t="n">
        <v>19</v>
      </c>
      <c r="J11" s="1" t="n">
        <f aca="false">SUM(J2:J8)</f>
        <v>26</v>
      </c>
      <c r="K11" s="5" t="n">
        <f aca="false">SUM(K2:K9)</f>
        <v>22</v>
      </c>
      <c r="L11" s="5" t="n">
        <f aca="false">SUM(L2:L9)</f>
        <v>13</v>
      </c>
      <c r="M11" s="5" t="n">
        <f aca="false">SUM(M2:M9)</f>
        <v>11</v>
      </c>
      <c r="N11" s="5" t="n">
        <f aca="false">SUM(N2:N9)</f>
        <v>17</v>
      </c>
      <c r="O11" s="5" t="n">
        <f aca="false">SUM(O2:O9)</f>
        <v>16</v>
      </c>
      <c r="P11" s="5" t="n">
        <f aca="false">SUM(P2:P9)</f>
        <v>16</v>
      </c>
      <c r="Q11" s="5" t="n">
        <f aca="false">SUM(Q2:Q9)</f>
        <v>16</v>
      </c>
      <c r="R11" s="5" t="n">
        <f aca="false">SUM(R2:R9)</f>
        <v>26</v>
      </c>
      <c r="S11" s="5" t="n">
        <f aca="false">SUM(S2:S10)</f>
        <v>8</v>
      </c>
      <c r="T11" s="5" t="n">
        <f aca="false">SUM(T2:T10)</f>
        <v>23</v>
      </c>
      <c r="U11" s="1" t="n">
        <f aca="false">SUM(U3:U10)</f>
        <v>15</v>
      </c>
      <c r="V11" s="1" t="n">
        <f aca="false">SUM(V3:V10)</f>
        <v>19</v>
      </c>
      <c r="W11" s="1" t="n">
        <f aca="false">SUM(W3:W10)</f>
        <v>29</v>
      </c>
      <c r="X11" s="1" t="n">
        <f aca="false">SUM(X3:X10)</f>
        <v>24</v>
      </c>
      <c r="Y11" s="1" t="n">
        <f aca="false">SUM(Y3:Y10)</f>
        <v>17</v>
      </c>
      <c r="Z11" s="1" t="n">
        <f aca="false">SUM(Z3:Z10)</f>
        <v>14</v>
      </c>
      <c r="AA11" s="1" t="n">
        <f aca="false">SUM(AA3:AA10)</f>
        <v>23</v>
      </c>
      <c r="AB11" s="1" t="n">
        <f aca="false">SUM(AB3:AB10)</f>
        <v>18</v>
      </c>
      <c r="AC11" s="1" t="n">
        <f aca="false">SUM(AC2:AC10)</f>
        <v>11</v>
      </c>
      <c r="AD11" s="1" t="n">
        <f aca="false">SUM(AD2:AD10)</f>
        <v>16</v>
      </c>
      <c r="AE11" s="1" t="n">
        <f aca="false">SUM(AE2:AE10)</f>
        <v>14</v>
      </c>
      <c r="AF11" s="1" t="n">
        <f aca="false">SUM(AF2:AF10)</f>
        <v>23</v>
      </c>
      <c r="AG11" s="1" t="n">
        <f aca="false">SUM(AG2:AG10)</f>
        <v>18</v>
      </c>
      <c r="AH11" s="1" t="n">
        <f aca="false">SUM(AH2:AH10)</f>
        <v>21</v>
      </c>
    </row>
    <row r="12" customFormat="false" ht="12.75" hidden="false" customHeight="false" outlineLevel="0" collapsed="false">
      <c r="A12" s="2" t="s">
        <v>0</v>
      </c>
      <c r="B12" s="2"/>
      <c r="C12" s="2"/>
      <c r="D12" s="2"/>
      <c r="E12" s="2"/>
      <c r="F12" s="2"/>
      <c r="G12" s="9" t="n">
        <v>36986</v>
      </c>
      <c r="H12" s="9" t="n">
        <v>36993</v>
      </c>
      <c r="I12" s="9" t="n">
        <v>37000</v>
      </c>
      <c r="J12" s="9" t="n">
        <v>37007</v>
      </c>
      <c r="K12" s="9" t="n">
        <v>37013</v>
      </c>
      <c r="L12" s="9" t="n">
        <v>37021</v>
      </c>
      <c r="M12" s="9" t="n">
        <v>37029</v>
      </c>
      <c r="N12" s="9" t="n">
        <v>37039</v>
      </c>
      <c r="O12" s="9" t="n">
        <v>37046</v>
      </c>
      <c r="P12" s="9" t="n">
        <v>37053</v>
      </c>
      <c r="Q12" s="9" t="n">
        <v>37060</v>
      </c>
      <c r="R12" s="9" t="n">
        <v>37067</v>
      </c>
      <c r="S12" s="9" t="n">
        <v>37074</v>
      </c>
      <c r="T12" s="9" t="n">
        <v>37081</v>
      </c>
      <c r="U12" s="9" t="n">
        <v>37088</v>
      </c>
      <c r="V12" s="9" t="n">
        <v>37095</v>
      </c>
      <c r="W12" s="9" t="n">
        <v>37102</v>
      </c>
      <c r="X12" s="9" t="n">
        <v>37109</v>
      </c>
      <c r="Y12" s="9" t="n">
        <v>37116</v>
      </c>
      <c r="Z12" s="9" t="n">
        <v>37123</v>
      </c>
      <c r="AA12" s="9" t="n">
        <v>37130</v>
      </c>
      <c r="AB12" s="9" t="n">
        <v>37138</v>
      </c>
      <c r="AC12" s="9" t="n">
        <v>37144</v>
      </c>
      <c r="AD12" s="9" t="n">
        <v>37151</v>
      </c>
      <c r="AE12" s="9" t="n">
        <v>37158</v>
      </c>
      <c r="AF12" s="9" t="n">
        <v>37165</v>
      </c>
      <c r="AG12" s="9" t="n">
        <v>37172</v>
      </c>
      <c r="AH12" s="9" t="n">
        <v>37179</v>
      </c>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15" customFormat="false" ht="12.75" hidden="false" customHeight="false" outlineLevel="0" collapsed="false">
      <c r="A15" s="1" t="s">
        <v>39</v>
      </c>
      <c r="Y15" s="1" t="n">
        <f aca="false">[2]Aug!$U$24+[2]Aug!$U$9</f>
        <v>3</v>
      </c>
      <c r="Z15" s="1" t="n">
        <f aca="false">[2]Aug!$AB$27</f>
        <v>1</v>
      </c>
      <c r="AB15" s="1" t="n">
        <f aca="false">3</f>
        <v>3</v>
      </c>
      <c r="AC15" s="1" t="n">
        <f aca="false">2</f>
        <v>2</v>
      </c>
      <c r="AD15" s="1" t="n">
        <v>3</v>
      </c>
      <c r="AE15" s="1" t="n">
        <f aca="false">7+1</f>
        <v>8</v>
      </c>
      <c r="AF15" s="1" t="n">
        <f aca="false">2</f>
        <v>2</v>
      </c>
      <c r="AG15" s="1" t="n">
        <f aca="false">1</f>
        <v>1</v>
      </c>
      <c r="AH15" s="1" t="n">
        <v>3</v>
      </c>
      <c r="AI15" s="1" t="s">
        <v>39</v>
      </c>
    </row>
    <row r="16" customFormat="false" ht="12.75" hidden="false" customHeight="false" outlineLevel="0" collapsed="false">
      <c r="A16" s="1" t="s">
        <v>40</v>
      </c>
      <c r="X16" s="1" t="n">
        <f aca="false">[2]Aug!$N$22+[2]Aug!$N$20+[2]Aug!$N$7+[2]Aug!$N$8</f>
        <v>14</v>
      </c>
      <c r="Y16" s="1" t="n">
        <f aca="false">[2]Aug!$U$20+[2]Aug!$U$22+[2]Aug!$U$16</f>
        <v>3</v>
      </c>
      <c r="Z16" s="1" t="n">
        <f aca="false">[2]Aug!$AB$22+[2]Aug!$AB$7+[2]Aug!$AB$8</f>
        <v>8</v>
      </c>
      <c r="AA16" s="1" t="n">
        <f aca="false">[2]Aug!$AI$16+1</f>
        <v>2</v>
      </c>
      <c r="AB16" s="1" t="n">
        <f aca="false">1+1+5+2</f>
        <v>9</v>
      </c>
      <c r="AC16" s="1" t="n">
        <f aca="false">1+4+12</f>
        <v>17</v>
      </c>
      <c r="AD16" s="1" t="n">
        <v>57</v>
      </c>
      <c r="AE16" s="1" t="n">
        <f aca="false">14+1+1</f>
        <v>16</v>
      </c>
      <c r="AF16" s="1" t="n">
        <f aca="false">1+1</f>
        <v>2</v>
      </c>
      <c r="AG16" s="1" t="n">
        <f aca="false">1+2+2</f>
        <v>5</v>
      </c>
      <c r="AH16" s="1" t="n">
        <v>16</v>
      </c>
      <c r="AI16" s="1" t="s">
        <v>40</v>
      </c>
    </row>
    <row r="17" customFormat="false" ht="12.75" hidden="false" customHeight="false" outlineLevel="0" collapsed="false">
      <c r="A17" s="1" t="s">
        <v>41</v>
      </c>
      <c r="AI17" s="1" t="s">
        <v>41</v>
      </c>
    </row>
    <row r="18" customFormat="false" ht="12.75" hidden="false" customHeight="false" outlineLevel="0" collapsed="false">
      <c r="A18" s="1" t="s">
        <v>42</v>
      </c>
      <c r="AG18" s="1" t="n">
        <f aca="false">5</f>
        <v>5</v>
      </c>
      <c r="AI18" s="1" t="s">
        <v>42</v>
      </c>
    </row>
    <row r="19" customFormat="false" ht="12.75" hidden="false" customHeight="false" outlineLevel="0" collapsed="false">
      <c r="A19" s="1" t="s">
        <v>43</v>
      </c>
      <c r="AI19" s="1" t="s">
        <v>43</v>
      </c>
    </row>
    <row r="20" customFormat="false" ht="12.75" hidden="false" customHeight="false" outlineLevel="0" collapsed="false">
      <c r="A20" s="1" t="s">
        <v>44</v>
      </c>
      <c r="X20" s="1" t="n">
        <f aca="false">[2]Aug!$N$21+[2]Aug!$N$15</f>
        <v>6</v>
      </c>
      <c r="Y20" s="1" t="n">
        <f aca="false">[2]Aug!$U$26+[2]Aug!$U$21</f>
        <v>7</v>
      </c>
      <c r="Z20" s="1" t="n">
        <f aca="false">[2]Aug!$AB$26+[2]Aug!$AB$21</f>
        <v>3</v>
      </c>
      <c r="AA20" s="1" t="n">
        <f aca="false">[2]Aug!$AI$26+[2]Aug!$AI$21</f>
        <v>11</v>
      </c>
      <c r="AB20" s="1" t="n">
        <f aca="false">1</f>
        <v>1</v>
      </c>
      <c r="AC20" s="1" t="n">
        <f aca="false">14+3</f>
        <v>17</v>
      </c>
      <c r="AD20" s="1" t="n">
        <v>6</v>
      </c>
      <c r="AE20" s="1" t="n">
        <v>5</v>
      </c>
      <c r="AF20" s="1" t="n">
        <f aca="false">1+1+7</f>
        <v>9</v>
      </c>
      <c r="AG20" s="1" t="n">
        <f aca="false">5+2+2</f>
        <v>9</v>
      </c>
      <c r="AH20" s="1" t="n">
        <f aca="false">4+4</f>
        <v>8</v>
      </c>
      <c r="AI20" s="1" t="s">
        <v>44</v>
      </c>
    </row>
    <row r="22" customFormat="false" ht="12.75" hidden="false" customHeight="false" outlineLevel="0" collapsed="false">
      <c r="A22" s="1" t="s">
        <v>45</v>
      </c>
      <c r="X22" s="1" t="n">
        <f aca="false">SUM(X15:X20)</f>
        <v>20</v>
      </c>
      <c r="Y22" s="1" t="n">
        <f aca="false">SUM(Y15:Y20)</f>
        <v>13</v>
      </c>
      <c r="Z22" s="1" t="n">
        <f aca="false">SUM(Z15:Z20)</f>
        <v>12</v>
      </c>
      <c r="AA22" s="1" t="n">
        <f aca="false">SUM(AA15:AA20)</f>
        <v>13</v>
      </c>
      <c r="AB22" s="1" t="n">
        <f aca="false">SUM(AB15:AB20)</f>
        <v>13</v>
      </c>
      <c r="AC22" s="1" t="n">
        <f aca="false">SUM(AC15:AC20)</f>
        <v>36</v>
      </c>
      <c r="AD22" s="1" t="n">
        <f aca="false">SUM(AD15:AD20)</f>
        <v>66</v>
      </c>
      <c r="AE22" s="1" t="n">
        <f aca="false">SUM(AE15:AE20)</f>
        <v>29</v>
      </c>
      <c r="AF22" s="1" t="n">
        <f aca="false">SUM(AF15:AF20)</f>
        <v>13</v>
      </c>
      <c r="AG22" s="1" t="n">
        <f aca="false">SUM(AG15:AG20)</f>
        <v>20</v>
      </c>
      <c r="AH22" s="1" t="n">
        <f aca="false">SUM(AH15:AH20)</f>
        <v>27</v>
      </c>
      <c r="AI22" s="1" t="s">
        <v>46</v>
      </c>
    </row>
    <row r="24" customFormat="false" ht="12.75" hidden="false" customHeight="false" outlineLevel="0" collapsed="false">
      <c r="A24" s="1" t="s">
        <v>47</v>
      </c>
      <c r="AI24" s="1" t="s">
        <v>47</v>
      </c>
    </row>
    <row r="111" customFormat="false" ht="12.75" hidden="false" customHeight="false" outlineLevel="0" collapsed="false">
      <c r="A111" s="10" t="s">
        <v>48</v>
      </c>
      <c r="B111" s="11"/>
      <c r="C111" s="11"/>
      <c r="D111" s="11"/>
      <c r="E111" s="11"/>
      <c r="F111" s="12"/>
      <c r="G111" s="11"/>
      <c r="H111" s="11"/>
      <c r="I111" s="12"/>
      <c r="J111" s="12"/>
      <c r="K111" s="12"/>
      <c r="L111" s="11"/>
    </row>
    <row r="112" customFormat="false" ht="12.75" hidden="false" customHeight="false" outlineLevel="0" collapsed="false">
      <c r="A112" s="11"/>
      <c r="B112" s="11"/>
      <c r="C112" s="11"/>
      <c r="D112" s="11"/>
      <c r="E112" s="11"/>
      <c r="F112" s="12"/>
      <c r="G112" s="11"/>
      <c r="H112" s="11"/>
      <c r="I112" s="12"/>
      <c r="J112" s="12"/>
      <c r="K112" s="12"/>
      <c r="L112" s="11"/>
    </row>
    <row r="113" customFormat="false" ht="12.75" hidden="false" customHeight="false" outlineLevel="0" collapsed="false">
      <c r="A113" s="13" t="s">
        <v>49</v>
      </c>
      <c r="B113" s="11"/>
      <c r="C113" s="11"/>
      <c r="D113" s="11"/>
      <c r="E113" s="11"/>
      <c r="F113" s="12"/>
      <c r="G113" s="11"/>
      <c r="H113" s="11"/>
      <c r="I113" s="12"/>
      <c r="J113" s="12"/>
      <c r="K113" s="12"/>
      <c r="L113" s="11"/>
    </row>
    <row r="114" customFormat="false" ht="12.75" hidden="false" customHeight="false" outlineLevel="0" collapsed="false">
      <c r="A114" s="11" t="s">
        <v>50</v>
      </c>
      <c r="B114" s="11"/>
      <c r="C114" s="11"/>
      <c r="D114" s="11"/>
      <c r="E114" s="11"/>
      <c r="F114" s="12"/>
      <c r="G114" s="11"/>
      <c r="H114" s="11"/>
      <c r="I114" s="12"/>
      <c r="J114" s="12"/>
      <c r="K114" s="12"/>
      <c r="L114" s="11"/>
    </row>
    <row r="115" customFormat="false" ht="12.75" hidden="false" customHeight="false" outlineLevel="0" collapsed="false">
      <c r="A115" s="11" t="s">
        <v>51</v>
      </c>
      <c r="B115" s="11"/>
      <c r="C115" s="11"/>
      <c r="D115" s="11"/>
      <c r="E115" s="11"/>
      <c r="F115" s="12"/>
      <c r="G115" s="11"/>
      <c r="H115" s="11"/>
      <c r="I115" s="12"/>
      <c r="J115" s="12"/>
      <c r="K115" s="12"/>
      <c r="L115" s="11"/>
    </row>
    <row r="116" customFormat="false" ht="12.75" hidden="false" customHeight="false" outlineLevel="0" collapsed="false">
      <c r="A116" s="11" t="s">
        <v>52</v>
      </c>
      <c r="B116" s="11"/>
      <c r="C116" s="11"/>
      <c r="D116" s="11"/>
      <c r="E116" s="11"/>
      <c r="F116" s="12"/>
      <c r="G116" s="11"/>
      <c r="H116" s="11"/>
      <c r="I116" s="12"/>
      <c r="J116" s="12"/>
      <c r="K116" s="12"/>
      <c r="L116" s="11"/>
    </row>
    <row r="117" customFormat="false" ht="12.75" hidden="false" customHeight="false" outlineLevel="0" collapsed="false">
      <c r="A117" s="11" t="s">
        <v>53</v>
      </c>
      <c r="B117" s="11"/>
      <c r="C117" s="11"/>
      <c r="D117" s="11"/>
      <c r="E117" s="11"/>
      <c r="F117" s="12"/>
      <c r="G117" s="11"/>
      <c r="H117" s="11"/>
      <c r="I117" s="12"/>
      <c r="J117" s="12"/>
      <c r="K117" s="12"/>
      <c r="L117" s="11"/>
    </row>
    <row r="118" customFormat="false" ht="12.75" hidden="false" customHeight="false" outlineLevel="0" collapsed="false">
      <c r="A118" s="11" t="s">
        <v>54</v>
      </c>
      <c r="B118" s="11"/>
      <c r="C118" s="11"/>
      <c r="D118" s="11"/>
      <c r="E118" s="11"/>
      <c r="F118" s="12"/>
      <c r="G118" s="11"/>
      <c r="H118" s="11"/>
      <c r="I118" s="12"/>
      <c r="J118" s="12"/>
      <c r="K118" s="12"/>
      <c r="L118" s="11"/>
    </row>
    <row r="119" customFormat="false" ht="12.75" hidden="false" customHeight="false" outlineLevel="0" collapsed="false">
      <c r="A119" s="11" t="s">
        <v>55</v>
      </c>
      <c r="B119" s="11"/>
      <c r="C119" s="11"/>
      <c r="D119" s="11"/>
      <c r="E119" s="11"/>
      <c r="F119" s="12"/>
      <c r="G119" s="11"/>
      <c r="H119" s="11"/>
      <c r="I119" s="12"/>
      <c r="J119" s="12"/>
      <c r="K119" s="12"/>
      <c r="L119" s="11"/>
    </row>
    <row r="120" customFormat="false" ht="12.75" hidden="false" customHeight="false" outlineLevel="0" collapsed="false">
      <c r="A120" s="11" t="s">
        <v>56</v>
      </c>
      <c r="B120" s="11"/>
      <c r="C120" s="11"/>
      <c r="D120" s="11"/>
      <c r="E120" s="11"/>
      <c r="F120" s="12"/>
      <c r="G120" s="11"/>
      <c r="H120" s="11"/>
      <c r="I120" s="12"/>
      <c r="J120" s="12"/>
      <c r="K120" s="12"/>
      <c r="L120" s="11"/>
    </row>
    <row r="121" customFormat="false" ht="12.75" hidden="false" customHeight="false" outlineLevel="0" collapsed="false">
      <c r="A121" s="11" t="s">
        <v>57</v>
      </c>
      <c r="B121" s="11"/>
      <c r="C121" s="11"/>
      <c r="D121" s="11"/>
      <c r="E121" s="11"/>
      <c r="F121" s="12"/>
      <c r="G121" s="11"/>
      <c r="H121" s="11"/>
      <c r="I121" s="12"/>
      <c r="J121" s="12"/>
      <c r="K121" s="12"/>
      <c r="L121" s="11"/>
    </row>
    <row r="122" customFormat="false" ht="12.75" hidden="false" customHeight="false" outlineLevel="0" collapsed="false">
      <c r="A122" s="11" t="s">
        <v>58</v>
      </c>
      <c r="B122" s="11"/>
      <c r="C122" s="11"/>
      <c r="D122" s="11"/>
      <c r="E122" s="11"/>
      <c r="F122" s="12"/>
      <c r="G122" s="11"/>
      <c r="H122" s="11"/>
      <c r="I122" s="12"/>
      <c r="J122" s="12"/>
      <c r="K122" s="12"/>
      <c r="L122" s="11"/>
    </row>
    <row r="123" customFormat="false" ht="12.75" hidden="false" customHeight="false" outlineLevel="0" collapsed="false">
      <c r="A123" s="11"/>
      <c r="B123" s="11"/>
      <c r="C123" s="11"/>
      <c r="D123" s="11"/>
      <c r="E123" s="11"/>
      <c r="F123" s="12"/>
      <c r="G123" s="11"/>
      <c r="H123" s="11"/>
      <c r="I123" s="12"/>
      <c r="J123" s="12"/>
      <c r="K123" s="12"/>
      <c r="L123" s="11"/>
    </row>
    <row r="124" customFormat="false" ht="12.75" hidden="false" customHeight="false" outlineLevel="0" collapsed="false">
      <c r="A124" s="14"/>
      <c r="B124" s="14"/>
      <c r="C124" s="14"/>
      <c r="D124" s="14"/>
      <c r="E124" s="14" t="s">
        <v>59</v>
      </c>
      <c r="F124" s="14"/>
      <c r="G124" s="14"/>
      <c r="H124" s="14"/>
      <c r="I124" s="14" t="s">
        <v>60</v>
      </c>
      <c r="J124" s="14" t="s">
        <v>61</v>
      </c>
      <c r="K124" s="14" t="s">
        <v>62</v>
      </c>
      <c r="L124" s="14" t="s">
        <v>63</v>
      </c>
    </row>
    <row r="125" customFormat="false" ht="12.75" hidden="false" customHeight="false" outlineLevel="0" collapsed="false">
      <c r="A125" s="14" t="s">
        <v>64</v>
      </c>
      <c r="B125" s="14" t="s">
        <v>65</v>
      </c>
      <c r="C125" s="14" t="s">
        <v>66</v>
      </c>
      <c r="D125" s="14" t="s">
        <v>67</v>
      </c>
      <c r="E125" s="14" t="s">
        <v>68</v>
      </c>
      <c r="F125" s="14" t="s">
        <v>49</v>
      </c>
      <c r="G125" s="14" t="s">
        <v>69</v>
      </c>
      <c r="H125" s="14" t="s">
        <v>70</v>
      </c>
      <c r="I125" s="14" t="s">
        <v>71</v>
      </c>
      <c r="J125" s="14" t="s">
        <v>72</v>
      </c>
      <c r="K125" s="14" t="s">
        <v>73</v>
      </c>
      <c r="L125" s="14" t="s">
        <v>74</v>
      </c>
    </row>
    <row r="126" customFormat="false" ht="12.75" hidden="false" customHeight="false" outlineLevel="0" collapsed="false">
      <c r="A126" s="14"/>
      <c r="B126" s="14"/>
      <c r="C126" s="14"/>
      <c r="D126" s="14"/>
      <c r="E126" s="14"/>
      <c r="F126" s="14"/>
      <c r="G126" s="14"/>
      <c r="H126" s="14"/>
      <c r="I126" s="14"/>
      <c r="J126" s="14"/>
      <c r="K126" s="14"/>
      <c r="L126" s="14"/>
    </row>
    <row r="127" customFormat="false" ht="87.75" hidden="false" customHeight="true" outlineLevel="0" collapsed="false">
      <c r="A127" s="15" t="n">
        <v>37183</v>
      </c>
      <c r="B127" s="16" t="s">
        <v>75</v>
      </c>
      <c r="C127" s="17" t="s">
        <v>76</v>
      </c>
      <c r="D127" s="17" t="s">
        <v>77</v>
      </c>
      <c r="E127" s="17" t="s">
        <v>78</v>
      </c>
      <c r="F127" s="17" t="s">
        <v>79</v>
      </c>
      <c r="G127" s="18" t="s">
        <v>80</v>
      </c>
      <c r="H127" s="17"/>
      <c r="I127" s="17" t="s">
        <v>81</v>
      </c>
      <c r="J127" s="17" t="s">
        <v>82</v>
      </c>
      <c r="K127" s="17" t="s">
        <v>82</v>
      </c>
      <c r="L127" s="17" t="s">
        <v>83</v>
      </c>
    </row>
    <row r="128" customFormat="false" ht="38.25" hidden="false" customHeight="false" outlineLevel="0" collapsed="false">
      <c r="A128" s="15" t="n">
        <v>37183</v>
      </c>
      <c r="B128" s="16" t="s">
        <v>84</v>
      </c>
      <c r="C128" s="17" t="s">
        <v>42</v>
      </c>
      <c r="D128" s="17" t="s">
        <v>85</v>
      </c>
      <c r="E128" s="17" t="s">
        <v>86</v>
      </c>
      <c r="F128" s="17" t="s">
        <v>87</v>
      </c>
      <c r="G128" s="18" t="s">
        <v>88</v>
      </c>
      <c r="H128" s="17"/>
      <c r="I128" s="17" t="s">
        <v>82</v>
      </c>
      <c r="J128" s="17" t="s">
        <v>82</v>
      </c>
      <c r="K128" s="17" t="s">
        <v>81</v>
      </c>
      <c r="L128" s="17" t="s">
        <v>83</v>
      </c>
    </row>
    <row r="129" customFormat="false" ht="38.25" hidden="false" customHeight="false" outlineLevel="0" collapsed="false">
      <c r="A129" s="15" t="n">
        <v>37183</v>
      </c>
      <c r="B129" s="16" t="s">
        <v>89</v>
      </c>
      <c r="C129" s="17" t="s">
        <v>42</v>
      </c>
      <c r="D129" s="17" t="s">
        <v>90</v>
      </c>
      <c r="E129" s="17" t="s">
        <v>86</v>
      </c>
      <c r="F129" s="17" t="s">
        <v>87</v>
      </c>
      <c r="G129" s="18" t="s">
        <v>91</v>
      </c>
      <c r="H129" s="17"/>
      <c r="I129" s="17" t="s">
        <v>81</v>
      </c>
      <c r="J129" s="17" t="s">
        <v>82</v>
      </c>
      <c r="K129" s="17" t="s">
        <v>81</v>
      </c>
      <c r="L129" s="17" t="s">
        <v>83</v>
      </c>
    </row>
    <row r="130" customFormat="false" ht="23.25" hidden="false" customHeight="true" outlineLevel="0" collapsed="false">
      <c r="A130" s="15" t="n">
        <v>37183</v>
      </c>
      <c r="B130" s="16" t="s">
        <v>92</v>
      </c>
      <c r="C130" s="17" t="s">
        <v>93</v>
      </c>
      <c r="D130" s="17" t="s">
        <v>94</v>
      </c>
      <c r="E130" s="17" t="s">
        <v>95</v>
      </c>
      <c r="F130" s="17" t="s">
        <v>96</v>
      </c>
      <c r="G130" s="18" t="s">
        <v>97</v>
      </c>
      <c r="H130" s="17"/>
      <c r="I130" s="17" t="s">
        <v>82</v>
      </c>
      <c r="J130" s="17" t="s">
        <v>81</v>
      </c>
      <c r="K130" s="17" t="s">
        <v>81</v>
      </c>
      <c r="L130" s="17" t="s">
        <v>83</v>
      </c>
    </row>
    <row r="131" customFormat="false" ht="24.75" hidden="false" customHeight="true" outlineLevel="0" collapsed="false">
      <c r="A131" s="15" t="n">
        <v>37183</v>
      </c>
      <c r="B131" s="16" t="s">
        <v>98</v>
      </c>
      <c r="C131" s="17" t="s">
        <v>39</v>
      </c>
      <c r="D131" s="17" t="s">
        <v>99</v>
      </c>
      <c r="E131" s="17" t="s">
        <v>100</v>
      </c>
      <c r="F131" s="17" t="s">
        <v>101</v>
      </c>
      <c r="G131" s="18" t="s">
        <v>102</v>
      </c>
      <c r="H131" s="17"/>
      <c r="I131" s="17" t="s">
        <v>82</v>
      </c>
      <c r="J131" s="17" t="s">
        <v>82</v>
      </c>
      <c r="K131" s="17" t="s">
        <v>82</v>
      </c>
      <c r="L131" s="17" t="s">
        <v>83</v>
      </c>
    </row>
    <row r="132" customFormat="false" ht="12.75" hidden="false" customHeight="false" outlineLevel="0" collapsed="false">
      <c r="A132" s="15" t="n">
        <v>37183</v>
      </c>
      <c r="B132" s="16" t="s">
        <v>103</v>
      </c>
      <c r="C132" s="17" t="s">
        <v>43</v>
      </c>
      <c r="D132" s="17"/>
      <c r="E132" s="17" t="s">
        <v>104</v>
      </c>
      <c r="F132" s="17" t="s">
        <v>105</v>
      </c>
      <c r="G132" s="18" t="s">
        <v>106</v>
      </c>
      <c r="H132" s="17"/>
      <c r="I132" s="17" t="s">
        <v>81</v>
      </c>
      <c r="J132" s="17" t="s">
        <v>82</v>
      </c>
      <c r="K132" s="17" t="s">
        <v>81</v>
      </c>
      <c r="L132" s="17" t="s">
        <v>83</v>
      </c>
      <c r="M132" s="19"/>
      <c r="N132" s="19"/>
      <c r="O132" s="19"/>
      <c r="P132" s="19"/>
      <c r="Q132" s="19"/>
      <c r="R132" s="19"/>
      <c r="S132" s="19"/>
      <c r="T132" s="19"/>
      <c r="U132" s="19"/>
      <c r="V132" s="19"/>
      <c r="W132" s="19"/>
      <c r="X132" s="19"/>
      <c r="Y132" s="19"/>
    </row>
    <row r="133" customFormat="false" ht="76.5" hidden="false" customHeight="false" outlineLevel="0" collapsed="false">
      <c r="A133" s="15" t="n">
        <v>37183</v>
      </c>
      <c r="B133" s="16" t="s">
        <v>107</v>
      </c>
      <c r="C133" s="17" t="s">
        <v>76</v>
      </c>
      <c r="D133" s="17" t="s">
        <v>108</v>
      </c>
      <c r="E133" s="17" t="s">
        <v>78</v>
      </c>
      <c r="F133" s="17" t="s">
        <v>79</v>
      </c>
      <c r="G133" s="18" t="s">
        <v>109</v>
      </c>
      <c r="H133" s="17"/>
      <c r="I133" s="17"/>
      <c r="J133" s="17"/>
      <c r="K133" s="17"/>
      <c r="L133" s="17"/>
      <c r="M133" s="19"/>
      <c r="N133" s="19"/>
      <c r="O133" s="19"/>
      <c r="P133" s="19"/>
      <c r="Q133" s="19"/>
      <c r="R133" s="19"/>
      <c r="S133" s="19"/>
      <c r="T133" s="19"/>
      <c r="U133" s="19"/>
      <c r="V133" s="19"/>
      <c r="W133" s="19"/>
      <c r="X133" s="19"/>
      <c r="Y133" s="19"/>
    </row>
    <row r="134" customFormat="false" ht="76.5" hidden="false" customHeight="false" outlineLevel="0" collapsed="false">
      <c r="A134" s="15" t="n">
        <v>37182</v>
      </c>
      <c r="B134" s="16" t="s">
        <v>75</v>
      </c>
      <c r="C134" s="17" t="s">
        <v>76</v>
      </c>
      <c r="D134" s="17" t="s">
        <v>77</v>
      </c>
      <c r="E134" s="17" t="s">
        <v>78</v>
      </c>
      <c r="F134" s="17" t="s">
        <v>79</v>
      </c>
      <c r="G134" s="18" t="s">
        <v>80</v>
      </c>
      <c r="H134" s="17"/>
      <c r="I134" s="17" t="s">
        <v>81</v>
      </c>
      <c r="J134" s="17" t="s">
        <v>82</v>
      </c>
      <c r="K134" s="17" t="s">
        <v>82</v>
      </c>
      <c r="L134" s="17" t="s">
        <v>83</v>
      </c>
      <c r="M134" s="19"/>
      <c r="N134" s="19"/>
      <c r="O134" s="19"/>
      <c r="P134" s="19"/>
      <c r="Q134" s="19"/>
      <c r="R134" s="19"/>
      <c r="S134" s="19"/>
      <c r="T134" s="19"/>
      <c r="U134" s="19"/>
      <c r="V134" s="19"/>
      <c r="W134" s="19"/>
      <c r="X134" s="19"/>
      <c r="Y134" s="19"/>
    </row>
    <row r="135" customFormat="false" ht="55.5" hidden="false" customHeight="true" outlineLevel="0" collapsed="false">
      <c r="A135" s="15" t="n">
        <v>37182</v>
      </c>
      <c r="B135" s="16" t="s">
        <v>98</v>
      </c>
      <c r="C135" s="17" t="s">
        <v>39</v>
      </c>
      <c r="D135" s="17" t="s">
        <v>99</v>
      </c>
      <c r="E135" s="17" t="s">
        <v>100</v>
      </c>
      <c r="F135" s="17" t="s">
        <v>101</v>
      </c>
      <c r="G135" s="18" t="s">
        <v>102</v>
      </c>
      <c r="H135" s="17"/>
      <c r="I135" s="17" t="s">
        <v>82</v>
      </c>
      <c r="J135" s="17" t="s">
        <v>82</v>
      </c>
      <c r="K135" s="17" t="s">
        <v>82</v>
      </c>
      <c r="L135" s="17" t="s">
        <v>83</v>
      </c>
      <c r="M135" s="19"/>
      <c r="N135" s="19"/>
      <c r="O135" s="19"/>
      <c r="P135" s="19"/>
      <c r="Q135" s="19"/>
      <c r="R135" s="19"/>
      <c r="S135" s="19"/>
      <c r="T135" s="19"/>
      <c r="U135" s="19"/>
      <c r="V135" s="19"/>
      <c r="W135" s="19"/>
      <c r="X135" s="19"/>
      <c r="Y135" s="19"/>
    </row>
    <row r="136" customFormat="false" ht="12.75" hidden="false" customHeight="false" outlineLevel="0" collapsed="false">
      <c r="A136" s="15" t="n">
        <v>37182</v>
      </c>
      <c r="B136" s="16" t="s">
        <v>110</v>
      </c>
      <c r="C136" s="17" t="s">
        <v>39</v>
      </c>
      <c r="D136" s="17" t="s">
        <v>111</v>
      </c>
      <c r="E136" s="17" t="s">
        <v>112</v>
      </c>
      <c r="F136" s="17" t="s">
        <v>96</v>
      </c>
      <c r="G136" s="18" t="s">
        <v>113</v>
      </c>
      <c r="H136" s="17"/>
      <c r="I136" s="17" t="s">
        <v>81</v>
      </c>
      <c r="J136" s="17" t="s">
        <v>82</v>
      </c>
      <c r="K136" s="17" t="s">
        <v>82</v>
      </c>
      <c r="L136" s="17" t="s">
        <v>83</v>
      </c>
      <c r="M136" s="19"/>
      <c r="N136" s="19"/>
      <c r="O136" s="19"/>
      <c r="P136" s="19"/>
      <c r="Q136" s="19"/>
      <c r="R136" s="19"/>
      <c r="S136" s="19"/>
      <c r="T136" s="19"/>
      <c r="U136" s="19"/>
      <c r="V136" s="19"/>
      <c r="W136" s="19"/>
      <c r="X136" s="19"/>
      <c r="Y136" s="19"/>
    </row>
    <row r="137" customFormat="false" ht="12.75" hidden="false" customHeight="false" outlineLevel="0" collapsed="false">
      <c r="A137" s="15" t="n">
        <v>37182</v>
      </c>
      <c r="B137" s="16" t="s">
        <v>114</v>
      </c>
      <c r="C137" s="17" t="s">
        <v>42</v>
      </c>
      <c r="D137" s="17" t="s">
        <v>85</v>
      </c>
      <c r="E137" s="17" t="s">
        <v>86</v>
      </c>
      <c r="F137" s="17" t="s">
        <v>87</v>
      </c>
      <c r="G137" s="18" t="s">
        <v>115</v>
      </c>
      <c r="H137" s="17"/>
      <c r="I137" s="17" t="s">
        <v>82</v>
      </c>
      <c r="J137" s="17" t="s">
        <v>82</v>
      </c>
      <c r="K137" s="17" t="s">
        <v>81</v>
      </c>
      <c r="L137" s="17" t="s">
        <v>83</v>
      </c>
      <c r="M137" s="19"/>
      <c r="N137" s="19"/>
      <c r="O137" s="19"/>
      <c r="P137" s="19"/>
      <c r="Q137" s="19"/>
      <c r="R137" s="19"/>
      <c r="S137" s="19"/>
      <c r="T137" s="19"/>
      <c r="U137" s="19"/>
      <c r="V137" s="19"/>
      <c r="W137" s="19"/>
      <c r="X137" s="19"/>
      <c r="Y137" s="19"/>
    </row>
    <row r="138" customFormat="false" ht="25.5" hidden="false" customHeight="false" outlineLevel="0" collapsed="false">
      <c r="A138" s="15" t="n">
        <v>37181</v>
      </c>
      <c r="B138" s="16" t="s">
        <v>116</v>
      </c>
      <c r="C138" s="17" t="s">
        <v>93</v>
      </c>
      <c r="D138" s="17" t="s">
        <v>117</v>
      </c>
      <c r="E138" s="17" t="s">
        <v>118</v>
      </c>
      <c r="F138" s="17" t="s">
        <v>105</v>
      </c>
      <c r="G138" s="18" t="s">
        <v>119</v>
      </c>
      <c r="H138" s="17"/>
      <c r="I138" s="17" t="s">
        <v>81</v>
      </c>
      <c r="J138" s="17" t="s">
        <v>82</v>
      </c>
      <c r="K138" s="17" t="s">
        <v>81</v>
      </c>
      <c r="L138" s="17" t="s">
        <v>83</v>
      </c>
      <c r="M138" s="19"/>
      <c r="N138" s="19"/>
      <c r="O138" s="19"/>
      <c r="P138" s="19"/>
      <c r="Q138" s="19"/>
      <c r="R138" s="19"/>
      <c r="S138" s="19"/>
      <c r="T138" s="19"/>
      <c r="U138" s="19"/>
      <c r="V138" s="19"/>
      <c r="W138" s="19"/>
      <c r="X138" s="19"/>
      <c r="Y138" s="19"/>
    </row>
    <row r="139" customFormat="false" ht="25.5" hidden="false" customHeight="false" outlineLevel="0" collapsed="false">
      <c r="A139" s="15" t="n">
        <v>37181</v>
      </c>
      <c r="B139" s="16" t="s">
        <v>92</v>
      </c>
      <c r="C139" s="17" t="s">
        <v>93</v>
      </c>
      <c r="D139" s="17" t="s">
        <v>94</v>
      </c>
      <c r="E139" s="17" t="s">
        <v>95</v>
      </c>
      <c r="F139" s="17" t="s">
        <v>96</v>
      </c>
      <c r="G139" s="18" t="s">
        <v>120</v>
      </c>
      <c r="H139" s="17"/>
      <c r="I139" s="17" t="s">
        <v>81</v>
      </c>
      <c r="J139" s="17" t="s">
        <v>82</v>
      </c>
      <c r="K139" s="17" t="s">
        <v>81</v>
      </c>
      <c r="L139" s="17" t="s">
        <v>83</v>
      </c>
      <c r="M139" s="19"/>
      <c r="N139" s="19"/>
      <c r="O139" s="19"/>
      <c r="P139" s="19"/>
      <c r="Q139" s="19"/>
      <c r="R139" s="19"/>
      <c r="S139" s="19"/>
      <c r="T139" s="19"/>
      <c r="U139" s="19"/>
      <c r="V139" s="19"/>
      <c r="W139" s="19"/>
      <c r="X139" s="19"/>
      <c r="Y139" s="19"/>
    </row>
    <row r="140" customFormat="false" ht="12.75" hidden="false" customHeight="false" outlineLevel="0" collapsed="false">
      <c r="A140" s="15" t="n">
        <v>37181</v>
      </c>
      <c r="B140" s="16" t="s">
        <v>121</v>
      </c>
      <c r="C140" s="17" t="s">
        <v>122</v>
      </c>
      <c r="D140" s="17" t="s">
        <v>123</v>
      </c>
      <c r="E140" s="17" t="s">
        <v>104</v>
      </c>
      <c r="F140" s="17" t="s">
        <v>96</v>
      </c>
      <c r="G140" s="18" t="s">
        <v>124</v>
      </c>
      <c r="H140" s="17"/>
      <c r="I140" s="17" t="s">
        <v>82</v>
      </c>
      <c r="J140" s="17" t="s">
        <v>82</v>
      </c>
      <c r="K140" s="17" t="s">
        <v>82</v>
      </c>
      <c r="L140" s="17" t="s">
        <v>83</v>
      </c>
      <c r="M140" s="19"/>
      <c r="N140" s="19"/>
      <c r="O140" s="19"/>
      <c r="P140" s="19"/>
      <c r="Q140" s="19"/>
      <c r="R140" s="19"/>
      <c r="S140" s="19"/>
      <c r="T140" s="19"/>
      <c r="U140" s="19"/>
      <c r="V140" s="19"/>
      <c r="W140" s="19"/>
      <c r="X140" s="19"/>
      <c r="Y140" s="19"/>
    </row>
    <row r="141" customFormat="false" ht="25.5" hidden="false" customHeight="false" outlineLevel="0" collapsed="false">
      <c r="A141" s="15" t="n">
        <v>37181</v>
      </c>
      <c r="B141" s="16" t="s">
        <v>85</v>
      </c>
      <c r="C141" s="17" t="s">
        <v>42</v>
      </c>
      <c r="D141" s="17" t="s">
        <v>85</v>
      </c>
      <c r="E141" s="17" t="s">
        <v>86</v>
      </c>
      <c r="F141" s="17" t="s">
        <v>87</v>
      </c>
      <c r="G141" s="18" t="s">
        <v>125</v>
      </c>
      <c r="H141" s="17"/>
      <c r="I141" s="17" t="s">
        <v>82</v>
      </c>
      <c r="J141" s="17" t="s">
        <v>82</v>
      </c>
      <c r="K141" s="17" t="s">
        <v>81</v>
      </c>
      <c r="L141" s="17" t="s">
        <v>83</v>
      </c>
      <c r="M141" s="19"/>
      <c r="N141" s="19"/>
      <c r="O141" s="19"/>
      <c r="P141" s="19"/>
      <c r="Q141" s="19"/>
      <c r="R141" s="19"/>
      <c r="S141" s="19"/>
      <c r="T141" s="19"/>
      <c r="U141" s="19"/>
      <c r="V141" s="19"/>
      <c r="W141" s="19"/>
      <c r="X141" s="19"/>
      <c r="Y141" s="19"/>
    </row>
    <row r="142" customFormat="false" ht="38.25" hidden="false" customHeight="false" outlineLevel="0" collapsed="false">
      <c r="A142" s="15" t="n">
        <v>37180</v>
      </c>
      <c r="B142" s="16" t="s">
        <v>126</v>
      </c>
      <c r="C142" s="17" t="s">
        <v>40</v>
      </c>
      <c r="D142" s="17" t="s">
        <v>127</v>
      </c>
      <c r="E142" s="17" t="s">
        <v>128</v>
      </c>
      <c r="F142" s="17" t="s">
        <v>96</v>
      </c>
      <c r="G142" s="18" t="s">
        <v>129</v>
      </c>
      <c r="H142" s="17"/>
      <c r="I142" s="17" t="s">
        <v>81</v>
      </c>
      <c r="J142" s="17" t="s">
        <v>81</v>
      </c>
      <c r="K142" s="17" t="s">
        <v>81</v>
      </c>
      <c r="L142" s="17" t="s">
        <v>83</v>
      </c>
      <c r="M142" s="19"/>
      <c r="N142" s="19"/>
      <c r="O142" s="19"/>
      <c r="P142" s="19"/>
      <c r="Q142" s="19"/>
      <c r="R142" s="19"/>
      <c r="S142" s="19"/>
      <c r="T142" s="19"/>
      <c r="U142" s="19"/>
      <c r="V142" s="19"/>
      <c r="W142" s="19"/>
      <c r="X142" s="19"/>
      <c r="Y142" s="19"/>
    </row>
    <row r="143" customFormat="false" ht="42.75" hidden="false" customHeight="true" outlineLevel="0" collapsed="false">
      <c r="A143" s="15" t="n">
        <v>37180</v>
      </c>
      <c r="B143" s="16" t="s">
        <v>130</v>
      </c>
      <c r="C143" s="17" t="s">
        <v>39</v>
      </c>
      <c r="D143" s="17" t="s">
        <v>131</v>
      </c>
      <c r="E143" s="17" t="s">
        <v>100</v>
      </c>
      <c r="F143" s="17" t="s">
        <v>96</v>
      </c>
      <c r="G143" s="18" t="s">
        <v>132</v>
      </c>
      <c r="H143" s="17"/>
      <c r="I143" s="17" t="s">
        <v>82</v>
      </c>
      <c r="J143" s="17" t="s">
        <v>82</v>
      </c>
      <c r="K143" s="17" t="s">
        <v>82</v>
      </c>
      <c r="L143" s="17" t="s">
        <v>83</v>
      </c>
      <c r="M143" s="19"/>
      <c r="N143" s="19"/>
      <c r="O143" s="19"/>
      <c r="P143" s="19"/>
      <c r="Q143" s="19"/>
      <c r="R143" s="19"/>
      <c r="S143" s="19"/>
      <c r="T143" s="19"/>
      <c r="U143" s="19"/>
      <c r="V143" s="19"/>
      <c r="W143" s="19"/>
      <c r="X143" s="19"/>
      <c r="Y143" s="19"/>
    </row>
    <row r="144" customFormat="false" ht="14.1" hidden="false" customHeight="true" outlineLevel="0" collapsed="false">
      <c r="A144" s="15" t="n">
        <v>37180</v>
      </c>
      <c r="B144" s="16" t="s">
        <v>133</v>
      </c>
      <c r="C144" s="17" t="s">
        <v>134</v>
      </c>
      <c r="D144" s="17" t="s">
        <v>135</v>
      </c>
      <c r="E144" s="17" t="s">
        <v>136</v>
      </c>
      <c r="F144" s="17" t="s">
        <v>96</v>
      </c>
      <c r="G144" s="18" t="s">
        <v>137</v>
      </c>
      <c r="H144" s="17"/>
      <c r="I144" s="17" t="s">
        <v>81</v>
      </c>
      <c r="J144" s="17" t="s">
        <v>82</v>
      </c>
      <c r="K144" s="17" t="s">
        <v>81</v>
      </c>
      <c r="L144" s="17" t="s">
        <v>83</v>
      </c>
      <c r="M144" s="19"/>
      <c r="N144" s="19"/>
      <c r="O144" s="19"/>
      <c r="P144" s="19"/>
      <c r="Q144" s="19"/>
      <c r="R144" s="19"/>
      <c r="S144" s="19"/>
      <c r="T144" s="19"/>
      <c r="U144" s="19"/>
      <c r="V144" s="19"/>
      <c r="W144" s="19"/>
      <c r="X144" s="19"/>
      <c r="Y144" s="19"/>
    </row>
    <row r="145" customFormat="false" ht="14.1" hidden="false" customHeight="true" outlineLevel="0" collapsed="false">
      <c r="A145" s="15" t="n">
        <v>37180</v>
      </c>
      <c r="B145" s="16" t="s">
        <v>138</v>
      </c>
      <c r="C145" s="17" t="s">
        <v>42</v>
      </c>
      <c r="D145" s="17" t="s">
        <v>139</v>
      </c>
      <c r="E145" s="17" t="s">
        <v>140</v>
      </c>
      <c r="F145" s="17" t="s">
        <v>96</v>
      </c>
      <c r="G145" s="18" t="s">
        <v>124</v>
      </c>
      <c r="H145" s="17"/>
      <c r="I145" s="17" t="s">
        <v>82</v>
      </c>
      <c r="J145" s="17" t="s">
        <v>82</v>
      </c>
      <c r="K145" s="17" t="s">
        <v>82</v>
      </c>
      <c r="L145" s="17" t="s">
        <v>83</v>
      </c>
      <c r="M145" s="19"/>
      <c r="N145" s="19"/>
      <c r="O145" s="19"/>
      <c r="P145" s="19"/>
      <c r="Q145" s="19"/>
      <c r="R145" s="19"/>
      <c r="S145" s="19"/>
      <c r="T145" s="19"/>
      <c r="U145" s="19"/>
      <c r="V145" s="19"/>
      <c r="W145" s="19"/>
      <c r="X145" s="19"/>
      <c r="Y145" s="19"/>
    </row>
    <row r="146" customFormat="false" ht="14.1" hidden="false" customHeight="true" outlineLevel="0" collapsed="false">
      <c r="A146" s="15" t="n">
        <v>37180</v>
      </c>
      <c r="B146" s="16" t="s">
        <v>114</v>
      </c>
      <c r="C146" s="17" t="s">
        <v>42</v>
      </c>
      <c r="D146" s="17" t="s">
        <v>141</v>
      </c>
      <c r="E146" s="17" t="s">
        <v>86</v>
      </c>
      <c r="F146" s="17" t="s">
        <v>96</v>
      </c>
      <c r="G146" s="18" t="s">
        <v>142</v>
      </c>
      <c r="H146" s="17"/>
      <c r="I146" s="17" t="s">
        <v>82</v>
      </c>
      <c r="J146" s="17" t="s">
        <v>82</v>
      </c>
      <c r="K146" s="17" t="s">
        <v>81</v>
      </c>
      <c r="L146" s="17" t="s">
        <v>83</v>
      </c>
      <c r="M146" s="19"/>
      <c r="N146" s="19"/>
      <c r="O146" s="19"/>
      <c r="P146" s="19"/>
      <c r="Q146" s="19"/>
      <c r="R146" s="19"/>
      <c r="S146" s="19"/>
      <c r="T146" s="19"/>
      <c r="U146" s="19"/>
      <c r="V146" s="19"/>
      <c r="W146" s="19"/>
      <c r="X146" s="19"/>
      <c r="Y146" s="19"/>
    </row>
    <row r="147" customFormat="false" ht="14.1" hidden="false" customHeight="true" outlineLevel="0" collapsed="false">
      <c r="A147" s="15" t="n">
        <v>37179</v>
      </c>
      <c r="B147" s="16" t="s">
        <v>143</v>
      </c>
      <c r="C147" s="17" t="s">
        <v>144</v>
      </c>
      <c r="D147" s="17" t="s">
        <v>145</v>
      </c>
      <c r="E147" s="17" t="s">
        <v>86</v>
      </c>
      <c r="F147" s="17" t="s">
        <v>105</v>
      </c>
      <c r="G147" s="18" t="s">
        <v>146</v>
      </c>
      <c r="H147" s="17"/>
      <c r="I147" s="17" t="s">
        <v>82</v>
      </c>
      <c r="J147" s="17" t="s">
        <v>82</v>
      </c>
      <c r="K147" s="17" t="s">
        <v>81</v>
      </c>
      <c r="L147" s="17" t="s">
        <v>83</v>
      </c>
      <c r="M147" s="19"/>
      <c r="N147" s="19"/>
      <c r="O147" s="19"/>
      <c r="P147" s="19"/>
      <c r="Q147" s="19"/>
      <c r="R147" s="19"/>
      <c r="S147" s="19"/>
      <c r="T147" s="19"/>
      <c r="U147" s="19"/>
      <c r="V147" s="19"/>
      <c r="W147" s="19"/>
      <c r="X147" s="19"/>
      <c r="Y147" s="19"/>
    </row>
    <row r="148" customFormat="false" ht="14.1" hidden="false" customHeight="true" outlineLevel="0" collapsed="false">
      <c r="A148" s="20"/>
      <c r="B148" s="21"/>
      <c r="C148" s="21"/>
      <c r="D148" s="21"/>
      <c r="E148" s="21"/>
      <c r="F148" s="21"/>
      <c r="G148" s="22"/>
      <c r="H148" s="21"/>
      <c r="I148" s="21"/>
      <c r="J148" s="21"/>
      <c r="K148" s="21"/>
      <c r="L148" s="21"/>
      <c r="M148" s="19"/>
      <c r="N148" s="19"/>
      <c r="O148" s="19"/>
      <c r="P148" s="19"/>
      <c r="Q148" s="19"/>
      <c r="R148" s="19"/>
      <c r="S148" s="19"/>
      <c r="T148" s="19"/>
      <c r="U148" s="19"/>
      <c r="V148" s="19"/>
      <c r="W148" s="19"/>
      <c r="X148" s="19"/>
      <c r="Y148" s="19"/>
    </row>
    <row r="149" customFormat="false" ht="14.1" hidden="false" customHeight="true" outlineLevel="0" collapsed="false">
      <c r="A149" s="20"/>
      <c r="B149" s="21"/>
      <c r="C149" s="21"/>
      <c r="D149" s="21"/>
      <c r="E149" s="21"/>
      <c r="F149" s="21"/>
      <c r="G149" s="22"/>
      <c r="H149" s="21"/>
      <c r="I149" s="21"/>
      <c r="J149" s="21"/>
      <c r="K149" s="21"/>
      <c r="L149" s="21"/>
    </row>
    <row r="150" customFormat="false" ht="14.1" hidden="false" customHeight="true" outlineLevel="0" collapsed="false">
      <c r="A150" s="20"/>
      <c r="B150" s="21"/>
      <c r="C150" s="21"/>
      <c r="D150" s="21"/>
      <c r="E150" s="21"/>
      <c r="F150" s="21"/>
      <c r="G150" s="22"/>
      <c r="H150" s="21"/>
      <c r="I150" s="21"/>
      <c r="J150" s="21"/>
      <c r="K150" s="21"/>
      <c r="L150" s="21"/>
    </row>
    <row r="151" customFormat="false" ht="14.1" hidden="false" customHeight="true" outlineLevel="0" collapsed="false">
      <c r="A151" s="20"/>
      <c r="B151" s="21"/>
      <c r="C151" s="21"/>
      <c r="D151" s="21"/>
      <c r="E151" s="21"/>
      <c r="F151" s="21"/>
      <c r="G151" s="22"/>
      <c r="H151" s="22"/>
      <c r="I151" s="21"/>
      <c r="J151" s="21"/>
      <c r="K151" s="21"/>
      <c r="L151" s="21"/>
    </row>
    <row r="152" customFormat="false" ht="14.1" hidden="false" customHeight="true" outlineLevel="0" collapsed="false">
      <c r="A152" s="20"/>
      <c r="B152" s="21"/>
      <c r="C152" s="21"/>
      <c r="D152" s="21"/>
      <c r="E152" s="21"/>
      <c r="F152" s="21"/>
      <c r="G152" s="22"/>
      <c r="H152" s="22"/>
      <c r="I152" s="21"/>
      <c r="J152" s="21"/>
      <c r="K152" s="21"/>
      <c r="L152" s="21"/>
    </row>
    <row r="153" customFormat="false" ht="14.1" hidden="false" customHeight="true" outlineLevel="0" collapsed="false">
      <c r="A153" s="20"/>
      <c r="B153" s="21"/>
      <c r="C153" s="21"/>
      <c r="D153" s="21"/>
      <c r="E153" s="21"/>
      <c r="F153" s="21"/>
      <c r="G153" s="22"/>
      <c r="H153" s="22"/>
      <c r="I153" s="21"/>
      <c r="J153" s="21"/>
      <c r="K153" s="21"/>
      <c r="L153" s="21"/>
    </row>
    <row r="154" customFormat="false" ht="14.1" hidden="false" customHeight="true" outlineLevel="0" collapsed="false">
      <c r="A154" s="20"/>
      <c r="B154" s="21"/>
      <c r="C154" s="21"/>
      <c r="D154" s="21"/>
      <c r="E154" s="21"/>
      <c r="F154" s="21"/>
      <c r="G154" s="23"/>
      <c r="H154" s="21"/>
      <c r="I154" s="21"/>
      <c r="J154" s="21"/>
      <c r="K154" s="21"/>
      <c r="L154" s="21"/>
    </row>
    <row r="155" customFormat="false" ht="14.1" hidden="false" customHeight="true" outlineLevel="0" collapsed="false">
      <c r="A155" s="20"/>
      <c r="B155" s="21"/>
      <c r="C155" s="21"/>
      <c r="D155" s="21"/>
      <c r="E155" s="21"/>
      <c r="F155" s="21"/>
      <c r="G155" s="23"/>
      <c r="H155" s="23"/>
      <c r="I155" s="21"/>
      <c r="J155" s="21"/>
      <c r="K155" s="21"/>
      <c r="L155" s="21"/>
    </row>
    <row r="156" customFormat="false" ht="14.1" hidden="false" customHeight="true" outlineLevel="0" collapsed="false">
      <c r="A156" s="20"/>
      <c r="B156" s="23"/>
      <c r="C156" s="21"/>
      <c r="D156" s="21"/>
      <c r="E156" s="21"/>
      <c r="F156" s="21"/>
      <c r="G156" s="23"/>
      <c r="H156" s="21"/>
      <c r="I156" s="21"/>
      <c r="J156" s="21"/>
      <c r="K156" s="21"/>
      <c r="L156" s="21"/>
    </row>
    <row r="157" customFormat="false" ht="14.1" hidden="false" customHeight="true" outlineLevel="0" collapsed="false">
      <c r="A157" s="20"/>
      <c r="B157" s="21"/>
      <c r="C157" s="21"/>
      <c r="D157" s="21"/>
      <c r="E157" s="21"/>
      <c r="F157" s="21"/>
      <c r="G157" s="23"/>
      <c r="H157" s="23"/>
      <c r="I157" s="21"/>
      <c r="J157" s="21"/>
      <c r="K157" s="21"/>
      <c r="L157" s="21"/>
    </row>
    <row r="158" customFormat="false" ht="14.1" hidden="false" customHeight="true" outlineLevel="0" collapsed="false">
      <c r="A158" s="20"/>
      <c r="B158" s="21"/>
      <c r="C158" s="21"/>
      <c r="D158" s="21"/>
      <c r="E158" s="21"/>
      <c r="F158" s="21"/>
      <c r="G158" s="23"/>
      <c r="H158" s="23"/>
      <c r="I158" s="21"/>
      <c r="J158" s="21"/>
      <c r="K158" s="21"/>
      <c r="L158" s="21"/>
    </row>
    <row r="159" customFormat="false" ht="14.1" hidden="false" customHeight="true" outlineLevel="0" collapsed="false">
      <c r="A159" s="20"/>
      <c r="B159" s="21"/>
      <c r="C159" s="21"/>
      <c r="D159" s="21"/>
      <c r="E159" s="21"/>
      <c r="F159" s="21"/>
      <c r="G159" s="23"/>
      <c r="H159" s="23"/>
      <c r="I159" s="21"/>
      <c r="J159" s="21"/>
      <c r="K159" s="21"/>
      <c r="L159" s="21"/>
    </row>
    <row r="160" customFormat="false" ht="14.1" hidden="false" customHeight="true" outlineLevel="0" collapsed="false">
      <c r="A160" s="20"/>
      <c r="B160" s="21"/>
      <c r="C160" s="21"/>
      <c r="D160" s="21"/>
      <c r="E160" s="21"/>
      <c r="F160" s="21"/>
      <c r="G160" s="23"/>
      <c r="H160" s="23"/>
      <c r="I160" s="21"/>
      <c r="J160" s="21"/>
      <c r="K160" s="21"/>
      <c r="L160" s="21"/>
    </row>
    <row r="161" customFormat="false" ht="14.1" hidden="false" customHeight="true" outlineLevel="0" collapsed="false">
      <c r="A161" s="20"/>
      <c r="B161" s="21"/>
      <c r="C161" s="21"/>
      <c r="D161" s="21"/>
      <c r="E161" s="21"/>
      <c r="F161" s="21"/>
      <c r="G161" s="23"/>
      <c r="H161" s="23"/>
      <c r="I161" s="21"/>
      <c r="J161" s="21"/>
      <c r="K161" s="21"/>
      <c r="L161" s="21"/>
    </row>
    <row r="162" customFormat="false" ht="14.1" hidden="false" customHeight="true" outlineLevel="0" collapsed="false">
      <c r="A162" s="20"/>
      <c r="B162" s="21"/>
      <c r="C162" s="21"/>
      <c r="D162" s="21"/>
      <c r="E162" s="21"/>
      <c r="F162" s="21"/>
      <c r="G162" s="23"/>
      <c r="H162" s="23"/>
      <c r="I162" s="21"/>
      <c r="J162" s="21"/>
      <c r="K162" s="21"/>
      <c r="L162" s="21"/>
    </row>
    <row r="163" customFormat="false" ht="14.1" hidden="false" customHeight="true" outlineLevel="0" collapsed="false">
      <c r="A163" s="20"/>
      <c r="B163" s="21"/>
      <c r="C163" s="21"/>
      <c r="D163" s="21"/>
      <c r="E163" s="21"/>
      <c r="F163" s="21"/>
      <c r="G163" s="23"/>
      <c r="H163" s="23"/>
      <c r="I163" s="21"/>
      <c r="J163" s="21"/>
      <c r="K163" s="21"/>
      <c r="L163" s="21"/>
    </row>
    <row r="164" customFormat="false" ht="14.1" hidden="false" customHeight="true" outlineLevel="0" collapsed="false">
      <c r="A164" s="20"/>
      <c r="B164" s="21"/>
      <c r="C164" s="21"/>
      <c r="D164" s="21"/>
      <c r="E164" s="21"/>
      <c r="F164" s="21"/>
      <c r="G164" s="23"/>
      <c r="H164" s="23"/>
      <c r="I164" s="21"/>
      <c r="J164" s="21"/>
      <c r="K164" s="21"/>
      <c r="L164" s="21"/>
    </row>
    <row r="165" customFormat="false" ht="14.1" hidden="false" customHeight="true" outlineLevel="0" collapsed="false">
      <c r="A165" s="20"/>
      <c r="B165" s="21"/>
      <c r="C165" s="21"/>
      <c r="D165" s="21"/>
      <c r="E165" s="21"/>
      <c r="F165" s="21"/>
      <c r="G165" s="23"/>
      <c r="H165" s="23"/>
      <c r="I165" s="21"/>
      <c r="J165" s="21"/>
      <c r="K165" s="21"/>
      <c r="L165" s="21"/>
    </row>
    <row r="166" customFormat="false" ht="14.1" hidden="false" customHeight="true" outlineLevel="0" collapsed="false">
      <c r="A166" s="20"/>
      <c r="B166" s="21"/>
      <c r="C166" s="21"/>
      <c r="D166" s="21"/>
      <c r="E166" s="21"/>
      <c r="F166" s="21"/>
      <c r="G166" s="23"/>
      <c r="H166" s="23"/>
      <c r="I166" s="21"/>
      <c r="J166" s="21"/>
      <c r="K166" s="21"/>
      <c r="L166" s="21"/>
    </row>
    <row r="167" customFormat="false" ht="14.1" hidden="false" customHeight="true" outlineLevel="0" collapsed="false">
      <c r="A167" s="20"/>
      <c r="B167" s="21"/>
      <c r="C167" s="21"/>
      <c r="D167" s="21"/>
      <c r="E167" s="21"/>
      <c r="F167" s="21"/>
      <c r="G167" s="23"/>
      <c r="H167" s="23"/>
      <c r="I167" s="21"/>
      <c r="J167" s="21"/>
      <c r="K167" s="21"/>
      <c r="L167" s="21"/>
    </row>
    <row r="168" customFormat="false" ht="14.1" hidden="false" customHeight="true" outlineLevel="0" collapsed="false">
      <c r="A168" s="24"/>
      <c r="B168" s="21"/>
      <c r="C168" s="21"/>
      <c r="D168" s="21"/>
      <c r="E168" s="21"/>
      <c r="F168" s="21"/>
      <c r="G168" s="23"/>
      <c r="H168" s="23"/>
      <c r="I168" s="21"/>
      <c r="J168" s="21"/>
      <c r="K168" s="21"/>
      <c r="L168" s="21"/>
    </row>
    <row r="169" customFormat="false" ht="14.1" hidden="false" customHeight="true" outlineLevel="0" collapsed="false">
      <c r="A169" s="24"/>
      <c r="B169" s="21"/>
      <c r="C169" s="21"/>
      <c r="D169" s="21"/>
      <c r="E169" s="21"/>
      <c r="F169" s="21"/>
      <c r="G169" s="23"/>
      <c r="H169" s="23"/>
      <c r="I169" s="21"/>
      <c r="J169" s="21"/>
      <c r="K169" s="21"/>
      <c r="L169" s="21"/>
    </row>
    <row r="170" customFormat="false" ht="14.1" hidden="false" customHeight="true" outlineLevel="0" collapsed="false">
      <c r="A170" s="24"/>
      <c r="B170" s="21"/>
      <c r="C170" s="21"/>
      <c r="D170" s="21"/>
      <c r="E170" s="21"/>
      <c r="F170" s="21"/>
      <c r="G170" s="23"/>
      <c r="H170" s="23"/>
      <c r="I170" s="21"/>
      <c r="J170" s="21"/>
      <c r="K170" s="21"/>
      <c r="L170" s="21"/>
    </row>
    <row r="171" customFormat="false" ht="14.1" hidden="false" customHeight="true" outlineLevel="0" collapsed="false">
      <c r="A171" s="24"/>
      <c r="B171" s="21"/>
      <c r="C171" s="21"/>
      <c r="D171" s="21"/>
      <c r="E171" s="21"/>
      <c r="F171" s="21"/>
      <c r="G171" s="23"/>
      <c r="H171" s="23"/>
      <c r="I171" s="21"/>
      <c r="J171" s="21"/>
      <c r="K171" s="21"/>
      <c r="L171" s="21"/>
    </row>
    <row r="172" customFormat="false" ht="14.1" hidden="false" customHeight="true" outlineLevel="0" collapsed="false">
      <c r="A172" s="24"/>
      <c r="B172" s="21"/>
      <c r="C172" s="21"/>
      <c r="D172" s="21"/>
      <c r="E172" s="21"/>
      <c r="F172" s="21"/>
      <c r="G172" s="23"/>
      <c r="H172" s="23"/>
      <c r="I172" s="21"/>
      <c r="J172" s="21"/>
      <c r="K172" s="21"/>
      <c r="L172" s="21"/>
    </row>
    <row r="173" customFormat="false" ht="14.1" hidden="false" customHeight="true" outlineLevel="0" collapsed="false">
      <c r="A173" s="24"/>
      <c r="B173" s="23"/>
      <c r="C173" s="25"/>
      <c r="D173" s="23"/>
      <c r="E173" s="26"/>
      <c r="F173" s="25"/>
      <c r="G173" s="23"/>
      <c r="H173" s="23"/>
      <c r="I173" s="21"/>
      <c r="J173" s="21"/>
      <c r="K173" s="21"/>
      <c r="L173" s="21"/>
    </row>
    <row r="174" customFormat="false" ht="14.1" hidden="false" customHeight="true" outlineLevel="0" collapsed="false">
      <c r="A174" s="24"/>
      <c r="B174" s="23"/>
      <c r="C174" s="25"/>
      <c r="D174" s="23"/>
      <c r="E174" s="26"/>
      <c r="F174" s="25"/>
      <c r="G174" s="21"/>
      <c r="H174" s="21"/>
      <c r="I174" s="21"/>
      <c r="J174" s="21"/>
      <c r="K174" s="21"/>
      <c r="L174" s="21"/>
    </row>
    <row r="175" customFormat="false" ht="14.1" hidden="false" customHeight="true" outlineLevel="0" collapsed="false">
      <c r="A175" s="27"/>
      <c r="B175" s="23"/>
      <c r="C175" s="25"/>
      <c r="D175" s="23"/>
      <c r="E175" s="26"/>
      <c r="F175" s="25"/>
      <c r="G175" s="23"/>
      <c r="H175" s="26"/>
      <c r="I175" s="21"/>
      <c r="J175" s="21"/>
      <c r="K175" s="21"/>
      <c r="L175" s="21"/>
    </row>
    <row r="176" customFormat="false" ht="14.1" hidden="false" customHeight="true" outlineLevel="0" collapsed="false">
      <c r="A176" s="27"/>
      <c r="B176" s="23"/>
      <c r="C176" s="25"/>
      <c r="D176" s="23"/>
      <c r="E176" s="26"/>
      <c r="F176" s="25"/>
      <c r="G176" s="23"/>
      <c r="H176" s="26"/>
      <c r="I176" s="21"/>
      <c r="J176" s="21"/>
      <c r="K176" s="21"/>
      <c r="L176" s="21"/>
    </row>
    <row r="177" customFormat="false" ht="14.1" hidden="false" customHeight="true" outlineLevel="0" collapsed="false">
      <c r="A177" s="28"/>
      <c r="B177" s="23"/>
      <c r="C177" s="25"/>
      <c r="D177" s="23"/>
      <c r="E177" s="26"/>
      <c r="F177" s="25"/>
      <c r="G177" s="26"/>
      <c r="H177" s="26"/>
      <c r="I177" s="25"/>
      <c r="J177" s="25"/>
      <c r="K177" s="25"/>
      <c r="L177" s="25"/>
    </row>
    <row r="178" customFormat="false" ht="14.1" hidden="false" customHeight="true" outlineLevel="0" collapsed="false">
      <c r="A178" s="28"/>
      <c r="B178" s="23"/>
      <c r="C178" s="25"/>
      <c r="D178" s="26"/>
      <c r="E178" s="26"/>
      <c r="F178" s="25"/>
      <c r="G178" s="26"/>
      <c r="H178" s="26"/>
      <c r="I178" s="25"/>
      <c r="J178" s="25"/>
      <c r="K178" s="25"/>
      <c r="L178" s="25"/>
    </row>
    <row r="179" customFormat="false" ht="14.1" hidden="false" customHeight="true" outlineLevel="0" collapsed="false">
      <c r="A179" s="28"/>
      <c r="B179" s="23"/>
      <c r="C179" s="25"/>
      <c r="D179" s="23"/>
      <c r="E179" s="26"/>
      <c r="F179" s="25"/>
      <c r="G179" s="26"/>
      <c r="H179" s="26"/>
      <c r="I179" s="25"/>
      <c r="J179" s="25"/>
      <c r="K179" s="25"/>
      <c r="L179" s="25"/>
    </row>
    <row r="180" customFormat="false" ht="14.1" hidden="false" customHeight="true" outlineLevel="0" collapsed="false">
      <c r="A180" s="28"/>
      <c r="B180" s="23"/>
      <c r="C180" s="25"/>
      <c r="D180" s="23"/>
      <c r="E180" s="26"/>
      <c r="F180" s="25"/>
      <c r="G180" s="26"/>
      <c r="H180" s="26"/>
      <c r="I180" s="25"/>
      <c r="J180" s="25"/>
      <c r="K180" s="25"/>
      <c r="L180" s="25"/>
    </row>
    <row r="181" customFormat="false" ht="14.1" hidden="false" customHeight="true" outlineLevel="0" collapsed="false">
      <c r="A181" s="28"/>
      <c r="B181" s="23"/>
      <c r="C181" s="25"/>
      <c r="D181" s="23"/>
      <c r="E181" s="26"/>
      <c r="F181" s="25"/>
      <c r="G181" s="26"/>
      <c r="H181" s="26"/>
      <c r="I181" s="25"/>
      <c r="J181" s="25"/>
      <c r="K181" s="25"/>
      <c r="L181" s="25"/>
    </row>
    <row r="182" customFormat="false" ht="14.1" hidden="false" customHeight="true" outlineLevel="0" collapsed="false">
      <c r="A182" s="28"/>
      <c r="B182" s="23"/>
      <c r="C182" s="21"/>
      <c r="D182" s="23"/>
      <c r="E182" s="26"/>
      <c r="F182" s="25"/>
      <c r="G182" s="26"/>
      <c r="H182" s="26"/>
      <c r="I182" s="25"/>
      <c r="J182" s="25"/>
      <c r="K182" s="25"/>
      <c r="L182" s="25"/>
    </row>
    <row r="183" customFormat="false" ht="12.75" hidden="false" customHeight="false" outlineLevel="0" collapsed="false">
      <c r="A183" s="28"/>
      <c r="B183" s="23"/>
      <c r="C183" s="25"/>
      <c r="D183" s="23"/>
      <c r="E183" s="26"/>
      <c r="F183" s="25"/>
      <c r="G183" s="26"/>
      <c r="H183" s="26"/>
      <c r="I183" s="25"/>
      <c r="J183" s="25"/>
      <c r="K183" s="25"/>
      <c r="L183" s="25"/>
    </row>
    <row r="184" customFormat="false" ht="12.75" hidden="false" customHeight="false" outlineLevel="0" collapsed="false">
      <c r="A184" s="28"/>
      <c r="B184" s="23"/>
      <c r="C184" s="25"/>
      <c r="D184" s="23"/>
      <c r="E184" s="26"/>
      <c r="F184" s="25"/>
      <c r="G184" s="26"/>
      <c r="H184" s="26"/>
      <c r="I184" s="25"/>
      <c r="J184" s="25"/>
      <c r="K184" s="25"/>
      <c r="L184" s="25"/>
    </row>
    <row r="185" customFormat="false" ht="12.75" hidden="false" customHeight="false" outlineLevel="0" collapsed="false">
      <c r="A185" s="27"/>
      <c r="B185" s="22"/>
      <c r="C185" s="16"/>
      <c r="D185" s="22"/>
      <c r="E185" s="29"/>
      <c r="F185" s="16"/>
      <c r="G185" s="22"/>
      <c r="H185" s="22"/>
      <c r="I185" s="16"/>
      <c r="J185" s="16"/>
      <c r="K185" s="16"/>
      <c r="L185" s="16"/>
    </row>
    <row r="186" customFormat="false" ht="12.75" hidden="false" customHeight="false" outlineLevel="0" collapsed="false">
      <c r="A186" s="27"/>
      <c r="B186" s="22"/>
      <c r="C186" s="16"/>
      <c r="D186" s="22"/>
      <c r="E186" s="29"/>
      <c r="F186" s="16"/>
      <c r="G186" s="22"/>
      <c r="H186" s="22"/>
      <c r="I186" s="16"/>
      <c r="J186" s="16"/>
      <c r="K186" s="16"/>
      <c r="L186" s="16"/>
    </row>
    <row r="188" customFormat="false" ht="12.75" hidden="false" customHeight="false" outlineLevel="0" collapsed="false">
      <c r="A188" s="2" t="s">
        <v>147</v>
      </c>
      <c r="B188" s="2" t="s">
        <v>148</v>
      </c>
      <c r="C188" s="1" t="s">
        <v>149</v>
      </c>
      <c r="D188" s="30" t="s">
        <v>150</v>
      </c>
      <c r="E188" s="30" t="s">
        <v>151</v>
      </c>
    </row>
    <row r="189" customFormat="false" ht="12.75" hidden="false" customHeight="false" outlineLevel="0" collapsed="false">
      <c r="A189" s="31" t="s">
        <v>39</v>
      </c>
      <c r="B189" s="32" t="n">
        <f aca="false">C189/$C$198</f>
        <v>0.19047619047619</v>
      </c>
      <c r="C189" s="5" t="n">
        <f aca="false">'summary 1015'!I24</f>
        <v>4</v>
      </c>
      <c r="D189" s="1" t="n">
        <f aca="false">33+1+1+1+1+1+8+1+1+1+2+1+2+1+1+1+2+3+8+2+1+3</f>
        <v>76</v>
      </c>
      <c r="E189" s="33"/>
    </row>
    <row r="190" customFormat="false" ht="12.75" hidden="false" customHeight="false" outlineLevel="0" collapsed="false">
      <c r="A190" s="31" t="s">
        <v>40</v>
      </c>
      <c r="B190" s="32" t="n">
        <f aca="false">C190/$C$198</f>
        <v>0.0476190476190476</v>
      </c>
      <c r="C190" s="5" t="n">
        <f aca="false">'summary 1015'!I25</f>
        <v>1</v>
      </c>
      <c r="D190" s="1" t="n">
        <f aca="false">540+17+1+1+6+10+1+2+12+2+1+1+1+3+4+3+1+1+1+8+2+1+1+6+1+1+2+1+2+1+4+1+1+1+12+4+57+16+1+1+5+16</f>
        <v>753</v>
      </c>
      <c r="E190" s="33"/>
    </row>
    <row r="191" customFormat="false" ht="12.75" hidden="false" customHeight="false" outlineLevel="0" collapsed="false">
      <c r="A191" s="31" t="s">
        <v>42</v>
      </c>
      <c r="B191" s="32" t="n">
        <f aca="false">C191/$C$198</f>
        <v>0.333333333333333</v>
      </c>
      <c r="C191" s="5" t="n">
        <f aca="false">'summary 1015'!I26</f>
        <v>7</v>
      </c>
      <c r="D191" s="1" t="n">
        <f aca="false">13+1+1+1+16+10+5</f>
        <v>47</v>
      </c>
      <c r="E191" s="33" t="n">
        <f aca="false">(C191/D191)*100</f>
        <v>14.8936170212766</v>
      </c>
    </row>
    <row r="192" customFormat="false" ht="12.75" hidden="false" customHeight="false" outlineLevel="0" collapsed="false">
      <c r="A192" s="31" t="s">
        <v>152</v>
      </c>
      <c r="B192" s="32" t="n">
        <f aca="false">C192/$C$198</f>
        <v>0.0952380952380952</v>
      </c>
      <c r="C192" s="5" t="n">
        <f aca="false">'summary 1015'!I27</f>
        <v>2</v>
      </c>
      <c r="D192" s="1" t="n">
        <f aca="false">36+1+1+2+1+2+4</f>
        <v>47</v>
      </c>
      <c r="E192" s="33" t="n">
        <f aca="false">(C192/D192)*100</f>
        <v>4.25531914893617</v>
      </c>
    </row>
    <row r="193" customFormat="false" ht="12.75" hidden="false" customHeight="false" outlineLevel="0" collapsed="false">
      <c r="A193" s="31" t="s">
        <v>153</v>
      </c>
      <c r="B193" s="32" t="n">
        <f aca="false">C193/$C$198</f>
        <v>0</v>
      </c>
      <c r="C193" s="5"/>
      <c r="D193" s="1" t="n">
        <f aca="false">288+2+13+2+5+56+59+14+2+3+3+1+4+14+1+2+4</f>
        <v>473</v>
      </c>
      <c r="E193" s="33" t="n">
        <f aca="false">(C193/D193)*100</f>
        <v>0</v>
      </c>
    </row>
    <row r="194" customFormat="false" ht="12.75" hidden="false" customHeight="false" outlineLevel="0" collapsed="false">
      <c r="A194" s="31" t="s">
        <v>154</v>
      </c>
      <c r="B194" s="32" t="n">
        <f aca="false">C194/$C$198</f>
        <v>0.0476190476190476</v>
      </c>
      <c r="C194" s="5" t="n">
        <f aca="false">'summary 1015'!I29</f>
        <v>1</v>
      </c>
      <c r="D194" s="1" t="n">
        <f aca="false">132+2+1+2+7+3+4+2+7+1+3+4+5+7+5</f>
        <v>185</v>
      </c>
      <c r="E194" s="33"/>
    </row>
    <row r="195" customFormat="false" ht="12.75" hidden="false" customHeight="false" outlineLevel="0" collapsed="false">
      <c r="A195" s="31" t="s">
        <v>43</v>
      </c>
      <c r="B195" s="32" t="n">
        <f aca="false">C195/$C$198</f>
        <v>0.0952380952380952</v>
      </c>
      <c r="C195" s="5" t="n">
        <f aca="false">'summary 1015'!I30</f>
        <v>2</v>
      </c>
      <c r="D195" s="1" t="n">
        <v>9</v>
      </c>
      <c r="E195" s="33" t="n">
        <f aca="false">(C195/D195)*100</f>
        <v>22.2222222222222</v>
      </c>
    </row>
    <row r="196" customFormat="false" ht="12.75" hidden="false" customHeight="false" outlineLevel="0" collapsed="false">
      <c r="A196" s="31" t="s">
        <v>41</v>
      </c>
      <c r="B196" s="32" t="n">
        <f aca="false">C196/$C$198</f>
        <v>0</v>
      </c>
      <c r="C196" s="5"/>
      <c r="D196" s="1" t="n">
        <f aca="false">10+5+2</f>
        <v>17</v>
      </c>
      <c r="E196" s="33" t="n">
        <f aca="false">(C196/D196)*100</f>
        <v>0</v>
      </c>
    </row>
    <row r="197" customFormat="false" ht="12.75" hidden="false" customHeight="false" outlineLevel="0" collapsed="false">
      <c r="A197" s="34" t="s">
        <v>155</v>
      </c>
      <c r="B197" s="32" t="n">
        <f aca="false">C197/$C$198</f>
        <v>0.19047619047619</v>
      </c>
      <c r="C197" s="5" t="n">
        <f aca="false">'summary 1015'!I32</f>
        <v>4</v>
      </c>
    </row>
    <row r="198" customFormat="false" ht="12.75" hidden="false" customHeight="false" outlineLevel="0" collapsed="false">
      <c r="A198" s="34" t="s">
        <v>156</v>
      </c>
      <c r="B198" s="35" t="n">
        <f aca="false">SUM(B189:B197)</f>
        <v>1</v>
      </c>
      <c r="C198" s="1" t="n">
        <f aca="false">SUM(C189:C197)</f>
        <v>21</v>
      </c>
      <c r="D198" s="1" t="n">
        <f aca="false">SUM(D189:D197)</f>
        <v>1607</v>
      </c>
    </row>
  </sheetData>
  <printOptions headings="false" gridLines="false" gridLinesSet="true" horizontalCentered="true" verticalCentered="false"/>
  <pageMargins left="0.25" right="0.25" top="0.984027777777778" bottom="0.5" header="0.5" footer="0.25"/>
  <pageSetup paperSize="5" scale="100" fitToWidth="1" fitToHeight="2" pageOrder="downThenOver" orientation="landscape" blackAndWhite="false" draft="false" cellComments="none" horizontalDpi="300" verticalDpi="300" copies="1"/>
  <headerFooter differentFirst="false" differentOddEven="false">
    <oddHeader>&amp;C&amp;"Arial,Bold"EWS-Global Risk Operations
Weekly Summary of Market Risk Aggregation Issues
Week Beginning October 15</oddHeader>
    <oddFooter>&amp;L&amp;"Arial,Bold"Questions Call Nancy ext 54751</oddFooter>
  </headerFooter>
  <rowBreaks count="1" manualBreakCount="1">
    <brk id="110" man="true" max="16383" min="0"/>
  </rowBreaks>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I30" activeCellId="0" sqref="I30"/>
    </sheetView>
  </sheetViews>
  <sheetFormatPr defaultColWidth="9.13671875" defaultRowHeight="12.75" customHeight="true" zeroHeight="false" outlineLevelRow="0" outlineLevelCol="0"/>
  <cols>
    <col collapsed="false" customWidth="true" hidden="false" outlineLevel="0" max="1" min="1" style="1" width="20.56"/>
    <col collapsed="false" customWidth="true" hidden="false" outlineLevel="0" max="2" min="2" style="1" width="3.7"/>
    <col collapsed="false" customWidth="true" hidden="false" outlineLevel="0" max="3" min="3" style="1" width="37.85"/>
    <col collapsed="false" customWidth="true" hidden="false" outlineLevel="0" max="4" min="4" style="1" width="9.99"/>
    <col collapsed="false" customWidth="true" hidden="false" outlineLevel="0" max="5" min="5" style="1" width="6.7"/>
    <col collapsed="false" customWidth="true" hidden="false" outlineLevel="0" max="6" min="6" style="1" width="15.7"/>
    <col collapsed="false" customWidth="true" hidden="true" outlineLevel="0" max="7" min="7" style="1" width="10.71"/>
    <col collapsed="false" customWidth="true" hidden="true" outlineLevel="0" max="8" min="8" style="1" width="3.7"/>
    <col collapsed="false" customWidth="true" hidden="false" outlineLevel="0" max="9" min="9" style="1" width="10.71"/>
    <col collapsed="false" customWidth="true" hidden="false" outlineLevel="0" max="10" min="10" style="1" width="3.7"/>
    <col collapsed="false" customWidth="true" hidden="false" outlineLevel="0" max="11" min="11" style="1" width="29.71"/>
    <col collapsed="false" customWidth="false" hidden="false" outlineLevel="0" max="257" min="12" style="1" width="9.14"/>
  </cols>
  <sheetData>
    <row r="1" customFormat="false" ht="12.75" hidden="false" customHeight="false" outlineLevel="0" collapsed="false">
      <c r="A1" s="36" t="s">
        <v>157</v>
      </c>
      <c r="B1" s="36"/>
      <c r="C1" s="36"/>
      <c r="D1" s="36"/>
      <c r="E1" s="36"/>
      <c r="F1" s="36"/>
      <c r="G1" s="36"/>
      <c r="H1" s="36"/>
      <c r="I1" s="36"/>
      <c r="J1" s="36"/>
      <c r="K1" s="36"/>
    </row>
    <row r="3" customFormat="false" ht="12.75" hidden="false" customHeight="false" outlineLevel="0" collapsed="false">
      <c r="K3" s="37"/>
    </row>
    <row r="4" customFormat="false" ht="13.5" hidden="false" customHeight="false" outlineLevel="0" collapsed="false">
      <c r="I4" s="38"/>
      <c r="J4" s="38"/>
      <c r="K4" s="38"/>
    </row>
    <row r="5" customFormat="false" ht="13.5" hidden="false" customHeight="false" outlineLevel="0" collapsed="false">
      <c r="A5" s="39" t="s">
        <v>158</v>
      </c>
      <c r="B5" s="40"/>
      <c r="C5" s="40"/>
      <c r="D5" s="40"/>
      <c r="E5" s="40"/>
      <c r="F5" s="40"/>
      <c r="G5" s="40"/>
      <c r="H5" s="40"/>
      <c r="I5" s="40"/>
      <c r="J5" s="40"/>
      <c r="K5" s="41" t="n">
        <f aca="false">SUM(K10:K18)</f>
        <v>16</v>
      </c>
    </row>
    <row r="6" customFormat="false" ht="12.75" hidden="false" customHeight="false" outlineLevel="0" collapsed="false">
      <c r="A6" s="2"/>
      <c r="B6" s="2"/>
      <c r="C6" s="2"/>
      <c r="K6" s="4"/>
    </row>
    <row r="7" customFormat="false" ht="12.75" hidden="false" customHeight="false" outlineLevel="0" collapsed="false">
      <c r="A7" s="2"/>
      <c r="B7" s="2"/>
      <c r="C7" s="2"/>
      <c r="K7" s="4"/>
    </row>
    <row r="8" customFormat="false" ht="13.5" hidden="false" customHeight="false" outlineLevel="0" collapsed="false">
      <c r="A8" s="42" t="s">
        <v>159</v>
      </c>
      <c r="B8" s="42"/>
      <c r="C8" s="42" t="s">
        <v>160</v>
      </c>
      <c r="D8" s="42"/>
      <c r="E8" s="43"/>
      <c r="F8" s="43"/>
      <c r="G8" s="43"/>
      <c r="H8" s="43"/>
      <c r="I8" s="43"/>
      <c r="J8" s="43"/>
      <c r="K8" s="44"/>
    </row>
    <row r="9" customFormat="false" ht="12.75" hidden="false" customHeight="false" outlineLevel="0" collapsed="false">
      <c r="A9" s="3"/>
      <c r="B9" s="3"/>
      <c r="C9" s="3"/>
      <c r="D9" s="3"/>
      <c r="E9" s="3"/>
      <c r="F9" s="3"/>
      <c r="G9" s="3"/>
      <c r="H9" s="3"/>
      <c r="I9" s="3"/>
      <c r="K9" s="4"/>
    </row>
    <row r="10" customFormat="false" ht="12.75" hidden="false" customHeight="false" outlineLevel="0" collapsed="false">
      <c r="A10" s="5" t="s">
        <v>161</v>
      </c>
      <c r="B10" s="3"/>
      <c r="C10" s="3" t="s">
        <v>29</v>
      </c>
      <c r="D10" s="3"/>
      <c r="E10" s="3"/>
      <c r="F10" s="3"/>
      <c r="G10" s="3"/>
      <c r="H10" s="3"/>
      <c r="I10" s="3"/>
      <c r="K10" s="3" t="n">
        <f aca="false">2</f>
        <v>2</v>
      </c>
    </row>
    <row r="11" customFormat="false" ht="12.75" hidden="false" customHeight="false" outlineLevel="0" collapsed="false">
      <c r="A11" s="6" t="s">
        <v>162</v>
      </c>
      <c r="B11" s="7"/>
      <c r="C11" s="7" t="s">
        <v>30</v>
      </c>
      <c r="D11" s="7"/>
      <c r="E11" s="7"/>
      <c r="F11" s="7"/>
      <c r="G11" s="7"/>
      <c r="H11" s="7"/>
      <c r="I11" s="7"/>
      <c r="J11" s="7"/>
      <c r="K11" s="7"/>
    </row>
    <row r="12" customFormat="false" ht="12.75" hidden="false" customHeight="false" outlineLevel="0" collapsed="false">
      <c r="A12" s="6" t="s">
        <v>96</v>
      </c>
      <c r="B12" s="7"/>
      <c r="C12" s="7" t="s">
        <v>31</v>
      </c>
      <c r="D12" s="7"/>
      <c r="E12" s="7"/>
      <c r="F12" s="7"/>
      <c r="G12" s="7"/>
      <c r="H12" s="7"/>
      <c r="I12" s="7"/>
      <c r="J12" s="7"/>
      <c r="K12" s="7" t="n">
        <f aca="false">6</f>
        <v>6</v>
      </c>
    </row>
    <row r="13" customFormat="false" ht="12.75" hidden="false" customHeight="false" outlineLevel="0" collapsed="false">
      <c r="A13" s="6" t="s">
        <v>87</v>
      </c>
      <c r="B13" s="7"/>
      <c r="C13" s="7" t="s">
        <v>163</v>
      </c>
      <c r="D13" s="7"/>
      <c r="E13" s="7"/>
      <c r="F13" s="7"/>
      <c r="G13" s="7"/>
      <c r="H13" s="7"/>
      <c r="I13" s="7"/>
      <c r="J13" s="7"/>
      <c r="K13" s="7" t="n">
        <f aca="false">6</f>
        <v>6</v>
      </c>
    </row>
    <row r="14" customFormat="false" ht="12.75" hidden="false" customHeight="false" outlineLevel="0" collapsed="false">
      <c r="A14" s="6" t="s">
        <v>101</v>
      </c>
      <c r="B14" s="7"/>
      <c r="C14" s="7" t="s">
        <v>33</v>
      </c>
      <c r="D14" s="7"/>
      <c r="E14" s="7"/>
      <c r="F14" s="7"/>
      <c r="G14" s="7"/>
      <c r="H14" s="7"/>
      <c r="I14" s="7"/>
      <c r="J14" s="7"/>
      <c r="K14" s="7"/>
    </row>
    <row r="15" customFormat="false" ht="12.75" hidden="false" customHeight="false" outlineLevel="0" collapsed="false">
      <c r="A15" s="6" t="s">
        <v>164</v>
      </c>
      <c r="B15" s="7"/>
      <c r="C15" s="7" t="s">
        <v>34</v>
      </c>
      <c r="D15" s="7"/>
      <c r="E15" s="7"/>
      <c r="F15" s="7"/>
      <c r="G15" s="7"/>
      <c r="H15" s="7"/>
      <c r="I15" s="7"/>
      <c r="J15" s="7"/>
      <c r="K15" s="7"/>
    </row>
    <row r="16" customFormat="false" ht="12.75" hidden="false" customHeight="false" outlineLevel="0" collapsed="false">
      <c r="A16" s="6" t="s">
        <v>79</v>
      </c>
      <c r="B16" s="7"/>
      <c r="C16" s="7" t="s">
        <v>35</v>
      </c>
      <c r="D16" s="7"/>
      <c r="E16" s="7"/>
      <c r="F16" s="7"/>
      <c r="G16" s="7"/>
      <c r="H16" s="7"/>
      <c r="I16" s="7"/>
      <c r="J16" s="7"/>
      <c r="K16" s="7"/>
    </row>
    <row r="17" customFormat="false" ht="12.75" hidden="false" customHeight="false" outlineLevel="0" collapsed="false">
      <c r="A17" s="6" t="s">
        <v>105</v>
      </c>
      <c r="B17" s="7"/>
      <c r="C17" s="7" t="s">
        <v>36</v>
      </c>
      <c r="D17" s="7"/>
      <c r="E17" s="7"/>
      <c r="F17" s="7"/>
      <c r="G17" s="7"/>
      <c r="H17" s="7"/>
      <c r="I17" s="7"/>
      <c r="J17" s="7"/>
      <c r="K17" s="7" t="n">
        <f aca="false">1</f>
        <v>1</v>
      </c>
    </row>
    <row r="18" customFormat="false" ht="12.75" hidden="false" customHeight="false" outlineLevel="0" collapsed="false">
      <c r="A18" s="6" t="s">
        <v>165</v>
      </c>
      <c r="B18" s="7"/>
      <c r="C18" s="7" t="s">
        <v>37</v>
      </c>
      <c r="D18" s="7"/>
      <c r="E18" s="7"/>
      <c r="F18" s="7"/>
      <c r="G18" s="7"/>
      <c r="H18" s="7"/>
      <c r="I18" s="7"/>
      <c r="J18" s="7"/>
      <c r="K18" s="45" t="n">
        <f aca="false">1</f>
        <v>1</v>
      </c>
    </row>
    <row r="22" customFormat="false" ht="13.5" hidden="false" customHeight="false" outlineLevel="0" collapsed="false">
      <c r="A22" s="42" t="s">
        <v>166</v>
      </c>
      <c r="B22" s="43"/>
      <c r="C22" s="43"/>
      <c r="D22" s="43"/>
      <c r="E22" s="43"/>
      <c r="F22" s="43"/>
      <c r="G22" s="42"/>
      <c r="H22" s="43"/>
      <c r="I22" s="42" t="s">
        <v>167</v>
      </c>
      <c r="J22" s="43"/>
      <c r="K22" s="42" t="s">
        <v>168</v>
      </c>
    </row>
    <row r="23" customFormat="false" ht="12.75" hidden="false" customHeight="false" outlineLevel="0" collapsed="false">
      <c r="G23" s="2"/>
      <c r="I23" s="46"/>
      <c r="J23" s="3"/>
      <c r="K23" s="46"/>
    </row>
    <row r="24" customFormat="false" ht="12.75" hidden="false" customHeight="false" outlineLevel="0" collapsed="false">
      <c r="A24" s="27" t="s">
        <v>39</v>
      </c>
      <c r="B24" s="22"/>
      <c r="C24" s="22"/>
      <c r="D24" s="29"/>
      <c r="E24" s="16"/>
      <c r="F24" s="29"/>
      <c r="G24" s="29"/>
      <c r="H24" s="16"/>
      <c r="I24" s="6"/>
      <c r="J24" s="16"/>
      <c r="K24" s="16"/>
    </row>
    <row r="25" customFormat="false" ht="12.75" hidden="false" customHeight="false" outlineLevel="0" collapsed="false">
      <c r="A25" s="27" t="s">
        <v>40</v>
      </c>
      <c r="B25" s="22"/>
      <c r="C25" s="22"/>
      <c r="D25" s="29"/>
      <c r="E25" s="16"/>
      <c r="F25" s="29"/>
      <c r="G25" s="29"/>
      <c r="H25" s="16"/>
      <c r="I25" s="6" t="n">
        <f aca="false">1+1+1+1+1</f>
        <v>5</v>
      </c>
      <c r="J25" s="16"/>
      <c r="K25" s="47"/>
    </row>
    <row r="26" customFormat="false" ht="12.75" hidden="false" customHeight="false" outlineLevel="0" collapsed="false">
      <c r="A26" s="27" t="s">
        <v>42</v>
      </c>
      <c r="B26" s="22"/>
      <c r="C26" s="22"/>
      <c r="D26" s="29"/>
      <c r="E26" s="16"/>
      <c r="F26" s="29"/>
      <c r="G26" s="29"/>
      <c r="H26" s="16"/>
      <c r="I26" s="6" t="n">
        <f aca="false">1+1+1+1+1+1+1+1+1+1</f>
        <v>10</v>
      </c>
      <c r="J26" s="16"/>
      <c r="K26" s="29"/>
    </row>
    <row r="27" customFormat="false" ht="12.75" hidden="false" customHeight="false" outlineLevel="0" collapsed="false">
      <c r="A27" s="27" t="s">
        <v>152</v>
      </c>
      <c r="B27" s="22"/>
      <c r="C27" s="22"/>
      <c r="D27" s="29"/>
      <c r="E27" s="16"/>
      <c r="F27" s="29"/>
      <c r="G27" s="29"/>
      <c r="H27" s="16"/>
      <c r="I27" s="6"/>
      <c r="J27" s="16"/>
      <c r="K27" s="16"/>
    </row>
    <row r="28" customFormat="false" ht="12.75" hidden="false" customHeight="false" outlineLevel="0" collapsed="false">
      <c r="A28" s="27" t="s">
        <v>153</v>
      </c>
      <c r="B28" s="22"/>
      <c r="C28" s="22"/>
      <c r="D28" s="29"/>
      <c r="E28" s="16"/>
      <c r="F28" s="29"/>
      <c r="G28" s="29"/>
      <c r="H28" s="16"/>
      <c r="I28" s="6"/>
      <c r="J28" s="16"/>
      <c r="K28" s="16"/>
    </row>
    <row r="29" customFormat="false" ht="12.75" hidden="false" customHeight="false" outlineLevel="0" collapsed="false">
      <c r="A29" s="27" t="s">
        <v>154</v>
      </c>
      <c r="B29" s="22"/>
      <c r="C29" s="22"/>
      <c r="D29" s="29"/>
      <c r="E29" s="16"/>
      <c r="F29" s="29"/>
      <c r="G29" s="29"/>
      <c r="H29" s="16"/>
      <c r="I29" s="6" t="n">
        <f aca="false">1</f>
        <v>1</v>
      </c>
      <c r="J29" s="16"/>
      <c r="K29" s="29"/>
    </row>
    <row r="30" customFormat="false" ht="12.75" hidden="false" customHeight="false" outlineLevel="0" collapsed="false">
      <c r="A30" s="27" t="s">
        <v>43</v>
      </c>
      <c r="B30" s="22"/>
      <c r="C30" s="22"/>
      <c r="D30" s="29"/>
      <c r="E30" s="16"/>
      <c r="F30" s="29"/>
      <c r="G30" s="29"/>
      <c r="H30" s="16"/>
      <c r="I30" s="6"/>
      <c r="J30" s="16"/>
      <c r="K30" s="16"/>
    </row>
    <row r="31" customFormat="false" ht="12.75" hidden="false" customHeight="false" outlineLevel="0" collapsed="false">
      <c r="A31" s="27" t="s">
        <v>41</v>
      </c>
      <c r="B31" s="22"/>
      <c r="C31" s="22"/>
      <c r="D31" s="29"/>
      <c r="E31" s="16"/>
      <c r="F31" s="29"/>
      <c r="G31" s="29"/>
      <c r="H31" s="16"/>
      <c r="I31" s="6"/>
      <c r="J31" s="16"/>
      <c r="K31" s="16"/>
    </row>
    <row r="32" customFormat="false" ht="13.5" hidden="false" customHeight="false" outlineLevel="0" collapsed="false">
      <c r="A32" s="48" t="s">
        <v>169</v>
      </c>
      <c r="I32" s="5"/>
      <c r="K32" s="49"/>
    </row>
    <row r="33" customFormat="false" ht="13.5" hidden="false" customHeight="false" outlineLevel="0" collapsed="false">
      <c r="A33" s="50" t="s">
        <v>158</v>
      </c>
      <c r="B33" s="51"/>
      <c r="C33" s="51"/>
      <c r="D33" s="51"/>
      <c r="E33" s="51"/>
      <c r="F33" s="51"/>
      <c r="G33" s="51"/>
      <c r="H33" s="51"/>
      <c r="I33" s="52" t="n">
        <f aca="false">SUM(I24:I32)</f>
        <v>16</v>
      </c>
      <c r="J33" s="51"/>
      <c r="K33" s="51"/>
    </row>
  </sheetData>
  <mergeCells count="1">
    <mergeCell ref="A1:K1"/>
  </mergeCells>
  <printOptions headings="false" gridLines="false" gridLinesSet="true" horizontalCentered="false" verticalCentered="false"/>
  <pageMargins left="0.5" right="0.5" top="0.75" bottom="0.75"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84"/>
  <sheetViews>
    <sheetView showFormulas="false" showGridLines="true" showRowColHeaders="true" showZeros="true" rightToLeft="false" tabSelected="false" showOutlineSymbols="true" defaultGridColor="true" view="normal" topLeftCell="A64" colorId="64" zoomScale="80" zoomScaleNormal="80" zoomScalePageLayoutView="100" workbookViewId="0">
      <selection pane="topLeft" activeCell="G90" activeCellId="0" sqref="G90"/>
    </sheetView>
  </sheetViews>
  <sheetFormatPr defaultColWidth="9.13671875" defaultRowHeight="12.75" customHeight="true" zeroHeight="false" outlineLevelRow="0" outlineLevelCol="0"/>
  <cols>
    <col collapsed="false" customWidth="true" hidden="false" outlineLevel="0" max="1" min="1" style="1" width="9.85"/>
    <col collapsed="false" customWidth="true" hidden="false" outlineLevel="0" max="2" min="2" style="1" width="30.7"/>
    <col collapsed="false" customWidth="true" hidden="false" outlineLevel="0" max="3" min="3" style="1" width="10.85"/>
    <col collapsed="false" customWidth="true" hidden="false" outlineLevel="0" max="4" min="4" style="1" width="20.13"/>
    <col collapsed="false" customWidth="true" hidden="false" outlineLevel="0" max="5" min="5" style="1" width="15.13"/>
    <col collapsed="false" customWidth="true" hidden="false" outlineLevel="0" max="6" min="6" style="1" width="7.28"/>
    <col collapsed="false" customWidth="true" hidden="false" outlineLevel="0" max="7" min="7" style="1" width="41.99"/>
    <col collapsed="false" customWidth="true" hidden="false" outlineLevel="0" max="8" min="8" style="1" width="46.56"/>
    <col collapsed="false" customWidth="true" hidden="false" outlineLevel="0" max="9" min="9" style="1" width="8.41"/>
    <col collapsed="false" customWidth="true" hidden="false" outlineLevel="0" max="10" min="10" style="1" width="11.85"/>
    <col collapsed="false" customWidth="true" hidden="false" outlineLevel="0" max="11" min="11" style="1" width="14.14"/>
    <col collapsed="false" customWidth="true" hidden="false" outlineLevel="0" max="12" min="12" style="1" width="9.85"/>
    <col collapsed="false" customWidth="true" hidden="false" outlineLevel="0" max="13" min="13" style="1" width="13.28"/>
    <col collapsed="false" customWidth="true" hidden="false" outlineLevel="0" max="14" min="14" style="1" width="10.85"/>
    <col collapsed="false" customWidth="false" hidden="false" outlineLevel="0" max="15" min="15" style="1" width="9.14"/>
    <col collapsed="false" customWidth="true" hidden="false" outlineLevel="0" max="16" min="16" style="1" width="12.28"/>
    <col collapsed="false" customWidth="true" hidden="false" outlineLevel="0" max="17" min="17" style="1" width="10.71"/>
    <col collapsed="false" customWidth="true" hidden="false" outlineLevel="0" max="18" min="18" style="1" width="13.28"/>
    <col collapsed="false" customWidth="true" hidden="false" outlineLevel="0" max="19" min="19" style="1" width="9.7"/>
    <col collapsed="false" customWidth="true" hidden="false" outlineLevel="0" max="20" min="20" style="1" width="11.56"/>
    <col collapsed="false" customWidth="true" hidden="false" outlineLevel="0" max="27" min="21" style="1" width="9.85"/>
    <col collapsed="false" customWidth="false" hidden="false" outlineLevel="0" max="257" min="28" style="1" width="9.14"/>
  </cols>
  <sheetData>
    <row r="1" customFormat="false" ht="12.75" hidden="false" customHeight="false" outlineLevel="0" collapsed="false">
      <c r="A1" s="2" t="s">
        <v>0</v>
      </c>
      <c r="B1" s="2"/>
      <c r="C1" s="2"/>
      <c r="D1" s="2"/>
      <c r="E1" s="2"/>
      <c r="F1" s="2"/>
      <c r="G1" s="2" t="s">
        <v>1</v>
      </c>
      <c r="H1" s="2" t="s">
        <v>2</v>
      </c>
      <c r="I1" s="2" t="s">
        <v>3</v>
      </c>
      <c r="J1" s="2" t="s">
        <v>4</v>
      </c>
      <c r="K1" s="2" t="s">
        <v>5</v>
      </c>
      <c r="L1" s="2" t="s">
        <v>6</v>
      </c>
      <c r="M1" s="2" t="s">
        <v>7</v>
      </c>
      <c r="N1" s="2" t="s">
        <v>8</v>
      </c>
      <c r="O1" s="2" t="s">
        <v>9</v>
      </c>
      <c r="P1" s="2" t="s">
        <v>10</v>
      </c>
      <c r="Q1" s="2" t="s">
        <v>11</v>
      </c>
      <c r="R1" s="2" t="s">
        <v>12</v>
      </c>
      <c r="S1" s="2" t="s">
        <v>13</v>
      </c>
      <c r="T1" s="2" t="s">
        <v>14</v>
      </c>
      <c r="U1" s="2" t="s">
        <v>15</v>
      </c>
      <c r="V1" s="2" t="s">
        <v>16</v>
      </c>
      <c r="W1" s="2" t="s">
        <v>17</v>
      </c>
      <c r="X1" s="2" t="s">
        <v>18</v>
      </c>
      <c r="Y1" s="2" t="s">
        <v>19</v>
      </c>
      <c r="Z1" s="2" t="s">
        <v>20</v>
      </c>
      <c r="AA1" s="2" t="s">
        <v>21</v>
      </c>
      <c r="AB1" s="2" t="s">
        <v>22</v>
      </c>
      <c r="AC1" s="2" t="s">
        <v>23</v>
      </c>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3" t="s">
        <v>29</v>
      </c>
      <c r="B2" s="4"/>
      <c r="H2" s="1" t="n">
        <f aca="false">1+1</f>
        <v>2</v>
      </c>
      <c r="J2" s="1" t="n">
        <f aca="false">1</f>
        <v>1</v>
      </c>
      <c r="K2" s="4"/>
      <c r="L2" s="5"/>
      <c r="M2" s="4"/>
      <c r="N2" s="4"/>
      <c r="P2" s="1" t="n">
        <v>1</v>
      </c>
      <c r="AC2" s="1" t="n">
        <f aca="false">'summary 0910'!K10</f>
        <v>1</v>
      </c>
    </row>
    <row r="3" customFormat="false" ht="12.75" hidden="false" customHeight="false" outlineLevel="0" collapsed="false">
      <c r="A3" s="3" t="s">
        <v>30</v>
      </c>
      <c r="B3" s="5"/>
      <c r="K3" s="5"/>
      <c r="L3" s="5"/>
      <c r="M3" s="5"/>
      <c r="N3" s="6" t="n">
        <v>1</v>
      </c>
      <c r="P3" s="1" t="n">
        <v>1</v>
      </c>
      <c r="R3" s="1" t="n">
        <f aca="false">'[1]summary 0625'!K11</f>
        <v>2</v>
      </c>
      <c r="T3" s="1" t="n">
        <f aca="false">'[1]summary 0709'!K10</f>
        <v>1</v>
      </c>
    </row>
    <row r="4" customFormat="false" ht="12.75" hidden="false" customHeight="false" outlineLevel="0" collapsed="false">
      <c r="A4" s="3" t="s">
        <v>31</v>
      </c>
      <c r="B4" s="5"/>
      <c r="G4" s="1" t="n">
        <f aca="false">1+1+1+1+1+1+1+1+1+1+1+1+1+1+1+1+1+1+1+1+1+1+1+1+1+1+1+1+1+1</f>
        <v>30</v>
      </c>
      <c r="H4" s="1" t="n">
        <f aca="false">1+1+1+1+1+1</f>
        <v>6</v>
      </c>
      <c r="I4" s="1" t="n">
        <f aca="false">1+1+1+1+1+1+1+1+1+1</f>
        <v>10</v>
      </c>
      <c r="J4" s="1" t="n">
        <f aca="false">1+1+1+1+1+1+1+1+1+1+1+1+1+1+1+1+1+1+1</f>
        <v>19</v>
      </c>
      <c r="K4" s="5" t="n">
        <v>13</v>
      </c>
      <c r="L4" s="5" t="n">
        <v>7</v>
      </c>
      <c r="M4" s="5" t="n">
        <v>2</v>
      </c>
      <c r="N4" s="6" t="n">
        <f aca="false">8</f>
        <v>8</v>
      </c>
      <c r="O4" s="1" t="n">
        <v>5</v>
      </c>
      <c r="P4" s="1" t="n">
        <v>6</v>
      </c>
      <c r="Q4" s="1" t="n">
        <f aca="false">'[1]summary 0618'!K12</f>
        <v>6</v>
      </c>
      <c r="R4" s="1" t="n">
        <f aca="false">'[1]summary 0625'!K12</f>
        <v>9</v>
      </c>
      <c r="S4" s="1" t="n">
        <f aca="false">'[1]summary 0702'!K12</f>
        <v>5</v>
      </c>
      <c r="W4" s="1" t="n">
        <f aca="false">'[1]summary 0730'!K12</f>
        <v>17</v>
      </c>
      <c r="X4" s="1" t="n">
        <f aca="false">'[1]summary 0806'!K12</f>
        <v>12</v>
      </c>
      <c r="Y4" s="1" t="n">
        <f aca="false">'[1]summary 0813'!K12</f>
        <v>5</v>
      </c>
      <c r="Z4" s="1" t="n">
        <f aca="false">'summary 0820'!K12</f>
        <v>4</v>
      </c>
      <c r="AA4" s="1" t="n">
        <f aca="false">'summary 0827'!K12</f>
        <v>8</v>
      </c>
      <c r="AB4" s="1" t="n">
        <f aca="false">'summary 0904'!K12</f>
        <v>11</v>
      </c>
      <c r="AC4" s="1" t="n">
        <f aca="false">'summary 0910'!K12</f>
        <v>4</v>
      </c>
    </row>
    <row r="5" customFormat="false" ht="12.75" hidden="false" customHeight="false" outlineLevel="0" collapsed="false">
      <c r="A5" s="3" t="s">
        <v>32</v>
      </c>
      <c r="B5" s="5"/>
      <c r="G5" s="1" t="n">
        <f aca="false">1+1+1+1+1</f>
        <v>5</v>
      </c>
      <c r="H5" s="1" t="n">
        <f aca="false">1+1+1</f>
        <v>3</v>
      </c>
      <c r="I5" s="1" t="n">
        <f aca="false">1+1+1</f>
        <v>3</v>
      </c>
      <c r="J5" s="1" t="n">
        <f aca="false">1+1</f>
        <v>2</v>
      </c>
      <c r="K5" s="5" t="n">
        <v>6</v>
      </c>
      <c r="L5" s="5" t="n">
        <v>5</v>
      </c>
      <c r="M5" s="5" t="n">
        <v>6</v>
      </c>
      <c r="N5" s="6" t="n">
        <f aca="false">4</f>
        <v>4</v>
      </c>
      <c r="O5" s="1" t="n">
        <v>5</v>
      </c>
      <c r="P5" s="1" t="n">
        <v>2</v>
      </c>
      <c r="Q5" s="1" t="n">
        <f aca="false">'[1]summary 0618'!K13</f>
        <v>4</v>
      </c>
      <c r="R5" s="1" t="n">
        <f aca="false">'[1]summary 0625'!K13</f>
        <v>3</v>
      </c>
      <c r="S5" s="1" t="n">
        <f aca="false">'[1]summary 0702'!K13</f>
        <v>1</v>
      </c>
      <c r="T5" s="1" t="n">
        <f aca="false">'[1]summary 0709'!K12</f>
        <v>12</v>
      </c>
      <c r="U5" s="1" t="n">
        <f aca="false">'[1]summary 0716'!K12</f>
        <v>9</v>
      </c>
      <c r="V5" s="1" t="n">
        <f aca="false">'[1]summary 0723'!K12</f>
        <v>9</v>
      </c>
      <c r="W5" s="1" t="n">
        <f aca="false">'[1]summary 0730'!K13</f>
        <v>4</v>
      </c>
      <c r="X5" s="1" t="n">
        <f aca="false">'[1]summary 0806'!K13</f>
        <v>5</v>
      </c>
      <c r="Y5" s="1" t="n">
        <f aca="false">'[1]summary 0813'!K13</f>
        <v>5</v>
      </c>
      <c r="Z5" s="1" t="n">
        <f aca="false">'summary 0820'!K13</f>
        <v>3</v>
      </c>
      <c r="AA5" s="1" t="n">
        <f aca="false">'summary 0827'!K13</f>
        <v>6</v>
      </c>
      <c r="AB5" s="1" t="n">
        <f aca="false">'summary 0904'!K13</f>
        <v>4</v>
      </c>
      <c r="AC5" s="1" t="n">
        <f aca="false">'summary 0910'!K13</f>
        <v>3</v>
      </c>
    </row>
    <row r="6" customFormat="false" ht="12.75" hidden="false" customHeight="false" outlineLevel="0" collapsed="false">
      <c r="A6" s="3" t="s">
        <v>33</v>
      </c>
      <c r="B6" s="5"/>
      <c r="G6" s="1" t="n">
        <f aca="false">1+1</f>
        <v>2</v>
      </c>
      <c r="H6" s="1" t="n">
        <f aca="false">1+1+1+1</f>
        <v>4</v>
      </c>
      <c r="I6" s="1" t="n">
        <f aca="false">1</f>
        <v>1</v>
      </c>
      <c r="J6" s="1" t="n">
        <f aca="false">1+1+1</f>
        <v>3</v>
      </c>
      <c r="K6" s="5"/>
      <c r="L6" s="5"/>
      <c r="M6" s="5" t="n">
        <v>1</v>
      </c>
      <c r="N6" s="6"/>
      <c r="O6" s="1" t="n">
        <v>1</v>
      </c>
      <c r="P6" s="1" t="n">
        <v>3</v>
      </c>
      <c r="T6" s="1" t="n">
        <f aca="false">'[1]summary 0709'!K13</f>
        <v>5</v>
      </c>
      <c r="U6" s="1" t="n">
        <f aca="false">'[1]summary 0716'!K13</f>
        <v>5</v>
      </c>
      <c r="V6" s="1" t="n">
        <f aca="false">'[1]summary 0723'!K13</f>
        <v>5</v>
      </c>
      <c r="W6" s="1" t="n">
        <f aca="false">'[1]summary 0730'!K14</f>
        <v>1</v>
      </c>
      <c r="X6" s="1" t="n">
        <f aca="false">'[1]summary 0806'!K14</f>
        <v>1</v>
      </c>
      <c r="Y6" s="1" t="n">
        <f aca="false">'[1]summary 0813'!K14</f>
        <v>2</v>
      </c>
      <c r="AA6" s="1" t="n">
        <f aca="false">'summary 0827'!K14</f>
        <v>1</v>
      </c>
      <c r="AC6" s="1" t="n">
        <f aca="false">'summary 0910'!K14</f>
        <v>2</v>
      </c>
    </row>
    <row r="7" customFormat="false" ht="12.75" hidden="false" customHeight="false" outlineLevel="0" collapsed="false">
      <c r="A7" s="3" t="s">
        <v>34</v>
      </c>
      <c r="B7" s="5"/>
      <c r="G7" s="1" t="n">
        <f aca="false">1+1+1</f>
        <v>3</v>
      </c>
      <c r="K7" s="5"/>
      <c r="L7" s="5"/>
      <c r="M7" s="5" t="n">
        <v>1</v>
      </c>
      <c r="N7" s="6" t="n">
        <f aca="false">1</f>
        <v>1</v>
      </c>
      <c r="O7" s="1" t="n">
        <v>3</v>
      </c>
      <c r="Q7" s="1" t="n">
        <f aca="false">'[1]summary 0618'!K15</f>
        <v>1</v>
      </c>
      <c r="R7" s="1" t="n">
        <f aca="false">'[1]summary 0625'!K15</f>
        <v>5</v>
      </c>
      <c r="S7" s="1" t="n">
        <f aca="false">'[1]summary 0702'!K15</f>
        <v>1</v>
      </c>
      <c r="T7" s="1" t="n">
        <f aca="false">'[1]summary 0709'!K14</f>
        <v>3</v>
      </c>
      <c r="W7" s="1" t="n">
        <f aca="false">'[1]summary 0730'!K15</f>
        <v>2</v>
      </c>
      <c r="X7" s="1" t="n">
        <f aca="false">'[1]summary 0806'!K15</f>
        <v>1</v>
      </c>
      <c r="Y7" s="1" t="n">
        <f aca="false">'[1]summary 0813'!K15</f>
        <v>2</v>
      </c>
      <c r="AA7" s="1" t="n">
        <f aca="false">'summary 0827'!K15</f>
        <v>3</v>
      </c>
      <c r="AB7" s="1" t="n">
        <f aca="false">'summary 0904'!K15</f>
        <v>1</v>
      </c>
      <c r="AC7" s="1" t="n">
        <f aca="false">'summary 0910'!K15</f>
        <v>1</v>
      </c>
    </row>
    <row r="8" customFormat="false" ht="12.75" hidden="false" customHeight="false" outlineLevel="0" collapsed="false">
      <c r="A8" s="3" t="s">
        <v>35</v>
      </c>
      <c r="B8" s="5"/>
      <c r="G8" s="1" t="n">
        <f aca="false">1+1+1+1</f>
        <v>4</v>
      </c>
      <c r="H8" s="1" t="n">
        <f aca="false">1</f>
        <v>1</v>
      </c>
      <c r="I8" s="1" t="n">
        <f aca="false">1+1+1+1+1</f>
        <v>5</v>
      </c>
      <c r="J8" s="1" t="n">
        <f aca="false">1</f>
        <v>1</v>
      </c>
      <c r="K8" s="5" t="n">
        <v>2</v>
      </c>
      <c r="L8" s="5" t="n">
        <v>1</v>
      </c>
      <c r="M8" s="5"/>
      <c r="N8" s="6" t="n">
        <f aca="false">3</f>
        <v>3</v>
      </c>
      <c r="P8" s="1" t="n">
        <v>3</v>
      </c>
      <c r="Q8" s="1" t="n">
        <f aca="false">'[1]summary 0618'!K16</f>
        <v>1</v>
      </c>
      <c r="T8" s="1" t="n">
        <f aca="false">'[1]summary 0709'!K15</f>
        <v>2</v>
      </c>
      <c r="V8" s="1" t="n">
        <f aca="false">'[1]summary 0723'!K16</f>
        <v>2</v>
      </c>
      <c r="X8" s="1" t="n">
        <f aca="false">'[1]summary 0806'!K16</f>
        <v>1</v>
      </c>
      <c r="Y8" s="1" t="n">
        <f aca="false">'[1]summary 0813'!K16</f>
        <v>1</v>
      </c>
      <c r="Z8" s="1" t="n">
        <f aca="false">'summary 0820'!K16</f>
        <v>3</v>
      </c>
      <c r="AA8" s="1" t="n">
        <f aca="false">'summary 0827'!K16</f>
        <v>2</v>
      </c>
    </row>
    <row r="9" customFormat="false" ht="12.75" hidden="false" customHeight="false" outlineLevel="0" collapsed="false">
      <c r="A9" s="3" t="s">
        <v>36</v>
      </c>
      <c r="B9" s="5"/>
      <c r="K9" s="5" t="n">
        <v>1</v>
      </c>
      <c r="L9" s="5"/>
      <c r="M9" s="5" t="n">
        <v>1</v>
      </c>
      <c r="N9" s="6"/>
      <c r="O9" s="1" t="n">
        <v>2</v>
      </c>
      <c r="Q9" s="1" t="n">
        <f aca="false">'[1]summary 0618'!K17</f>
        <v>4</v>
      </c>
      <c r="R9" s="1" t="n">
        <f aca="false">'[1]summary 0625'!K17</f>
        <v>7</v>
      </c>
      <c r="V9" s="1" t="n">
        <f aca="false">'[1]summary 0723'!K16</f>
        <v>2</v>
      </c>
      <c r="W9" s="1" t="n">
        <f aca="false">'[1]summary 0730'!K17</f>
        <v>3</v>
      </c>
      <c r="X9" s="1" t="n">
        <f aca="false">'[1]summary 0806'!K17</f>
        <v>3</v>
      </c>
      <c r="Y9" s="1" t="n">
        <f aca="false">'[1]summary 0813'!K17</f>
        <v>2</v>
      </c>
      <c r="Z9" s="1" t="n">
        <f aca="false">'summary 0820'!K17</f>
        <v>3</v>
      </c>
      <c r="AA9" s="1" t="n">
        <f aca="false">'summary 0827'!K17</f>
        <v>2</v>
      </c>
      <c r="AB9" s="1" t="n">
        <f aca="false">'summary 0904'!K17</f>
        <v>1</v>
      </c>
    </row>
    <row r="10" customFormat="false" ht="12.75" hidden="false" customHeight="false" outlineLevel="0" collapsed="false">
      <c r="A10" s="7" t="s">
        <v>37</v>
      </c>
      <c r="B10" s="5"/>
      <c r="K10" s="5"/>
      <c r="L10" s="5"/>
      <c r="M10" s="5"/>
      <c r="N10" s="5"/>
      <c r="S10" s="1" t="n">
        <f aca="false">'[1]summary 0702'!K18</f>
        <v>1</v>
      </c>
      <c r="U10" s="1" t="n">
        <f aca="false">'[1]summary 0716'!K17</f>
        <v>1</v>
      </c>
      <c r="V10" s="1" t="n">
        <f aca="false">'[1]summary 0723'!K17</f>
        <v>1</v>
      </c>
      <c r="W10" s="1" t="n">
        <f aca="false">'[1]summary 0730'!K18</f>
        <v>2</v>
      </c>
      <c r="X10" s="1" t="n">
        <f aca="false">'[1]summary 0806'!K18</f>
        <v>1</v>
      </c>
      <c r="Z10" s="1" t="n">
        <f aca="false">'summary 0820'!K18</f>
        <v>1</v>
      </c>
      <c r="AA10" s="1" t="n">
        <f aca="false">'summary 0827'!K18</f>
        <v>1</v>
      </c>
      <c r="AB10" s="1" t="n">
        <f aca="false">'summary 0904'!K18</f>
        <v>1</v>
      </c>
    </row>
    <row r="11" customFormat="false" ht="12.75" hidden="false" customHeight="false" outlineLevel="0" collapsed="false">
      <c r="A11" s="8" t="s">
        <v>38</v>
      </c>
      <c r="B11" s="5"/>
      <c r="G11" s="1" t="n">
        <v>44</v>
      </c>
      <c r="H11" s="1" t="n">
        <v>16</v>
      </c>
      <c r="I11" s="1" t="n">
        <v>19</v>
      </c>
      <c r="J11" s="1" t="n">
        <f aca="false">SUM(J2:J8)</f>
        <v>26</v>
      </c>
      <c r="K11" s="5" t="n">
        <f aca="false">SUM(K2:K9)</f>
        <v>22</v>
      </c>
      <c r="L11" s="5" t="n">
        <f aca="false">SUM(L2:L9)</f>
        <v>13</v>
      </c>
      <c r="M11" s="5" t="n">
        <f aca="false">SUM(M2:M9)</f>
        <v>11</v>
      </c>
      <c r="N11" s="5" t="n">
        <f aca="false">SUM(N2:N9)</f>
        <v>17</v>
      </c>
      <c r="O11" s="5" t="n">
        <f aca="false">SUM(O2:O9)</f>
        <v>16</v>
      </c>
      <c r="P11" s="5" t="n">
        <f aca="false">SUM(P2:P9)</f>
        <v>16</v>
      </c>
      <c r="Q11" s="5" t="n">
        <f aca="false">SUM(Q2:Q9)</f>
        <v>16</v>
      </c>
      <c r="R11" s="5" t="n">
        <f aca="false">SUM(R2:R9)</f>
        <v>26</v>
      </c>
      <c r="S11" s="5" t="n">
        <f aca="false">SUM(S2:S10)</f>
        <v>8</v>
      </c>
      <c r="T11" s="5" t="n">
        <f aca="false">SUM(T2:T10)</f>
        <v>23</v>
      </c>
      <c r="U11" s="1" t="n">
        <f aca="false">SUM(U3:U10)</f>
        <v>15</v>
      </c>
      <c r="V11" s="1" t="n">
        <f aca="false">SUM(V3:V10)</f>
        <v>19</v>
      </c>
      <c r="W11" s="1" t="n">
        <f aca="false">SUM(W3:W10)</f>
        <v>29</v>
      </c>
      <c r="X11" s="1" t="n">
        <f aca="false">SUM(X3:X10)</f>
        <v>24</v>
      </c>
      <c r="Y11" s="1" t="n">
        <f aca="false">SUM(Y3:Y10)</f>
        <v>17</v>
      </c>
      <c r="Z11" s="1" t="n">
        <f aca="false">SUM(Z3:Z10)</f>
        <v>14</v>
      </c>
      <c r="AA11" s="1" t="n">
        <f aca="false">SUM(AA3:AA10)</f>
        <v>23</v>
      </c>
      <c r="AB11" s="1" t="n">
        <f aca="false">SUM(AB3:AB10)</f>
        <v>18</v>
      </c>
      <c r="AC11" s="1" t="n">
        <f aca="false">SUM(AC2:AC10)</f>
        <v>11</v>
      </c>
    </row>
    <row r="12" customFormat="false" ht="12.75" hidden="false" customHeight="false" outlineLevel="0" collapsed="false">
      <c r="A12" s="2" t="s">
        <v>0</v>
      </c>
      <c r="B12" s="2"/>
      <c r="C12" s="2"/>
      <c r="D12" s="2"/>
      <c r="E12" s="2"/>
      <c r="F12" s="2"/>
      <c r="G12" s="9" t="n">
        <v>36986</v>
      </c>
      <c r="H12" s="9" t="n">
        <v>36993</v>
      </c>
      <c r="I12" s="9" t="n">
        <v>37000</v>
      </c>
      <c r="J12" s="9" t="n">
        <v>37007</v>
      </c>
      <c r="K12" s="9" t="n">
        <v>37013</v>
      </c>
      <c r="L12" s="9" t="n">
        <v>37021</v>
      </c>
      <c r="M12" s="9" t="n">
        <v>37029</v>
      </c>
      <c r="N12" s="9" t="n">
        <v>37039</v>
      </c>
      <c r="O12" s="9" t="n">
        <v>37046</v>
      </c>
      <c r="P12" s="9" t="n">
        <v>37053</v>
      </c>
      <c r="Q12" s="9" t="n">
        <v>37060</v>
      </c>
      <c r="R12" s="9" t="n">
        <v>37067</v>
      </c>
      <c r="S12" s="9" t="n">
        <v>37074</v>
      </c>
      <c r="T12" s="9" t="n">
        <v>37081</v>
      </c>
      <c r="U12" s="9" t="n">
        <v>37088</v>
      </c>
      <c r="V12" s="9" t="n">
        <v>37095</v>
      </c>
      <c r="W12" s="9" t="n">
        <v>37102</v>
      </c>
      <c r="X12" s="9" t="n">
        <v>37109</v>
      </c>
      <c r="Y12" s="9" t="n">
        <v>37116</v>
      </c>
      <c r="Z12" s="9" t="n">
        <v>37123</v>
      </c>
      <c r="AA12" s="9" t="n">
        <v>37130</v>
      </c>
      <c r="AB12" s="9" t="n">
        <v>37138</v>
      </c>
      <c r="AC12" s="9" t="n">
        <v>37144</v>
      </c>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15" customFormat="false" ht="12.75" hidden="false" customHeight="false" outlineLevel="0" collapsed="false">
      <c r="A15" s="1" t="s">
        <v>39</v>
      </c>
      <c r="Y15" s="1" t="n">
        <f aca="false">[2]Aug!$U$24+[2]Aug!$U$9</f>
        <v>3</v>
      </c>
      <c r="Z15" s="1" t="n">
        <f aca="false">[2]Aug!$AB$27</f>
        <v>1</v>
      </c>
      <c r="AB15" s="1" t="n">
        <f aca="false">3</f>
        <v>3</v>
      </c>
      <c r="AC15" s="1" t="n">
        <f aca="false">2</f>
        <v>2</v>
      </c>
      <c r="AD15" s="1" t="s">
        <v>39</v>
      </c>
    </row>
    <row r="16" customFormat="false" ht="12.75" hidden="false" customHeight="false" outlineLevel="0" collapsed="false">
      <c r="A16" s="1" t="s">
        <v>40</v>
      </c>
      <c r="X16" s="1" t="n">
        <f aca="false">[2]Aug!$N$22+[2]Aug!$N$20+[2]Aug!$N$7+[2]Aug!$N$8</f>
        <v>14</v>
      </c>
      <c r="Y16" s="1" t="n">
        <f aca="false">[2]Aug!$U$20+[2]Aug!$U$22+[2]Aug!$U$16</f>
        <v>3</v>
      </c>
      <c r="Z16" s="1" t="n">
        <f aca="false">[2]Aug!$AB$22+[2]Aug!$AB$7+[2]Aug!$AB$8</f>
        <v>8</v>
      </c>
      <c r="AA16" s="1" t="n">
        <f aca="false">[2]Aug!$AI$16+1</f>
        <v>2</v>
      </c>
      <c r="AB16" s="1" t="n">
        <f aca="false">1+1+5+2</f>
        <v>9</v>
      </c>
      <c r="AC16" s="1" t="n">
        <f aca="false">1+4+12</f>
        <v>17</v>
      </c>
      <c r="AD16" s="1" t="s">
        <v>40</v>
      </c>
    </row>
    <row r="17" customFormat="false" ht="12.75" hidden="false" customHeight="false" outlineLevel="0" collapsed="false">
      <c r="A17" s="1" t="s">
        <v>41</v>
      </c>
      <c r="AD17" s="1" t="s">
        <v>41</v>
      </c>
    </row>
    <row r="18" customFormat="false" ht="12.75" hidden="false" customHeight="false" outlineLevel="0" collapsed="false">
      <c r="A18" s="1" t="s">
        <v>42</v>
      </c>
      <c r="AD18" s="1" t="s">
        <v>42</v>
      </c>
    </row>
    <row r="19" customFormat="false" ht="12.75" hidden="false" customHeight="false" outlineLevel="0" collapsed="false">
      <c r="A19" s="1" t="s">
        <v>43</v>
      </c>
      <c r="AD19" s="1" t="s">
        <v>43</v>
      </c>
    </row>
    <row r="20" customFormat="false" ht="12.75" hidden="false" customHeight="false" outlineLevel="0" collapsed="false">
      <c r="A20" s="1" t="s">
        <v>44</v>
      </c>
      <c r="X20" s="1" t="n">
        <f aca="false">[2]Aug!$N$21+[2]Aug!$N$15</f>
        <v>6</v>
      </c>
      <c r="Y20" s="1" t="n">
        <f aca="false">[2]Aug!$U$26+[2]Aug!$U$21</f>
        <v>7</v>
      </c>
      <c r="Z20" s="1" t="n">
        <f aca="false">[2]Aug!$AB$26+[2]Aug!$AB$21</f>
        <v>3</v>
      </c>
      <c r="AA20" s="1" t="n">
        <f aca="false">[2]Aug!$AI$26+[2]Aug!$AI$21</f>
        <v>11</v>
      </c>
      <c r="AB20" s="1" t="n">
        <f aca="false">1</f>
        <v>1</v>
      </c>
      <c r="AC20" s="1" t="n">
        <f aca="false">14+3</f>
        <v>17</v>
      </c>
      <c r="AD20" s="1" t="s">
        <v>44</v>
      </c>
    </row>
    <row r="22" customFormat="false" ht="12.75" hidden="false" customHeight="false" outlineLevel="0" collapsed="false">
      <c r="A22" s="1" t="s">
        <v>45</v>
      </c>
      <c r="X22" s="1" t="n">
        <f aca="false">SUM(X15:X20)</f>
        <v>20</v>
      </c>
      <c r="Y22" s="1" t="n">
        <f aca="false">SUM(Y15:Y20)</f>
        <v>13</v>
      </c>
      <c r="Z22" s="1" t="n">
        <f aca="false">SUM(Z15:Z20)</f>
        <v>12</v>
      </c>
      <c r="AA22" s="1" t="n">
        <f aca="false">SUM(AA15:AA20)</f>
        <v>13</v>
      </c>
      <c r="AB22" s="1" t="n">
        <f aca="false">SUM(AB15:AB20)</f>
        <v>13</v>
      </c>
      <c r="AC22" s="1" t="n">
        <f aca="false">SUM(AC15:AC20)</f>
        <v>36</v>
      </c>
      <c r="AD22" s="1" t="s">
        <v>46</v>
      </c>
    </row>
    <row r="24" customFormat="false" ht="12.75" hidden="false" customHeight="false" outlineLevel="0" collapsed="false">
      <c r="A24" s="1" t="s">
        <v>47</v>
      </c>
      <c r="AD24" s="1" t="s">
        <v>47</v>
      </c>
    </row>
    <row r="98" customFormat="false" ht="12.75" hidden="false" customHeight="false" outlineLevel="0" collapsed="false">
      <c r="A98" s="10" t="s">
        <v>227</v>
      </c>
      <c r="B98" s="11"/>
      <c r="C98" s="11"/>
      <c r="D98" s="11"/>
      <c r="E98" s="11"/>
      <c r="F98" s="12"/>
      <c r="G98" s="11"/>
      <c r="H98" s="11"/>
      <c r="I98" s="12"/>
      <c r="J98" s="12"/>
      <c r="K98" s="12"/>
      <c r="L98" s="11"/>
    </row>
    <row r="99" customFormat="false" ht="12.75" hidden="false" customHeight="false" outlineLevel="0" collapsed="false">
      <c r="A99" s="11"/>
      <c r="B99" s="11"/>
      <c r="C99" s="11"/>
      <c r="D99" s="11"/>
      <c r="E99" s="11"/>
      <c r="F99" s="12"/>
      <c r="G99" s="11"/>
      <c r="H99" s="11"/>
      <c r="I99" s="12"/>
      <c r="J99" s="12"/>
      <c r="K99" s="12"/>
      <c r="L99" s="11"/>
    </row>
    <row r="100" customFormat="false" ht="12.75" hidden="false" customHeight="false" outlineLevel="0" collapsed="false">
      <c r="A100" s="13" t="s">
        <v>49</v>
      </c>
      <c r="B100" s="11"/>
      <c r="C100" s="11"/>
      <c r="D100" s="11"/>
      <c r="E100" s="11"/>
      <c r="F100" s="12"/>
      <c r="G100" s="11"/>
      <c r="H100" s="11"/>
      <c r="I100" s="12"/>
      <c r="J100" s="12"/>
      <c r="K100" s="12"/>
      <c r="L100" s="11"/>
    </row>
    <row r="101" customFormat="false" ht="12.75" hidden="false" customHeight="false" outlineLevel="0" collapsed="false">
      <c r="A101" s="11" t="s">
        <v>50</v>
      </c>
      <c r="B101" s="11"/>
      <c r="C101" s="11"/>
      <c r="D101" s="11"/>
      <c r="E101" s="11"/>
      <c r="F101" s="12"/>
      <c r="G101" s="11"/>
      <c r="H101" s="11"/>
      <c r="I101" s="12"/>
      <c r="J101" s="12"/>
      <c r="K101" s="12"/>
      <c r="L101" s="11"/>
    </row>
    <row r="102" customFormat="false" ht="12.75" hidden="false" customHeight="false" outlineLevel="0" collapsed="false">
      <c r="A102" s="11" t="s">
        <v>51</v>
      </c>
      <c r="B102" s="11"/>
      <c r="C102" s="11"/>
      <c r="D102" s="11"/>
      <c r="E102" s="11"/>
      <c r="F102" s="12"/>
      <c r="G102" s="11"/>
      <c r="H102" s="11"/>
      <c r="I102" s="12"/>
      <c r="J102" s="12"/>
      <c r="K102" s="12"/>
      <c r="L102" s="11"/>
    </row>
    <row r="103" customFormat="false" ht="12.75" hidden="false" customHeight="false" outlineLevel="0" collapsed="false">
      <c r="A103" s="11" t="s">
        <v>52</v>
      </c>
      <c r="B103" s="11"/>
      <c r="C103" s="11"/>
      <c r="D103" s="11"/>
      <c r="E103" s="11"/>
      <c r="F103" s="12"/>
      <c r="G103" s="11"/>
      <c r="H103" s="11"/>
      <c r="I103" s="12"/>
      <c r="J103" s="12"/>
      <c r="K103" s="12"/>
      <c r="L103" s="11"/>
    </row>
    <row r="104" customFormat="false" ht="12.75" hidden="false" customHeight="false" outlineLevel="0" collapsed="false">
      <c r="A104" s="11" t="s">
        <v>53</v>
      </c>
      <c r="B104" s="11"/>
      <c r="C104" s="11"/>
      <c r="D104" s="11"/>
      <c r="E104" s="11"/>
      <c r="F104" s="12"/>
      <c r="G104" s="11"/>
      <c r="H104" s="11"/>
      <c r="I104" s="12"/>
      <c r="J104" s="12"/>
      <c r="K104" s="12"/>
      <c r="L104" s="11"/>
    </row>
    <row r="105" customFormat="false" ht="12.75" hidden="false" customHeight="false" outlineLevel="0" collapsed="false">
      <c r="A105" s="11" t="s">
        <v>54</v>
      </c>
      <c r="B105" s="11"/>
      <c r="C105" s="11"/>
      <c r="D105" s="11"/>
      <c r="E105" s="11"/>
      <c r="F105" s="12"/>
      <c r="G105" s="11"/>
      <c r="H105" s="11"/>
      <c r="I105" s="12"/>
      <c r="J105" s="12"/>
      <c r="K105" s="12"/>
      <c r="L105" s="11"/>
    </row>
    <row r="106" customFormat="false" ht="12.75" hidden="false" customHeight="false" outlineLevel="0" collapsed="false">
      <c r="A106" s="11" t="s">
        <v>55</v>
      </c>
      <c r="B106" s="11"/>
      <c r="C106" s="11"/>
      <c r="D106" s="11"/>
      <c r="E106" s="11"/>
      <c r="F106" s="12"/>
      <c r="G106" s="11"/>
      <c r="H106" s="11"/>
      <c r="I106" s="12"/>
      <c r="J106" s="12"/>
      <c r="K106" s="12"/>
      <c r="L106" s="11"/>
    </row>
    <row r="107" customFormat="false" ht="12.75" hidden="false" customHeight="false" outlineLevel="0" collapsed="false">
      <c r="A107" s="11" t="s">
        <v>56</v>
      </c>
      <c r="B107" s="11"/>
      <c r="C107" s="11"/>
      <c r="D107" s="11"/>
      <c r="E107" s="11"/>
      <c r="F107" s="12"/>
      <c r="G107" s="11"/>
      <c r="H107" s="11"/>
      <c r="I107" s="12"/>
      <c r="J107" s="12"/>
      <c r="K107" s="12"/>
      <c r="L107" s="11"/>
    </row>
    <row r="108" customFormat="false" ht="12.75" hidden="false" customHeight="false" outlineLevel="0" collapsed="false">
      <c r="A108" s="11" t="s">
        <v>57</v>
      </c>
      <c r="B108" s="11"/>
      <c r="C108" s="11"/>
      <c r="D108" s="11"/>
      <c r="E108" s="11"/>
      <c r="F108" s="12"/>
      <c r="G108" s="11"/>
      <c r="H108" s="11"/>
      <c r="I108" s="12"/>
      <c r="J108" s="12"/>
      <c r="K108" s="12"/>
      <c r="L108" s="11"/>
    </row>
    <row r="109" customFormat="false" ht="12.75" hidden="false" customHeight="false" outlineLevel="0" collapsed="false">
      <c r="A109" s="11" t="s">
        <v>58</v>
      </c>
      <c r="B109" s="11"/>
      <c r="C109" s="11"/>
      <c r="D109" s="11"/>
      <c r="E109" s="11"/>
      <c r="F109" s="12"/>
      <c r="G109" s="11"/>
      <c r="H109" s="11"/>
      <c r="I109" s="12"/>
      <c r="J109" s="12"/>
      <c r="K109" s="12"/>
      <c r="L109" s="11"/>
    </row>
    <row r="110" customFormat="false" ht="12.75" hidden="false" customHeight="false" outlineLevel="0" collapsed="false">
      <c r="A110" s="11"/>
      <c r="B110" s="11"/>
      <c r="C110" s="11"/>
      <c r="D110" s="11"/>
      <c r="E110" s="11"/>
      <c r="F110" s="12"/>
      <c r="G110" s="11"/>
      <c r="H110" s="11"/>
      <c r="I110" s="12"/>
      <c r="J110" s="12"/>
      <c r="K110" s="12"/>
      <c r="L110" s="11"/>
    </row>
    <row r="111" customFormat="false" ht="12.75" hidden="false" customHeight="false" outlineLevel="0" collapsed="false">
      <c r="A111" s="14"/>
      <c r="B111" s="14"/>
      <c r="C111" s="14"/>
      <c r="D111" s="14"/>
      <c r="E111" s="14" t="s">
        <v>59</v>
      </c>
      <c r="F111" s="14"/>
      <c r="G111" s="14"/>
      <c r="H111" s="14"/>
      <c r="I111" s="14" t="s">
        <v>60</v>
      </c>
      <c r="J111" s="14" t="s">
        <v>61</v>
      </c>
      <c r="K111" s="14" t="s">
        <v>62</v>
      </c>
      <c r="L111" s="14" t="s">
        <v>63</v>
      </c>
    </row>
    <row r="112" customFormat="false" ht="12.75" hidden="false" customHeight="false" outlineLevel="0" collapsed="false">
      <c r="A112" s="14" t="s">
        <v>64</v>
      </c>
      <c r="B112" s="14" t="s">
        <v>65</v>
      </c>
      <c r="C112" s="14" t="s">
        <v>66</v>
      </c>
      <c r="D112" s="14" t="s">
        <v>67</v>
      </c>
      <c r="E112" s="14" t="s">
        <v>68</v>
      </c>
      <c r="F112" s="14" t="s">
        <v>49</v>
      </c>
      <c r="G112" s="14" t="s">
        <v>69</v>
      </c>
      <c r="H112" s="14" t="s">
        <v>70</v>
      </c>
      <c r="I112" s="14" t="s">
        <v>71</v>
      </c>
      <c r="J112" s="14" t="s">
        <v>72</v>
      </c>
      <c r="K112" s="14" t="s">
        <v>73</v>
      </c>
      <c r="L112" s="14" t="s">
        <v>74</v>
      </c>
    </row>
    <row r="113" customFormat="false" ht="12.75" hidden="false" customHeight="false" outlineLevel="0" collapsed="false">
      <c r="A113" s="14"/>
      <c r="B113" s="14"/>
      <c r="C113" s="14"/>
      <c r="D113" s="14"/>
      <c r="E113" s="14"/>
      <c r="F113" s="14"/>
      <c r="G113" s="14"/>
      <c r="H113" s="14"/>
      <c r="I113" s="14"/>
      <c r="J113" s="14"/>
      <c r="K113" s="14"/>
      <c r="L113" s="14"/>
    </row>
    <row r="114" customFormat="false" ht="114.75" hidden="false" customHeight="false" outlineLevel="0" collapsed="false">
      <c r="A114" s="20" t="n">
        <v>37148</v>
      </c>
      <c r="B114" s="22" t="s">
        <v>344</v>
      </c>
      <c r="C114" s="21" t="s">
        <v>40</v>
      </c>
      <c r="D114" s="21" t="s">
        <v>173</v>
      </c>
      <c r="E114" s="21" t="s">
        <v>128</v>
      </c>
      <c r="F114" s="21" t="s">
        <v>164</v>
      </c>
      <c r="G114" s="22" t="s">
        <v>345</v>
      </c>
      <c r="H114" s="21"/>
      <c r="I114" s="21" t="s">
        <v>81</v>
      </c>
      <c r="J114" s="21" t="s">
        <v>82</v>
      </c>
      <c r="K114" s="21" t="s">
        <v>82</v>
      </c>
      <c r="L114" s="17" t="s">
        <v>83</v>
      </c>
    </row>
    <row r="115" customFormat="false" ht="38.25" hidden="false" customHeight="false" outlineLevel="0" collapsed="false">
      <c r="A115" s="20" t="n">
        <v>37148</v>
      </c>
      <c r="B115" s="21" t="s">
        <v>273</v>
      </c>
      <c r="C115" s="21" t="s">
        <v>39</v>
      </c>
      <c r="D115" s="21" t="s">
        <v>274</v>
      </c>
      <c r="E115" s="21" t="s">
        <v>275</v>
      </c>
      <c r="F115" s="21" t="s">
        <v>96</v>
      </c>
      <c r="G115" s="22" t="s">
        <v>346</v>
      </c>
      <c r="H115" s="21"/>
      <c r="I115" s="21" t="s">
        <v>81</v>
      </c>
      <c r="J115" s="21" t="s">
        <v>82</v>
      </c>
      <c r="K115" s="21" t="s">
        <v>81</v>
      </c>
      <c r="L115" s="17" t="s">
        <v>83</v>
      </c>
    </row>
    <row r="116" customFormat="false" ht="25.5" hidden="false" customHeight="false" outlineLevel="0" collapsed="false">
      <c r="A116" s="20" t="n">
        <v>37148</v>
      </c>
      <c r="B116" s="21" t="s">
        <v>347</v>
      </c>
      <c r="C116" s="21" t="s">
        <v>39</v>
      </c>
      <c r="D116" s="21" t="s">
        <v>348</v>
      </c>
      <c r="E116" s="21" t="s">
        <v>100</v>
      </c>
      <c r="F116" s="21" t="s">
        <v>161</v>
      </c>
      <c r="G116" s="22" t="s">
        <v>349</v>
      </c>
      <c r="H116" s="21"/>
      <c r="I116" s="21" t="s">
        <v>82</v>
      </c>
      <c r="J116" s="21" t="s">
        <v>82</v>
      </c>
      <c r="K116" s="21" t="s">
        <v>82</v>
      </c>
      <c r="L116" s="17" t="s">
        <v>83</v>
      </c>
    </row>
    <row r="117" customFormat="false" ht="63.75" hidden="false" customHeight="false" outlineLevel="0" collapsed="false">
      <c r="A117" s="20" t="n">
        <v>37148</v>
      </c>
      <c r="B117" s="22" t="s">
        <v>350</v>
      </c>
      <c r="C117" s="21" t="s">
        <v>43</v>
      </c>
      <c r="D117" s="21" t="s">
        <v>205</v>
      </c>
      <c r="E117" s="21" t="s">
        <v>104</v>
      </c>
      <c r="F117" s="21" t="s">
        <v>96</v>
      </c>
      <c r="G117" s="22" t="s">
        <v>351</v>
      </c>
      <c r="H117" s="21"/>
      <c r="I117" s="21" t="s">
        <v>82</v>
      </c>
      <c r="J117" s="21" t="s">
        <v>81</v>
      </c>
      <c r="K117" s="21" t="s">
        <v>81</v>
      </c>
      <c r="L117" s="17" t="s">
        <v>83</v>
      </c>
    </row>
    <row r="118" customFormat="false" ht="24.75" hidden="false" customHeight="true" outlineLevel="0" collapsed="false">
      <c r="A118" s="20" t="n">
        <v>37148</v>
      </c>
      <c r="B118" s="21" t="s">
        <v>352</v>
      </c>
      <c r="C118" s="21"/>
      <c r="D118" s="21"/>
      <c r="E118" s="21" t="s">
        <v>353</v>
      </c>
      <c r="F118" s="21" t="s">
        <v>101</v>
      </c>
      <c r="G118" s="22" t="s">
        <v>354</v>
      </c>
      <c r="H118" s="21"/>
      <c r="I118" s="21" t="s">
        <v>82</v>
      </c>
      <c r="J118" s="21" t="s">
        <v>81</v>
      </c>
      <c r="K118" s="21" t="s">
        <v>81</v>
      </c>
      <c r="L118" s="17" t="s">
        <v>83</v>
      </c>
    </row>
    <row r="119" customFormat="false" ht="25.5" hidden="false" customHeight="false" outlineLevel="0" collapsed="false">
      <c r="A119" s="20" t="n">
        <v>37148</v>
      </c>
      <c r="B119" s="22" t="s">
        <v>355</v>
      </c>
      <c r="C119" s="21" t="s">
        <v>40</v>
      </c>
      <c r="D119" s="21" t="s">
        <v>356</v>
      </c>
      <c r="E119" s="21" t="s">
        <v>357</v>
      </c>
      <c r="F119" s="21" t="s">
        <v>96</v>
      </c>
      <c r="G119" s="22" t="s">
        <v>358</v>
      </c>
      <c r="H119" s="22"/>
      <c r="I119" s="21" t="s">
        <v>82</v>
      </c>
      <c r="J119" s="21" t="s">
        <v>82</v>
      </c>
      <c r="K119" s="21" t="s">
        <v>82</v>
      </c>
      <c r="L119" s="21" t="s">
        <v>83</v>
      </c>
      <c r="M119" s="19"/>
      <c r="N119" s="19"/>
      <c r="O119" s="19"/>
      <c r="P119" s="19"/>
      <c r="Q119" s="19"/>
      <c r="R119" s="19"/>
      <c r="S119" s="19"/>
      <c r="T119" s="19"/>
      <c r="U119" s="19"/>
      <c r="V119" s="19"/>
      <c r="W119" s="19"/>
      <c r="X119" s="19"/>
      <c r="Y119" s="19"/>
    </row>
    <row r="120" customFormat="false" ht="25.5" hidden="false" customHeight="false" outlineLevel="0" collapsed="false">
      <c r="A120" s="20" t="n">
        <v>37147</v>
      </c>
      <c r="B120" s="22" t="s">
        <v>359</v>
      </c>
      <c r="C120" s="21" t="s">
        <v>93</v>
      </c>
      <c r="D120" s="21" t="s">
        <v>229</v>
      </c>
      <c r="E120" s="21" t="s">
        <v>360</v>
      </c>
      <c r="F120" s="21" t="s">
        <v>96</v>
      </c>
      <c r="G120" s="22" t="s">
        <v>361</v>
      </c>
      <c r="H120" s="22"/>
      <c r="I120" s="21" t="s">
        <v>82</v>
      </c>
      <c r="J120" s="21" t="s">
        <v>81</v>
      </c>
      <c r="K120" s="21" t="s">
        <v>81</v>
      </c>
      <c r="L120" s="21" t="s">
        <v>83</v>
      </c>
      <c r="M120" s="19"/>
      <c r="N120" s="19"/>
      <c r="O120" s="19"/>
      <c r="P120" s="19"/>
      <c r="Q120" s="19"/>
      <c r="R120" s="19"/>
      <c r="S120" s="19"/>
      <c r="T120" s="19"/>
      <c r="U120" s="19"/>
      <c r="V120" s="19"/>
      <c r="W120" s="19"/>
      <c r="X120" s="19"/>
      <c r="Y120" s="19"/>
    </row>
    <row r="121" customFormat="false" ht="63.75" hidden="false" customHeight="false" outlineLevel="0" collapsed="false">
      <c r="A121" s="20" t="n">
        <v>37147</v>
      </c>
      <c r="B121" s="21" t="s">
        <v>253</v>
      </c>
      <c r="C121" s="21" t="s">
        <v>42</v>
      </c>
      <c r="D121" s="21" t="s">
        <v>254</v>
      </c>
      <c r="E121" s="21" t="s">
        <v>255</v>
      </c>
      <c r="F121" s="21" t="s">
        <v>87</v>
      </c>
      <c r="G121" s="22" t="s">
        <v>362</v>
      </c>
      <c r="H121" s="22"/>
      <c r="I121" s="21" t="s">
        <v>81</v>
      </c>
      <c r="J121" s="21" t="s">
        <v>81</v>
      </c>
      <c r="K121" s="21" t="s">
        <v>81</v>
      </c>
      <c r="L121" s="21" t="s">
        <v>83</v>
      </c>
      <c r="M121" s="19"/>
      <c r="N121" s="19"/>
      <c r="O121" s="19"/>
      <c r="P121" s="19"/>
      <c r="Q121" s="19"/>
      <c r="R121" s="19"/>
      <c r="S121" s="19"/>
      <c r="T121" s="19"/>
      <c r="U121" s="19"/>
      <c r="V121" s="19"/>
      <c r="W121" s="19"/>
      <c r="X121" s="19"/>
      <c r="Y121" s="19"/>
    </row>
    <row r="122" customFormat="false" ht="55.5" hidden="false" customHeight="true" outlineLevel="0" collapsed="false">
      <c r="A122" s="20" t="n">
        <v>37147</v>
      </c>
      <c r="B122" s="21" t="s">
        <v>89</v>
      </c>
      <c r="C122" s="21" t="s">
        <v>42</v>
      </c>
      <c r="D122" s="21" t="s">
        <v>89</v>
      </c>
      <c r="E122" s="21" t="s">
        <v>86</v>
      </c>
      <c r="F122" s="21" t="s">
        <v>161</v>
      </c>
      <c r="G122" s="22" t="s">
        <v>363</v>
      </c>
      <c r="H122" s="22"/>
      <c r="I122" s="21" t="s">
        <v>82</v>
      </c>
      <c r="J122" s="21" t="s">
        <v>82</v>
      </c>
      <c r="K122" s="21" t="s">
        <v>81</v>
      </c>
      <c r="L122" s="21" t="s">
        <v>83</v>
      </c>
      <c r="M122" s="19"/>
      <c r="N122" s="19"/>
      <c r="O122" s="19"/>
      <c r="P122" s="19"/>
      <c r="Q122" s="19"/>
      <c r="R122" s="19"/>
      <c r="S122" s="19"/>
      <c r="T122" s="19"/>
      <c r="U122" s="19"/>
      <c r="V122" s="19"/>
      <c r="W122" s="19"/>
      <c r="X122" s="19"/>
      <c r="Y122" s="19"/>
    </row>
    <row r="123" customFormat="false" ht="76.5" hidden="false" customHeight="false" outlineLevel="0" collapsed="false">
      <c r="A123" s="20" t="n">
        <v>37146</v>
      </c>
      <c r="B123" s="21" t="s">
        <v>89</v>
      </c>
      <c r="C123" s="21" t="s">
        <v>42</v>
      </c>
      <c r="D123" s="21" t="s">
        <v>89</v>
      </c>
      <c r="E123" s="21" t="s">
        <v>86</v>
      </c>
      <c r="F123" s="21" t="s">
        <v>87</v>
      </c>
      <c r="G123" s="22" t="s">
        <v>364</v>
      </c>
      <c r="H123" s="22"/>
      <c r="I123" s="21" t="s">
        <v>81</v>
      </c>
      <c r="J123" s="21" t="s">
        <v>81</v>
      </c>
      <c r="K123" s="21" t="s">
        <v>81</v>
      </c>
      <c r="L123" s="21" t="s">
        <v>83</v>
      </c>
      <c r="M123" s="19"/>
      <c r="N123" s="19"/>
      <c r="O123" s="19"/>
      <c r="P123" s="19"/>
      <c r="Q123" s="19"/>
      <c r="R123" s="19"/>
      <c r="S123" s="19"/>
      <c r="T123" s="19"/>
      <c r="U123" s="19"/>
      <c r="V123" s="19"/>
      <c r="W123" s="19"/>
      <c r="X123" s="19"/>
      <c r="Y123" s="19"/>
    </row>
    <row r="124" customFormat="false" ht="38.25" hidden="false" customHeight="false" outlineLevel="0" collapsed="false">
      <c r="A124" s="20" t="n">
        <v>37144</v>
      </c>
      <c r="B124" s="57" t="s">
        <v>365</v>
      </c>
      <c r="C124" s="21" t="s">
        <v>42</v>
      </c>
      <c r="D124" s="21" t="s">
        <v>235</v>
      </c>
      <c r="E124" s="21" t="s">
        <v>86</v>
      </c>
      <c r="F124" s="21" t="s">
        <v>87</v>
      </c>
      <c r="G124" s="57" t="s">
        <v>366</v>
      </c>
      <c r="H124" s="57"/>
      <c r="I124" s="21" t="s">
        <v>82</v>
      </c>
      <c r="J124" s="21" t="s">
        <v>82</v>
      </c>
      <c r="K124" s="21" t="s">
        <v>82</v>
      </c>
      <c r="L124" s="21" t="s">
        <v>83</v>
      </c>
      <c r="M124" s="19"/>
      <c r="N124" s="19"/>
      <c r="O124" s="19"/>
      <c r="P124" s="19"/>
      <c r="Q124" s="19"/>
      <c r="R124" s="19"/>
      <c r="S124" s="19"/>
      <c r="T124" s="19"/>
      <c r="U124" s="19"/>
      <c r="V124" s="19"/>
      <c r="W124" s="19"/>
      <c r="X124" s="19"/>
      <c r="Y124" s="19"/>
    </row>
    <row r="125" customFormat="false" ht="12.75" hidden="false" customHeight="false" outlineLevel="0" collapsed="false">
      <c r="A125" s="20"/>
      <c r="B125" s="21"/>
      <c r="C125" s="21"/>
      <c r="D125" s="21"/>
      <c r="E125" s="21"/>
      <c r="F125" s="21"/>
      <c r="G125" s="22"/>
      <c r="H125" s="22"/>
      <c r="I125" s="21"/>
      <c r="J125" s="21"/>
      <c r="K125" s="21"/>
      <c r="L125" s="17"/>
      <c r="M125" s="19"/>
      <c r="N125" s="19"/>
      <c r="O125" s="19"/>
      <c r="P125" s="19"/>
      <c r="Q125" s="19"/>
      <c r="R125" s="19"/>
      <c r="S125" s="19"/>
      <c r="T125" s="19"/>
      <c r="U125" s="19"/>
      <c r="V125" s="19"/>
      <c r="W125" s="19"/>
      <c r="X125" s="19"/>
      <c r="Y125" s="19"/>
    </row>
    <row r="126" customFormat="false" ht="12.75" hidden="false" customHeight="false" outlineLevel="0" collapsed="false">
      <c r="A126" s="20"/>
      <c r="B126" s="22"/>
      <c r="C126" s="21"/>
      <c r="D126" s="21"/>
      <c r="E126" s="21"/>
      <c r="F126" s="21"/>
      <c r="G126" s="22"/>
      <c r="H126" s="22"/>
      <c r="I126" s="21"/>
      <c r="J126" s="21"/>
      <c r="K126" s="21"/>
      <c r="L126" s="17"/>
      <c r="M126" s="19"/>
      <c r="N126" s="19"/>
      <c r="O126" s="19"/>
      <c r="P126" s="19"/>
      <c r="Q126" s="19"/>
      <c r="R126" s="19"/>
      <c r="S126" s="19"/>
      <c r="T126" s="19"/>
      <c r="U126" s="19"/>
      <c r="V126" s="19"/>
      <c r="W126" s="19"/>
      <c r="X126" s="19"/>
      <c r="Y126" s="19"/>
    </row>
    <row r="127" customFormat="false" ht="12.75" hidden="false" customHeight="false" outlineLevel="0" collapsed="false">
      <c r="A127" s="20"/>
      <c r="B127" s="58"/>
      <c r="C127" s="21"/>
      <c r="D127" s="21"/>
      <c r="E127" s="21"/>
      <c r="F127" s="21"/>
      <c r="G127" s="22"/>
      <c r="H127" s="22"/>
      <c r="I127" s="21"/>
      <c r="J127" s="21"/>
      <c r="K127" s="21"/>
      <c r="L127" s="17"/>
      <c r="M127" s="19"/>
      <c r="N127" s="19"/>
      <c r="O127" s="19"/>
      <c r="P127" s="19"/>
      <c r="Q127" s="19"/>
      <c r="R127" s="19"/>
      <c r="S127" s="19"/>
      <c r="T127" s="19"/>
      <c r="U127" s="19"/>
      <c r="V127" s="19"/>
      <c r="W127" s="19"/>
      <c r="X127" s="19"/>
      <c r="Y127" s="19"/>
    </row>
    <row r="128" customFormat="false" ht="12.75" hidden="false" customHeight="false" outlineLevel="0" collapsed="false">
      <c r="A128" s="20"/>
      <c r="B128" s="22"/>
      <c r="C128" s="21"/>
      <c r="D128" s="21"/>
      <c r="E128" s="21"/>
      <c r="F128" s="21"/>
      <c r="G128" s="22"/>
      <c r="H128" s="22"/>
      <c r="I128" s="21"/>
      <c r="J128" s="21"/>
      <c r="K128" s="21"/>
      <c r="L128" s="17"/>
      <c r="M128" s="19"/>
      <c r="N128" s="19"/>
      <c r="O128" s="19"/>
      <c r="P128" s="19"/>
      <c r="Q128" s="19"/>
      <c r="R128" s="19"/>
      <c r="S128" s="19"/>
      <c r="T128" s="19"/>
      <c r="U128" s="19"/>
      <c r="V128" s="19"/>
      <c r="W128" s="19"/>
      <c r="X128" s="19"/>
      <c r="Y128" s="19"/>
    </row>
    <row r="129" customFormat="false" ht="12.75" hidden="false" customHeight="false" outlineLevel="0" collapsed="false">
      <c r="A129" s="20"/>
      <c r="B129" s="21"/>
      <c r="C129" s="21"/>
      <c r="D129" s="21"/>
      <c r="E129" s="21"/>
      <c r="F129" s="21"/>
      <c r="G129" s="22"/>
      <c r="H129" s="22"/>
      <c r="I129" s="21"/>
      <c r="J129" s="21"/>
      <c r="K129" s="21"/>
      <c r="L129" s="17"/>
      <c r="M129" s="19"/>
      <c r="N129" s="19"/>
      <c r="O129" s="19"/>
      <c r="P129" s="19"/>
      <c r="Q129" s="19"/>
      <c r="R129" s="19"/>
      <c r="S129" s="19"/>
      <c r="T129" s="19"/>
      <c r="U129" s="19"/>
      <c r="V129" s="19"/>
      <c r="W129" s="19"/>
      <c r="X129" s="19"/>
      <c r="Y129" s="19"/>
    </row>
    <row r="130" customFormat="false" ht="12.75" hidden="false" customHeight="false" outlineLevel="0" collapsed="false">
      <c r="A130" s="20"/>
      <c r="B130" s="21"/>
      <c r="C130" s="21"/>
      <c r="D130" s="21"/>
      <c r="E130" s="21"/>
      <c r="F130" s="21"/>
      <c r="G130" s="22"/>
      <c r="H130" s="22"/>
      <c r="I130" s="21"/>
      <c r="J130" s="21"/>
      <c r="K130" s="21"/>
      <c r="L130" s="17"/>
      <c r="M130" s="19"/>
      <c r="N130" s="19"/>
      <c r="O130" s="19"/>
      <c r="P130" s="19"/>
      <c r="Q130" s="19"/>
      <c r="R130" s="19"/>
      <c r="S130" s="19"/>
      <c r="T130" s="19"/>
      <c r="U130" s="19"/>
      <c r="V130" s="19"/>
      <c r="W130" s="19"/>
      <c r="X130" s="19"/>
      <c r="Y130" s="19"/>
    </row>
    <row r="131" customFormat="false" ht="12.75" hidden="false" customHeight="false" outlineLevel="0" collapsed="false">
      <c r="A131" s="20"/>
      <c r="B131" s="21"/>
      <c r="C131" s="21"/>
      <c r="D131" s="21"/>
      <c r="E131" s="21"/>
      <c r="F131" s="21"/>
      <c r="G131" s="22"/>
      <c r="H131" s="22"/>
      <c r="I131" s="21"/>
      <c r="J131" s="21"/>
      <c r="K131" s="21"/>
      <c r="L131" s="17"/>
      <c r="M131" s="19"/>
      <c r="N131" s="19"/>
      <c r="O131" s="19"/>
      <c r="P131" s="19"/>
      <c r="Q131" s="19"/>
      <c r="R131" s="19"/>
      <c r="S131" s="19"/>
      <c r="T131" s="19"/>
      <c r="U131" s="19"/>
      <c r="V131" s="19"/>
      <c r="W131" s="19"/>
      <c r="X131" s="19"/>
      <c r="Y131" s="19"/>
    </row>
    <row r="132" customFormat="false" ht="12.75" hidden="false" customHeight="false" outlineLevel="0" collapsed="false">
      <c r="A132" s="15"/>
      <c r="B132" s="22"/>
      <c r="C132" s="17"/>
      <c r="D132" s="17"/>
      <c r="E132" s="17"/>
      <c r="F132" s="17"/>
      <c r="G132" s="22"/>
      <c r="H132" s="22"/>
      <c r="I132" s="17"/>
      <c r="J132" s="17"/>
      <c r="K132" s="17"/>
      <c r="L132" s="17"/>
      <c r="M132" s="19"/>
      <c r="N132" s="19"/>
      <c r="O132" s="19"/>
      <c r="P132" s="19"/>
      <c r="Q132" s="19"/>
      <c r="R132" s="19"/>
      <c r="S132" s="19"/>
      <c r="T132" s="19"/>
      <c r="U132" s="19"/>
      <c r="V132" s="19"/>
      <c r="W132" s="19"/>
      <c r="X132" s="19"/>
      <c r="Y132" s="19"/>
    </row>
    <row r="133" customFormat="false" ht="12.75" hidden="false" customHeight="false" outlineLevel="0" collapsed="false">
      <c r="A133" s="15"/>
      <c r="B133" s="22"/>
      <c r="C133" s="17"/>
      <c r="D133" s="17"/>
      <c r="E133" s="17"/>
      <c r="F133" s="17"/>
      <c r="G133" s="22"/>
      <c r="H133" s="22"/>
      <c r="I133" s="17"/>
      <c r="J133" s="17"/>
      <c r="K133" s="17"/>
      <c r="L133" s="17"/>
      <c r="M133" s="19"/>
      <c r="N133" s="19"/>
      <c r="O133" s="19"/>
      <c r="P133" s="19"/>
      <c r="Q133" s="19"/>
      <c r="R133" s="19"/>
      <c r="S133" s="19"/>
      <c r="T133" s="19"/>
      <c r="U133" s="19"/>
      <c r="V133" s="19"/>
      <c r="W133" s="19"/>
      <c r="X133" s="19"/>
      <c r="Y133" s="19"/>
    </row>
    <row r="134" customFormat="false" ht="12.75" hidden="false" customHeight="false" outlineLevel="0" collapsed="false">
      <c r="A134" s="15"/>
      <c r="B134" s="22"/>
      <c r="C134" s="17"/>
      <c r="D134" s="17"/>
      <c r="E134" s="17"/>
      <c r="F134" s="17"/>
      <c r="G134" s="22"/>
      <c r="H134" s="22"/>
      <c r="I134" s="17"/>
      <c r="J134" s="17"/>
      <c r="K134" s="17"/>
      <c r="L134" s="17"/>
      <c r="M134" s="19"/>
      <c r="N134" s="19"/>
      <c r="O134" s="19"/>
      <c r="P134" s="19"/>
      <c r="Q134" s="19"/>
      <c r="R134" s="19"/>
      <c r="S134" s="19"/>
      <c r="T134" s="19"/>
      <c r="U134" s="19"/>
      <c r="V134" s="19"/>
      <c r="W134" s="19"/>
      <c r="X134" s="19"/>
      <c r="Y134" s="19"/>
    </row>
    <row r="135" customFormat="false" ht="12.75" hidden="false" customHeight="false" outlineLevel="0" collapsed="false">
      <c r="A135" s="15"/>
      <c r="B135" s="22"/>
      <c r="C135" s="17"/>
      <c r="D135" s="17"/>
      <c r="E135" s="17"/>
      <c r="F135" s="17"/>
      <c r="G135" s="22"/>
      <c r="H135" s="22"/>
      <c r="I135" s="17"/>
      <c r="J135" s="17"/>
      <c r="K135" s="17"/>
      <c r="L135" s="17"/>
      <c r="M135" s="19"/>
      <c r="N135" s="19"/>
      <c r="O135" s="19"/>
      <c r="P135" s="19"/>
      <c r="Q135" s="19"/>
      <c r="R135" s="19"/>
      <c r="S135" s="19"/>
      <c r="T135" s="19"/>
      <c r="U135" s="19"/>
      <c r="V135" s="19"/>
      <c r="W135" s="19"/>
      <c r="X135" s="19"/>
      <c r="Y135" s="19"/>
    </row>
    <row r="136" customFormat="false" ht="105.75" hidden="false" customHeight="true" outlineLevel="0" collapsed="false">
      <c r="A136" s="15"/>
      <c r="B136" s="22"/>
      <c r="C136" s="17"/>
      <c r="D136" s="17"/>
      <c r="E136" s="17"/>
      <c r="F136" s="17"/>
      <c r="G136" s="22"/>
      <c r="H136" s="17"/>
      <c r="I136" s="17"/>
      <c r="J136" s="17"/>
      <c r="K136" s="17"/>
      <c r="L136" s="17"/>
    </row>
    <row r="137" customFormat="false" ht="12.75" hidden="false" customHeight="false" outlineLevel="0" collapsed="false">
      <c r="A137" s="20"/>
      <c r="B137" s="21"/>
      <c r="C137" s="21"/>
      <c r="D137" s="21"/>
      <c r="E137" s="21"/>
      <c r="F137" s="21"/>
      <c r="G137" s="22"/>
      <c r="H137" s="22"/>
      <c r="I137" s="21"/>
      <c r="J137" s="21"/>
      <c r="K137" s="21"/>
      <c r="L137" s="21"/>
    </row>
    <row r="138" customFormat="false" ht="12.75" hidden="false" customHeight="false" outlineLevel="0" collapsed="false">
      <c r="A138" s="20"/>
      <c r="B138" s="21"/>
      <c r="C138" s="21"/>
      <c r="D138" s="21"/>
      <c r="E138" s="21"/>
      <c r="F138" s="21"/>
      <c r="G138" s="22"/>
      <c r="H138" s="22"/>
      <c r="I138" s="21"/>
      <c r="J138" s="21"/>
      <c r="K138" s="21"/>
      <c r="L138" s="21"/>
    </row>
    <row r="139" customFormat="false" ht="12.75" hidden="false" customHeight="false" outlineLevel="0" collapsed="false">
      <c r="A139" s="20"/>
      <c r="B139" s="21"/>
      <c r="C139" s="21"/>
      <c r="D139" s="21"/>
      <c r="E139" s="21"/>
      <c r="F139" s="21"/>
      <c r="G139" s="22"/>
      <c r="H139" s="22"/>
      <c r="I139" s="21"/>
      <c r="J139" s="21"/>
      <c r="K139" s="21"/>
      <c r="L139" s="21"/>
    </row>
    <row r="140" customFormat="false" ht="12.75" hidden="false" customHeight="false" outlineLevel="0" collapsed="false">
      <c r="A140" s="20"/>
      <c r="B140" s="21"/>
      <c r="C140" s="21"/>
      <c r="D140" s="21"/>
      <c r="E140" s="21"/>
      <c r="F140" s="21"/>
      <c r="G140" s="23"/>
      <c r="H140" s="21"/>
      <c r="I140" s="21"/>
      <c r="J140" s="21"/>
      <c r="K140" s="21"/>
      <c r="L140" s="21"/>
    </row>
    <row r="141" customFormat="false" ht="12.75" hidden="false" customHeight="false" outlineLevel="0" collapsed="false">
      <c r="A141" s="20"/>
      <c r="B141" s="21"/>
      <c r="C141" s="21"/>
      <c r="D141" s="21"/>
      <c r="E141" s="21"/>
      <c r="F141" s="21"/>
      <c r="G141" s="23"/>
      <c r="H141" s="23"/>
      <c r="I141" s="21"/>
      <c r="J141" s="21"/>
      <c r="K141" s="21"/>
      <c r="L141" s="21"/>
    </row>
    <row r="142" customFormat="false" ht="12.75" hidden="false" customHeight="false" outlineLevel="0" collapsed="false">
      <c r="A142" s="20"/>
      <c r="B142" s="23"/>
      <c r="C142" s="21"/>
      <c r="D142" s="21"/>
      <c r="E142" s="21"/>
      <c r="F142" s="21"/>
      <c r="G142" s="23"/>
      <c r="H142" s="21"/>
      <c r="I142" s="21"/>
      <c r="J142" s="21"/>
      <c r="K142" s="21"/>
      <c r="L142" s="21"/>
    </row>
    <row r="143" customFormat="false" ht="12.75" hidden="false" customHeight="false" outlineLevel="0" collapsed="false">
      <c r="A143" s="20"/>
      <c r="B143" s="21"/>
      <c r="C143" s="21"/>
      <c r="D143" s="21"/>
      <c r="E143" s="21"/>
      <c r="F143" s="21"/>
      <c r="G143" s="23"/>
      <c r="H143" s="23"/>
      <c r="I143" s="21"/>
      <c r="J143" s="21"/>
      <c r="K143" s="21"/>
      <c r="L143" s="21"/>
    </row>
    <row r="144" customFormat="false" ht="12.75" hidden="false" customHeight="false" outlineLevel="0" collapsed="false">
      <c r="A144" s="20"/>
      <c r="B144" s="21"/>
      <c r="C144" s="21"/>
      <c r="D144" s="21"/>
      <c r="E144" s="21"/>
      <c r="F144" s="21"/>
      <c r="G144" s="23"/>
      <c r="H144" s="23"/>
      <c r="I144" s="21"/>
      <c r="J144" s="21"/>
      <c r="K144" s="21"/>
      <c r="L144" s="21"/>
    </row>
    <row r="145" customFormat="false" ht="12.75" hidden="false" customHeight="false" outlineLevel="0" collapsed="false">
      <c r="A145" s="20"/>
      <c r="B145" s="21"/>
      <c r="C145" s="21"/>
      <c r="D145" s="21"/>
      <c r="E145" s="21"/>
      <c r="F145" s="21"/>
      <c r="G145" s="23"/>
      <c r="H145" s="23"/>
      <c r="I145" s="21"/>
      <c r="J145" s="21"/>
      <c r="K145" s="21"/>
      <c r="L145" s="21"/>
    </row>
    <row r="146" customFormat="false" ht="12.75" hidden="false" customHeight="false" outlineLevel="0" collapsed="false">
      <c r="A146" s="20"/>
      <c r="B146" s="21"/>
      <c r="C146" s="21"/>
      <c r="D146" s="21"/>
      <c r="E146" s="21"/>
      <c r="F146" s="21"/>
      <c r="G146" s="23"/>
      <c r="H146" s="23"/>
      <c r="I146" s="21"/>
      <c r="J146" s="21"/>
      <c r="K146" s="21"/>
      <c r="L146" s="21"/>
    </row>
    <row r="147" customFormat="false" ht="12.75" hidden="false" customHeight="false" outlineLevel="0" collapsed="false">
      <c r="A147" s="20"/>
      <c r="B147" s="21"/>
      <c r="C147" s="21"/>
      <c r="D147" s="21"/>
      <c r="E147" s="21"/>
      <c r="F147" s="21"/>
      <c r="G147" s="23"/>
      <c r="H147" s="23"/>
      <c r="I147" s="21"/>
      <c r="J147" s="21"/>
      <c r="K147" s="21"/>
      <c r="L147" s="21"/>
    </row>
    <row r="148" customFormat="false" ht="54.75" hidden="false" customHeight="true" outlineLevel="0" collapsed="false">
      <c r="A148" s="20"/>
      <c r="B148" s="21"/>
      <c r="C148" s="21"/>
      <c r="D148" s="21"/>
      <c r="E148" s="21"/>
      <c r="F148" s="21"/>
      <c r="G148" s="23"/>
      <c r="H148" s="23"/>
      <c r="I148" s="21"/>
      <c r="J148" s="21"/>
      <c r="K148" s="21"/>
      <c r="L148" s="21"/>
    </row>
    <row r="149" customFormat="false" ht="12.75" hidden="false" customHeight="false" outlineLevel="0" collapsed="false">
      <c r="A149" s="20"/>
      <c r="B149" s="21"/>
      <c r="C149" s="21"/>
      <c r="D149" s="21"/>
      <c r="E149" s="21"/>
      <c r="F149" s="21"/>
      <c r="G149" s="23"/>
      <c r="H149" s="23"/>
      <c r="I149" s="21"/>
      <c r="J149" s="21"/>
      <c r="K149" s="21"/>
      <c r="L149" s="21"/>
    </row>
    <row r="150" customFormat="false" ht="12.75" hidden="false" customHeight="false" outlineLevel="0" collapsed="false">
      <c r="A150" s="20"/>
      <c r="B150" s="21"/>
      <c r="C150" s="21"/>
      <c r="D150" s="21"/>
      <c r="E150" s="21"/>
      <c r="F150" s="21"/>
      <c r="G150" s="23"/>
      <c r="H150" s="23"/>
      <c r="I150" s="21"/>
      <c r="J150" s="21"/>
      <c r="K150" s="21"/>
      <c r="L150" s="21"/>
    </row>
    <row r="151" customFormat="false" ht="54" hidden="false" customHeight="true" outlineLevel="0" collapsed="false">
      <c r="A151" s="20"/>
      <c r="B151" s="21"/>
      <c r="C151" s="21"/>
      <c r="D151" s="21"/>
      <c r="E151" s="21"/>
      <c r="F151" s="21"/>
      <c r="G151" s="23"/>
      <c r="H151" s="23"/>
      <c r="I151" s="21"/>
      <c r="J151" s="21"/>
      <c r="K151" s="21"/>
      <c r="L151" s="21"/>
    </row>
    <row r="152" customFormat="false" ht="42" hidden="false" customHeight="true" outlineLevel="0" collapsed="false">
      <c r="A152" s="20"/>
      <c r="B152" s="21"/>
      <c r="C152" s="21"/>
      <c r="D152" s="21"/>
      <c r="E152" s="21"/>
      <c r="F152" s="21"/>
      <c r="G152" s="23"/>
      <c r="H152" s="23"/>
      <c r="I152" s="21"/>
      <c r="J152" s="21"/>
      <c r="K152" s="21"/>
      <c r="L152" s="21"/>
    </row>
    <row r="153" customFormat="false" ht="42" hidden="false" customHeight="true" outlineLevel="0" collapsed="false">
      <c r="A153" s="20"/>
      <c r="B153" s="21"/>
      <c r="C153" s="21"/>
      <c r="D153" s="21"/>
      <c r="E153" s="21"/>
      <c r="F153" s="21"/>
      <c r="G153" s="23"/>
      <c r="H153" s="23"/>
      <c r="I153" s="21"/>
      <c r="J153" s="21"/>
      <c r="K153" s="21"/>
      <c r="L153" s="21"/>
    </row>
    <row r="154" customFormat="false" ht="12.75" hidden="false" customHeight="false" outlineLevel="0" collapsed="false">
      <c r="A154" s="24"/>
      <c r="B154" s="21"/>
      <c r="C154" s="21"/>
      <c r="D154" s="21"/>
      <c r="E154" s="21"/>
      <c r="F154" s="21"/>
      <c r="G154" s="23"/>
      <c r="H154" s="23"/>
      <c r="I154" s="21"/>
      <c r="J154" s="21"/>
      <c r="K154" s="21"/>
      <c r="L154" s="21"/>
    </row>
    <row r="155" customFormat="false" ht="12.75" hidden="false" customHeight="false" outlineLevel="0" collapsed="false">
      <c r="A155" s="24"/>
      <c r="B155" s="21"/>
      <c r="C155" s="21"/>
      <c r="D155" s="21"/>
      <c r="E155" s="21"/>
      <c r="F155" s="21"/>
      <c r="G155" s="23"/>
      <c r="H155" s="23"/>
      <c r="I155" s="21"/>
      <c r="J155" s="21"/>
      <c r="K155" s="21"/>
      <c r="L155" s="21"/>
    </row>
    <row r="156" customFormat="false" ht="12.75" hidden="false" customHeight="false" outlineLevel="0" collapsed="false">
      <c r="A156" s="24"/>
      <c r="B156" s="21"/>
      <c r="C156" s="21"/>
      <c r="D156" s="21"/>
      <c r="E156" s="21"/>
      <c r="F156" s="21"/>
      <c r="G156" s="23"/>
      <c r="H156" s="23"/>
      <c r="I156" s="21"/>
      <c r="J156" s="21"/>
      <c r="K156" s="21"/>
      <c r="L156" s="21"/>
    </row>
    <row r="157" customFormat="false" ht="12.75" hidden="false" customHeight="false" outlineLevel="0" collapsed="false">
      <c r="A157" s="24"/>
      <c r="B157" s="21"/>
      <c r="C157" s="21"/>
      <c r="D157" s="21"/>
      <c r="E157" s="21"/>
      <c r="F157" s="21"/>
      <c r="G157" s="23"/>
      <c r="H157" s="23"/>
      <c r="I157" s="21"/>
      <c r="J157" s="21"/>
      <c r="K157" s="21"/>
      <c r="L157" s="21"/>
    </row>
    <row r="158" customFormat="false" ht="12.75" hidden="false" customHeight="false" outlineLevel="0" collapsed="false">
      <c r="A158" s="24"/>
      <c r="B158" s="21"/>
      <c r="C158" s="21"/>
      <c r="D158" s="21"/>
      <c r="E158" s="21"/>
      <c r="F158" s="21"/>
      <c r="G158" s="23"/>
      <c r="H158" s="23"/>
      <c r="I158" s="21"/>
      <c r="J158" s="21"/>
      <c r="K158" s="21"/>
      <c r="L158" s="21"/>
    </row>
    <row r="159" customFormat="false" ht="12.75" hidden="false" customHeight="false" outlineLevel="0" collapsed="false">
      <c r="A159" s="24"/>
      <c r="B159" s="23"/>
      <c r="C159" s="25"/>
      <c r="D159" s="23"/>
      <c r="E159" s="26"/>
      <c r="F159" s="25"/>
      <c r="G159" s="23"/>
      <c r="H159" s="23"/>
      <c r="I159" s="21"/>
      <c r="J159" s="21"/>
      <c r="K159" s="21"/>
      <c r="L159" s="21"/>
    </row>
    <row r="160" customFormat="false" ht="12.75" hidden="false" customHeight="false" outlineLevel="0" collapsed="false">
      <c r="A160" s="24"/>
      <c r="B160" s="23"/>
      <c r="C160" s="25"/>
      <c r="D160" s="23"/>
      <c r="E160" s="26"/>
      <c r="F160" s="25"/>
      <c r="G160" s="21"/>
      <c r="H160" s="21"/>
      <c r="I160" s="21"/>
      <c r="J160" s="21"/>
      <c r="K160" s="21"/>
      <c r="L160" s="21"/>
    </row>
    <row r="161" customFormat="false" ht="12.75" hidden="false" customHeight="false" outlineLevel="0" collapsed="false">
      <c r="A161" s="27"/>
      <c r="B161" s="23"/>
      <c r="C161" s="25"/>
      <c r="D161" s="23"/>
      <c r="E161" s="26"/>
      <c r="F161" s="25"/>
      <c r="G161" s="23"/>
      <c r="H161" s="26"/>
      <c r="I161" s="21"/>
      <c r="J161" s="21"/>
      <c r="K161" s="21"/>
      <c r="L161" s="21"/>
    </row>
    <row r="162" customFormat="false" ht="12.75" hidden="false" customHeight="false" outlineLevel="0" collapsed="false">
      <c r="A162" s="27"/>
      <c r="B162" s="23"/>
      <c r="C162" s="25"/>
      <c r="D162" s="23"/>
      <c r="E162" s="26"/>
      <c r="F162" s="25"/>
      <c r="G162" s="23"/>
      <c r="H162" s="26"/>
      <c r="I162" s="21"/>
      <c r="J162" s="21"/>
      <c r="K162" s="21"/>
      <c r="L162" s="21"/>
    </row>
    <row r="163" customFormat="false" ht="12.75" hidden="false" customHeight="false" outlineLevel="0" collapsed="false">
      <c r="A163" s="28"/>
      <c r="B163" s="23"/>
      <c r="C163" s="25"/>
      <c r="D163" s="23"/>
      <c r="E163" s="26"/>
      <c r="F163" s="25"/>
      <c r="G163" s="26"/>
      <c r="H163" s="26"/>
      <c r="I163" s="25"/>
      <c r="J163" s="25"/>
      <c r="K163" s="25"/>
      <c r="L163" s="25"/>
    </row>
    <row r="164" customFormat="false" ht="12.75" hidden="false" customHeight="false" outlineLevel="0" collapsed="false">
      <c r="A164" s="28"/>
      <c r="B164" s="23"/>
      <c r="C164" s="25"/>
      <c r="D164" s="26"/>
      <c r="E164" s="26"/>
      <c r="F164" s="25"/>
      <c r="G164" s="26"/>
      <c r="H164" s="26"/>
      <c r="I164" s="25"/>
      <c r="J164" s="25"/>
      <c r="K164" s="25"/>
      <c r="L164" s="25"/>
    </row>
    <row r="165" customFormat="false" ht="12.75" hidden="false" customHeight="false" outlineLevel="0" collapsed="false">
      <c r="A165" s="28"/>
      <c r="B165" s="23"/>
      <c r="C165" s="25"/>
      <c r="D165" s="23"/>
      <c r="E165" s="26"/>
      <c r="F165" s="25"/>
      <c r="G165" s="26"/>
      <c r="H165" s="26"/>
      <c r="I165" s="25"/>
      <c r="J165" s="25"/>
      <c r="K165" s="25"/>
      <c r="L165" s="25"/>
    </row>
    <row r="166" customFormat="false" ht="12.75" hidden="false" customHeight="false" outlineLevel="0" collapsed="false">
      <c r="A166" s="28"/>
      <c r="B166" s="23"/>
      <c r="C166" s="25"/>
      <c r="D166" s="23"/>
      <c r="E166" s="26"/>
      <c r="F166" s="25"/>
      <c r="G166" s="26"/>
      <c r="H166" s="26"/>
      <c r="I166" s="25"/>
      <c r="J166" s="25"/>
      <c r="K166" s="25"/>
      <c r="L166" s="25"/>
    </row>
    <row r="167" customFormat="false" ht="19.5" hidden="false" customHeight="true" outlineLevel="0" collapsed="false">
      <c r="A167" s="28"/>
      <c r="B167" s="23"/>
      <c r="C167" s="25"/>
      <c r="D167" s="23"/>
      <c r="E167" s="26"/>
      <c r="F167" s="25"/>
      <c r="G167" s="26"/>
      <c r="H167" s="26"/>
      <c r="I167" s="25"/>
      <c r="J167" s="25"/>
      <c r="K167" s="25"/>
      <c r="L167" s="25"/>
    </row>
    <row r="168" customFormat="false" ht="12.75" hidden="false" customHeight="false" outlineLevel="0" collapsed="false">
      <c r="A168" s="28"/>
      <c r="B168" s="23"/>
      <c r="C168" s="21"/>
      <c r="D168" s="23"/>
      <c r="E168" s="26"/>
      <c r="F168" s="25"/>
      <c r="G168" s="26"/>
      <c r="H168" s="26"/>
      <c r="I168" s="25"/>
      <c r="J168" s="25"/>
      <c r="K168" s="25"/>
      <c r="L168" s="25"/>
    </row>
    <row r="169" customFormat="false" ht="12.75" hidden="false" customHeight="false" outlineLevel="0" collapsed="false">
      <c r="A169" s="28"/>
      <c r="B169" s="23"/>
      <c r="C169" s="25"/>
      <c r="D169" s="23"/>
      <c r="E169" s="26"/>
      <c r="F169" s="25"/>
      <c r="G169" s="26"/>
      <c r="H169" s="26"/>
      <c r="I169" s="25"/>
      <c r="J169" s="25"/>
      <c r="K169" s="25"/>
      <c r="L169" s="25"/>
    </row>
    <row r="170" customFormat="false" ht="12.75" hidden="false" customHeight="false" outlineLevel="0" collapsed="false">
      <c r="A170" s="28"/>
      <c r="B170" s="23"/>
      <c r="C170" s="25"/>
      <c r="D170" s="23"/>
      <c r="E170" s="26"/>
      <c r="F170" s="25"/>
      <c r="G170" s="26"/>
      <c r="H170" s="26"/>
      <c r="I170" s="25"/>
      <c r="J170" s="25"/>
      <c r="K170" s="25"/>
      <c r="L170" s="25"/>
    </row>
    <row r="171" customFormat="false" ht="12.75" hidden="false" customHeight="false" outlineLevel="0" collapsed="false">
      <c r="A171" s="27"/>
      <c r="B171" s="22"/>
      <c r="C171" s="16"/>
      <c r="D171" s="22"/>
      <c r="E171" s="29"/>
      <c r="F171" s="16"/>
      <c r="G171" s="22"/>
      <c r="H171" s="22"/>
      <c r="I171" s="16"/>
      <c r="J171" s="16"/>
      <c r="K171" s="16"/>
      <c r="L171" s="16"/>
    </row>
    <row r="172" customFormat="false" ht="12.75" hidden="false" customHeight="false" outlineLevel="0" collapsed="false">
      <c r="A172" s="27"/>
      <c r="B172" s="22"/>
      <c r="C172" s="16"/>
      <c r="D172" s="22"/>
      <c r="E172" s="29"/>
      <c r="F172" s="16"/>
      <c r="G172" s="22"/>
      <c r="H172" s="22"/>
      <c r="I172" s="16"/>
      <c r="J172" s="16"/>
      <c r="K172" s="16"/>
      <c r="L172" s="16"/>
    </row>
    <row r="174" customFormat="false" ht="12.75" hidden="false" customHeight="false" outlineLevel="0" collapsed="false">
      <c r="A174" s="2" t="s">
        <v>147</v>
      </c>
      <c r="B174" s="2" t="s">
        <v>148</v>
      </c>
      <c r="C174" s="1" t="s">
        <v>149</v>
      </c>
      <c r="D174" s="30" t="s">
        <v>150</v>
      </c>
      <c r="E174" s="30" t="s">
        <v>151</v>
      </c>
    </row>
    <row r="175" customFormat="false" ht="12.75" hidden="false" customHeight="false" outlineLevel="0" collapsed="false">
      <c r="A175" s="31" t="s">
        <v>39</v>
      </c>
      <c r="B175" s="32" t="n">
        <f aca="false">C175/$C$184</f>
        <v>0.181818181818182</v>
      </c>
      <c r="C175" s="5" t="n">
        <f aca="false">'summary 0910'!I24</f>
        <v>2</v>
      </c>
      <c r="D175" s="1" t="n">
        <f aca="false">33+1+1+1+1+1+8+1+1+1+2+1+2+1+1+1+2</f>
        <v>59</v>
      </c>
      <c r="E175" s="33" t="n">
        <f aca="false">(C175/D175)*100</f>
        <v>3.38983050847458</v>
      </c>
    </row>
    <row r="176" customFormat="false" ht="12.75" hidden="false" customHeight="false" outlineLevel="0" collapsed="false">
      <c r="A176" s="31" t="s">
        <v>40</v>
      </c>
      <c r="B176" s="32" t="n">
        <f aca="false">C176/$C$184</f>
        <v>0.181818181818182</v>
      </c>
      <c r="C176" s="5" t="n">
        <f aca="false">'summary 0910'!I25</f>
        <v>2</v>
      </c>
      <c r="D176" s="1" t="n">
        <f aca="false">540+17+1+1+6+10+1+2+12+2+1+1+1+3+4+3+1+1+1+8+2+1+1+6+1+1+2+1+2+1+4+1+1+1+12+4</f>
        <v>657</v>
      </c>
      <c r="E176" s="33" t="n">
        <f aca="false">(C176/D176)*100</f>
        <v>0.30441400304414</v>
      </c>
    </row>
    <row r="177" customFormat="false" ht="12.75" hidden="false" customHeight="false" outlineLevel="0" collapsed="false">
      <c r="A177" s="31" t="s">
        <v>42</v>
      </c>
      <c r="B177" s="32" t="n">
        <f aca="false">C177/$C$184</f>
        <v>0.363636363636364</v>
      </c>
      <c r="C177" s="5" t="n">
        <f aca="false">'summary 0910'!I26</f>
        <v>4</v>
      </c>
      <c r="D177" s="1" t="n">
        <f aca="false">13+1+1+1+16+10</f>
        <v>42</v>
      </c>
      <c r="E177" s="33" t="n">
        <f aca="false">(C177/D177)*100</f>
        <v>9.52380952380952</v>
      </c>
    </row>
    <row r="178" customFormat="false" ht="12.75" hidden="false" customHeight="false" outlineLevel="0" collapsed="false">
      <c r="A178" s="31" t="s">
        <v>152</v>
      </c>
      <c r="B178" s="32" t="n">
        <f aca="false">C178/$C$184</f>
        <v>0</v>
      </c>
      <c r="C178" s="5" t="n">
        <f aca="false">'summary 0910'!I27</f>
        <v>0</v>
      </c>
      <c r="D178" s="1" t="n">
        <f aca="false">36+1+1</f>
        <v>38</v>
      </c>
      <c r="E178" s="33" t="n">
        <f aca="false">(C178/D178)*100</f>
        <v>0</v>
      </c>
    </row>
    <row r="179" customFormat="false" ht="12.75" hidden="false" customHeight="false" outlineLevel="0" collapsed="false">
      <c r="A179" s="31" t="s">
        <v>153</v>
      </c>
      <c r="B179" s="32" t="n">
        <f aca="false">C179/$C$184</f>
        <v>0.0909090909090909</v>
      </c>
      <c r="C179" s="5" t="n">
        <f aca="false">'summary 0910'!I28</f>
        <v>1</v>
      </c>
      <c r="D179" s="1" t="n">
        <f aca="false">288+2+13+2+5+56+59+14+2+3+3+1+4+14</f>
        <v>466</v>
      </c>
      <c r="E179" s="33" t="n">
        <f aca="false">(C179/D179)*100</f>
        <v>0.214592274678112</v>
      </c>
    </row>
    <row r="180" customFormat="false" ht="12.75" hidden="false" customHeight="false" outlineLevel="0" collapsed="false">
      <c r="A180" s="31" t="s">
        <v>154</v>
      </c>
      <c r="B180" s="32" t="n">
        <f aca="false">C180/$C$184</f>
        <v>0</v>
      </c>
      <c r="C180" s="5" t="n">
        <f aca="false">'summary 0910'!I29</f>
        <v>0</v>
      </c>
      <c r="D180" s="1" t="n">
        <f aca="false">132+2+1+2+7+3+4+2+7+1+3</f>
        <v>164</v>
      </c>
      <c r="E180" s="33" t="n">
        <f aca="false">(C180/D180)*100</f>
        <v>0</v>
      </c>
    </row>
    <row r="181" customFormat="false" ht="12.75" hidden="false" customHeight="false" outlineLevel="0" collapsed="false">
      <c r="A181" s="31" t="s">
        <v>43</v>
      </c>
      <c r="B181" s="32" t="n">
        <f aca="false">C181/$C$184</f>
        <v>0.0909090909090909</v>
      </c>
      <c r="C181" s="5" t="n">
        <f aca="false">'summary 0910'!I30</f>
        <v>1</v>
      </c>
      <c r="D181" s="1" t="n">
        <v>9</v>
      </c>
      <c r="E181" s="33" t="n">
        <f aca="false">(C181/D181)*100</f>
        <v>11.1111111111111</v>
      </c>
    </row>
    <row r="182" customFormat="false" ht="12.75" hidden="false" customHeight="false" outlineLevel="0" collapsed="false">
      <c r="A182" s="31" t="s">
        <v>41</v>
      </c>
      <c r="B182" s="32" t="n">
        <f aca="false">C182/$C$184</f>
        <v>0</v>
      </c>
      <c r="C182" s="5" t="n">
        <f aca="false">'summary 0910'!I31</f>
        <v>0</v>
      </c>
      <c r="D182" s="1" t="n">
        <f aca="false">10+5+2</f>
        <v>17</v>
      </c>
      <c r="E182" s="33" t="n">
        <f aca="false">(C182/D182)*100</f>
        <v>0</v>
      </c>
    </row>
    <row r="183" customFormat="false" ht="12.75" hidden="false" customHeight="false" outlineLevel="0" collapsed="false">
      <c r="A183" s="34" t="s">
        <v>155</v>
      </c>
      <c r="B183" s="32" t="n">
        <f aca="false">C183/$C$184</f>
        <v>0.0909090909090909</v>
      </c>
      <c r="C183" s="5" t="n">
        <f aca="false">'summary 0910'!I32</f>
        <v>1</v>
      </c>
    </row>
    <row r="184" customFormat="false" ht="12.75" hidden="false" customHeight="false" outlineLevel="0" collapsed="false">
      <c r="A184" s="34" t="s">
        <v>156</v>
      </c>
      <c r="B184" s="35" t="n">
        <f aca="false">SUM(B175:B183)</f>
        <v>1</v>
      </c>
      <c r="C184" s="1" t="n">
        <f aca="false">SUM(C175:C183)</f>
        <v>11</v>
      </c>
      <c r="D184" s="1" t="n">
        <f aca="false">SUM(D175:D183)</f>
        <v>1452</v>
      </c>
    </row>
  </sheetData>
  <printOptions headings="false" gridLines="false" gridLinesSet="true" horizontalCentered="true" verticalCentered="false"/>
  <pageMargins left="0.25" right="0.25" top="0.984027777777778" bottom="0.5" header="0.5" footer="0.25"/>
  <pageSetup paperSize="5" scale="100" fitToWidth="1" fitToHeight="1" pageOrder="downThenOver" orientation="landscape" blackAndWhite="false" draft="false" cellComments="none" horizontalDpi="300" verticalDpi="300" copies="1"/>
  <headerFooter differentFirst="false" differentOddEven="false">
    <oddHeader>&amp;C&amp;"Arial,Bold"EWS-Global Risk Operations
Weekly Summary of Market Risk Aggregation Issues
Week Beginning September 10</oddHeader>
    <oddFooter>&amp;L&amp;"Arial,Bold"Questions Call Nancy ext 54751</oddFooter>
  </headerFooter>
  <rowBreaks count="1" manualBreakCount="1">
    <brk id="97" man="true" max="16383" min="0"/>
  </rowBreaks>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I27" activeCellId="0" sqref="I27"/>
    </sheetView>
  </sheetViews>
  <sheetFormatPr defaultColWidth="9.13671875" defaultRowHeight="12.75" customHeight="true" zeroHeight="false" outlineLevelRow="0" outlineLevelCol="0"/>
  <cols>
    <col collapsed="false" customWidth="true" hidden="false" outlineLevel="0" max="1" min="1" style="1" width="20.56"/>
    <col collapsed="false" customWidth="true" hidden="false" outlineLevel="0" max="2" min="2" style="1" width="3.7"/>
    <col collapsed="false" customWidth="true" hidden="false" outlineLevel="0" max="3" min="3" style="1" width="37.85"/>
    <col collapsed="false" customWidth="true" hidden="false" outlineLevel="0" max="4" min="4" style="1" width="9.99"/>
    <col collapsed="false" customWidth="true" hidden="false" outlineLevel="0" max="5" min="5" style="1" width="6.7"/>
    <col collapsed="false" customWidth="true" hidden="false" outlineLevel="0" max="6" min="6" style="1" width="15.7"/>
    <col collapsed="false" customWidth="true" hidden="true" outlineLevel="0" max="7" min="7" style="1" width="10.71"/>
    <col collapsed="false" customWidth="true" hidden="true" outlineLevel="0" max="8" min="8" style="1" width="3.7"/>
    <col collapsed="false" customWidth="true" hidden="false" outlineLevel="0" max="9" min="9" style="1" width="10.71"/>
    <col collapsed="false" customWidth="true" hidden="false" outlineLevel="0" max="10" min="10" style="1" width="3.7"/>
    <col collapsed="false" customWidth="true" hidden="false" outlineLevel="0" max="11" min="11" style="1" width="29.71"/>
    <col collapsed="false" customWidth="false" hidden="false" outlineLevel="0" max="257" min="12" style="1" width="9.14"/>
  </cols>
  <sheetData>
    <row r="1" customFormat="false" ht="12.75" hidden="false" customHeight="false" outlineLevel="0" collapsed="false">
      <c r="A1" s="36" t="s">
        <v>157</v>
      </c>
      <c r="B1" s="36"/>
      <c r="C1" s="36"/>
      <c r="D1" s="36"/>
      <c r="E1" s="36"/>
      <c r="F1" s="36"/>
      <c r="G1" s="36"/>
      <c r="H1" s="36"/>
      <c r="I1" s="36"/>
      <c r="J1" s="36"/>
      <c r="K1" s="36"/>
    </row>
    <row r="3" customFormat="false" ht="12.75" hidden="false" customHeight="false" outlineLevel="0" collapsed="false">
      <c r="K3" s="37"/>
    </row>
    <row r="4" customFormat="false" ht="13.5" hidden="false" customHeight="false" outlineLevel="0" collapsed="false">
      <c r="I4" s="38"/>
      <c r="J4" s="38"/>
      <c r="K4" s="38"/>
    </row>
    <row r="5" customFormat="false" ht="13.5" hidden="false" customHeight="false" outlineLevel="0" collapsed="false">
      <c r="A5" s="39" t="s">
        <v>158</v>
      </c>
      <c r="B5" s="40"/>
      <c r="C5" s="40"/>
      <c r="D5" s="40"/>
      <c r="E5" s="40"/>
      <c r="F5" s="40"/>
      <c r="G5" s="40"/>
      <c r="H5" s="40"/>
      <c r="I5" s="40"/>
      <c r="J5" s="40"/>
      <c r="K5" s="41" t="n">
        <f aca="false">SUM(K10:K18)</f>
        <v>11</v>
      </c>
    </row>
    <row r="6" customFormat="false" ht="12.75" hidden="false" customHeight="false" outlineLevel="0" collapsed="false">
      <c r="A6" s="2"/>
      <c r="B6" s="2"/>
      <c r="C6" s="2"/>
      <c r="K6" s="4"/>
    </row>
    <row r="7" customFormat="false" ht="12.75" hidden="false" customHeight="false" outlineLevel="0" collapsed="false">
      <c r="A7" s="2"/>
      <c r="B7" s="2"/>
      <c r="C7" s="2"/>
      <c r="K7" s="4"/>
    </row>
    <row r="8" customFormat="false" ht="13.5" hidden="false" customHeight="false" outlineLevel="0" collapsed="false">
      <c r="A8" s="42" t="s">
        <v>159</v>
      </c>
      <c r="B8" s="42"/>
      <c r="C8" s="42" t="s">
        <v>160</v>
      </c>
      <c r="D8" s="42"/>
      <c r="E8" s="43"/>
      <c r="F8" s="43"/>
      <c r="G8" s="43"/>
      <c r="H8" s="43"/>
      <c r="I8" s="43"/>
      <c r="J8" s="43"/>
      <c r="K8" s="44"/>
    </row>
    <row r="9" customFormat="false" ht="12.75" hidden="false" customHeight="false" outlineLevel="0" collapsed="false">
      <c r="A9" s="3"/>
      <c r="B9" s="3"/>
      <c r="C9" s="3"/>
      <c r="D9" s="3"/>
      <c r="E9" s="3"/>
      <c r="F9" s="3"/>
      <c r="G9" s="3"/>
      <c r="H9" s="3"/>
      <c r="I9" s="3"/>
      <c r="K9" s="4"/>
    </row>
    <row r="10" customFormat="false" ht="12.75" hidden="false" customHeight="false" outlineLevel="0" collapsed="false">
      <c r="A10" s="5" t="s">
        <v>161</v>
      </c>
      <c r="B10" s="3"/>
      <c r="C10" s="3" t="s">
        <v>29</v>
      </c>
      <c r="D10" s="3"/>
      <c r="E10" s="3"/>
      <c r="F10" s="3"/>
      <c r="G10" s="3"/>
      <c r="H10" s="3"/>
      <c r="I10" s="3"/>
      <c r="K10" s="3" t="n">
        <f aca="false">1</f>
        <v>1</v>
      </c>
    </row>
    <row r="11" customFormat="false" ht="12.75" hidden="false" customHeight="false" outlineLevel="0" collapsed="false">
      <c r="A11" s="6" t="s">
        <v>162</v>
      </c>
      <c r="B11" s="7"/>
      <c r="C11" s="7" t="s">
        <v>30</v>
      </c>
      <c r="D11" s="7"/>
      <c r="E11" s="7"/>
      <c r="F11" s="7"/>
      <c r="G11" s="7"/>
      <c r="H11" s="7"/>
      <c r="I11" s="7"/>
      <c r="J11" s="7"/>
      <c r="K11" s="7"/>
    </row>
    <row r="12" customFormat="false" ht="12.75" hidden="false" customHeight="false" outlineLevel="0" collapsed="false">
      <c r="A12" s="6" t="s">
        <v>96</v>
      </c>
      <c r="B12" s="7"/>
      <c r="C12" s="7" t="s">
        <v>31</v>
      </c>
      <c r="D12" s="7"/>
      <c r="E12" s="7"/>
      <c r="F12" s="7"/>
      <c r="G12" s="7"/>
      <c r="H12" s="7"/>
      <c r="I12" s="7"/>
      <c r="J12" s="7"/>
      <c r="K12" s="7" t="n">
        <f aca="false">1+1+1+1</f>
        <v>4</v>
      </c>
    </row>
    <row r="13" customFormat="false" ht="12.75" hidden="false" customHeight="false" outlineLevel="0" collapsed="false">
      <c r="A13" s="6" t="s">
        <v>87</v>
      </c>
      <c r="B13" s="7"/>
      <c r="C13" s="7" t="s">
        <v>163</v>
      </c>
      <c r="D13" s="7"/>
      <c r="E13" s="7"/>
      <c r="F13" s="7"/>
      <c r="G13" s="7"/>
      <c r="H13" s="7"/>
      <c r="I13" s="7"/>
      <c r="J13" s="7"/>
      <c r="K13" s="7" t="n">
        <f aca="false">1+1+1</f>
        <v>3</v>
      </c>
    </row>
    <row r="14" customFormat="false" ht="12.75" hidden="false" customHeight="false" outlineLevel="0" collapsed="false">
      <c r="A14" s="6" t="s">
        <v>101</v>
      </c>
      <c r="B14" s="7"/>
      <c r="C14" s="7" t="s">
        <v>33</v>
      </c>
      <c r="D14" s="7"/>
      <c r="E14" s="7"/>
      <c r="F14" s="7"/>
      <c r="G14" s="7"/>
      <c r="H14" s="7"/>
      <c r="I14" s="7"/>
      <c r="J14" s="7"/>
      <c r="K14" s="7" t="n">
        <f aca="false">2</f>
        <v>2</v>
      </c>
    </row>
    <row r="15" customFormat="false" ht="12.75" hidden="false" customHeight="false" outlineLevel="0" collapsed="false">
      <c r="A15" s="6" t="s">
        <v>164</v>
      </c>
      <c r="B15" s="7"/>
      <c r="C15" s="7" t="s">
        <v>34</v>
      </c>
      <c r="D15" s="7"/>
      <c r="E15" s="7"/>
      <c r="F15" s="7"/>
      <c r="G15" s="7"/>
      <c r="H15" s="7"/>
      <c r="I15" s="7"/>
      <c r="J15" s="7"/>
      <c r="K15" s="7" t="n">
        <f aca="false">1</f>
        <v>1</v>
      </c>
    </row>
    <row r="16" customFormat="false" ht="12.75" hidden="false" customHeight="false" outlineLevel="0" collapsed="false">
      <c r="A16" s="6" t="s">
        <v>79</v>
      </c>
      <c r="B16" s="7"/>
      <c r="C16" s="7" t="s">
        <v>35</v>
      </c>
      <c r="D16" s="7"/>
      <c r="E16" s="7"/>
      <c r="F16" s="7"/>
      <c r="G16" s="7"/>
      <c r="H16" s="7"/>
      <c r="I16" s="7"/>
      <c r="J16" s="7"/>
      <c r="K16" s="7"/>
    </row>
    <row r="17" customFormat="false" ht="12.75" hidden="false" customHeight="false" outlineLevel="0" collapsed="false">
      <c r="A17" s="6" t="s">
        <v>105</v>
      </c>
      <c r="B17" s="7"/>
      <c r="C17" s="7" t="s">
        <v>36</v>
      </c>
      <c r="D17" s="7"/>
      <c r="E17" s="7"/>
      <c r="F17" s="7"/>
      <c r="G17" s="7"/>
      <c r="H17" s="7"/>
      <c r="I17" s="7"/>
      <c r="J17" s="7"/>
      <c r="K17" s="7"/>
    </row>
    <row r="18" customFormat="false" ht="12.75" hidden="false" customHeight="false" outlineLevel="0" collapsed="false">
      <c r="A18" s="6" t="s">
        <v>165</v>
      </c>
      <c r="B18" s="7"/>
      <c r="C18" s="7" t="s">
        <v>37</v>
      </c>
      <c r="D18" s="7"/>
      <c r="E18" s="7"/>
      <c r="F18" s="7"/>
      <c r="G18" s="7"/>
      <c r="H18" s="7"/>
      <c r="I18" s="7"/>
      <c r="J18" s="7"/>
      <c r="K18" s="45"/>
    </row>
    <row r="22" customFormat="false" ht="13.5" hidden="false" customHeight="false" outlineLevel="0" collapsed="false">
      <c r="A22" s="42" t="s">
        <v>166</v>
      </c>
      <c r="B22" s="43"/>
      <c r="C22" s="43"/>
      <c r="D22" s="43"/>
      <c r="E22" s="43"/>
      <c r="F22" s="43"/>
      <c r="G22" s="42"/>
      <c r="H22" s="43"/>
      <c r="I22" s="42" t="s">
        <v>167</v>
      </c>
      <c r="J22" s="43"/>
      <c r="K22" s="42" t="s">
        <v>168</v>
      </c>
    </row>
    <row r="23" customFormat="false" ht="12.75" hidden="false" customHeight="false" outlineLevel="0" collapsed="false">
      <c r="G23" s="2"/>
      <c r="I23" s="46"/>
      <c r="J23" s="3"/>
      <c r="K23" s="46"/>
    </row>
    <row r="24" customFormat="false" ht="12.75" hidden="false" customHeight="false" outlineLevel="0" collapsed="false">
      <c r="A24" s="27" t="s">
        <v>39</v>
      </c>
      <c r="B24" s="22"/>
      <c r="C24" s="22"/>
      <c r="D24" s="29"/>
      <c r="E24" s="16"/>
      <c r="F24" s="29"/>
      <c r="G24" s="29"/>
      <c r="H24" s="16"/>
      <c r="I24" s="6" t="n">
        <f aca="false">1+1</f>
        <v>2</v>
      </c>
      <c r="J24" s="16"/>
      <c r="K24" s="16"/>
    </row>
    <row r="25" customFormat="false" ht="12.75" hidden="false" customHeight="false" outlineLevel="0" collapsed="false">
      <c r="A25" s="27" t="s">
        <v>40</v>
      </c>
      <c r="B25" s="22"/>
      <c r="C25" s="22"/>
      <c r="D25" s="29"/>
      <c r="E25" s="16"/>
      <c r="F25" s="29"/>
      <c r="G25" s="29"/>
      <c r="H25" s="16"/>
      <c r="I25" s="6" t="n">
        <f aca="false">1+1</f>
        <v>2</v>
      </c>
      <c r="J25" s="16"/>
      <c r="K25" s="47"/>
    </row>
    <row r="26" customFormat="false" ht="12.75" hidden="false" customHeight="false" outlineLevel="0" collapsed="false">
      <c r="A26" s="27" t="s">
        <v>42</v>
      </c>
      <c r="B26" s="22"/>
      <c r="C26" s="22"/>
      <c r="D26" s="29"/>
      <c r="E26" s="16"/>
      <c r="F26" s="29"/>
      <c r="G26" s="29"/>
      <c r="H26" s="16"/>
      <c r="I26" s="6" t="n">
        <f aca="false">4</f>
        <v>4</v>
      </c>
      <c r="J26" s="16"/>
      <c r="K26" s="29"/>
    </row>
    <row r="27" customFormat="false" ht="12.75" hidden="false" customHeight="false" outlineLevel="0" collapsed="false">
      <c r="A27" s="27" t="s">
        <v>152</v>
      </c>
      <c r="B27" s="22"/>
      <c r="C27" s="22"/>
      <c r="D27" s="29"/>
      <c r="E27" s="16"/>
      <c r="F27" s="29"/>
      <c r="G27" s="29"/>
      <c r="H27" s="16"/>
      <c r="I27" s="6"/>
      <c r="J27" s="16"/>
      <c r="K27" s="16"/>
    </row>
    <row r="28" customFormat="false" ht="12.75" hidden="false" customHeight="false" outlineLevel="0" collapsed="false">
      <c r="A28" s="27" t="s">
        <v>153</v>
      </c>
      <c r="B28" s="22"/>
      <c r="C28" s="22"/>
      <c r="D28" s="29"/>
      <c r="E28" s="16"/>
      <c r="F28" s="29"/>
      <c r="G28" s="29"/>
      <c r="H28" s="16"/>
      <c r="I28" s="6" t="n">
        <f aca="false">1</f>
        <v>1</v>
      </c>
      <c r="J28" s="16"/>
      <c r="K28" s="16"/>
    </row>
    <row r="29" customFormat="false" ht="12.75" hidden="false" customHeight="false" outlineLevel="0" collapsed="false">
      <c r="A29" s="27" t="s">
        <v>154</v>
      </c>
      <c r="B29" s="22"/>
      <c r="C29" s="22"/>
      <c r="D29" s="29"/>
      <c r="E29" s="16"/>
      <c r="F29" s="29"/>
      <c r="G29" s="29"/>
      <c r="H29" s="16"/>
      <c r="I29" s="6"/>
      <c r="J29" s="16"/>
      <c r="K29" s="29"/>
    </row>
    <row r="30" customFormat="false" ht="12.75" hidden="false" customHeight="false" outlineLevel="0" collapsed="false">
      <c r="A30" s="27" t="s">
        <v>43</v>
      </c>
      <c r="B30" s="22"/>
      <c r="C30" s="22"/>
      <c r="D30" s="29"/>
      <c r="E30" s="16"/>
      <c r="F30" s="29"/>
      <c r="G30" s="29"/>
      <c r="H30" s="16"/>
      <c r="I30" s="6" t="n">
        <f aca="false">1</f>
        <v>1</v>
      </c>
      <c r="J30" s="16"/>
      <c r="K30" s="16"/>
    </row>
    <row r="31" customFormat="false" ht="12.75" hidden="false" customHeight="false" outlineLevel="0" collapsed="false">
      <c r="A31" s="27" t="s">
        <v>41</v>
      </c>
      <c r="B31" s="22"/>
      <c r="C31" s="22"/>
      <c r="D31" s="29"/>
      <c r="E31" s="16"/>
      <c r="F31" s="29"/>
      <c r="G31" s="29"/>
      <c r="H31" s="16"/>
      <c r="I31" s="6"/>
      <c r="J31" s="16"/>
      <c r="K31" s="16"/>
    </row>
    <row r="32" customFormat="false" ht="13.5" hidden="false" customHeight="false" outlineLevel="0" collapsed="false">
      <c r="A32" s="48" t="s">
        <v>169</v>
      </c>
      <c r="I32" s="5" t="n">
        <f aca="false">1</f>
        <v>1</v>
      </c>
      <c r="K32" s="49"/>
    </row>
    <row r="33" customFormat="false" ht="13.5" hidden="false" customHeight="false" outlineLevel="0" collapsed="false">
      <c r="A33" s="50" t="s">
        <v>158</v>
      </c>
      <c r="B33" s="51"/>
      <c r="C33" s="51"/>
      <c r="D33" s="51"/>
      <c r="E33" s="51"/>
      <c r="F33" s="51"/>
      <c r="G33" s="51"/>
      <c r="H33" s="51"/>
      <c r="I33" s="52" t="n">
        <f aca="false">SUM(I24:I32)</f>
        <v>11</v>
      </c>
      <c r="J33" s="51"/>
      <c r="K33" s="51"/>
    </row>
  </sheetData>
  <mergeCells count="1">
    <mergeCell ref="A1:K1"/>
  </mergeCells>
  <printOptions headings="false" gridLines="false" gridLinesSet="true" horizontalCentered="false" verticalCentered="false"/>
  <pageMargins left="0.5" right="0.5" top="0.75" bottom="0.75"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84"/>
  <sheetViews>
    <sheetView showFormulas="false" showGridLines="true" showRowColHeaders="true" showZeros="true" rightToLeft="false" tabSelected="false" showOutlineSymbols="true" defaultGridColor="true" view="normal" topLeftCell="B55" colorId="64" zoomScale="80" zoomScaleNormal="80" zoomScalePageLayoutView="100" workbookViewId="0">
      <selection pane="topLeft" activeCell="G22" activeCellId="0" sqref="G22"/>
    </sheetView>
  </sheetViews>
  <sheetFormatPr defaultColWidth="9.13671875" defaultRowHeight="12.75" customHeight="true" zeroHeight="false" outlineLevelRow="0" outlineLevelCol="0"/>
  <cols>
    <col collapsed="false" customWidth="true" hidden="false" outlineLevel="0" max="1" min="1" style="1" width="9.85"/>
    <col collapsed="false" customWidth="true" hidden="false" outlineLevel="0" max="2" min="2" style="1" width="30.7"/>
    <col collapsed="false" customWidth="true" hidden="false" outlineLevel="0" max="3" min="3" style="1" width="10.85"/>
    <col collapsed="false" customWidth="true" hidden="false" outlineLevel="0" max="4" min="4" style="1" width="20.13"/>
    <col collapsed="false" customWidth="true" hidden="false" outlineLevel="0" max="5" min="5" style="1" width="15.13"/>
    <col collapsed="false" customWidth="true" hidden="false" outlineLevel="0" max="6" min="6" style="1" width="7.28"/>
    <col collapsed="false" customWidth="true" hidden="false" outlineLevel="0" max="7" min="7" style="1" width="41.99"/>
    <col collapsed="false" customWidth="true" hidden="false" outlineLevel="0" max="8" min="8" style="1" width="46.56"/>
    <col collapsed="false" customWidth="true" hidden="false" outlineLevel="0" max="9" min="9" style="1" width="8.41"/>
    <col collapsed="false" customWidth="true" hidden="false" outlineLevel="0" max="10" min="10" style="1" width="11.85"/>
    <col collapsed="false" customWidth="true" hidden="false" outlineLevel="0" max="11" min="11" style="1" width="14.14"/>
    <col collapsed="false" customWidth="true" hidden="false" outlineLevel="0" max="12" min="12" style="1" width="9.85"/>
    <col collapsed="false" customWidth="true" hidden="false" outlineLevel="0" max="13" min="13" style="1" width="13.28"/>
    <col collapsed="false" customWidth="true" hidden="false" outlineLevel="0" max="14" min="14" style="1" width="10.85"/>
    <col collapsed="false" customWidth="false" hidden="false" outlineLevel="0" max="15" min="15" style="1" width="9.14"/>
    <col collapsed="false" customWidth="true" hidden="false" outlineLevel="0" max="16" min="16" style="1" width="12.28"/>
    <col collapsed="false" customWidth="true" hidden="false" outlineLevel="0" max="17" min="17" style="1" width="10.71"/>
    <col collapsed="false" customWidth="true" hidden="false" outlineLevel="0" max="18" min="18" style="1" width="13.28"/>
    <col collapsed="false" customWidth="true" hidden="false" outlineLevel="0" max="19" min="19" style="1" width="9.7"/>
    <col collapsed="false" customWidth="true" hidden="false" outlineLevel="0" max="20" min="20" style="1" width="11.56"/>
    <col collapsed="false" customWidth="true" hidden="false" outlineLevel="0" max="27" min="21" style="1" width="9.85"/>
    <col collapsed="false" customWidth="false" hidden="false" outlineLevel="0" max="257" min="28" style="1" width="9.14"/>
  </cols>
  <sheetData>
    <row r="1" customFormat="false" ht="12.75" hidden="false" customHeight="false" outlineLevel="0" collapsed="false">
      <c r="A1" s="2" t="s">
        <v>0</v>
      </c>
      <c r="B1" s="2"/>
      <c r="C1" s="2"/>
      <c r="D1" s="2"/>
      <c r="E1" s="2"/>
      <c r="F1" s="2"/>
      <c r="G1" s="2" t="s">
        <v>1</v>
      </c>
      <c r="H1" s="2" t="s">
        <v>2</v>
      </c>
      <c r="I1" s="2" t="s">
        <v>3</v>
      </c>
      <c r="J1" s="2" t="s">
        <v>4</v>
      </c>
      <c r="K1" s="2" t="s">
        <v>5</v>
      </c>
      <c r="L1" s="2" t="s">
        <v>6</v>
      </c>
      <c r="M1" s="2" t="s">
        <v>7</v>
      </c>
      <c r="N1" s="2" t="s">
        <v>8</v>
      </c>
      <c r="O1" s="2" t="s">
        <v>9</v>
      </c>
      <c r="P1" s="2" t="s">
        <v>10</v>
      </c>
      <c r="Q1" s="2" t="s">
        <v>11</v>
      </c>
      <c r="R1" s="2" t="s">
        <v>12</v>
      </c>
      <c r="S1" s="2" t="s">
        <v>13</v>
      </c>
      <c r="T1" s="2" t="s">
        <v>14</v>
      </c>
      <c r="U1" s="2" t="s">
        <v>15</v>
      </c>
      <c r="V1" s="2" t="s">
        <v>16</v>
      </c>
      <c r="W1" s="2" t="s">
        <v>17</v>
      </c>
      <c r="X1" s="2" t="s">
        <v>18</v>
      </c>
      <c r="Y1" s="2" t="s">
        <v>19</v>
      </c>
      <c r="Z1" s="2" t="s">
        <v>20</v>
      </c>
      <c r="AA1" s="2" t="s">
        <v>21</v>
      </c>
      <c r="AB1" s="2" t="s">
        <v>22</v>
      </c>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3" t="s">
        <v>29</v>
      </c>
      <c r="B2" s="4"/>
      <c r="H2" s="1" t="n">
        <f aca="false">1+1</f>
        <v>2</v>
      </c>
      <c r="J2" s="1" t="n">
        <f aca="false">1</f>
        <v>1</v>
      </c>
      <c r="K2" s="4"/>
      <c r="L2" s="5"/>
      <c r="M2" s="4"/>
      <c r="N2" s="4"/>
      <c r="P2" s="1" t="n">
        <v>1</v>
      </c>
    </row>
    <row r="3" customFormat="false" ht="12.75" hidden="false" customHeight="false" outlineLevel="0" collapsed="false">
      <c r="A3" s="3" t="s">
        <v>30</v>
      </c>
      <c r="B3" s="5"/>
      <c r="K3" s="5"/>
      <c r="L3" s="5"/>
      <c r="M3" s="5"/>
      <c r="N3" s="6" t="n">
        <v>1</v>
      </c>
      <c r="P3" s="1" t="n">
        <v>1</v>
      </c>
      <c r="R3" s="1" t="n">
        <f aca="false">'[1]summary 0625'!K11</f>
        <v>2</v>
      </c>
      <c r="T3" s="1" t="n">
        <f aca="false">'[1]summary 0709'!K10</f>
        <v>1</v>
      </c>
    </row>
    <row r="4" customFormat="false" ht="12.75" hidden="false" customHeight="false" outlineLevel="0" collapsed="false">
      <c r="A4" s="3" t="s">
        <v>31</v>
      </c>
      <c r="B4" s="5"/>
      <c r="G4" s="1" t="n">
        <f aca="false">1+1+1+1+1+1+1+1+1+1+1+1+1+1+1+1+1+1+1+1+1+1+1+1+1+1+1+1+1+1</f>
        <v>30</v>
      </c>
      <c r="H4" s="1" t="n">
        <f aca="false">1+1+1+1+1+1</f>
        <v>6</v>
      </c>
      <c r="I4" s="1" t="n">
        <f aca="false">1+1+1+1+1+1+1+1+1+1</f>
        <v>10</v>
      </c>
      <c r="J4" s="1" t="n">
        <f aca="false">1+1+1+1+1+1+1+1+1+1+1+1+1+1+1+1+1+1+1</f>
        <v>19</v>
      </c>
      <c r="K4" s="5" t="n">
        <v>13</v>
      </c>
      <c r="L4" s="5" t="n">
        <v>7</v>
      </c>
      <c r="M4" s="5" t="n">
        <v>2</v>
      </c>
      <c r="N4" s="6" t="n">
        <f aca="false">8</f>
        <v>8</v>
      </c>
      <c r="O4" s="1" t="n">
        <v>5</v>
      </c>
      <c r="P4" s="1" t="n">
        <v>6</v>
      </c>
      <c r="Q4" s="1" t="n">
        <f aca="false">'[1]summary 0618'!K12</f>
        <v>6</v>
      </c>
      <c r="R4" s="1" t="n">
        <f aca="false">'[1]summary 0625'!K12</f>
        <v>9</v>
      </c>
      <c r="S4" s="1" t="n">
        <f aca="false">'[1]summary 0702'!K12</f>
        <v>5</v>
      </c>
      <c r="W4" s="1" t="n">
        <f aca="false">'[1]summary 0730'!K12</f>
        <v>17</v>
      </c>
      <c r="X4" s="1" t="n">
        <f aca="false">'[1]summary 0806'!K12</f>
        <v>12</v>
      </c>
      <c r="Y4" s="1" t="n">
        <f aca="false">'[1]summary 0813'!K12</f>
        <v>5</v>
      </c>
      <c r="Z4" s="1" t="n">
        <f aca="false">'summary 0820'!K12</f>
        <v>4</v>
      </c>
      <c r="AA4" s="1" t="n">
        <f aca="false">'summary 0827'!K12</f>
        <v>8</v>
      </c>
      <c r="AB4" s="1" t="n">
        <f aca="false">'summary 0904'!K12</f>
        <v>11</v>
      </c>
    </row>
    <row r="5" customFormat="false" ht="12.75" hidden="false" customHeight="false" outlineLevel="0" collapsed="false">
      <c r="A5" s="3" t="s">
        <v>32</v>
      </c>
      <c r="B5" s="5"/>
      <c r="G5" s="1" t="n">
        <f aca="false">1+1+1+1+1</f>
        <v>5</v>
      </c>
      <c r="H5" s="1" t="n">
        <f aca="false">1+1+1</f>
        <v>3</v>
      </c>
      <c r="I5" s="1" t="n">
        <f aca="false">1+1+1</f>
        <v>3</v>
      </c>
      <c r="J5" s="1" t="n">
        <f aca="false">1+1</f>
        <v>2</v>
      </c>
      <c r="K5" s="5" t="n">
        <v>6</v>
      </c>
      <c r="L5" s="5" t="n">
        <v>5</v>
      </c>
      <c r="M5" s="5" t="n">
        <v>6</v>
      </c>
      <c r="N5" s="6" t="n">
        <f aca="false">4</f>
        <v>4</v>
      </c>
      <c r="O5" s="1" t="n">
        <v>5</v>
      </c>
      <c r="P5" s="1" t="n">
        <v>2</v>
      </c>
      <c r="Q5" s="1" t="n">
        <f aca="false">'[1]summary 0618'!K13</f>
        <v>4</v>
      </c>
      <c r="R5" s="1" t="n">
        <f aca="false">'[1]summary 0625'!K13</f>
        <v>3</v>
      </c>
      <c r="S5" s="1" t="n">
        <f aca="false">'[1]summary 0702'!K13</f>
        <v>1</v>
      </c>
      <c r="T5" s="1" t="n">
        <f aca="false">'[1]summary 0709'!K12</f>
        <v>12</v>
      </c>
      <c r="U5" s="1" t="n">
        <f aca="false">'[1]summary 0716'!K12</f>
        <v>9</v>
      </c>
      <c r="V5" s="1" t="n">
        <f aca="false">'[1]summary 0723'!K12</f>
        <v>9</v>
      </c>
      <c r="W5" s="1" t="n">
        <f aca="false">'[1]summary 0730'!K13</f>
        <v>4</v>
      </c>
      <c r="X5" s="1" t="n">
        <f aca="false">'[1]summary 0806'!K13</f>
        <v>5</v>
      </c>
      <c r="Y5" s="1" t="n">
        <f aca="false">'[1]summary 0813'!K13</f>
        <v>5</v>
      </c>
      <c r="Z5" s="1" t="n">
        <f aca="false">'summary 0820'!K13</f>
        <v>3</v>
      </c>
      <c r="AA5" s="1" t="n">
        <f aca="false">'summary 0827'!K13</f>
        <v>6</v>
      </c>
      <c r="AB5" s="1" t="n">
        <f aca="false">'summary 0904'!K13</f>
        <v>4</v>
      </c>
    </row>
    <row r="6" customFormat="false" ht="12.75" hidden="false" customHeight="false" outlineLevel="0" collapsed="false">
      <c r="A6" s="3" t="s">
        <v>33</v>
      </c>
      <c r="B6" s="5"/>
      <c r="G6" s="1" t="n">
        <f aca="false">1+1</f>
        <v>2</v>
      </c>
      <c r="H6" s="1" t="n">
        <f aca="false">1+1+1+1</f>
        <v>4</v>
      </c>
      <c r="I6" s="1" t="n">
        <f aca="false">1</f>
        <v>1</v>
      </c>
      <c r="J6" s="1" t="n">
        <f aca="false">1+1+1</f>
        <v>3</v>
      </c>
      <c r="K6" s="5"/>
      <c r="L6" s="5"/>
      <c r="M6" s="5" t="n">
        <v>1</v>
      </c>
      <c r="N6" s="6"/>
      <c r="O6" s="1" t="n">
        <v>1</v>
      </c>
      <c r="P6" s="1" t="n">
        <v>3</v>
      </c>
      <c r="T6" s="1" t="n">
        <f aca="false">'[1]summary 0709'!K13</f>
        <v>5</v>
      </c>
      <c r="U6" s="1" t="n">
        <f aca="false">'[1]summary 0716'!K13</f>
        <v>5</v>
      </c>
      <c r="V6" s="1" t="n">
        <f aca="false">'[1]summary 0723'!K13</f>
        <v>5</v>
      </c>
      <c r="W6" s="1" t="n">
        <f aca="false">'[1]summary 0730'!K14</f>
        <v>1</v>
      </c>
      <c r="X6" s="1" t="n">
        <f aca="false">'[1]summary 0806'!K14</f>
        <v>1</v>
      </c>
      <c r="Y6" s="1" t="n">
        <f aca="false">'[1]summary 0813'!K14</f>
        <v>2</v>
      </c>
      <c r="AA6" s="1" t="n">
        <f aca="false">'summary 0827'!K14</f>
        <v>1</v>
      </c>
    </row>
    <row r="7" customFormat="false" ht="12.75" hidden="false" customHeight="false" outlineLevel="0" collapsed="false">
      <c r="A7" s="3" t="s">
        <v>34</v>
      </c>
      <c r="B7" s="5"/>
      <c r="G7" s="1" t="n">
        <f aca="false">1+1+1</f>
        <v>3</v>
      </c>
      <c r="K7" s="5"/>
      <c r="L7" s="5"/>
      <c r="M7" s="5" t="n">
        <v>1</v>
      </c>
      <c r="N7" s="6" t="n">
        <f aca="false">1</f>
        <v>1</v>
      </c>
      <c r="O7" s="1" t="n">
        <v>3</v>
      </c>
      <c r="Q7" s="1" t="n">
        <f aca="false">'[1]summary 0618'!K15</f>
        <v>1</v>
      </c>
      <c r="R7" s="1" t="n">
        <f aca="false">'[1]summary 0625'!K15</f>
        <v>5</v>
      </c>
      <c r="S7" s="1" t="n">
        <f aca="false">'[1]summary 0702'!K15</f>
        <v>1</v>
      </c>
      <c r="T7" s="1" t="n">
        <f aca="false">'[1]summary 0709'!K14</f>
        <v>3</v>
      </c>
      <c r="W7" s="1" t="n">
        <f aca="false">'[1]summary 0730'!K15</f>
        <v>2</v>
      </c>
      <c r="X7" s="1" t="n">
        <f aca="false">'[1]summary 0806'!K15</f>
        <v>1</v>
      </c>
      <c r="Y7" s="1" t="n">
        <f aca="false">'[1]summary 0813'!K15</f>
        <v>2</v>
      </c>
      <c r="AA7" s="1" t="n">
        <f aca="false">'summary 0827'!K15</f>
        <v>3</v>
      </c>
      <c r="AB7" s="1" t="n">
        <f aca="false">'summary 0904'!K15</f>
        <v>1</v>
      </c>
    </row>
    <row r="8" customFormat="false" ht="12.75" hidden="false" customHeight="false" outlineLevel="0" collapsed="false">
      <c r="A8" s="3" t="s">
        <v>35</v>
      </c>
      <c r="B8" s="5"/>
      <c r="G8" s="1" t="n">
        <f aca="false">1+1+1+1</f>
        <v>4</v>
      </c>
      <c r="H8" s="1" t="n">
        <f aca="false">1</f>
        <v>1</v>
      </c>
      <c r="I8" s="1" t="n">
        <f aca="false">1+1+1+1+1</f>
        <v>5</v>
      </c>
      <c r="J8" s="1" t="n">
        <f aca="false">1</f>
        <v>1</v>
      </c>
      <c r="K8" s="5" t="n">
        <v>2</v>
      </c>
      <c r="L8" s="5" t="n">
        <v>1</v>
      </c>
      <c r="M8" s="5"/>
      <c r="N8" s="6" t="n">
        <f aca="false">3</f>
        <v>3</v>
      </c>
      <c r="P8" s="1" t="n">
        <v>3</v>
      </c>
      <c r="Q8" s="1" t="n">
        <f aca="false">'[1]summary 0618'!K16</f>
        <v>1</v>
      </c>
      <c r="T8" s="1" t="n">
        <f aca="false">'[1]summary 0709'!K15</f>
        <v>2</v>
      </c>
      <c r="V8" s="1" t="n">
        <f aca="false">'[1]summary 0723'!K16</f>
        <v>2</v>
      </c>
      <c r="X8" s="1" t="n">
        <f aca="false">'[1]summary 0806'!K16</f>
        <v>1</v>
      </c>
      <c r="Y8" s="1" t="n">
        <f aca="false">'[1]summary 0813'!K16</f>
        <v>1</v>
      </c>
      <c r="Z8" s="1" t="n">
        <f aca="false">'summary 0820'!K16</f>
        <v>3</v>
      </c>
      <c r="AA8" s="1" t="n">
        <f aca="false">'summary 0827'!K16</f>
        <v>2</v>
      </c>
    </row>
    <row r="9" customFormat="false" ht="12.75" hidden="false" customHeight="false" outlineLevel="0" collapsed="false">
      <c r="A9" s="3" t="s">
        <v>36</v>
      </c>
      <c r="B9" s="5"/>
      <c r="K9" s="5" t="n">
        <v>1</v>
      </c>
      <c r="L9" s="5"/>
      <c r="M9" s="5" t="n">
        <v>1</v>
      </c>
      <c r="N9" s="6"/>
      <c r="O9" s="1" t="n">
        <v>2</v>
      </c>
      <c r="Q9" s="1" t="n">
        <f aca="false">'[1]summary 0618'!K17</f>
        <v>4</v>
      </c>
      <c r="R9" s="1" t="n">
        <f aca="false">'[1]summary 0625'!K17</f>
        <v>7</v>
      </c>
      <c r="V9" s="1" t="n">
        <f aca="false">'[1]summary 0723'!K16</f>
        <v>2</v>
      </c>
      <c r="W9" s="1" t="n">
        <f aca="false">'[1]summary 0730'!K17</f>
        <v>3</v>
      </c>
      <c r="X9" s="1" t="n">
        <f aca="false">'[1]summary 0806'!K17</f>
        <v>3</v>
      </c>
      <c r="Y9" s="1" t="n">
        <f aca="false">'[1]summary 0813'!K17</f>
        <v>2</v>
      </c>
      <c r="Z9" s="1" t="n">
        <f aca="false">'summary 0820'!K17</f>
        <v>3</v>
      </c>
      <c r="AA9" s="1" t="n">
        <f aca="false">'summary 0827'!K17</f>
        <v>2</v>
      </c>
      <c r="AB9" s="1" t="n">
        <f aca="false">'summary 0904'!K17</f>
        <v>1</v>
      </c>
    </row>
    <row r="10" customFormat="false" ht="12.75" hidden="false" customHeight="false" outlineLevel="0" collapsed="false">
      <c r="A10" s="7" t="s">
        <v>37</v>
      </c>
      <c r="B10" s="5"/>
      <c r="K10" s="5"/>
      <c r="L10" s="5"/>
      <c r="M10" s="5"/>
      <c r="N10" s="5"/>
      <c r="S10" s="1" t="n">
        <f aca="false">'[1]summary 0702'!K18</f>
        <v>1</v>
      </c>
      <c r="U10" s="1" t="n">
        <f aca="false">'[1]summary 0716'!K17</f>
        <v>1</v>
      </c>
      <c r="V10" s="1" t="n">
        <f aca="false">'[1]summary 0723'!K17</f>
        <v>1</v>
      </c>
      <c r="W10" s="1" t="n">
        <f aca="false">'[1]summary 0730'!K18</f>
        <v>2</v>
      </c>
      <c r="X10" s="1" t="n">
        <f aca="false">'[1]summary 0806'!K18</f>
        <v>1</v>
      </c>
      <c r="Z10" s="1" t="n">
        <f aca="false">'summary 0820'!K18</f>
        <v>1</v>
      </c>
      <c r="AA10" s="1" t="n">
        <f aca="false">'summary 0827'!K18</f>
        <v>1</v>
      </c>
      <c r="AB10" s="1" t="n">
        <f aca="false">'summary 0904'!K18</f>
        <v>1</v>
      </c>
    </row>
    <row r="11" customFormat="false" ht="12.75" hidden="false" customHeight="false" outlineLevel="0" collapsed="false">
      <c r="A11" s="8" t="s">
        <v>38</v>
      </c>
      <c r="B11" s="5"/>
      <c r="G11" s="1" t="n">
        <v>44</v>
      </c>
      <c r="H11" s="1" t="n">
        <v>16</v>
      </c>
      <c r="I11" s="1" t="n">
        <v>19</v>
      </c>
      <c r="J11" s="1" t="n">
        <f aca="false">SUM(J2:J8)</f>
        <v>26</v>
      </c>
      <c r="K11" s="5" t="n">
        <f aca="false">SUM(K2:K9)</f>
        <v>22</v>
      </c>
      <c r="L11" s="5" t="n">
        <f aca="false">SUM(L2:L9)</f>
        <v>13</v>
      </c>
      <c r="M11" s="5" t="n">
        <f aca="false">SUM(M2:M9)</f>
        <v>11</v>
      </c>
      <c r="N11" s="5" t="n">
        <f aca="false">SUM(N2:N9)</f>
        <v>17</v>
      </c>
      <c r="O11" s="5" t="n">
        <f aca="false">SUM(O2:O9)</f>
        <v>16</v>
      </c>
      <c r="P11" s="5" t="n">
        <f aca="false">SUM(P2:P9)</f>
        <v>16</v>
      </c>
      <c r="Q11" s="5" t="n">
        <f aca="false">SUM(Q2:Q9)</f>
        <v>16</v>
      </c>
      <c r="R11" s="5" t="n">
        <f aca="false">SUM(R2:R9)</f>
        <v>26</v>
      </c>
      <c r="S11" s="5" t="n">
        <f aca="false">SUM(S2:S10)</f>
        <v>8</v>
      </c>
      <c r="T11" s="5" t="n">
        <f aca="false">SUM(T2:T10)</f>
        <v>23</v>
      </c>
      <c r="U11" s="1" t="n">
        <f aca="false">SUM(U3:U10)</f>
        <v>15</v>
      </c>
      <c r="V11" s="1" t="n">
        <f aca="false">SUM(V3:V10)</f>
        <v>19</v>
      </c>
      <c r="W11" s="1" t="n">
        <f aca="false">SUM(W3:W10)</f>
        <v>29</v>
      </c>
      <c r="X11" s="1" t="n">
        <f aca="false">SUM(X3:X10)</f>
        <v>24</v>
      </c>
      <c r="Y11" s="1" t="n">
        <f aca="false">SUM(Y3:Y10)</f>
        <v>17</v>
      </c>
      <c r="Z11" s="1" t="n">
        <f aca="false">SUM(Z3:Z10)</f>
        <v>14</v>
      </c>
      <c r="AA11" s="1" t="n">
        <f aca="false">SUM(AA3:AA10)</f>
        <v>23</v>
      </c>
      <c r="AB11" s="1" t="n">
        <f aca="false">SUM(AB3:AB10)</f>
        <v>18</v>
      </c>
    </row>
    <row r="12" customFormat="false" ht="12.75" hidden="false" customHeight="false" outlineLevel="0" collapsed="false">
      <c r="A12" s="2" t="s">
        <v>0</v>
      </c>
      <c r="B12" s="2"/>
      <c r="C12" s="2"/>
      <c r="D12" s="2"/>
      <c r="E12" s="2"/>
      <c r="F12" s="2"/>
      <c r="G12" s="9" t="n">
        <v>36986</v>
      </c>
      <c r="H12" s="9" t="n">
        <v>36993</v>
      </c>
      <c r="I12" s="9" t="n">
        <v>37000</v>
      </c>
      <c r="J12" s="9" t="n">
        <v>37007</v>
      </c>
      <c r="K12" s="9" t="n">
        <v>37013</v>
      </c>
      <c r="L12" s="9" t="n">
        <v>37021</v>
      </c>
      <c r="M12" s="9" t="n">
        <v>37029</v>
      </c>
      <c r="N12" s="9" t="n">
        <v>37039</v>
      </c>
      <c r="O12" s="9" t="n">
        <v>37046</v>
      </c>
      <c r="P12" s="9" t="n">
        <v>37053</v>
      </c>
      <c r="Q12" s="9" t="n">
        <v>37060</v>
      </c>
      <c r="R12" s="9" t="n">
        <v>37067</v>
      </c>
      <c r="S12" s="9" t="n">
        <v>37074</v>
      </c>
      <c r="T12" s="9" t="n">
        <v>37081</v>
      </c>
      <c r="U12" s="9" t="n">
        <v>37088</v>
      </c>
      <c r="V12" s="9" t="n">
        <v>37095</v>
      </c>
      <c r="W12" s="9" t="n">
        <v>37102</v>
      </c>
      <c r="X12" s="9" t="n">
        <v>37109</v>
      </c>
      <c r="Y12" s="9" t="n">
        <v>37116</v>
      </c>
      <c r="Z12" s="9" t="n">
        <v>37123</v>
      </c>
      <c r="AA12" s="9" t="n">
        <v>37130</v>
      </c>
      <c r="AB12" s="9" t="n">
        <v>37138</v>
      </c>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15" customFormat="false" ht="12.75" hidden="false" customHeight="false" outlineLevel="0" collapsed="false">
      <c r="A15" s="1" t="s">
        <v>39</v>
      </c>
      <c r="Y15" s="1" t="n">
        <f aca="false">[2]Aug!$U$24+[2]Aug!$U$9</f>
        <v>3</v>
      </c>
      <c r="Z15" s="1" t="n">
        <f aca="false">[2]Aug!$AB$27</f>
        <v>1</v>
      </c>
      <c r="AB15" s="1" t="n">
        <f aca="false">3</f>
        <v>3</v>
      </c>
      <c r="AC15" s="1" t="s">
        <v>39</v>
      </c>
    </row>
    <row r="16" customFormat="false" ht="12.75" hidden="false" customHeight="false" outlineLevel="0" collapsed="false">
      <c r="A16" s="1" t="s">
        <v>40</v>
      </c>
      <c r="X16" s="1" t="n">
        <f aca="false">[2]Aug!$N$22+[2]Aug!$N$20+[2]Aug!$N$7+[2]Aug!$N$8</f>
        <v>14</v>
      </c>
      <c r="Y16" s="1" t="n">
        <f aca="false">[2]Aug!$U$20+[2]Aug!$U$22+[2]Aug!$U$16</f>
        <v>3</v>
      </c>
      <c r="Z16" s="1" t="n">
        <f aca="false">[2]Aug!$AB$22+[2]Aug!$AB$7+[2]Aug!$AB$8</f>
        <v>8</v>
      </c>
      <c r="AA16" s="1" t="n">
        <f aca="false">[2]Aug!$AI$16+1</f>
        <v>2</v>
      </c>
      <c r="AB16" s="1" t="n">
        <f aca="false">1+1+5+2</f>
        <v>9</v>
      </c>
      <c r="AC16" s="1" t="s">
        <v>40</v>
      </c>
    </row>
    <row r="17" customFormat="false" ht="12.75" hidden="false" customHeight="false" outlineLevel="0" collapsed="false">
      <c r="A17" s="1" t="s">
        <v>41</v>
      </c>
      <c r="AC17" s="1" t="s">
        <v>41</v>
      </c>
    </row>
    <row r="18" customFormat="false" ht="12.75" hidden="false" customHeight="false" outlineLevel="0" collapsed="false">
      <c r="A18" s="1" t="s">
        <v>42</v>
      </c>
      <c r="AC18" s="1" t="s">
        <v>42</v>
      </c>
    </row>
    <row r="19" customFormat="false" ht="12.75" hidden="false" customHeight="false" outlineLevel="0" collapsed="false">
      <c r="A19" s="1" t="s">
        <v>43</v>
      </c>
      <c r="AC19" s="1" t="s">
        <v>43</v>
      </c>
    </row>
    <row r="20" customFormat="false" ht="12.75" hidden="false" customHeight="false" outlineLevel="0" collapsed="false">
      <c r="A20" s="1" t="s">
        <v>44</v>
      </c>
      <c r="X20" s="1" t="n">
        <f aca="false">[2]Aug!$N$21+[2]Aug!$N$15</f>
        <v>6</v>
      </c>
      <c r="Y20" s="1" t="n">
        <f aca="false">[2]Aug!$U$26+[2]Aug!$U$21</f>
        <v>7</v>
      </c>
      <c r="Z20" s="1" t="n">
        <f aca="false">[2]Aug!$AB$26+[2]Aug!$AB$21</f>
        <v>3</v>
      </c>
      <c r="AA20" s="1" t="n">
        <f aca="false">[2]Aug!$AI$26+[2]Aug!$AI$21</f>
        <v>11</v>
      </c>
      <c r="AB20" s="1" t="n">
        <f aca="false">1</f>
        <v>1</v>
      </c>
      <c r="AC20" s="1" t="s">
        <v>44</v>
      </c>
    </row>
    <row r="22" customFormat="false" ht="12.75" hidden="false" customHeight="false" outlineLevel="0" collapsed="false">
      <c r="A22" s="1" t="s">
        <v>45</v>
      </c>
      <c r="X22" s="1" t="n">
        <f aca="false">SUM(X15:X20)</f>
        <v>20</v>
      </c>
      <c r="Y22" s="1" t="n">
        <f aca="false">SUM(Y15:Y20)</f>
        <v>13</v>
      </c>
      <c r="Z22" s="1" t="n">
        <f aca="false">SUM(Z15:Z20)</f>
        <v>12</v>
      </c>
      <c r="AA22" s="1" t="n">
        <f aca="false">SUM(AA15:AA20)</f>
        <v>13</v>
      </c>
      <c r="AB22" s="1" t="n">
        <f aca="false">SUM(AB15:AB20)</f>
        <v>13</v>
      </c>
      <c r="AC22" s="1" t="s">
        <v>46</v>
      </c>
    </row>
    <row r="24" customFormat="false" ht="12.75" hidden="false" customHeight="false" outlineLevel="0" collapsed="false">
      <c r="A24" s="1" t="s">
        <v>47</v>
      </c>
      <c r="AC24" s="1" t="s">
        <v>47</v>
      </c>
    </row>
    <row r="98" customFormat="false" ht="12.75" hidden="false" customHeight="false" outlineLevel="0" collapsed="false">
      <c r="A98" s="10" t="s">
        <v>227</v>
      </c>
      <c r="B98" s="11"/>
      <c r="C98" s="11"/>
      <c r="D98" s="11"/>
      <c r="E98" s="11"/>
      <c r="F98" s="12"/>
      <c r="G98" s="11"/>
      <c r="H98" s="11"/>
      <c r="I98" s="12"/>
      <c r="J98" s="12"/>
      <c r="K98" s="12"/>
      <c r="L98" s="11"/>
    </row>
    <row r="99" customFormat="false" ht="12.75" hidden="false" customHeight="false" outlineLevel="0" collapsed="false">
      <c r="A99" s="11"/>
      <c r="B99" s="11"/>
      <c r="C99" s="11"/>
      <c r="D99" s="11"/>
      <c r="E99" s="11"/>
      <c r="F99" s="12"/>
      <c r="G99" s="11"/>
      <c r="H99" s="11"/>
      <c r="I99" s="12"/>
      <c r="J99" s="12"/>
      <c r="K99" s="12"/>
      <c r="L99" s="11"/>
    </row>
    <row r="100" customFormat="false" ht="12.75" hidden="false" customHeight="false" outlineLevel="0" collapsed="false">
      <c r="A100" s="13" t="s">
        <v>49</v>
      </c>
      <c r="B100" s="11"/>
      <c r="C100" s="11"/>
      <c r="D100" s="11"/>
      <c r="E100" s="11"/>
      <c r="F100" s="12"/>
      <c r="G100" s="11"/>
      <c r="H100" s="11"/>
      <c r="I100" s="12"/>
      <c r="J100" s="12"/>
      <c r="K100" s="12"/>
      <c r="L100" s="11"/>
    </row>
    <row r="101" customFormat="false" ht="12.75" hidden="false" customHeight="false" outlineLevel="0" collapsed="false">
      <c r="A101" s="11" t="s">
        <v>50</v>
      </c>
      <c r="B101" s="11"/>
      <c r="C101" s="11"/>
      <c r="D101" s="11"/>
      <c r="E101" s="11"/>
      <c r="F101" s="12"/>
      <c r="G101" s="11"/>
      <c r="H101" s="11"/>
      <c r="I101" s="12"/>
      <c r="J101" s="12"/>
      <c r="K101" s="12"/>
      <c r="L101" s="11"/>
    </row>
    <row r="102" customFormat="false" ht="12.75" hidden="false" customHeight="false" outlineLevel="0" collapsed="false">
      <c r="A102" s="11" t="s">
        <v>51</v>
      </c>
      <c r="B102" s="11"/>
      <c r="C102" s="11"/>
      <c r="D102" s="11"/>
      <c r="E102" s="11"/>
      <c r="F102" s="12"/>
      <c r="G102" s="11"/>
      <c r="H102" s="11"/>
      <c r="I102" s="12"/>
      <c r="J102" s="12"/>
      <c r="K102" s="12"/>
      <c r="L102" s="11"/>
    </row>
    <row r="103" customFormat="false" ht="12.75" hidden="false" customHeight="false" outlineLevel="0" collapsed="false">
      <c r="A103" s="11" t="s">
        <v>52</v>
      </c>
      <c r="B103" s="11"/>
      <c r="C103" s="11"/>
      <c r="D103" s="11"/>
      <c r="E103" s="11"/>
      <c r="F103" s="12"/>
      <c r="G103" s="11"/>
      <c r="H103" s="11"/>
      <c r="I103" s="12"/>
      <c r="J103" s="12"/>
      <c r="K103" s="12"/>
      <c r="L103" s="11"/>
    </row>
    <row r="104" customFormat="false" ht="12.75" hidden="false" customHeight="false" outlineLevel="0" collapsed="false">
      <c r="A104" s="11" t="s">
        <v>53</v>
      </c>
      <c r="B104" s="11"/>
      <c r="C104" s="11"/>
      <c r="D104" s="11"/>
      <c r="E104" s="11"/>
      <c r="F104" s="12"/>
      <c r="G104" s="11"/>
      <c r="H104" s="11"/>
      <c r="I104" s="12"/>
      <c r="J104" s="12"/>
      <c r="K104" s="12"/>
      <c r="L104" s="11"/>
    </row>
    <row r="105" customFormat="false" ht="12.75" hidden="false" customHeight="false" outlineLevel="0" collapsed="false">
      <c r="A105" s="11" t="s">
        <v>54</v>
      </c>
      <c r="B105" s="11"/>
      <c r="C105" s="11"/>
      <c r="D105" s="11"/>
      <c r="E105" s="11"/>
      <c r="F105" s="12"/>
      <c r="G105" s="11"/>
      <c r="H105" s="11"/>
      <c r="I105" s="12"/>
      <c r="J105" s="12"/>
      <c r="K105" s="12"/>
      <c r="L105" s="11"/>
    </row>
    <row r="106" customFormat="false" ht="12.75" hidden="false" customHeight="false" outlineLevel="0" collapsed="false">
      <c r="A106" s="11" t="s">
        <v>55</v>
      </c>
      <c r="B106" s="11"/>
      <c r="C106" s="11"/>
      <c r="D106" s="11"/>
      <c r="E106" s="11"/>
      <c r="F106" s="12"/>
      <c r="G106" s="11"/>
      <c r="H106" s="11"/>
      <c r="I106" s="12"/>
      <c r="J106" s="12"/>
      <c r="K106" s="12"/>
      <c r="L106" s="11"/>
    </row>
    <row r="107" customFormat="false" ht="12.75" hidden="false" customHeight="false" outlineLevel="0" collapsed="false">
      <c r="A107" s="11" t="s">
        <v>56</v>
      </c>
      <c r="B107" s="11"/>
      <c r="C107" s="11"/>
      <c r="D107" s="11"/>
      <c r="E107" s="11"/>
      <c r="F107" s="12"/>
      <c r="G107" s="11"/>
      <c r="H107" s="11"/>
      <c r="I107" s="12"/>
      <c r="J107" s="12"/>
      <c r="K107" s="12"/>
      <c r="L107" s="11"/>
    </row>
    <row r="108" customFormat="false" ht="12.75" hidden="false" customHeight="false" outlineLevel="0" collapsed="false">
      <c r="A108" s="11" t="s">
        <v>57</v>
      </c>
      <c r="B108" s="11"/>
      <c r="C108" s="11"/>
      <c r="D108" s="11"/>
      <c r="E108" s="11"/>
      <c r="F108" s="12"/>
      <c r="G108" s="11"/>
      <c r="H108" s="11"/>
      <c r="I108" s="12"/>
      <c r="J108" s="12"/>
      <c r="K108" s="12"/>
      <c r="L108" s="11"/>
    </row>
    <row r="109" customFormat="false" ht="12.75" hidden="false" customHeight="false" outlineLevel="0" collapsed="false">
      <c r="A109" s="11" t="s">
        <v>58</v>
      </c>
      <c r="B109" s="11"/>
      <c r="C109" s="11"/>
      <c r="D109" s="11"/>
      <c r="E109" s="11"/>
      <c r="F109" s="12"/>
      <c r="G109" s="11"/>
      <c r="H109" s="11"/>
      <c r="I109" s="12"/>
      <c r="J109" s="12"/>
      <c r="K109" s="12"/>
      <c r="L109" s="11"/>
    </row>
    <row r="110" customFormat="false" ht="12.75" hidden="false" customHeight="false" outlineLevel="0" collapsed="false">
      <c r="A110" s="11"/>
      <c r="B110" s="11"/>
      <c r="C110" s="11"/>
      <c r="D110" s="11"/>
      <c r="E110" s="11"/>
      <c r="F110" s="12"/>
      <c r="G110" s="11"/>
      <c r="H110" s="11"/>
      <c r="I110" s="12"/>
      <c r="J110" s="12"/>
      <c r="K110" s="12"/>
      <c r="L110" s="11"/>
    </row>
    <row r="111" customFormat="false" ht="12.75" hidden="false" customHeight="false" outlineLevel="0" collapsed="false">
      <c r="A111" s="14"/>
      <c r="B111" s="14"/>
      <c r="C111" s="14"/>
      <c r="D111" s="14"/>
      <c r="E111" s="14" t="s">
        <v>59</v>
      </c>
      <c r="F111" s="14"/>
      <c r="G111" s="14"/>
      <c r="H111" s="14"/>
      <c r="I111" s="14" t="s">
        <v>60</v>
      </c>
      <c r="J111" s="14" t="s">
        <v>61</v>
      </c>
      <c r="K111" s="14" t="s">
        <v>62</v>
      </c>
      <c r="L111" s="14" t="s">
        <v>63</v>
      </c>
    </row>
    <row r="112" customFormat="false" ht="12.75" hidden="false" customHeight="false" outlineLevel="0" collapsed="false">
      <c r="A112" s="14" t="s">
        <v>64</v>
      </c>
      <c r="B112" s="14" t="s">
        <v>65</v>
      </c>
      <c r="C112" s="14" t="s">
        <v>66</v>
      </c>
      <c r="D112" s="14" t="s">
        <v>67</v>
      </c>
      <c r="E112" s="14" t="s">
        <v>68</v>
      </c>
      <c r="F112" s="14" t="s">
        <v>49</v>
      </c>
      <c r="G112" s="14" t="s">
        <v>69</v>
      </c>
      <c r="H112" s="14" t="s">
        <v>70</v>
      </c>
      <c r="I112" s="14" t="s">
        <v>71</v>
      </c>
      <c r="J112" s="14" t="s">
        <v>72</v>
      </c>
      <c r="K112" s="14" t="s">
        <v>73</v>
      </c>
      <c r="L112" s="14" t="s">
        <v>74</v>
      </c>
    </row>
    <row r="113" customFormat="false" ht="12.75" hidden="false" customHeight="false" outlineLevel="0" collapsed="false">
      <c r="A113" s="14"/>
      <c r="B113" s="14"/>
      <c r="C113" s="14"/>
      <c r="D113" s="14"/>
      <c r="E113" s="14"/>
      <c r="F113" s="14"/>
      <c r="G113" s="14"/>
      <c r="H113" s="14"/>
      <c r="I113" s="14"/>
      <c r="J113" s="14"/>
      <c r="K113" s="14"/>
      <c r="L113" s="14"/>
    </row>
    <row r="114" customFormat="false" ht="25.5" hidden="false" customHeight="false" outlineLevel="0" collapsed="false">
      <c r="A114" s="20" t="n">
        <v>37141</v>
      </c>
      <c r="B114" s="21" t="s">
        <v>367</v>
      </c>
      <c r="C114" s="21" t="s">
        <v>41</v>
      </c>
      <c r="D114" s="21" t="s">
        <v>177</v>
      </c>
      <c r="E114" s="21" t="s">
        <v>368</v>
      </c>
      <c r="F114" s="21" t="s">
        <v>96</v>
      </c>
      <c r="G114" s="22" t="s">
        <v>369</v>
      </c>
      <c r="H114" s="22"/>
      <c r="I114" s="21" t="s">
        <v>82</v>
      </c>
      <c r="J114" s="21" t="s">
        <v>82</v>
      </c>
      <c r="K114" s="21" t="s">
        <v>81</v>
      </c>
      <c r="L114" s="21" t="s">
        <v>83</v>
      </c>
    </row>
    <row r="115" customFormat="false" ht="25.5" hidden="false" customHeight="false" outlineLevel="0" collapsed="false">
      <c r="A115" s="20" t="n">
        <v>37141</v>
      </c>
      <c r="B115" s="21" t="s">
        <v>370</v>
      </c>
      <c r="C115" s="21" t="s">
        <v>40</v>
      </c>
      <c r="D115" s="21" t="s">
        <v>173</v>
      </c>
      <c r="E115" s="21" t="s">
        <v>128</v>
      </c>
      <c r="F115" s="21" t="s">
        <v>96</v>
      </c>
      <c r="G115" s="22" t="s">
        <v>371</v>
      </c>
      <c r="H115" s="22"/>
      <c r="I115" s="21" t="s">
        <v>82</v>
      </c>
      <c r="J115" s="21" t="s">
        <v>82</v>
      </c>
      <c r="K115" s="21" t="s">
        <v>82</v>
      </c>
      <c r="L115" s="21" t="s">
        <v>83</v>
      </c>
    </row>
    <row r="116" customFormat="false" ht="25.5" hidden="false" customHeight="false" outlineLevel="0" collapsed="false">
      <c r="A116" s="20" t="n">
        <v>37141</v>
      </c>
      <c r="B116" s="21" t="s">
        <v>339</v>
      </c>
      <c r="C116" s="21" t="s">
        <v>40</v>
      </c>
      <c r="D116" s="21" t="s">
        <v>217</v>
      </c>
      <c r="E116" s="21" t="s">
        <v>128</v>
      </c>
      <c r="F116" s="21" t="s">
        <v>96</v>
      </c>
      <c r="G116" s="22" t="s">
        <v>372</v>
      </c>
      <c r="H116" s="22"/>
      <c r="I116" s="21" t="s">
        <v>82</v>
      </c>
      <c r="J116" s="21" t="s">
        <v>82</v>
      </c>
      <c r="K116" s="21" t="s">
        <v>82</v>
      </c>
      <c r="L116" s="21" t="s">
        <v>83</v>
      </c>
    </row>
    <row r="117" customFormat="false" ht="63.75" hidden="false" customHeight="false" outlineLevel="0" collapsed="false">
      <c r="A117" s="20" t="n">
        <v>37141</v>
      </c>
      <c r="B117" s="21" t="s">
        <v>89</v>
      </c>
      <c r="C117" s="21" t="s">
        <v>42</v>
      </c>
      <c r="D117" s="21" t="s">
        <v>89</v>
      </c>
      <c r="E117" s="21" t="s">
        <v>86</v>
      </c>
      <c r="F117" s="21" t="s">
        <v>87</v>
      </c>
      <c r="G117" s="22" t="s">
        <v>373</v>
      </c>
      <c r="H117" s="22"/>
      <c r="I117" s="21" t="s">
        <v>82</v>
      </c>
      <c r="J117" s="21" t="s">
        <v>82</v>
      </c>
      <c r="K117" s="21" t="s">
        <v>81</v>
      </c>
      <c r="L117" s="21" t="s">
        <v>83</v>
      </c>
    </row>
    <row r="118" customFormat="false" ht="24.75" hidden="false" customHeight="true" outlineLevel="0" collapsed="false">
      <c r="A118" s="20" t="n">
        <v>37141</v>
      </c>
      <c r="B118" s="21" t="s">
        <v>253</v>
      </c>
      <c r="C118" s="21" t="s">
        <v>42</v>
      </c>
      <c r="D118" s="21" t="s">
        <v>374</v>
      </c>
      <c r="E118" s="21" t="s">
        <v>375</v>
      </c>
      <c r="F118" s="21" t="s">
        <v>87</v>
      </c>
      <c r="G118" s="22" t="s">
        <v>376</v>
      </c>
      <c r="H118" s="22"/>
      <c r="I118" s="21" t="s">
        <v>81</v>
      </c>
      <c r="J118" s="21" t="s">
        <v>81</v>
      </c>
      <c r="K118" s="21" t="s">
        <v>81</v>
      </c>
      <c r="L118" s="21" t="s">
        <v>83</v>
      </c>
    </row>
    <row r="119" customFormat="false" ht="38.25" hidden="false" customHeight="false" outlineLevel="0" collapsed="false">
      <c r="A119" s="54" t="n">
        <v>37140</v>
      </c>
      <c r="B119" s="55" t="s">
        <v>377</v>
      </c>
      <c r="C119" s="55" t="s">
        <v>42</v>
      </c>
      <c r="D119" s="55" t="s">
        <v>188</v>
      </c>
      <c r="E119" s="55" t="s">
        <v>86</v>
      </c>
      <c r="F119" s="55" t="s">
        <v>87</v>
      </c>
      <c r="G119" s="56" t="s">
        <v>378</v>
      </c>
      <c r="H119" s="56"/>
      <c r="I119" s="55" t="s">
        <v>82</v>
      </c>
      <c r="J119" s="55" t="s">
        <v>82</v>
      </c>
      <c r="K119" s="55" t="s">
        <v>81</v>
      </c>
      <c r="L119" s="17" t="s">
        <v>83</v>
      </c>
      <c r="M119" s="19"/>
      <c r="N119" s="19"/>
      <c r="O119" s="19"/>
      <c r="P119" s="19"/>
      <c r="Q119" s="19"/>
      <c r="R119" s="19"/>
      <c r="S119" s="19"/>
      <c r="T119" s="19"/>
      <c r="U119" s="19"/>
      <c r="V119" s="19"/>
      <c r="W119" s="19"/>
      <c r="X119" s="19"/>
      <c r="Y119" s="19"/>
    </row>
    <row r="120" customFormat="false" ht="38.25" hidden="false" customHeight="false" outlineLevel="0" collapsed="false">
      <c r="A120" s="20" t="n">
        <v>37140</v>
      </c>
      <c r="B120" s="21" t="s">
        <v>379</v>
      </c>
      <c r="C120" s="21" t="s">
        <v>93</v>
      </c>
      <c r="D120" s="21" t="s">
        <v>198</v>
      </c>
      <c r="E120" s="21" t="s">
        <v>199</v>
      </c>
      <c r="F120" s="21" t="s">
        <v>96</v>
      </c>
      <c r="G120" s="22" t="s">
        <v>380</v>
      </c>
      <c r="H120" s="22"/>
      <c r="I120" s="21" t="s">
        <v>82</v>
      </c>
      <c r="J120" s="21" t="s">
        <v>81</v>
      </c>
      <c r="K120" s="21" t="s">
        <v>82</v>
      </c>
      <c r="L120" s="17" t="s">
        <v>83</v>
      </c>
      <c r="M120" s="19"/>
      <c r="N120" s="19"/>
      <c r="O120" s="19"/>
      <c r="P120" s="19"/>
      <c r="Q120" s="19"/>
      <c r="R120" s="19"/>
      <c r="S120" s="19"/>
      <c r="T120" s="19"/>
      <c r="U120" s="19"/>
      <c r="V120" s="19"/>
      <c r="W120" s="19"/>
      <c r="X120" s="19"/>
      <c r="Y120" s="19"/>
    </row>
    <row r="121" customFormat="false" ht="12.75" hidden="false" customHeight="false" outlineLevel="0" collapsed="false">
      <c r="A121" s="20" t="n">
        <v>37140</v>
      </c>
      <c r="B121" s="21" t="s">
        <v>381</v>
      </c>
      <c r="C121" s="21" t="s">
        <v>93</v>
      </c>
      <c r="D121" s="21" t="s">
        <v>382</v>
      </c>
      <c r="E121" s="21"/>
      <c r="F121" s="21" t="s">
        <v>96</v>
      </c>
      <c r="G121" s="22" t="s">
        <v>319</v>
      </c>
      <c r="H121" s="22"/>
      <c r="I121" s="21" t="s">
        <v>82</v>
      </c>
      <c r="J121" s="21" t="s">
        <v>82</v>
      </c>
      <c r="K121" s="21" t="s">
        <v>82</v>
      </c>
      <c r="L121" s="17" t="s">
        <v>83</v>
      </c>
      <c r="M121" s="19"/>
      <c r="N121" s="19"/>
      <c r="O121" s="19"/>
      <c r="P121" s="19"/>
      <c r="Q121" s="19"/>
      <c r="R121" s="19"/>
      <c r="S121" s="19"/>
      <c r="T121" s="19"/>
      <c r="U121" s="19"/>
      <c r="V121" s="19"/>
      <c r="W121" s="19"/>
      <c r="X121" s="19"/>
      <c r="Y121" s="19"/>
    </row>
    <row r="122" customFormat="false" ht="55.5" hidden="false" customHeight="true" outlineLevel="0" collapsed="false">
      <c r="A122" s="20" t="n">
        <v>37140</v>
      </c>
      <c r="B122" s="21" t="s">
        <v>130</v>
      </c>
      <c r="C122" s="21" t="s">
        <v>39</v>
      </c>
      <c r="D122" s="21" t="s">
        <v>383</v>
      </c>
      <c r="E122" s="21" t="s">
        <v>100</v>
      </c>
      <c r="F122" s="21" t="s">
        <v>96</v>
      </c>
      <c r="G122" s="22" t="s">
        <v>384</v>
      </c>
      <c r="H122" s="22"/>
      <c r="I122" s="21" t="s">
        <v>82</v>
      </c>
      <c r="J122" s="21" t="s">
        <v>82</v>
      </c>
      <c r="K122" s="21" t="s">
        <v>82</v>
      </c>
      <c r="L122" s="17" t="s">
        <v>83</v>
      </c>
      <c r="M122" s="19"/>
      <c r="N122" s="19"/>
      <c r="O122" s="19"/>
      <c r="P122" s="19"/>
      <c r="Q122" s="19"/>
      <c r="R122" s="19"/>
      <c r="S122" s="19"/>
      <c r="T122" s="19"/>
      <c r="U122" s="19"/>
      <c r="V122" s="19"/>
      <c r="W122" s="19"/>
      <c r="X122" s="19"/>
      <c r="Y122" s="19"/>
    </row>
    <row r="123" customFormat="false" ht="63.75" hidden="false" customHeight="false" outlineLevel="0" collapsed="false">
      <c r="A123" s="20" t="n">
        <v>37140</v>
      </c>
      <c r="B123" s="21" t="s">
        <v>253</v>
      </c>
      <c r="C123" s="21" t="s">
        <v>42</v>
      </c>
      <c r="D123" s="21" t="s">
        <v>374</v>
      </c>
      <c r="E123" s="21" t="s">
        <v>86</v>
      </c>
      <c r="F123" s="21" t="s">
        <v>165</v>
      </c>
      <c r="G123" s="22" t="s">
        <v>385</v>
      </c>
      <c r="H123" s="22"/>
      <c r="I123" s="21" t="s">
        <v>81</v>
      </c>
      <c r="J123" s="21" t="s">
        <v>81</v>
      </c>
      <c r="K123" s="21" t="s">
        <v>81</v>
      </c>
      <c r="L123" s="17" t="s">
        <v>83</v>
      </c>
      <c r="M123" s="19"/>
      <c r="N123" s="19"/>
      <c r="O123" s="19"/>
      <c r="P123" s="19"/>
      <c r="Q123" s="19"/>
      <c r="R123" s="19"/>
      <c r="S123" s="19"/>
      <c r="T123" s="19"/>
      <c r="U123" s="19"/>
      <c r="V123" s="19"/>
      <c r="W123" s="19"/>
      <c r="X123" s="19"/>
      <c r="Y123" s="19"/>
    </row>
    <row r="124" customFormat="false" ht="12.75" hidden="false" customHeight="false" outlineLevel="0" collapsed="false">
      <c r="A124" s="20" t="n">
        <v>37139</v>
      </c>
      <c r="B124" s="21" t="s">
        <v>386</v>
      </c>
      <c r="C124" s="21" t="s">
        <v>43</v>
      </c>
      <c r="D124" s="21" t="s">
        <v>387</v>
      </c>
      <c r="E124" s="21" t="s">
        <v>104</v>
      </c>
      <c r="F124" s="21" t="s">
        <v>96</v>
      </c>
      <c r="G124" s="22" t="s">
        <v>294</v>
      </c>
      <c r="H124" s="22"/>
      <c r="I124" s="21" t="s">
        <v>81</v>
      </c>
      <c r="J124" s="21" t="s">
        <v>82</v>
      </c>
      <c r="K124" s="21" t="s">
        <v>81</v>
      </c>
      <c r="L124" s="17" t="s">
        <v>83</v>
      </c>
      <c r="M124" s="19"/>
      <c r="N124" s="19"/>
      <c r="O124" s="19"/>
      <c r="P124" s="19"/>
      <c r="Q124" s="19"/>
      <c r="R124" s="19"/>
      <c r="S124" s="19"/>
      <c r="T124" s="19"/>
      <c r="U124" s="19"/>
      <c r="V124" s="19"/>
      <c r="W124" s="19"/>
      <c r="X124" s="19"/>
      <c r="Y124" s="19"/>
    </row>
    <row r="125" customFormat="false" ht="25.5" hidden="false" customHeight="false" outlineLevel="0" collapsed="false">
      <c r="A125" s="20" t="n">
        <v>37139</v>
      </c>
      <c r="B125" s="21" t="s">
        <v>388</v>
      </c>
      <c r="C125" s="21" t="s">
        <v>42</v>
      </c>
      <c r="D125" s="21" t="s">
        <v>235</v>
      </c>
      <c r="E125" s="21" t="s">
        <v>86</v>
      </c>
      <c r="F125" s="21" t="s">
        <v>87</v>
      </c>
      <c r="G125" s="22" t="s">
        <v>389</v>
      </c>
      <c r="H125" s="22"/>
      <c r="I125" s="21" t="s">
        <v>82</v>
      </c>
      <c r="J125" s="21" t="s">
        <v>82</v>
      </c>
      <c r="K125" s="21" t="s">
        <v>81</v>
      </c>
      <c r="L125" s="17" t="s">
        <v>83</v>
      </c>
      <c r="M125" s="19"/>
      <c r="N125" s="19"/>
      <c r="O125" s="19"/>
      <c r="P125" s="19"/>
      <c r="Q125" s="19"/>
      <c r="R125" s="19"/>
      <c r="S125" s="19"/>
      <c r="T125" s="19"/>
      <c r="U125" s="19"/>
      <c r="V125" s="19"/>
      <c r="W125" s="19"/>
      <c r="X125" s="19"/>
      <c r="Y125" s="19"/>
    </row>
    <row r="126" customFormat="false" ht="38.25" hidden="false" customHeight="false" outlineLevel="0" collapsed="false">
      <c r="A126" s="20" t="n">
        <v>37138</v>
      </c>
      <c r="B126" s="22" t="s">
        <v>390</v>
      </c>
      <c r="C126" s="21" t="s">
        <v>39</v>
      </c>
      <c r="D126" s="21" t="s">
        <v>111</v>
      </c>
      <c r="E126" s="21" t="s">
        <v>288</v>
      </c>
      <c r="F126" s="21" t="s">
        <v>96</v>
      </c>
      <c r="G126" s="22" t="s">
        <v>391</v>
      </c>
      <c r="H126" s="22"/>
      <c r="I126" s="21" t="s">
        <v>82</v>
      </c>
      <c r="J126" s="21" t="s">
        <v>82</v>
      </c>
      <c r="K126" s="21" t="s">
        <v>82</v>
      </c>
      <c r="L126" s="17" t="s">
        <v>83</v>
      </c>
      <c r="M126" s="19"/>
      <c r="N126" s="19"/>
      <c r="O126" s="19"/>
      <c r="P126" s="19"/>
      <c r="Q126" s="19"/>
      <c r="R126" s="19"/>
      <c r="S126" s="19"/>
      <c r="T126" s="19"/>
      <c r="U126" s="19"/>
      <c r="V126" s="19"/>
      <c r="W126" s="19"/>
      <c r="X126" s="19"/>
      <c r="Y126" s="19"/>
    </row>
    <row r="127" customFormat="false" ht="25.5" hidden="false" customHeight="false" outlineLevel="0" collapsed="false">
      <c r="A127" s="20" t="n">
        <v>37138</v>
      </c>
      <c r="B127" s="58" t="s">
        <v>110</v>
      </c>
      <c r="C127" s="21" t="s">
        <v>39</v>
      </c>
      <c r="D127" s="21" t="s">
        <v>111</v>
      </c>
      <c r="E127" s="21" t="s">
        <v>288</v>
      </c>
      <c r="F127" s="21" t="s">
        <v>96</v>
      </c>
      <c r="G127" s="22" t="s">
        <v>391</v>
      </c>
      <c r="H127" s="22"/>
      <c r="I127" s="21" t="s">
        <v>82</v>
      </c>
      <c r="J127" s="21" t="s">
        <v>82</v>
      </c>
      <c r="K127" s="21" t="s">
        <v>82</v>
      </c>
      <c r="L127" s="17" t="s">
        <v>83</v>
      </c>
      <c r="M127" s="19"/>
      <c r="N127" s="19"/>
      <c r="O127" s="19"/>
      <c r="P127" s="19"/>
      <c r="Q127" s="19"/>
      <c r="R127" s="19"/>
      <c r="S127" s="19"/>
      <c r="T127" s="19"/>
      <c r="U127" s="19"/>
      <c r="V127" s="19"/>
      <c r="W127" s="19"/>
      <c r="X127" s="19"/>
      <c r="Y127" s="19"/>
    </row>
    <row r="128" customFormat="false" ht="38.25" hidden="false" customHeight="false" outlineLevel="0" collapsed="false">
      <c r="A128" s="20" t="n">
        <v>37138</v>
      </c>
      <c r="B128" s="22" t="s">
        <v>392</v>
      </c>
      <c r="C128" s="21" t="s">
        <v>43</v>
      </c>
      <c r="D128" s="21" t="s">
        <v>205</v>
      </c>
      <c r="E128" s="21" t="s">
        <v>104</v>
      </c>
      <c r="F128" s="21" t="s">
        <v>96</v>
      </c>
      <c r="G128" s="22" t="s">
        <v>391</v>
      </c>
      <c r="H128" s="22"/>
      <c r="I128" s="21" t="s">
        <v>82</v>
      </c>
      <c r="J128" s="21" t="s">
        <v>82</v>
      </c>
      <c r="K128" s="21" t="s">
        <v>81</v>
      </c>
      <c r="L128" s="17" t="s">
        <v>83</v>
      </c>
      <c r="M128" s="19"/>
      <c r="N128" s="19"/>
      <c r="O128" s="19"/>
      <c r="P128" s="19"/>
      <c r="Q128" s="19"/>
      <c r="R128" s="19"/>
      <c r="S128" s="19"/>
      <c r="T128" s="19"/>
      <c r="U128" s="19"/>
      <c r="V128" s="19"/>
      <c r="W128" s="19"/>
      <c r="X128" s="19"/>
      <c r="Y128" s="19"/>
    </row>
    <row r="129" customFormat="false" ht="25.5" hidden="false" customHeight="false" outlineLevel="0" collapsed="false">
      <c r="A129" s="20" t="n">
        <v>37138</v>
      </c>
      <c r="B129" s="21" t="s">
        <v>339</v>
      </c>
      <c r="C129" s="21" t="s">
        <v>40</v>
      </c>
      <c r="D129" s="21" t="s">
        <v>217</v>
      </c>
      <c r="E129" s="21" t="s">
        <v>112</v>
      </c>
      <c r="F129" s="21" t="s">
        <v>96</v>
      </c>
      <c r="G129" s="22" t="s">
        <v>340</v>
      </c>
      <c r="H129" s="22"/>
      <c r="I129" s="21" t="s">
        <v>82</v>
      </c>
      <c r="J129" s="21" t="s">
        <v>82</v>
      </c>
      <c r="K129" s="21" t="s">
        <v>81</v>
      </c>
      <c r="L129" s="17" t="s">
        <v>83</v>
      </c>
      <c r="M129" s="19"/>
      <c r="N129" s="19"/>
      <c r="O129" s="19"/>
      <c r="P129" s="19"/>
      <c r="Q129" s="19"/>
      <c r="R129" s="19"/>
      <c r="S129" s="19"/>
      <c r="T129" s="19"/>
      <c r="U129" s="19"/>
      <c r="V129" s="19"/>
      <c r="W129" s="19"/>
      <c r="X129" s="19"/>
      <c r="Y129" s="19"/>
    </row>
    <row r="130" customFormat="false" ht="89.25" hidden="false" customHeight="false" outlineLevel="0" collapsed="false">
      <c r="A130" s="20" t="n">
        <v>37138</v>
      </c>
      <c r="B130" s="21" t="s">
        <v>393</v>
      </c>
      <c r="C130" s="21" t="s">
        <v>42</v>
      </c>
      <c r="D130" s="21" t="s">
        <v>235</v>
      </c>
      <c r="E130" s="21" t="s">
        <v>86</v>
      </c>
      <c r="F130" s="21" t="s">
        <v>164</v>
      </c>
      <c r="G130" s="22" t="s">
        <v>394</v>
      </c>
      <c r="H130" s="22"/>
      <c r="I130" s="21" t="s">
        <v>82</v>
      </c>
      <c r="J130" s="21" t="s">
        <v>82</v>
      </c>
      <c r="K130" s="21" t="s">
        <v>81</v>
      </c>
      <c r="L130" s="17" t="s">
        <v>83</v>
      </c>
      <c r="M130" s="19"/>
      <c r="N130" s="19"/>
      <c r="O130" s="19"/>
      <c r="P130" s="19"/>
      <c r="Q130" s="19"/>
      <c r="R130" s="19"/>
      <c r="S130" s="19"/>
      <c r="T130" s="19"/>
      <c r="U130" s="19"/>
      <c r="V130" s="19"/>
      <c r="W130" s="19"/>
      <c r="X130" s="19"/>
      <c r="Y130" s="19"/>
    </row>
    <row r="131" customFormat="false" ht="51" hidden="false" customHeight="false" outlineLevel="0" collapsed="false">
      <c r="A131" s="20" t="n">
        <v>37138</v>
      </c>
      <c r="B131" s="21" t="s">
        <v>395</v>
      </c>
      <c r="C131" s="21"/>
      <c r="D131" s="21"/>
      <c r="E131" s="21"/>
      <c r="F131" s="21" t="s">
        <v>105</v>
      </c>
      <c r="G131" s="22" t="s">
        <v>396</v>
      </c>
      <c r="H131" s="22"/>
      <c r="I131" s="21" t="s">
        <v>82</v>
      </c>
      <c r="J131" s="21" t="s">
        <v>81</v>
      </c>
      <c r="K131" s="21" t="s">
        <v>81</v>
      </c>
      <c r="L131" s="17" t="s">
        <v>83</v>
      </c>
      <c r="M131" s="19"/>
      <c r="N131" s="19"/>
      <c r="O131" s="19"/>
      <c r="P131" s="19"/>
      <c r="Q131" s="19"/>
      <c r="R131" s="19"/>
      <c r="S131" s="19"/>
      <c r="T131" s="19"/>
      <c r="U131" s="19"/>
      <c r="V131" s="19"/>
      <c r="W131" s="19"/>
      <c r="X131" s="19"/>
      <c r="Y131" s="19"/>
    </row>
    <row r="132" customFormat="false" ht="12.75" hidden="false" customHeight="false" outlineLevel="0" collapsed="false">
      <c r="A132" s="15"/>
      <c r="B132" s="22"/>
      <c r="C132" s="17"/>
      <c r="D132" s="17"/>
      <c r="E132" s="17"/>
      <c r="F132" s="17"/>
      <c r="G132" s="22"/>
      <c r="H132" s="22"/>
      <c r="I132" s="17"/>
      <c r="J132" s="17"/>
      <c r="K132" s="17"/>
      <c r="L132" s="17"/>
      <c r="M132" s="19"/>
      <c r="N132" s="19"/>
      <c r="O132" s="19"/>
      <c r="P132" s="19"/>
      <c r="Q132" s="19"/>
      <c r="R132" s="19"/>
      <c r="S132" s="19"/>
      <c r="T132" s="19"/>
      <c r="U132" s="19"/>
      <c r="V132" s="19"/>
      <c r="W132" s="19"/>
      <c r="X132" s="19"/>
      <c r="Y132" s="19"/>
    </row>
    <row r="133" customFormat="false" ht="12.75" hidden="false" customHeight="false" outlineLevel="0" collapsed="false">
      <c r="A133" s="15"/>
      <c r="B133" s="22"/>
      <c r="C133" s="17"/>
      <c r="D133" s="17"/>
      <c r="E133" s="17"/>
      <c r="F133" s="17"/>
      <c r="G133" s="22"/>
      <c r="H133" s="22"/>
      <c r="I133" s="17"/>
      <c r="J133" s="17"/>
      <c r="K133" s="17"/>
      <c r="L133" s="17"/>
      <c r="M133" s="19"/>
      <c r="N133" s="19"/>
      <c r="O133" s="19"/>
      <c r="P133" s="19"/>
      <c r="Q133" s="19"/>
      <c r="R133" s="19"/>
      <c r="S133" s="19"/>
      <c r="T133" s="19"/>
      <c r="U133" s="19"/>
      <c r="V133" s="19"/>
      <c r="W133" s="19"/>
      <c r="X133" s="19"/>
      <c r="Y133" s="19"/>
    </row>
    <row r="134" customFormat="false" ht="12.75" hidden="false" customHeight="false" outlineLevel="0" collapsed="false">
      <c r="A134" s="15"/>
      <c r="B134" s="22"/>
      <c r="C134" s="17"/>
      <c r="D134" s="17"/>
      <c r="E134" s="17"/>
      <c r="F134" s="17"/>
      <c r="G134" s="22"/>
      <c r="H134" s="22"/>
      <c r="I134" s="17"/>
      <c r="J134" s="17"/>
      <c r="K134" s="17"/>
      <c r="L134" s="17"/>
      <c r="M134" s="19"/>
      <c r="N134" s="19"/>
      <c r="O134" s="19"/>
      <c r="P134" s="19"/>
      <c r="Q134" s="19"/>
      <c r="R134" s="19"/>
      <c r="S134" s="19"/>
      <c r="T134" s="19"/>
      <c r="U134" s="19"/>
      <c r="V134" s="19"/>
      <c r="W134" s="19"/>
      <c r="X134" s="19"/>
      <c r="Y134" s="19"/>
    </row>
    <row r="135" customFormat="false" ht="12.75" hidden="false" customHeight="false" outlineLevel="0" collapsed="false">
      <c r="A135" s="15"/>
      <c r="B135" s="22"/>
      <c r="C135" s="17"/>
      <c r="D135" s="17"/>
      <c r="E135" s="17"/>
      <c r="F135" s="17"/>
      <c r="G135" s="22"/>
      <c r="H135" s="22"/>
      <c r="I135" s="17"/>
      <c r="J135" s="17"/>
      <c r="K135" s="17"/>
      <c r="L135" s="17"/>
      <c r="M135" s="19"/>
      <c r="N135" s="19"/>
      <c r="O135" s="19"/>
      <c r="P135" s="19"/>
      <c r="Q135" s="19"/>
      <c r="R135" s="19"/>
      <c r="S135" s="19"/>
      <c r="T135" s="19"/>
      <c r="U135" s="19"/>
      <c r="V135" s="19"/>
      <c r="W135" s="19"/>
      <c r="X135" s="19"/>
      <c r="Y135" s="19"/>
    </row>
    <row r="136" customFormat="false" ht="105.75" hidden="false" customHeight="true" outlineLevel="0" collapsed="false">
      <c r="A136" s="15"/>
      <c r="B136" s="22"/>
      <c r="C136" s="17"/>
      <c r="D136" s="17"/>
      <c r="E136" s="17"/>
      <c r="F136" s="17"/>
      <c r="G136" s="22"/>
      <c r="H136" s="17"/>
      <c r="I136" s="17"/>
      <c r="J136" s="17"/>
      <c r="K136" s="17"/>
      <c r="L136" s="17"/>
    </row>
    <row r="137" customFormat="false" ht="12.75" hidden="false" customHeight="false" outlineLevel="0" collapsed="false">
      <c r="A137" s="20"/>
      <c r="B137" s="21"/>
      <c r="C137" s="21"/>
      <c r="D137" s="21"/>
      <c r="E137" s="21"/>
      <c r="F137" s="21"/>
      <c r="G137" s="22"/>
      <c r="H137" s="22"/>
      <c r="I137" s="21"/>
      <c r="J137" s="21"/>
      <c r="K137" s="21"/>
      <c r="L137" s="21"/>
    </row>
    <row r="138" customFormat="false" ht="12.75" hidden="false" customHeight="false" outlineLevel="0" collapsed="false">
      <c r="A138" s="20"/>
      <c r="B138" s="21"/>
      <c r="C138" s="21"/>
      <c r="D138" s="21"/>
      <c r="E138" s="21"/>
      <c r="F138" s="21"/>
      <c r="G138" s="22"/>
      <c r="H138" s="22"/>
      <c r="I138" s="21"/>
      <c r="J138" s="21"/>
      <c r="K138" s="21"/>
      <c r="L138" s="21"/>
    </row>
    <row r="139" customFormat="false" ht="12.75" hidden="false" customHeight="false" outlineLevel="0" collapsed="false">
      <c r="A139" s="20"/>
      <c r="B139" s="21"/>
      <c r="C139" s="21"/>
      <c r="D139" s="21"/>
      <c r="E139" s="21"/>
      <c r="F139" s="21"/>
      <c r="G139" s="22"/>
      <c r="H139" s="22"/>
      <c r="I139" s="21"/>
      <c r="J139" s="21"/>
      <c r="K139" s="21"/>
      <c r="L139" s="21"/>
    </row>
    <row r="140" customFormat="false" ht="12.75" hidden="false" customHeight="false" outlineLevel="0" collapsed="false">
      <c r="A140" s="20"/>
      <c r="B140" s="21"/>
      <c r="C140" s="21"/>
      <c r="D140" s="21"/>
      <c r="E140" s="21"/>
      <c r="F140" s="21"/>
      <c r="G140" s="23"/>
      <c r="H140" s="21"/>
      <c r="I140" s="21"/>
      <c r="J140" s="21"/>
      <c r="K140" s="21"/>
      <c r="L140" s="21"/>
    </row>
    <row r="141" customFormat="false" ht="12.75" hidden="false" customHeight="false" outlineLevel="0" collapsed="false">
      <c r="A141" s="20"/>
      <c r="B141" s="21"/>
      <c r="C141" s="21"/>
      <c r="D141" s="21"/>
      <c r="E141" s="21"/>
      <c r="F141" s="21"/>
      <c r="G141" s="23"/>
      <c r="H141" s="23"/>
      <c r="I141" s="21"/>
      <c r="J141" s="21"/>
      <c r="K141" s="21"/>
      <c r="L141" s="21"/>
    </row>
    <row r="142" customFormat="false" ht="12.75" hidden="false" customHeight="false" outlineLevel="0" collapsed="false">
      <c r="A142" s="20"/>
      <c r="B142" s="23"/>
      <c r="C142" s="21"/>
      <c r="D142" s="21"/>
      <c r="E142" s="21"/>
      <c r="F142" s="21"/>
      <c r="G142" s="23"/>
      <c r="H142" s="21"/>
      <c r="I142" s="21"/>
      <c r="J142" s="21"/>
      <c r="K142" s="21"/>
      <c r="L142" s="21"/>
    </row>
    <row r="143" customFormat="false" ht="12.75" hidden="false" customHeight="false" outlineLevel="0" collapsed="false">
      <c r="A143" s="20"/>
      <c r="B143" s="21"/>
      <c r="C143" s="21"/>
      <c r="D143" s="21"/>
      <c r="E143" s="21"/>
      <c r="F143" s="21"/>
      <c r="G143" s="23"/>
      <c r="H143" s="23"/>
      <c r="I143" s="21"/>
      <c r="J143" s="21"/>
      <c r="K143" s="21"/>
      <c r="L143" s="21"/>
    </row>
    <row r="144" customFormat="false" ht="12.75" hidden="false" customHeight="false" outlineLevel="0" collapsed="false">
      <c r="A144" s="20"/>
      <c r="B144" s="21"/>
      <c r="C144" s="21"/>
      <c r="D144" s="21"/>
      <c r="E144" s="21"/>
      <c r="F144" s="21"/>
      <c r="G144" s="23"/>
      <c r="H144" s="23"/>
      <c r="I144" s="21"/>
      <c r="J144" s="21"/>
      <c r="K144" s="21"/>
      <c r="L144" s="21"/>
    </row>
    <row r="145" customFormat="false" ht="12.75" hidden="false" customHeight="false" outlineLevel="0" collapsed="false">
      <c r="A145" s="20"/>
      <c r="B145" s="21"/>
      <c r="C145" s="21"/>
      <c r="D145" s="21"/>
      <c r="E145" s="21"/>
      <c r="F145" s="21"/>
      <c r="G145" s="23"/>
      <c r="H145" s="23"/>
      <c r="I145" s="21"/>
      <c r="J145" s="21"/>
      <c r="K145" s="21"/>
      <c r="L145" s="21"/>
    </row>
    <row r="146" customFormat="false" ht="12.75" hidden="false" customHeight="false" outlineLevel="0" collapsed="false">
      <c r="A146" s="20"/>
      <c r="B146" s="21"/>
      <c r="C146" s="21"/>
      <c r="D146" s="21"/>
      <c r="E146" s="21"/>
      <c r="F146" s="21"/>
      <c r="G146" s="23"/>
      <c r="H146" s="23"/>
      <c r="I146" s="21"/>
      <c r="J146" s="21"/>
      <c r="K146" s="21"/>
      <c r="L146" s="21"/>
    </row>
    <row r="147" customFormat="false" ht="12.75" hidden="false" customHeight="false" outlineLevel="0" collapsed="false">
      <c r="A147" s="20"/>
      <c r="B147" s="21"/>
      <c r="C147" s="21"/>
      <c r="D147" s="21"/>
      <c r="E147" s="21"/>
      <c r="F147" s="21"/>
      <c r="G147" s="23"/>
      <c r="H147" s="23"/>
      <c r="I147" s="21"/>
      <c r="J147" s="21"/>
      <c r="K147" s="21"/>
      <c r="L147" s="21"/>
    </row>
    <row r="148" customFormat="false" ht="54.75" hidden="false" customHeight="true" outlineLevel="0" collapsed="false">
      <c r="A148" s="20"/>
      <c r="B148" s="21"/>
      <c r="C148" s="21"/>
      <c r="D148" s="21"/>
      <c r="E148" s="21"/>
      <c r="F148" s="21"/>
      <c r="G148" s="23"/>
      <c r="H148" s="23"/>
      <c r="I148" s="21"/>
      <c r="J148" s="21"/>
      <c r="K148" s="21"/>
      <c r="L148" s="21"/>
    </row>
    <row r="149" customFormat="false" ht="12.75" hidden="false" customHeight="false" outlineLevel="0" collapsed="false">
      <c r="A149" s="20"/>
      <c r="B149" s="21"/>
      <c r="C149" s="21"/>
      <c r="D149" s="21"/>
      <c r="E149" s="21"/>
      <c r="F149" s="21"/>
      <c r="G149" s="23"/>
      <c r="H149" s="23"/>
      <c r="I149" s="21"/>
      <c r="J149" s="21"/>
      <c r="K149" s="21"/>
      <c r="L149" s="21"/>
    </row>
    <row r="150" customFormat="false" ht="12.75" hidden="false" customHeight="false" outlineLevel="0" collapsed="false">
      <c r="A150" s="20"/>
      <c r="B150" s="21"/>
      <c r="C150" s="21"/>
      <c r="D150" s="21"/>
      <c r="E150" s="21"/>
      <c r="F150" s="21"/>
      <c r="G150" s="23"/>
      <c r="H150" s="23"/>
      <c r="I150" s="21"/>
      <c r="J150" s="21"/>
      <c r="K150" s="21"/>
      <c r="L150" s="21"/>
    </row>
    <row r="151" customFormat="false" ht="54" hidden="false" customHeight="true" outlineLevel="0" collapsed="false">
      <c r="A151" s="20"/>
      <c r="B151" s="21"/>
      <c r="C151" s="21"/>
      <c r="D151" s="21"/>
      <c r="E151" s="21"/>
      <c r="F151" s="21"/>
      <c r="G151" s="23"/>
      <c r="H151" s="23"/>
      <c r="I151" s="21"/>
      <c r="J151" s="21"/>
      <c r="K151" s="21"/>
      <c r="L151" s="21"/>
    </row>
    <row r="152" customFormat="false" ht="42" hidden="false" customHeight="true" outlineLevel="0" collapsed="false">
      <c r="A152" s="20"/>
      <c r="B152" s="21"/>
      <c r="C152" s="21"/>
      <c r="D152" s="21"/>
      <c r="E152" s="21"/>
      <c r="F152" s="21"/>
      <c r="G152" s="23"/>
      <c r="H152" s="23"/>
      <c r="I152" s="21"/>
      <c r="J152" s="21"/>
      <c r="K152" s="21"/>
      <c r="L152" s="21"/>
    </row>
    <row r="153" customFormat="false" ht="42" hidden="false" customHeight="true" outlineLevel="0" collapsed="false">
      <c r="A153" s="20"/>
      <c r="B153" s="21"/>
      <c r="C153" s="21"/>
      <c r="D153" s="21"/>
      <c r="E153" s="21"/>
      <c r="F153" s="21"/>
      <c r="G153" s="23"/>
      <c r="H153" s="23"/>
      <c r="I153" s="21"/>
      <c r="J153" s="21"/>
      <c r="K153" s="21"/>
      <c r="L153" s="21"/>
    </row>
    <row r="154" customFormat="false" ht="12.75" hidden="false" customHeight="false" outlineLevel="0" collapsed="false">
      <c r="A154" s="24"/>
      <c r="B154" s="21"/>
      <c r="C154" s="21"/>
      <c r="D154" s="21"/>
      <c r="E154" s="21"/>
      <c r="F154" s="21"/>
      <c r="G154" s="23"/>
      <c r="H154" s="23"/>
      <c r="I154" s="21"/>
      <c r="J154" s="21"/>
      <c r="K154" s="21"/>
      <c r="L154" s="21"/>
    </row>
    <row r="155" customFormat="false" ht="12.75" hidden="false" customHeight="false" outlineLevel="0" collapsed="false">
      <c r="A155" s="24"/>
      <c r="B155" s="21"/>
      <c r="C155" s="21"/>
      <c r="D155" s="21"/>
      <c r="E155" s="21"/>
      <c r="F155" s="21"/>
      <c r="G155" s="23"/>
      <c r="H155" s="23"/>
      <c r="I155" s="21"/>
      <c r="J155" s="21"/>
      <c r="K155" s="21"/>
      <c r="L155" s="21"/>
    </row>
    <row r="156" customFormat="false" ht="12.75" hidden="false" customHeight="false" outlineLevel="0" collapsed="false">
      <c r="A156" s="24"/>
      <c r="B156" s="21"/>
      <c r="C156" s="21"/>
      <c r="D156" s="21"/>
      <c r="E156" s="21"/>
      <c r="F156" s="21"/>
      <c r="G156" s="23"/>
      <c r="H156" s="23"/>
      <c r="I156" s="21"/>
      <c r="J156" s="21"/>
      <c r="K156" s="21"/>
      <c r="L156" s="21"/>
    </row>
    <row r="157" customFormat="false" ht="12.75" hidden="false" customHeight="false" outlineLevel="0" collapsed="false">
      <c r="A157" s="24"/>
      <c r="B157" s="21"/>
      <c r="C157" s="21"/>
      <c r="D157" s="21"/>
      <c r="E157" s="21"/>
      <c r="F157" s="21"/>
      <c r="G157" s="23"/>
      <c r="H157" s="23"/>
      <c r="I157" s="21"/>
      <c r="J157" s="21"/>
      <c r="K157" s="21"/>
      <c r="L157" s="21"/>
    </row>
    <row r="158" customFormat="false" ht="12.75" hidden="false" customHeight="false" outlineLevel="0" collapsed="false">
      <c r="A158" s="24"/>
      <c r="B158" s="21"/>
      <c r="C158" s="21"/>
      <c r="D158" s="21"/>
      <c r="E158" s="21"/>
      <c r="F158" s="21"/>
      <c r="G158" s="23"/>
      <c r="H158" s="23"/>
      <c r="I158" s="21"/>
      <c r="J158" s="21"/>
      <c r="K158" s="21"/>
      <c r="L158" s="21"/>
    </row>
    <row r="159" customFormat="false" ht="12.75" hidden="false" customHeight="false" outlineLevel="0" collapsed="false">
      <c r="A159" s="24"/>
      <c r="B159" s="23"/>
      <c r="C159" s="25"/>
      <c r="D159" s="23"/>
      <c r="E159" s="26"/>
      <c r="F159" s="25"/>
      <c r="G159" s="23"/>
      <c r="H159" s="23"/>
      <c r="I159" s="21"/>
      <c r="J159" s="21"/>
      <c r="K159" s="21"/>
      <c r="L159" s="21"/>
    </row>
    <row r="160" customFormat="false" ht="12.75" hidden="false" customHeight="false" outlineLevel="0" collapsed="false">
      <c r="A160" s="24"/>
      <c r="B160" s="23"/>
      <c r="C160" s="25"/>
      <c r="D160" s="23"/>
      <c r="E160" s="26"/>
      <c r="F160" s="25"/>
      <c r="G160" s="21"/>
      <c r="H160" s="21"/>
      <c r="I160" s="21"/>
      <c r="J160" s="21"/>
      <c r="K160" s="21"/>
      <c r="L160" s="21"/>
    </row>
    <row r="161" customFormat="false" ht="12.75" hidden="false" customHeight="false" outlineLevel="0" collapsed="false">
      <c r="A161" s="27"/>
      <c r="B161" s="23"/>
      <c r="C161" s="25"/>
      <c r="D161" s="23"/>
      <c r="E161" s="26"/>
      <c r="F161" s="25"/>
      <c r="G161" s="23"/>
      <c r="H161" s="26"/>
      <c r="I161" s="21"/>
      <c r="J161" s="21"/>
      <c r="K161" s="21"/>
      <c r="L161" s="21"/>
    </row>
    <row r="162" customFormat="false" ht="12.75" hidden="false" customHeight="false" outlineLevel="0" collapsed="false">
      <c r="A162" s="27"/>
      <c r="B162" s="23"/>
      <c r="C162" s="25"/>
      <c r="D162" s="23"/>
      <c r="E162" s="26"/>
      <c r="F162" s="25"/>
      <c r="G162" s="23"/>
      <c r="H162" s="26"/>
      <c r="I162" s="21"/>
      <c r="J162" s="21"/>
      <c r="K162" s="21"/>
      <c r="L162" s="21"/>
    </row>
    <row r="163" customFormat="false" ht="12.75" hidden="false" customHeight="false" outlineLevel="0" collapsed="false">
      <c r="A163" s="28"/>
      <c r="B163" s="23"/>
      <c r="C163" s="25"/>
      <c r="D163" s="23"/>
      <c r="E163" s="26"/>
      <c r="F163" s="25"/>
      <c r="G163" s="26"/>
      <c r="H163" s="26"/>
      <c r="I163" s="25"/>
      <c r="J163" s="25"/>
      <c r="K163" s="25"/>
      <c r="L163" s="25"/>
    </row>
    <row r="164" customFormat="false" ht="12.75" hidden="false" customHeight="false" outlineLevel="0" collapsed="false">
      <c r="A164" s="28"/>
      <c r="B164" s="23"/>
      <c r="C164" s="25"/>
      <c r="D164" s="26"/>
      <c r="E164" s="26"/>
      <c r="F164" s="25"/>
      <c r="G164" s="26"/>
      <c r="H164" s="26"/>
      <c r="I164" s="25"/>
      <c r="J164" s="25"/>
      <c r="K164" s="25"/>
      <c r="L164" s="25"/>
    </row>
    <row r="165" customFormat="false" ht="12.75" hidden="false" customHeight="false" outlineLevel="0" collapsed="false">
      <c r="A165" s="28"/>
      <c r="B165" s="23"/>
      <c r="C165" s="25"/>
      <c r="D165" s="23"/>
      <c r="E165" s="26"/>
      <c r="F165" s="25"/>
      <c r="G165" s="26"/>
      <c r="H165" s="26"/>
      <c r="I165" s="25"/>
      <c r="J165" s="25"/>
      <c r="K165" s="25"/>
      <c r="L165" s="25"/>
    </row>
    <row r="166" customFormat="false" ht="12.75" hidden="false" customHeight="false" outlineLevel="0" collapsed="false">
      <c r="A166" s="28"/>
      <c r="B166" s="23"/>
      <c r="C166" s="25"/>
      <c r="D166" s="23"/>
      <c r="E166" s="26"/>
      <c r="F166" s="25"/>
      <c r="G166" s="26"/>
      <c r="H166" s="26"/>
      <c r="I166" s="25"/>
      <c r="J166" s="25"/>
      <c r="K166" s="25"/>
      <c r="L166" s="25"/>
    </row>
    <row r="167" customFormat="false" ht="19.5" hidden="false" customHeight="true" outlineLevel="0" collapsed="false">
      <c r="A167" s="28"/>
      <c r="B167" s="23"/>
      <c r="C167" s="25"/>
      <c r="D167" s="23"/>
      <c r="E167" s="26"/>
      <c r="F167" s="25"/>
      <c r="G167" s="26"/>
      <c r="H167" s="26"/>
      <c r="I167" s="25"/>
      <c r="J167" s="25"/>
      <c r="K167" s="25"/>
      <c r="L167" s="25"/>
    </row>
    <row r="168" customFormat="false" ht="12.75" hidden="false" customHeight="false" outlineLevel="0" collapsed="false">
      <c r="A168" s="28"/>
      <c r="B168" s="23"/>
      <c r="C168" s="21"/>
      <c r="D168" s="23"/>
      <c r="E168" s="26"/>
      <c r="F168" s="25"/>
      <c r="G168" s="26"/>
      <c r="H168" s="26"/>
      <c r="I168" s="25"/>
      <c r="J168" s="25"/>
      <c r="K168" s="25"/>
      <c r="L168" s="25"/>
    </row>
    <row r="169" customFormat="false" ht="12.75" hidden="false" customHeight="false" outlineLevel="0" collapsed="false">
      <c r="A169" s="28"/>
      <c r="B169" s="23"/>
      <c r="C169" s="25"/>
      <c r="D169" s="23"/>
      <c r="E169" s="26"/>
      <c r="F169" s="25"/>
      <c r="G169" s="26"/>
      <c r="H169" s="26"/>
      <c r="I169" s="25"/>
      <c r="J169" s="25"/>
      <c r="K169" s="25"/>
      <c r="L169" s="25"/>
    </row>
    <row r="170" customFormat="false" ht="12.75" hidden="false" customHeight="false" outlineLevel="0" collapsed="false">
      <c r="A170" s="28"/>
      <c r="B170" s="23"/>
      <c r="C170" s="25"/>
      <c r="D170" s="23"/>
      <c r="E170" s="26"/>
      <c r="F170" s="25"/>
      <c r="G170" s="26"/>
      <c r="H170" s="26"/>
      <c r="I170" s="25"/>
      <c r="J170" s="25"/>
      <c r="K170" s="25"/>
      <c r="L170" s="25"/>
    </row>
    <row r="171" customFormat="false" ht="12.75" hidden="false" customHeight="false" outlineLevel="0" collapsed="false">
      <c r="A171" s="27"/>
      <c r="B171" s="22"/>
      <c r="C171" s="16"/>
      <c r="D171" s="22"/>
      <c r="E171" s="29"/>
      <c r="F171" s="16"/>
      <c r="G171" s="22"/>
      <c r="H171" s="22"/>
      <c r="I171" s="16"/>
      <c r="J171" s="16"/>
      <c r="K171" s="16"/>
      <c r="L171" s="16"/>
    </row>
    <row r="172" customFormat="false" ht="12.75" hidden="false" customHeight="false" outlineLevel="0" collapsed="false">
      <c r="A172" s="27"/>
      <c r="B172" s="22"/>
      <c r="C172" s="16"/>
      <c r="D172" s="22"/>
      <c r="E172" s="29"/>
      <c r="F172" s="16"/>
      <c r="G172" s="22"/>
      <c r="H172" s="22"/>
      <c r="I172" s="16"/>
      <c r="J172" s="16"/>
      <c r="K172" s="16"/>
      <c r="L172" s="16"/>
    </row>
    <row r="174" customFormat="false" ht="12.75" hidden="false" customHeight="false" outlineLevel="0" collapsed="false">
      <c r="A174" s="2" t="s">
        <v>147</v>
      </c>
      <c r="B174" s="2" t="s">
        <v>148</v>
      </c>
      <c r="C174" s="1" t="s">
        <v>149</v>
      </c>
      <c r="D174" s="30" t="s">
        <v>150</v>
      </c>
      <c r="E174" s="30" t="s">
        <v>151</v>
      </c>
    </row>
    <row r="175" customFormat="false" ht="12.75" hidden="false" customHeight="false" outlineLevel="0" collapsed="false">
      <c r="A175" s="31" t="s">
        <v>39</v>
      </c>
      <c r="B175" s="32" t="n">
        <f aca="false">C175/$C$184</f>
        <v>0.166666666666667</v>
      </c>
      <c r="C175" s="5" t="n">
        <f aca="false">'summary 0904'!I24</f>
        <v>3</v>
      </c>
      <c r="D175" s="1" t="n">
        <f aca="false">33+1+1+1+1+1+8+1+1+1+2+1+2+1+1+1</f>
        <v>57</v>
      </c>
      <c r="E175" s="33" t="n">
        <f aca="false">(C175/D175)*100</f>
        <v>5.26315789473684</v>
      </c>
    </row>
    <row r="176" customFormat="false" ht="12.75" hidden="false" customHeight="false" outlineLevel="0" collapsed="false">
      <c r="A176" s="31" t="s">
        <v>40</v>
      </c>
      <c r="B176" s="32" t="n">
        <f aca="false">C176/$C$184</f>
        <v>0.166666666666667</v>
      </c>
      <c r="C176" s="5" t="n">
        <f aca="false">'summary 0904'!I25</f>
        <v>3</v>
      </c>
      <c r="D176" s="1" t="n">
        <f aca="false">540+17+1+1+6+10+1+2+12+2+1+1+1+3+4+3+1+1+1+8+2+1+1+6+1+1+2+1+2+1+4+1+1</f>
        <v>640</v>
      </c>
      <c r="E176" s="33" t="n">
        <f aca="false">(C176/D176)*100</f>
        <v>0.46875</v>
      </c>
    </row>
    <row r="177" customFormat="false" ht="12.75" hidden="false" customHeight="false" outlineLevel="0" collapsed="false">
      <c r="A177" s="31" t="s">
        <v>42</v>
      </c>
      <c r="B177" s="32" t="n">
        <f aca="false">C177/$C$184</f>
        <v>0.333333333333333</v>
      </c>
      <c r="C177" s="5" t="n">
        <f aca="false">'summary 0904'!I26</f>
        <v>6</v>
      </c>
      <c r="D177" s="1" t="n">
        <f aca="false">13+1+1+1+16+10</f>
        <v>42</v>
      </c>
      <c r="E177" s="33" t="n">
        <f aca="false">(C177/D177)*100</f>
        <v>14.2857142857143</v>
      </c>
    </row>
    <row r="178" customFormat="false" ht="12.75" hidden="false" customHeight="false" outlineLevel="0" collapsed="false">
      <c r="A178" s="31" t="s">
        <v>152</v>
      </c>
      <c r="B178" s="32" t="n">
        <f aca="false">C178/$C$184</f>
        <v>0</v>
      </c>
      <c r="C178" s="5" t="n">
        <f aca="false">'summary 0904'!I27</f>
        <v>0</v>
      </c>
      <c r="D178" s="1" t="n">
        <f aca="false">36+1+1</f>
        <v>38</v>
      </c>
      <c r="E178" s="33" t="n">
        <f aca="false">(C178/D178)*100</f>
        <v>0</v>
      </c>
    </row>
    <row r="179" customFormat="false" ht="12.75" hidden="false" customHeight="false" outlineLevel="0" collapsed="false">
      <c r="A179" s="31" t="s">
        <v>153</v>
      </c>
      <c r="B179" s="32" t="n">
        <f aca="false">C179/$C$184</f>
        <v>0.111111111111111</v>
      </c>
      <c r="C179" s="5" t="n">
        <f aca="false">'summary 0904'!I28</f>
        <v>2</v>
      </c>
      <c r="D179" s="1" t="n">
        <f aca="false">288+2+13+2+5+56+59+14+2+3+3+1+4</f>
        <v>452</v>
      </c>
      <c r="E179" s="33" t="n">
        <f aca="false">(C179/D179)*100</f>
        <v>0.442477876106195</v>
      </c>
    </row>
    <row r="180" customFormat="false" ht="12.75" hidden="false" customHeight="false" outlineLevel="0" collapsed="false">
      <c r="A180" s="31" t="s">
        <v>154</v>
      </c>
      <c r="B180" s="32" t="n">
        <f aca="false">C180/$C$184</f>
        <v>0</v>
      </c>
      <c r="C180" s="5" t="n">
        <f aca="false">'summary 0904'!I29</f>
        <v>0</v>
      </c>
      <c r="D180" s="1" t="n">
        <f aca="false">132+2+1+2+7+3+4+2+7+1</f>
        <v>161</v>
      </c>
      <c r="E180" s="33" t="n">
        <f aca="false">(C180/D180)*100</f>
        <v>0</v>
      </c>
    </row>
    <row r="181" customFormat="false" ht="12.75" hidden="false" customHeight="false" outlineLevel="0" collapsed="false">
      <c r="A181" s="31" t="s">
        <v>43</v>
      </c>
      <c r="B181" s="32" t="n">
        <f aca="false">C181/$C$184</f>
        <v>0.111111111111111</v>
      </c>
      <c r="C181" s="5" t="n">
        <f aca="false">'summary 0904'!I30</f>
        <v>2</v>
      </c>
      <c r="D181" s="1" t="n">
        <v>9</v>
      </c>
      <c r="E181" s="33" t="n">
        <f aca="false">(C181/D181)*100</f>
        <v>22.2222222222222</v>
      </c>
    </row>
    <row r="182" customFormat="false" ht="12.75" hidden="false" customHeight="false" outlineLevel="0" collapsed="false">
      <c r="A182" s="31" t="s">
        <v>41</v>
      </c>
      <c r="B182" s="32" t="n">
        <f aca="false">C182/$C$184</f>
        <v>0.0555555555555556</v>
      </c>
      <c r="C182" s="5" t="n">
        <f aca="false">'summary 0904'!I31</f>
        <v>1</v>
      </c>
      <c r="D182" s="1" t="n">
        <f aca="false">10+5+2</f>
        <v>17</v>
      </c>
      <c r="E182" s="33" t="n">
        <f aca="false">(C182/D182)*100</f>
        <v>5.88235294117647</v>
      </c>
    </row>
    <row r="183" customFormat="false" ht="12.75" hidden="false" customHeight="false" outlineLevel="0" collapsed="false">
      <c r="A183" s="34" t="s">
        <v>155</v>
      </c>
      <c r="B183" s="32" t="n">
        <f aca="false">C183/$C$184</f>
        <v>0.0555555555555556</v>
      </c>
      <c r="C183" s="5" t="n">
        <f aca="false">'summary 0904'!I32</f>
        <v>1</v>
      </c>
    </row>
    <row r="184" customFormat="false" ht="12.75" hidden="false" customHeight="false" outlineLevel="0" collapsed="false">
      <c r="A184" s="34" t="s">
        <v>156</v>
      </c>
      <c r="B184" s="35" t="n">
        <f aca="false">SUM(B175:B183)</f>
        <v>1</v>
      </c>
      <c r="C184" s="1" t="n">
        <f aca="false">SUM(C175:C183)</f>
        <v>18</v>
      </c>
      <c r="D184" s="1" t="n">
        <f aca="false">SUM(D175:D183)</f>
        <v>1416</v>
      </c>
    </row>
  </sheetData>
  <printOptions headings="false" gridLines="false" gridLinesSet="true" horizontalCentered="true" verticalCentered="false"/>
  <pageMargins left="0.25" right="0.25" top="0.984027777777778" bottom="0.5" header="0.5" footer="0.25"/>
  <pageSetup paperSize="5" scale="100" fitToWidth="1" fitToHeight="1" pageOrder="downThenOver" orientation="landscape" blackAndWhite="false" draft="false" cellComments="none" horizontalDpi="300" verticalDpi="300" copies="1"/>
  <headerFooter differentFirst="false" differentOddEven="false">
    <oddHeader>&amp;C&amp;"Arial,Bold"EWS-Global Risk Operations
Weekly Summary of Market Risk Aggregation Issues
Week Beginning September 04</oddHeader>
    <oddFooter>&amp;L&amp;"Arial,Bold"Questions Call Nancy ext 54751</oddFooter>
  </headerFooter>
  <rowBreaks count="1" manualBreakCount="1">
    <brk id="97" man="true" max="16383" min="0"/>
  </rowBreaks>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O9" activeCellId="0" sqref="O9"/>
    </sheetView>
  </sheetViews>
  <sheetFormatPr defaultColWidth="9.13671875" defaultRowHeight="12.75" customHeight="true" zeroHeight="false" outlineLevelRow="0" outlineLevelCol="0"/>
  <cols>
    <col collapsed="false" customWidth="true" hidden="false" outlineLevel="0" max="1" min="1" style="1" width="20.56"/>
    <col collapsed="false" customWidth="true" hidden="false" outlineLevel="0" max="2" min="2" style="1" width="3.7"/>
    <col collapsed="false" customWidth="true" hidden="false" outlineLevel="0" max="3" min="3" style="1" width="37.85"/>
    <col collapsed="false" customWidth="true" hidden="false" outlineLevel="0" max="4" min="4" style="1" width="9.99"/>
    <col collapsed="false" customWidth="true" hidden="false" outlineLevel="0" max="5" min="5" style="1" width="6.7"/>
    <col collapsed="false" customWidth="true" hidden="false" outlineLevel="0" max="6" min="6" style="1" width="15.7"/>
    <col collapsed="false" customWidth="true" hidden="true" outlineLevel="0" max="7" min="7" style="1" width="10.71"/>
    <col collapsed="false" customWidth="true" hidden="true" outlineLevel="0" max="8" min="8" style="1" width="3.7"/>
    <col collapsed="false" customWidth="true" hidden="false" outlineLevel="0" max="9" min="9" style="1" width="10.71"/>
    <col collapsed="false" customWidth="true" hidden="false" outlineLevel="0" max="10" min="10" style="1" width="3.7"/>
    <col collapsed="false" customWidth="true" hidden="false" outlineLevel="0" max="11" min="11" style="1" width="29.71"/>
    <col collapsed="false" customWidth="false" hidden="false" outlineLevel="0" max="257" min="12" style="1" width="9.14"/>
  </cols>
  <sheetData>
    <row r="1" customFormat="false" ht="12.75" hidden="false" customHeight="false" outlineLevel="0" collapsed="false">
      <c r="A1" s="36" t="s">
        <v>157</v>
      </c>
      <c r="B1" s="36"/>
      <c r="C1" s="36"/>
      <c r="D1" s="36"/>
      <c r="E1" s="36"/>
      <c r="F1" s="36"/>
      <c r="G1" s="36"/>
      <c r="H1" s="36"/>
      <c r="I1" s="36"/>
      <c r="J1" s="36"/>
      <c r="K1" s="36"/>
    </row>
    <row r="3" customFormat="false" ht="12.75" hidden="false" customHeight="false" outlineLevel="0" collapsed="false">
      <c r="K3" s="37"/>
    </row>
    <row r="4" customFormat="false" ht="13.5" hidden="false" customHeight="false" outlineLevel="0" collapsed="false">
      <c r="I4" s="38"/>
      <c r="J4" s="38"/>
      <c r="K4" s="38"/>
    </row>
    <row r="5" customFormat="false" ht="13.5" hidden="false" customHeight="false" outlineLevel="0" collapsed="false">
      <c r="A5" s="39" t="s">
        <v>158</v>
      </c>
      <c r="B5" s="40"/>
      <c r="C5" s="40"/>
      <c r="D5" s="40"/>
      <c r="E5" s="40"/>
      <c r="F5" s="40"/>
      <c r="G5" s="40"/>
      <c r="H5" s="40"/>
      <c r="I5" s="40"/>
      <c r="J5" s="40"/>
      <c r="K5" s="41" t="n">
        <f aca="false">SUM(K10:K18)</f>
        <v>18</v>
      </c>
    </row>
    <row r="6" customFormat="false" ht="12.75" hidden="false" customHeight="false" outlineLevel="0" collapsed="false">
      <c r="A6" s="2"/>
      <c r="B6" s="2"/>
      <c r="C6" s="2"/>
      <c r="K6" s="4"/>
    </row>
    <row r="7" customFormat="false" ht="12.75" hidden="false" customHeight="false" outlineLevel="0" collapsed="false">
      <c r="A7" s="2"/>
      <c r="B7" s="2"/>
      <c r="C7" s="2"/>
      <c r="K7" s="4"/>
    </row>
    <row r="8" customFormat="false" ht="13.5" hidden="false" customHeight="false" outlineLevel="0" collapsed="false">
      <c r="A8" s="42" t="s">
        <v>159</v>
      </c>
      <c r="B8" s="42"/>
      <c r="C8" s="42" t="s">
        <v>160</v>
      </c>
      <c r="D8" s="42"/>
      <c r="E8" s="43"/>
      <c r="F8" s="43"/>
      <c r="G8" s="43"/>
      <c r="H8" s="43"/>
      <c r="I8" s="43"/>
      <c r="J8" s="43"/>
      <c r="K8" s="44"/>
    </row>
    <row r="9" customFormat="false" ht="12.75" hidden="false" customHeight="false" outlineLevel="0" collapsed="false">
      <c r="A9" s="3"/>
      <c r="B9" s="3"/>
      <c r="C9" s="3"/>
      <c r="D9" s="3"/>
      <c r="E9" s="3"/>
      <c r="F9" s="3"/>
      <c r="G9" s="3"/>
      <c r="H9" s="3"/>
      <c r="I9" s="3"/>
      <c r="K9" s="4"/>
    </row>
    <row r="10" customFormat="false" ht="12.75" hidden="false" customHeight="false" outlineLevel="0" collapsed="false">
      <c r="A10" s="5" t="s">
        <v>161</v>
      </c>
      <c r="B10" s="3"/>
      <c r="C10" s="3" t="s">
        <v>29</v>
      </c>
      <c r="D10" s="3"/>
      <c r="E10" s="3"/>
      <c r="F10" s="3"/>
      <c r="G10" s="3"/>
      <c r="H10" s="3"/>
      <c r="I10" s="3"/>
      <c r="K10" s="3"/>
    </row>
    <row r="11" customFormat="false" ht="12.75" hidden="false" customHeight="false" outlineLevel="0" collapsed="false">
      <c r="A11" s="6" t="s">
        <v>162</v>
      </c>
      <c r="B11" s="7"/>
      <c r="C11" s="7" t="s">
        <v>30</v>
      </c>
      <c r="D11" s="7"/>
      <c r="E11" s="7"/>
      <c r="F11" s="7"/>
      <c r="G11" s="7"/>
      <c r="H11" s="7"/>
      <c r="I11" s="7"/>
      <c r="J11" s="7"/>
      <c r="K11" s="7"/>
    </row>
    <row r="12" customFormat="false" ht="12.75" hidden="false" customHeight="false" outlineLevel="0" collapsed="false">
      <c r="A12" s="6" t="s">
        <v>96</v>
      </c>
      <c r="B12" s="7"/>
      <c r="C12" s="7" t="s">
        <v>31</v>
      </c>
      <c r="D12" s="7"/>
      <c r="E12" s="7"/>
      <c r="F12" s="7"/>
      <c r="G12" s="7"/>
      <c r="H12" s="7"/>
      <c r="I12" s="7"/>
      <c r="J12" s="7"/>
      <c r="K12" s="7" t="n">
        <f aca="false">1+1+1+1+1+1+1+1+1+1+1</f>
        <v>11</v>
      </c>
    </row>
    <row r="13" customFormat="false" ht="12.75" hidden="false" customHeight="false" outlineLevel="0" collapsed="false">
      <c r="A13" s="6" t="s">
        <v>87</v>
      </c>
      <c r="B13" s="7"/>
      <c r="C13" s="7" t="s">
        <v>163</v>
      </c>
      <c r="D13" s="7"/>
      <c r="E13" s="7"/>
      <c r="F13" s="7"/>
      <c r="G13" s="7"/>
      <c r="H13" s="7"/>
      <c r="I13" s="7"/>
      <c r="J13" s="7"/>
      <c r="K13" s="7" t="n">
        <f aca="false">1+1+1+1</f>
        <v>4</v>
      </c>
    </row>
    <row r="14" customFormat="false" ht="12.75" hidden="false" customHeight="false" outlineLevel="0" collapsed="false">
      <c r="A14" s="6" t="s">
        <v>101</v>
      </c>
      <c r="B14" s="7"/>
      <c r="C14" s="7" t="s">
        <v>33</v>
      </c>
      <c r="D14" s="7"/>
      <c r="E14" s="7"/>
      <c r="F14" s="7"/>
      <c r="G14" s="7"/>
      <c r="H14" s="7"/>
      <c r="I14" s="7"/>
      <c r="J14" s="7"/>
      <c r="K14" s="7"/>
    </row>
    <row r="15" customFormat="false" ht="12.75" hidden="false" customHeight="false" outlineLevel="0" collapsed="false">
      <c r="A15" s="6" t="s">
        <v>164</v>
      </c>
      <c r="B15" s="7"/>
      <c r="C15" s="7" t="s">
        <v>34</v>
      </c>
      <c r="D15" s="7"/>
      <c r="E15" s="7"/>
      <c r="F15" s="7"/>
      <c r="G15" s="7"/>
      <c r="H15" s="7"/>
      <c r="I15" s="7"/>
      <c r="J15" s="7"/>
      <c r="K15" s="7" t="n">
        <f aca="false">1</f>
        <v>1</v>
      </c>
    </row>
    <row r="16" customFormat="false" ht="12.75" hidden="false" customHeight="false" outlineLevel="0" collapsed="false">
      <c r="A16" s="6" t="s">
        <v>79</v>
      </c>
      <c r="B16" s="7"/>
      <c r="C16" s="7" t="s">
        <v>35</v>
      </c>
      <c r="D16" s="7"/>
      <c r="E16" s="7"/>
      <c r="F16" s="7"/>
      <c r="G16" s="7"/>
      <c r="H16" s="7"/>
      <c r="I16" s="7"/>
      <c r="J16" s="7"/>
      <c r="K16" s="7"/>
    </row>
    <row r="17" customFormat="false" ht="12.75" hidden="false" customHeight="false" outlineLevel="0" collapsed="false">
      <c r="A17" s="6" t="s">
        <v>105</v>
      </c>
      <c r="B17" s="7"/>
      <c r="C17" s="7" t="s">
        <v>36</v>
      </c>
      <c r="D17" s="7"/>
      <c r="E17" s="7"/>
      <c r="F17" s="7"/>
      <c r="G17" s="7"/>
      <c r="H17" s="7"/>
      <c r="I17" s="7"/>
      <c r="J17" s="7"/>
      <c r="K17" s="7" t="n">
        <f aca="false">1</f>
        <v>1</v>
      </c>
    </row>
    <row r="18" customFormat="false" ht="12.75" hidden="false" customHeight="false" outlineLevel="0" collapsed="false">
      <c r="A18" s="6" t="s">
        <v>165</v>
      </c>
      <c r="B18" s="7"/>
      <c r="C18" s="7" t="s">
        <v>37</v>
      </c>
      <c r="D18" s="7"/>
      <c r="E18" s="7"/>
      <c r="F18" s="7"/>
      <c r="G18" s="7"/>
      <c r="H18" s="7"/>
      <c r="I18" s="7"/>
      <c r="J18" s="7"/>
      <c r="K18" s="45" t="n">
        <f aca="false">1</f>
        <v>1</v>
      </c>
    </row>
    <row r="22" customFormat="false" ht="13.5" hidden="false" customHeight="false" outlineLevel="0" collapsed="false">
      <c r="A22" s="42" t="s">
        <v>166</v>
      </c>
      <c r="B22" s="43"/>
      <c r="C22" s="43"/>
      <c r="D22" s="43"/>
      <c r="E22" s="43"/>
      <c r="F22" s="43"/>
      <c r="G22" s="42"/>
      <c r="H22" s="43"/>
      <c r="I22" s="42" t="s">
        <v>167</v>
      </c>
      <c r="J22" s="43"/>
      <c r="K22" s="42" t="s">
        <v>168</v>
      </c>
    </row>
    <row r="23" customFormat="false" ht="12.75" hidden="false" customHeight="false" outlineLevel="0" collapsed="false">
      <c r="G23" s="2"/>
      <c r="I23" s="46"/>
      <c r="J23" s="3"/>
      <c r="K23" s="46"/>
    </row>
    <row r="24" customFormat="false" ht="12.75" hidden="false" customHeight="false" outlineLevel="0" collapsed="false">
      <c r="A24" s="27" t="s">
        <v>39</v>
      </c>
      <c r="B24" s="22"/>
      <c r="C24" s="22"/>
      <c r="D24" s="29"/>
      <c r="E24" s="16"/>
      <c r="F24" s="29"/>
      <c r="G24" s="29"/>
      <c r="H24" s="16"/>
      <c r="I24" s="6" t="n">
        <f aca="false">1+1+1</f>
        <v>3</v>
      </c>
      <c r="J24" s="16"/>
      <c r="K24" s="16"/>
    </row>
    <row r="25" customFormat="false" ht="12.75" hidden="false" customHeight="false" outlineLevel="0" collapsed="false">
      <c r="A25" s="27" t="s">
        <v>40</v>
      </c>
      <c r="B25" s="22"/>
      <c r="C25" s="22"/>
      <c r="D25" s="29"/>
      <c r="E25" s="16"/>
      <c r="F25" s="29"/>
      <c r="G25" s="29"/>
      <c r="H25" s="16"/>
      <c r="I25" s="6" t="n">
        <f aca="false">1+1+1</f>
        <v>3</v>
      </c>
      <c r="J25" s="16"/>
      <c r="K25" s="47"/>
    </row>
    <row r="26" customFormat="false" ht="12.75" hidden="false" customHeight="false" outlineLevel="0" collapsed="false">
      <c r="A26" s="27" t="s">
        <v>42</v>
      </c>
      <c r="B26" s="22"/>
      <c r="C26" s="22"/>
      <c r="D26" s="29"/>
      <c r="E26" s="16"/>
      <c r="F26" s="29"/>
      <c r="G26" s="29"/>
      <c r="H26" s="16"/>
      <c r="I26" s="6" t="n">
        <f aca="false">1+1+1+1+1+1</f>
        <v>6</v>
      </c>
      <c r="J26" s="16"/>
      <c r="K26" s="29"/>
    </row>
    <row r="27" customFormat="false" ht="12.75" hidden="false" customHeight="false" outlineLevel="0" collapsed="false">
      <c r="A27" s="27" t="s">
        <v>152</v>
      </c>
      <c r="B27" s="22"/>
      <c r="C27" s="22"/>
      <c r="D27" s="29"/>
      <c r="E27" s="16"/>
      <c r="F27" s="29"/>
      <c r="G27" s="29"/>
      <c r="H27" s="16"/>
      <c r="I27" s="6"/>
      <c r="J27" s="16"/>
      <c r="K27" s="16"/>
    </row>
    <row r="28" customFormat="false" ht="12.75" hidden="false" customHeight="false" outlineLevel="0" collapsed="false">
      <c r="A28" s="27" t="s">
        <v>153</v>
      </c>
      <c r="B28" s="22"/>
      <c r="C28" s="22"/>
      <c r="D28" s="29"/>
      <c r="E28" s="16"/>
      <c r="F28" s="29"/>
      <c r="G28" s="29"/>
      <c r="H28" s="16"/>
      <c r="I28" s="6" t="n">
        <f aca="false">1+1</f>
        <v>2</v>
      </c>
      <c r="J28" s="16"/>
      <c r="K28" s="16"/>
    </row>
    <row r="29" customFormat="false" ht="12.75" hidden="false" customHeight="false" outlineLevel="0" collapsed="false">
      <c r="A29" s="27" t="s">
        <v>154</v>
      </c>
      <c r="B29" s="22"/>
      <c r="C29" s="22"/>
      <c r="D29" s="29"/>
      <c r="E29" s="16"/>
      <c r="F29" s="29"/>
      <c r="G29" s="29"/>
      <c r="H29" s="16"/>
      <c r="I29" s="6"/>
      <c r="J29" s="16"/>
      <c r="K29" s="29"/>
    </row>
    <row r="30" customFormat="false" ht="12.75" hidden="false" customHeight="false" outlineLevel="0" collapsed="false">
      <c r="A30" s="27" t="s">
        <v>43</v>
      </c>
      <c r="B30" s="22"/>
      <c r="C30" s="22"/>
      <c r="D30" s="29"/>
      <c r="E30" s="16"/>
      <c r="F30" s="29"/>
      <c r="G30" s="29"/>
      <c r="H30" s="16"/>
      <c r="I30" s="6" t="n">
        <f aca="false">1+1</f>
        <v>2</v>
      </c>
      <c r="J30" s="16"/>
      <c r="K30" s="16"/>
    </row>
    <row r="31" customFormat="false" ht="12.75" hidden="false" customHeight="false" outlineLevel="0" collapsed="false">
      <c r="A31" s="27" t="s">
        <v>41</v>
      </c>
      <c r="B31" s="22"/>
      <c r="C31" s="22"/>
      <c r="D31" s="29"/>
      <c r="E31" s="16"/>
      <c r="F31" s="29"/>
      <c r="G31" s="29"/>
      <c r="H31" s="16"/>
      <c r="I31" s="6" t="n">
        <f aca="false">1</f>
        <v>1</v>
      </c>
      <c r="J31" s="16"/>
      <c r="K31" s="16"/>
    </row>
    <row r="32" customFormat="false" ht="13.5" hidden="false" customHeight="false" outlineLevel="0" collapsed="false">
      <c r="A32" s="48" t="s">
        <v>169</v>
      </c>
      <c r="I32" s="5" t="n">
        <f aca="false">1</f>
        <v>1</v>
      </c>
      <c r="K32" s="49"/>
    </row>
    <row r="33" customFormat="false" ht="13.5" hidden="false" customHeight="false" outlineLevel="0" collapsed="false">
      <c r="A33" s="50" t="s">
        <v>158</v>
      </c>
      <c r="B33" s="51"/>
      <c r="C33" s="51"/>
      <c r="D33" s="51"/>
      <c r="E33" s="51"/>
      <c r="F33" s="51"/>
      <c r="G33" s="51"/>
      <c r="H33" s="51"/>
      <c r="I33" s="52" t="n">
        <f aca="false">SUM(I24:I32)</f>
        <v>18</v>
      </c>
      <c r="J33" s="51"/>
      <c r="K33" s="51"/>
    </row>
  </sheetData>
  <mergeCells count="1">
    <mergeCell ref="A1:K1"/>
  </mergeCells>
  <printOptions headings="false" gridLines="false" gridLinesSet="true" horizontalCentered="false" verticalCentered="false"/>
  <pageMargins left="0.5" right="0.5" top="0.75" bottom="0.75"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75"/>
  <sheetViews>
    <sheetView showFormulas="false" showGridLines="true" showRowColHeaders="true" showZeros="true" rightToLeft="false" tabSelected="false" showOutlineSymbols="true" defaultGridColor="true" view="normal" topLeftCell="A32" colorId="64" zoomScale="80" zoomScaleNormal="80" zoomScalePageLayoutView="100" workbookViewId="0">
      <selection pane="topLeft" activeCell="G77" activeCellId="0" sqref="G77"/>
    </sheetView>
  </sheetViews>
  <sheetFormatPr defaultColWidth="9.13671875" defaultRowHeight="12.75" customHeight="true" zeroHeight="false" outlineLevelRow="0" outlineLevelCol="0"/>
  <cols>
    <col collapsed="false" customWidth="true" hidden="false" outlineLevel="0" max="1" min="1" style="1" width="9.85"/>
    <col collapsed="false" customWidth="true" hidden="false" outlineLevel="0" max="2" min="2" style="1" width="30.7"/>
    <col collapsed="false" customWidth="true" hidden="false" outlineLevel="0" max="3" min="3" style="1" width="10.85"/>
    <col collapsed="false" customWidth="true" hidden="false" outlineLevel="0" max="4" min="4" style="1" width="20.13"/>
    <col collapsed="false" customWidth="true" hidden="false" outlineLevel="0" max="5" min="5" style="1" width="15.13"/>
    <col collapsed="false" customWidth="true" hidden="false" outlineLevel="0" max="6" min="6" style="1" width="7.28"/>
    <col collapsed="false" customWidth="true" hidden="false" outlineLevel="0" max="7" min="7" style="1" width="41.99"/>
    <col collapsed="false" customWidth="true" hidden="false" outlineLevel="0" max="8" min="8" style="1" width="46.56"/>
    <col collapsed="false" customWidth="true" hidden="false" outlineLevel="0" max="9" min="9" style="1" width="8.41"/>
    <col collapsed="false" customWidth="true" hidden="false" outlineLevel="0" max="10" min="10" style="1" width="11.85"/>
    <col collapsed="false" customWidth="true" hidden="false" outlineLevel="0" max="11" min="11" style="1" width="14.14"/>
    <col collapsed="false" customWidth="true" hidden="false" outlineLevel="0" max="12" min="12" style="1" width="9.85"/>
    <col collapsed="false" customWidth="true" hidden="false" outlineLevel="0" max="13" min="13" style="1" width="13.28"/>
    <col collapsed="false" customWidth="true" hidden="false" outlineLevel="0" max="14" min="14" style="1" width="10.85"/>
    <col collapsed="false" customWidth="false" hidden="false" outlineLevel="0" max="15" min="15" style="1" width="9.14"/>
    <col collapsed="false" customWidth="true" hidden="false" outlineLevel="0" max="16" min="16" style="1" width="12.28"/>
    <col collapsed="false" customWidth="true" hidden="false" outlineLevel="0" max="17" min="17" style="1" width="10.71"/>
    <col collapsed="false" customWidth="true" hidden="false" outlineLevel="0" max="18" min="18" style="1" width="13.28"/>
    <col collapsed="false" customWidth="true" hidden="false" outlineLevel="0" max="19" min="19" style="1" width="9.7"/>
    <col collapsed="false" customWidth="true" hidden="false" outlineLevel="0" max="20" min="20" style="1" width="11.56"/>
    <col collapsed="false" customWidth="true" hidden="false" outlineLevel="0" max="27" min="21" style="1" width="9.85"/>
    <col collapsed="false" customWidth="false" hidden="false" outlineLevel="0" max="257" min="28" style="1" width="9.14"/>
  </cols>
  <sheetData>
    <row r="1" customFormat="false" ht="12.75" hidden="false" customHeight="false" outlineLevel="0" collapsed="false">
      <c r="A1" s="2" t="s">
        <v>0</v>
      </c>
      <c r="B1" s="2"/>
      <c r="C1" s="2"/>
      <c r="D1" s="2"/>
      <c r="E1" s="2"/>
      <c r="F1" s="2"/>
      <c r="G1" s="2" t="s">
        <v>1</v>
      </c>
      <c r="H1" s="2" t="s">
        <v>2</v>
      </c>
      <c r="I1" s="2" t="s">
        <v>3</v>
      </c>
      <c r="J1" s="2" t="s">
        <v>4</v>
      </c>
      <c r="K1" s="2" t="s">
        <v>5</v>
      </c>
      <c r="L1" s="2" t="s">
        <v>6</v>
      </c>
      <c r="M1" s="2" t="s">
        <v>7</v>
      </c>
      <c r="N1" s="2" t="s">
        <v>8</v>
      </c>
      <c r="O1" s="2" t="s">
        <v>9</v>
      </c>
      <c r="P1" s="2" t="s">
        <v>10</v>
      </c>
      <c r="Q1" s="2" t="s">
        <v>11</v>
      </c>
      <c r="R1" s="2" t="s">
        <v>12</v>
      </c>
      <c r="S1" s="2" t="s">
        <v>13</v>
      </c>
      <c r="T1" s="2" t="s">
        <v>14</v>
      </c>
      <c r="U1" s="2" t="s">
        <v>15</v>
      </c>
      <c r="V1" s="2" t="s">
        <v>16</v>
      </c>
      <c r="W1" s="2" t="s">
        <v>17</v>
      </c>
      <c r="X1" s="2" t="s">
        <v>18</v>
      </c>
      <c r="Y1" s="2" t="s">
        <v>19</v>
      </c>
      <c r="Z1" s="2" t="s">
        <v>20</v>
      </c>
      <c r="AA1" s="2" t="s">
        <v>21</v>
      </c>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3" t="s">
        <v>29</v>
      </c>
      <c r="B2" s="4"/>
      <c r="H2" s="1" t="n">
        <f aca="false">1+1</f>
        <v>2</v>
      </c>
      <c r="J2" s="1" t="n">
        <f aca="false">1</f>
        <v>1</v>
      </c>
      <c r="K2" s="4"/>
      <c r="L2" s="5"/>
      <c r="M2" s="4"/>
      <c r="N2" s="4"/>
      <c r="P2" s="1" t="n">
        <v>1</v>
      </c>
    </row>
    <row r="3" customFormat="false" ht="12.75" hidden="false" customHeight="false" outlineLevel="0" collapsed="false">
      <c r="A3" s="3" t="s">
        <v>30</v>
      </c>
      <c r="B3" s="5"/>
      <c r="K3" s="5"/>
      <c r="L3" s="5"/>
      <c r="M3" s="5"/>
      <c r="N3" s="6" t="n">
        <v>1</v>
      </c>
      <c r="P3" s="1" t="n">
        <v>1</v>
      </c>
      <c r="R3" s="1" t="n">
        <f aca="false">'[1]summary 0625'!K11</f>
        <v>2</v>
      </c>
      <c r="T3" s="1" t="n">
        <f aca="false">'[1]summary 0709'!K10</f>
        <v>1</v>
      </c>
    </row>
    <row r="4" customFormat="false" ht="12.75" hidden="false" customHeight="false" outlineLevel="0" collapsed="false">
      <c r="A4" s="3" t="s">
        <v>31</v>
      </c>
      <c r="B4" s="5"/>
      <c r="G4" s="1" t="n">
        <f aca="false">1+1+1+1+1+1+1+1+1+1+1+1+1+1+1+1+1+1+1+1+1+1+1+1+1+1+1+1+1+1</f>
        <v>30</v>
      </c>
      <c r="H4" s="1" t="n">
        <f aca="false">1+1+1+1+1+1</f>
        <v>6</v>
      </c>
      <c r="I4" s="1" t="n">
        <f aca="false">1+1+1+1+1+1+1+1+1+1</f>
        <v>10</v>
      </c>
      <c r="J4" s="1" t="n">
        <f aca="false">1+1+1+1+1+1+1+1+1+1+1+1+1+1+1+1+1+1+1</f>
        <v>19</v>
      </c>
      <c r="K4" s="5" t="n">
        <v>13</v>
      </c>
      <c r="L4" s="5" t="n">
        <v>7</v>
      </c>
      <c r="M4" s="5" t="n">
        <v>2</v>
      </c>
      <c r="N4" s="6" t="n">
        <f aca="false">8</f>
        <v>8</v>
      </c>
      <c r="O4" s="1" t="n">
        <v>5</v>
      </c>
      <c r="P4" s="1" t="n">
        <v>6</v>
      </c>
      <c r="Q4" s="1" t="n">
        <f aca="false">'[1]summary 0618'!K12</f>
        <v>6</v>
      </c>
      <c r="R4" s="1" t="n">
        <f aca="false">'[1]summary 0625'!K12</f>
        <v>9</v>
      </c>
      <c r="S4" s="1" t="n">
        <f aca="false">'[1]summary 0702'!K12</f>
        <v>5</v>
      </c>
      <c r="W4" s="1" t="n">
        <f aca="false">'[1]summary 0730'!K12</f>
        <v>17</v>
      </c>
      <c r="X4" s="1" t="n">
        <f aca="false">'[1]summary 0806'!K12</f>
        <v>12</v>
      </c>
      <c r="Y4" s="1" t="n">
        <f aca="false">'[1]summary 0813'!K12</f>
        <v>5</v>
      </c>
      <c r="Z4" s="1" t="n">
        <f aca="false">'summary 0820'!K12</f>
        <v>4</v>
      </c>
      <c r="AA4" s="1" t="n">
        <f aca="false">'summary 0827'!K12</f>
        <v>8</v>
      </c>
    </row>
    <row r="5" customFormat="false" ht="12.75" hidden="false" customHeight="false" outlineLevel="0" collapsed="false">
      <c r="A5" s="3" t="s">
        <v>32</v>
      </c>
      <c r="B5" s="5"/>
      <c r="G5" s="1" t="n">
        <f aca="false">1+1+1+1+1</f>
        <v>5</v>
      </c>
      <c r="H5" s="1" t="n">
        <f aca="false">1+1+1</f>
        <v>3</v>
      </c>
      <c r="I5" s="1" t="n">
        <f aca="false">1+1+1</f>
        <v>3</v>
      </c>
      <c r="J5" s="1" t="n">
        <f aca="false">1+1</f>
        <v>2</v>
      </c>
      <c r="K5" s="5" t="n">
        <v>6</v>
      </c>
      <c r="L5" s="5" t="n">
        <v>5</v>
      </c>
      <c r="M5" s="5" t="n">
        <v>6</v>
      </c>
      <c r="N5" s="6" t="n">
        <f aca="false">4</f>
        <v>4</v>
      </c>
      <c r="O5" s="1" t="n">
        <v>5</v>
      </c>
      <c r="P5" s="1" t="n">
        <v>2</v>
      </c>
      <c r="Q5" s="1" t="n">
        <f aca="false">'[1]summary 0618'!K13</f>
        <v>4</v>
      </c>
      <c r="R5" s="1" t="n">
        <f aca="false">'[1]summary 0625'!K13</f>
        <v>3</v>
      </c>
      <c r="S5" s="1" t="n">
        <f aca="false">'[1]summary 0702'!K13</f>
        <v>1</v>
      </c>
      <c r="T5" s="1" t="n">
        <f aca="false">'[1]summary 0709'!K12</f>
        <v>12</v>
      </c>
      <c r="U5" s="1" t="n">
        <f aca="false">'[1]summary 0716'!K12</f>
        <v>9</v>
      </c>
      <c r="V5" s="1" t="n">
        <f aca="false">'[1]summary 0723'!K12</f>
        <v>9</v>
      </c>
      <c r="W5" s="1" t="n">
        <f aca="false">'[1]summary 0730'!K13</f>
        <v>4</v>
      </c>
      <c r="X5" s="1" t="n">
        <f aca="false">'[1]summary 0806'!K13</f>
        <v>5</v>
      </c>
      <c r="Y5" s="1" t="n">
        <f aca="false">'[1]summary 0813'!K13</f>
        <v>5</v>
      </c>
      <c r="Z5" s="1" t="n">
        <f aca="false">'summary 0820'!K13</f>
        <v>3</v>
      </c>
      <c r="AA5" s="1" t="n">
        <f aca="false">'summary 0827'!K13</f>
        <v>6</v>
      </c>
    </row>
    <row r="6" customFormat="false" ht="12.75" hidden="false" customHeight="false" outlineLevel="0" collapsed="false">
      <c r="A6" s="3" t="s">
        <v>33</v>
      </c>
      <c r="B6" s="5"/>
      <c r="G6" s="1" t="n">
        <f aca="false">1+1</f>
        <v>2</v>
      </c>
      <c r="H6" s="1" t="n">
        <f aca="false">1+1+1+1</f>
        <v>4</v>
      </c>
      <c r="I6" s="1" t="n">
        <f aca="false">1</f>
        <v>1</v>
      </c>
      <c r="J6" s="1" t="n">
        <f aca="false">1+1+1</f>
        <v>3</v>
      </c>
      <c r="K6" s="5"/>
      <c r="L6" s="5"/>
      <c r="M6" s="5" t="n">
        <v>1</v>
      </c>
      <c r="N6" s="6"/>
      <c r="O6" s="1" t="n">
        <v>1</v>
      </c>
      <c r="P6" s="1" t="n">
        <v>3</v>
      </c>
      <c r="T6" s="1" t="n">
        <f aca="false">'[1]summary 0709'!K13</f>
        <v>5</v>
      </c>
      <c r="U6" s="1" t="n">
        <f aca="false">'[1]summary 0716'!K13</f>
        <v>5</v>
      </c>
      <c r="V6" s="1" t="n">
        <f aca="false">'[1]summary 0723'!K13</f>
        <v>5</v>
      </c>
      <c r="W6" s="1" t="n">
        <f aca="false">'[1]summary 0730'!K14</f>
        <v>1</v>
      </c>
      <c r="X6" s="1" t="n">
        <f aca="false">'[1]summary 0806'!K14</f>
        <v>1</v>
      </c>
      <c r="Y6" s="1" t="n">
        <f aca="false">'[1]summary 0813'!K14</f>
        <v>2</v>
      </c>
      <c r="AA6" s="1" t="n">
        <f aca="false">'summary 0827'!K14</f>
        <v>1</v>
      </c>
    </row>
    <row r="7" customFormat="false" ht="12.75" hidden="false" customHeight="false" outlineLevel="0" collapsed="false">
      <c r="A7" s="3" t="s">
        <v>34</v>
      </c>
      <c r="B7" s="5"/>
      <c r="G7" s="1" t="n">
        <f aca="false">1+1+1</f>
        <v>3</v>
      </c>
      <c r="K7" s="5"/>
      <c r="L7" s="5"/>
      <c r="M7" s="5" t="n">
        <v>1</v>
      </c>
      <c r="N7" s="6" t="n">
        <f aca="false">1</f>
        <v>1</v>
      </c>
      <c r="O7" s="1" t="n">
        <v>3</v>
      </c>
      <c r="Q7" s="1" t="n">
        <f aca="false">'[1]summary 0618'!K15</f>
        <v>1</v>
      </c>
      <c r="R7" s="1" t="n">
        <f aca="false">'[1]summary 0625'!K15</f>
        <v>5</v>
      </c>
      <c r="S7" s="1" t="n">
        <f aca="false">'[1]summary 0702'!K15</f>
        <v>1</v>
      </c>
      <c r="T7" s="1" t="n">
        <f aca="false">'[1]summary 0709'!K14</f>
        <v>3</v>
      </c>
      <c r="W7" s="1" t="n">
        <f aca="false">'[1]summary 0730'!K15</f>
        <v>2</v>
      </c>
      <c r="X7" s="1" t="n">
        <f aca="false">'[1]summary 0806'!K15</f>
        <v>1</v>
      </c>
      <c r="Y7" s="1" t="n">
        <f aca="false">'[1]summary 0813'!K15</f>
        <v>2</v>
      </c>
      <c r="AA7" s="1" t="n">
        <f aca="false">'summary 0827'!K15</f>
        <v>3</v>
      </c>
    </row>
    <row r="8" customFormat="false" ht="12.75" hidden="false" customHeight="false" outlineLevel="0" collapsed="false">
      <c r="A8" s="3" t="s">
        <v>35</v>
      </c>
      <c r="B8" s="5"/>
      <c r="G8" s="1" t="n">
        <f aca="false">1+1+1+1</f>
        <v>4</v>
      </c>
      <c r="H8" s="1" t="n">
        <f aca="false">1</f>
        <v>1</v>
      </c>
      <c r="I8" s="1" t="n">
        <f aca="false">1+1+1+1+1</f>
        <v>5</v>
      </c>
      <c r="J8" s="1" t="n">
        <f aca="false">1</f>
        <v>1</v>
      </c>
      <c r="K8" s="5" t="n">
        <v>2</v>
      </c>
      <c r="L8" s="5" t="n">
        <v>1</v>
      </c>
      <c r="M8" s="5"/>
      <c r="N8" s="6" t="n">
        <f aca="false">3</f>
        <v>3</v>
      </c>
      <c r="P8" s="1" t="n">
        <v>3</v>
      </c>
      <c r="Q8" s="1" t="n">
        <f aca="false">'[1]summary 0618'!K16</f>
        <v>1</v>
      </c>
      <c r="T8" s="1" t="n">
        <f aca="false">'[1]summary 0709'!K15</f>
        <v>2</v>
      </c>
      <c r="V8" s="1" t="n">
        <f aca="false">'[1]summary 0723'!K16</f>
        <v>2</v>
      </c>
      <c r="X8" s="1" t="n">
        <f aca="false">'[1]summary 0806'!K16</f>
        <v>1</v>
      </c>
      <c r="Y8" s="1" t="n">
        <f aca="false">'[1]summary 0813'!K16</f>
        <v>1</v>
      </c>
      <c r="Z8" s="1" t="n">
        <f aca="false">'summary 0820'!K16</f>
        <v>3</v>
      </c>
      <c r="AA8" s="1" t="n">
        <f aca="false">'summary 0827'!K16</f>
        <v>2</v>
      </c>
    </row>
    <row r="9" customFormat="false" ht="12.75" hidden="false" customHeight="false" outlineLevel="0" collapsed="false">
      <c r="A9" s="3" t="s">
        <v>36</v>
      </c>
      <c r="B9" s="5"/>
      <c r="K9" s="5" t="n">
        <v>1</v>
      </c>
      <c r="L9" s="5"/>
      <c r="M9" s="5" t="n">
        <v>1</v>
      </c>
      <c r="N9" s="6"/>
      <c r="O9" s="1" t="n">
        <v>2</v>
      </c>
      <c r="Q9" s="1" t="n">
        <f aca="false">'[1]summary 0618'!K17</f>
        <v>4</v>
      </c>
      <c r="R9" s="1" t="n">
        <f aca="false">'[1]summary 0625'!K17</f>
        <v>7</v>
      </c>
      <c r="V9" s="1" t="n">
        <f aca="false">'[1]summary 0723'!K16</f>
        <v>2</v>
      </c>
      <c r="W9" s="1" t="n">
        <f aca="false">'[1]summary 0730'!K17</f>
        <v>3</v>
      </c>
      <c r="X9" s="1" t="n">
        <f aca="false">'[1]summary 0806'!K17</f>
        <v>3</v>
      </c>
      <c r="Y9" s="1" t="n">
        <f aca="false">'[1]summary 0813'!K17</f>
        <v>2</v>
      </c>
      <c r="Z9" s="1" t="n">
        <f aca="false">'summary 0820'!K17</f>
        <v>3</v>
      </c>
      <c r="AA9" s="1" t="n">
        <f aca="false">'summary 0827'!K17</f>
        <v>2</v>
      </c>
    </row>
    <row r="10" customFormat="false" ht="12.75" hidden="false" customHeight="false" outlineLevel="0" collapsed="false">
      <c r="A10" s="7" t="s">
        <v>37</v>
      </c>
      <c r="B10" s="5"/>
      <c r="K10" s="5"/>
      <c r="L10" s="5"/>
      <c r="M10" s="5"/>
      <c r="N10" s="5"/>
      <c r="S10" s="1" t="n">
        <f aca="false">'[1]summary 0702'!K18</f>
        <v>1</v>
      </c>
      <c r="U10" s="1" t="n">
        <f aca="false">'[1]summary 0716'!K17</f>
        <v>1</v>
      </c>
      <c r="V10" s="1" t="n">
        <f aca="false">'[1]summary 0723'!K17</f>
        <v>1</v>
      </c>
      <c r="W10" s="1" t="n">
        <f aca="false">'[1]summary 0730'!K18</f>
        <v>2</v>
      </c>
      <c r="X10" s="1" t="n">
        <f aca="false">'[1]summary 0806'!K18</f>
        <v>1</v>
      </c>
      <c r="Z10" s="1" t="n">
        <f aca="false">'summary 0820'!K18</f>
        <v>1</v>
      </c>
      <c r="AA10" s="1" t="n">
        <f aca="false">'summary 0827'!K18</f>
        <v>1</v>
      </c>
    </row>
    <row r="11" customFormat="false" ht="12.75" hidden="false" customHeight="false" outlineLevel="0" collapsed="false">
      <c r="A11" s="8" t="s">
        <v>38</v>
      </c>
      <c r="B11" s="5"/>
      <c r="G11" s="1" t="n">
        <v>44</v>
      </c>
      <c r="H11" s="1" t="n">
        <v>16</v>
      </c>
      <c r="I11" s="1" t="n">
        <v>19</v>
      </c>
      <c r="J11" s="1" t="n">
        <f aca="false">SUM(J2:J8)</f>
        <v>26</v>
      </c>
      <c r="K11" s="5" t="n">
        <f aca="false">SUM(K2:K9)</f>
        <v>22</v>
      </c>
      <c r="L11" s="5" t="n">
        <f aca="false">SUM(L2:L9)</f>
        <v>13</v>
      </c>
      <c r="M11" s="5" t="n">
        <f aca="false">SUM(M2:M9)</f>
        <v>11</v>
      </c>
      <c r="N11" s="5" t="n">
        <f aca="false">SUM(N2:N9)</f>
        <v>17</v>
      </c>
      <c r="O11" s="5" t="n">
        <f aca="false">SUM(O2:O9)</f>
        <v>16</v>
      </c>
      <c r="P11" s="5" t="n">
        <f aca="false">SUM(P2:P9)</f>
        <v>16</v>
      </c>
      <c r="Q11" s="5" t="n">
        <f aca="false">SUM(Q2:Q9)</f>
        <v>16</v>
      </c>
      <c r="R11" s="5" t="n">
        <f aca="false">SUM(R2:R9)</f>
        <v>26</v>
      </c>
      <c r="S11" s="5" t="n">
        <f aca="false">SUM(S2:S10)</f>
        <v>8</v>
      </c>
      <c r="T11" s="5" t="n">
        <f aca="false">SUM(T2:T10)</f>
        <v>23</v>
      </c>
      <c r="U11" s="1" t="n">
        <f aca="false">SUM(U3:U10)</f>
        <v>15</v>
      </c>
      <c r="V11" s="1" t="n">
        <f aca="false">SUM(V3:V10)</f>
        <v>19</v>
      </c>
      <c r="W11" s="1" t="n">
        <f aca="false">SUM(W3:W10)</f>
        <v>29</v>
      </c>
      <c r="X11" s="1" t="n">
        <f aca="false">SUM(X3:X10)</f>
        <v>24</v>
      </c>
      <c r="Y11" s="1" t="n">
        <f aca="false">SUM(Y3:Y10)</f>
        <v>17</v>
      </c>
      <c r="Z11" s="1" t="n">
        <f aca="false">SUM(Z3:Z10)</f>
        <v>14</v>
      </c>
      <c r="AA11" s="1" t="n">
        <f aca="false">SUM(AA3:AA10)</f>
        <v>23</v>
      </c>
    </row>
    <row r="12" customFormat="false" ht="12.75" hidden="false" customHeight="false" outlineLevel="0" collapsed="false">
      <c r="A12" s="2" t="s">
        <v>0</v>
      </c>
      <c r="B12" s="2"/>
      <c r="C12" s="2"/>
      <c r="D12" s="2"/>
      <c r="E12" s="2"/>
      <c r="F12" s="2"/>
      <c r="G12" s="9" t="n">
        <v>36986</v>
      </c>
      <c r="H12" s="9" t="n">
        <v>36993</v>
      </c>
      <c r="I12" s="9" t="n">
        <v>37000</v>
      </c>
      <c r="J12" s="9" t="n">
        <v>37007</v>
      </c>
      <c r="K12" s="9" t="n">
        <v>37013</v>
      </c>
      <c r="L12" s="9" t="n">
        <v>37021</v>
      </c>
      <c r="M12" s="9" t="n">
        <v>37029</v>
      </c>
      <c r="N12" s="9" t="n">
        <v>37039</v>
      </c>
      <c r="O12" s="9" t="n">
        <v>37046</v>
      </c>
      <c r="P12" s="9" t="n">
        <v>37053</v>
      </c>
      <c r="Q12" s="9" t="n">
        <v>37060</v>
      </c>
      <c r="R12" s="9" t="n">
        <v>37067</v>
      </c>
      <c r="S12" s="9" t="n">
        <v>37074</v>
      </c>
      <c r="T12" s="9" t="n">
        <v>37081</v>
      </c>
      <c r="U12" s="9" t="n">
        <v>37088</v>
      </c>
      <c r="V12" s="9" t="n">
        <v>37095</v>
      </c>
      <c r="W12" s="9" t="n">
        <v>37102</v>
      </c>
      <c r="X12" s="9" t="n">
        <v>37109</v>
      </c>
      <c r="Y12" s="9" t="n">
        <v>37116</v>
      </c>
      <c r="Z12" s="9" t="n">
        <v>37123</v>
      </c>
      <c r="AA12" s="9" t="n">
        <v>37130</v>
      </c>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89" customFormat="false" ht="12.75" hidden="false" customHeight="false" outlineLevel="0" collapsed="false">
      <c r="A89" s="10" t="s">
        <v>227</v>
      </c>
      <c r="B89" s="11"/>
      <c r="C89" s="11"/>
      <c r="D89" s="11"/>
      <c r="E89" s="11"/>
      <c r="F89" s="12"/>
      <c r="G89" s="11"/>
      <c r="H89" s="11"/>
      <c r="I89" s="12"/>
      <c r="J89" s="12"/>
      <c r="K89" s="12"/>
      <c r="L89" s="11"/>
    </row>
    <row r="90" customFormat="false" ht="12.75" hidden="false" customHeight="false" outlineLevel="0" collapsed="false">
      <c r="A90" s="11"/>
      <c r="B90" s="11"/>
      <c r="C90" s="11"/>
      <c r="D90" s="11"/>
      <c r="E90" s="11"/>
      <c r="F90" s="12"/>
      <c r="G90" s="11"/>
      <c r="H90" s="11"/>
      <c r="I90" s="12"/>
      <c r="J90" s="12"/>
      <c r="K90" s="12"/>
      <c r="L90" s="11"/>
    </row>
    <row r="91" customFormat="false" ht="12.75" hidden="false" customHeight="false" outlineLevel="0" collapsed="false">
      <c r="A91" s="13" t="s">
        <v>49</v>
      </c>
      <c r="B91" s="11"/>
      <c r="C91" s="11"/>
      <c r="D91" s="11"/>
      <c r="E91" s="11"/>
      <c r="F91" s="12"/>
      <c r="G91" s="11"/>
      <c r="H91" s="11"/>
      <c r="I91" s="12"/>
      <c r="J91" s="12"/>
      <c r="K91" s="12"/>
      <c r="L91" s="11"/>
    </row>
    <row r="92" customFormat="false" ht="12.75" hidden="false" customHeight="false" outlineLevel="0" collapsed="false">
      <c r="A92" s="11" t="s">
        <v>50</v>
      </c>
      <c r="B92" s="11"/>
      <c r="C92" s="11"/>
      <c r="D92" s="11"/>
      <c r="E92" s="11"/>
      <c r="F92" s="12"/>
      <c r="G92" s="11"/>
      <c r="H92" s="11"/>
      <c r="I92" s="12"/>
      <c r="J92" s="12"/>
      <c r="K92" s="12"/>
      <c r="L92" s="11"/>
    </row>
    <row r="93" customFormat="false" ht="12.75" hidden="false" customHeight="false" outlineLevel="0" collapsed="false">
      <c r="A93" s="11" t="s">
        <v>51</v>
      </c>
      <c r="B93" s="11"/>
      <c r="C93" s="11"/>
      <c r="D93" s="11"/>
      <c r="E93" s="11"/>
      <c r="F93" s="12"/>
      <c r="G93" s="11"/>
      <c r="H93" s="11"/>
      <c r="I93" s="12"/>
      <c r="J93" s="12"/>
      <c r="K93" s="12"/>
      <c r="L93" s="11"/>
    </row>
    <row r="94" customFormat="false" ht="12.75" hidden="false" customHeight="false" outlineLevel="0" collapsed="false">
      <c r="A94" s="11" t="s">
        <v>52</v>
      </c>
      <c r="B94" s="11"/>
      <c r="C94" s="11"/>
      <c r="D94" s="11"/>
      <c r="E94" s="11"/>
      <c r="F94" s="12"/>
      <c r="G94" s="11"/>
      <c r="H94" s="11"/>
      <c r="I94" s="12"/>
      <c r="J94" s="12"/>
      <c r="K94" s="12"/>
      <c r="L94" s="11"/>
    </row>
    <row r="95" customFormat="false" ht="12.75" hidden="false" customHeight="false" outlineLevel="0" collapsed="false">
      <c r="A95" s="11" t="s">
        <v>53</v>
      </c>
      <c r="B95" s="11"/>
      <c r="C95" s="11"/>
      <c r="D95" s="11"/>
      <c r="E95" s="11"/>
      <c r="F95" s="12"/>
      <c r="G95" s="11"/>
      <c r="H95" s="11"/>
      <c r="I95" s="12"/>
      <c r="J95" s="12"/>
      <c r="K95" s="12"/>
      <c r="L95" s="11"/>
    </row>
    <row r="96" customFormat="false" ht="12.75" hidden="false" customHeight="false" outlineLevel="0" collapsed="false">
      <c r="A96" s="11" t="s">
        <v>54</v>
      </c>
      <c r="B96" s="11"/>
      <c r="C96" s="11"/>
      <c r="D96" s="11"/>
      <c r="E96" s="11"/>
      <c r="F96" s="12"/>
      <c r="G96" s="11"/>
      <c r="H96" s="11"/>
      <c r="I96" s="12"/>
      <c r="J96" s="12"/>
      <c r="K96" s="12"/>
      <c r="L96" s="11"/>
    </row>
    <row r="97" customFormat="false" ht="12.75" hidden="false" customHeight="false" outlineLevel="0" collapsed="false">
      <c r="A97" s="11" t="s">
        <v>55</v>
      </c>
      <c r="B97" s="11"/>
      <c r="C97" s="11"/>
      <c r="D97" s="11"/>
      <c r="E97" s="11"/>
      <c r="F97" s="12"/>
      <c r="G97" s="11"/>
      <c r="H97" s="11"/>
      <c r="I97" s="12"/>
      <c r="J97" s="12"/>
      <c r="K97" s="12"/>
      <c r="L97" s="11"/>
    </row>
    <row r="98" customFormat="false" ht="12.75" hidden="false" customHeight="false" outlineLevel="0" collapsed="false">
      <c r="A98" s="11" t="s">
        <v>56</v>
      </c>
      <c r="B98" s="11"/>
      <c r="C98" s="11"/>
      <c r="D98" s="11"/>
      <c r="E98" s="11"/>
      <c r="F98" s="12"/>
      <c r="G98" s="11"/>
      <c r="H98" s="11"/>
      <c r="I98" s="12"/>
      <c r="J98" s="12"/>
      <c r="K98" s="12"/>
      <c r="L98" s="11"/>
    </row>
    <row r="99" customFormat="false" ht="12.75" hidden="false" customHeight="false" outlineLevel="0" collapsed="false">
      <c r="A99" s="11" t="s">
        <v>57</v>
      </c>
      <c r="B99" s="11"/>
      <c r="C99" s="11"/>
      <c r="D99" s="11"/>
      <c r="E99" s="11"/>
      <c r="F99" s="12"/>
      <c r="G99" s="11"/>
      <c r="H99" s="11"/>
      <c r="I99" s="12"/>
      <c r="J99" s="12"/>
      <c r="K99" s="12"/>
      <c r="L99" s="11"/>
    </row>
    <row r="100" customFormat="false" ht="12.75" hidden="false" customHeight="false" outlineLevel="0" collapsed="false">
      <c r="A100" s="11" t="s">
        <v>58</v>
      </c>
      <c r="B100" s="11"/>
      <c r="C100" s="11"/>
      <c r="D100" s="11"/>
      <c r="E100" s="11"/>
      <c r="F100" s="12"/>
      <c r="G100" s="11"/>
      <c r="H100" s="11"/>
      <c r="I100" s="12"/>
      <c r="J100" s="12"/>
      <c r="K100" s="12"/>
      <c r="L100" s="11"/>
    </row>
    <row r="101" customFormat="false" ht="12.75" hidden="false" customHeight="false" outlineLevel="0" collapsed="false">
      <c r="A101" s="11"/>
      <c r="B101" s="11"/>
      <c r="C101" s="11"/>
      <c r="D101" s="11"/>
      <c r="E101" s="11"/>
      <c r="F101" s="12"/>
      <c r="G101" s="11"/>
      <c r="H101" s="11"/>
      <c r="I101" s="12"/>
      <c r="J101" s="12"/>
      <c r="K101" s="12"/>
      <c r="L101" s="11"/>
    </row>
    <row r="102" customFormat="false" ht="12.75" hidden="false" customHeight="false" outlineLevel="0" collapsed="false">
      <c r="A102" s="14"/>
      <c r="B102" s="14"/>
      <c r="C102" s="14"/>
      <c r="D102" s="14"/>
      <c r="E102" s="14" t="s">
        <v>59</v>
      </c>
      <c r="F102" s="14"/>
      <c r="G102" s="14"/>
      <c r="H102" s="14"/>
      <c r="I102" s="14" t="s">
        <v>60</v>
      </c>
      <c r="J102" s="14" t="s">
        <v>61</v>
      </c>
      <c r="K102" s="14" t="s">
        <v>62</v>
      </c>
      <c r="L102" s="14" t="s">
        <v>63</v>
      </c>
    </row>
    <row r="103" customFormat="false" ht="12.75" hidden="false" customHeight="false" outlineLevel="0" collapsed="false">
      <c r="A103" s="14" t="s">
        <v>64</v>
      </c>
      <c r="B103" s="14" t="s">
        <v>65</v>
      </c>
      <c r="C103" s="14" t="s">
        <v>66</v>
      </c>
      <c r="D103" s="14" t="s">
        <v>67</v>
      </c>
      <c r="E103" s="14" t="s">
        <v>68</v>
      </c>
      <c r="F103" s="14" t="s">
        <v>49</v>
      </c>
      <c r="G103" s="14" t="s">
        <v>69</v>
      </c>
      <c r="H103" s="14" t="s">
        <v>70</v>
      </c>
      <c r="I103" s="14" t="s">
        <v>71</v>
      </c>
      <c r="J103" s="14" t="s">
        <v>72</v>
      </c>
      <c r="K103" s="14" t="s">
        <v>73</v>
      </c>
      <c r="L103" s="14" t="s">
        <v>74</v>
      </c>
    </row>
    <row r="104" customFormat="false" ht="12.75" hidden="false" customHeight="false" outlineLevel="0" collapsed="false">
      <c r="A104" s="14"/>
      <c r="B104" s="14"/>
      <c r="C104" s="14"/>
      <c r="D104" s="14"/>
      <c r="E104" s="14"/>
      <c r="F104" s="14"/>
      <c r="G104" s="14"/>
      <c r="H104" s="14"/>
      <c r="I104" s="14"/>
      <c r="J104" s="14"/>
      <c r="K104" s="14"/>
      <c r="L104" s="14"/>
    </row>
    <row r="105" customFormat="false" ht="38.25" hidden="false" customHeight="false" outlineLevel="0" collapsed="false">
      <c r="A105" s="15" t="n">
        <v>37134</v>
      </c>
      <c r="B105" s="17" t="s">
        <v>322</v>
      </c>
      <c r="C105" s="17" t="s">
        <v>42</v>
      </c>
      <c r="D105" s="17" t="s">
        <v>322</v>
      </c>
      <c r="E105" s="17" t="s">
        <v>86</v>
      </c>
      <c r="F105" s="17" t="s">
        <v>87</v>
      </c>
      <c r="G105" s="22" t="s">
        <v>397</v>
      </c>
      <c r="H105" s="22"/>
      <c r="I105" s="17" t="s">
        <v>81</v>
      </c>
      <c r="J105" s="17" t="s">
        <v>82</v>
      </c>
      <c r="K105" s="17" t="s">
        <v>81</v>
      </c>
      <c r="L105" s="17" t="s">
        <v>83</v>
      </c>
    </row>
    <row r="106" customFormat="false" ht="76.5" hidden="false" customHeight="false" outlineLevel="0" collapsed="false">
      <c r="A106" s="15" t="n">
        <v>37134</v>
      </c>
      <c r="B106" s="17" t="s">
        <v>398</v>
      </c>
      <c r="C106" s="17" t="s">
        <v>42</v>
      </c>
      <c r="D106" s="17" t="s">
        <v>235</v>
      </c>
      <c r="E106" s="17" t="s">
        <v>86</v>
      </c>
      <c r="F106" s="17" t="s">
        <v>164</v>
      </c>
      <c r="G106" s="22" t="s">
        <v>399</v>
      </c>
      <c r="H106" s="22"/>
      <c r="I106" s="17" t="s">
        <v>81</v>
      </c>
      <c r="J106" s="17" t="s">
        <v>82</v>
      </c>
      <c r="K106" s="17" t="s">
        <v>81</v>
      </c>
      <c r="L106" s="17" t="s">
        <v>83</v>
      </c>
    </row>
    <row r="107" customFormat="false" ht="25.5" hidden="false" customHeight="false" outlineLevel="0" collapsed="false">
      <c r="A107" s="15" t="n">
        <v>37134</v>
      </c>
      <c r="B107" s="17" t="s">
        <v>400</v>
      </c>
      <c r="C107" s="17" t="s">
        <v>40</v>
      </c>
      <c r="D107" s="17" t="s">
        <v>173</v>
      </c>
      <c r="E107" s="17" t="s">
        <v>128</v>
      </c>
      <c r="F107" s="17" t="s">
        <v>96</v>
      </c>
      <c r="G107" s="22" t="s">
        <v>401</v>
      </c>
      <c r="H107" s="22"/>
      <c r="I107" s="17" t="s">
        <v>82</v>
      </c>
      <c r="J107" s="17" t="s">
        <v>82</v>
      </c>
      <c r="K107" s="17" t="s">
        <v>81</v>
      </c>
      <c r="L107" s="17" t="s">
        <v>83</v>
      </c>
    </row>
    <row r="108" customFormat="false" ht="25.5" hidden="false" customHeight="false" outlineLevel="0" collapsed="false">
      <c r="A108" s="15" t="n">
        <v>37134</v>
      </c>
      <c r="B108" s="17" t="s">
        <v>402</v>
      </c>
      <c r="C108" s="17" t="s">
        <v>40</v>
      </c>
      <c r="D108" s="17" t="s">
        <v>173</v>
      </c>
      <c r="E108" s="17" t="s">
        <v>128</v>
      </c>
      <c r="F108" s="17" t="s">
        <v>96</v>
      </c>
      <c r="G108" s="22" t="s">
        <v>403</v>
      </c>
      <c r="H108" s="22"/>
      <c r="I108" s="17" t="s">
        <v>82</v>
      </c>
      <c r="J108" s="17" t="s">
        <v>82</v>
      </c>
      <c r="K108" s="17" t="s">
        <v>81</v>
      </c>
      <c r="L108" s="17" t="s">
        <v>83</v>
      </c>
    </row>
    <row r="109" customFormat="false" ht="24.75" hidden="false" customHeight="true" outlineLevel="0" collapsed="false">
      <c r="A109" s="15" t="n">
        <v>37133</v>
      </c>
      <c r="B109" s="22" t="s">
        <v>404</v>
      </c>
      <c r="C109" s="17" t="s">
        <v>43</v>
      </c>
      <c r="D109" s="17" t="s">
        <v>43</v>
      </c>
      <c r="E109" s="17" t="s">
        <v>104</v>
      </c>
      <c r="F109" s="17" t="s">
        <v>96</v>
      </c>
      <c r="G109" s="22" t="s">
        <v>405</v>
      </c>
      <c r="H109" s="22"/>
      <c r="I109" s="17" t="s">
        <v>81</v>
      </c>
      <c r="J109" s="17" t="s">
        <v>82</v>
      </c>
      <c r="K109" s="17" t="s">
        <v>81</v>
      </c>
      <c r="L109" s="17" t="s">
        <v>83</v>
      </c>
    </row>
    <row r="110" customFormat="false" ht="51" hidden="false" customHeight="false" outlineLevel="0" collapsed="false">
      <c r="A110" s="15" t="n">
        <v>37133</v>
      </c>
      <c r="B110" s="17" t="s">
        <v>253</v>
      </c>
      <c r="C110" s="17" t="s">
        <v>42</v>
      </c>
      <c r="D110" s="17" t="s">
        <v>374</v>
      </c>
      <c r="E110" s="17" t="s">
        <v>86</v>
      </c>
      <c r="F110" s="17" t="s">
        <v>87</v>
      </c>
      <c r="G110" s="22" t="s">
        <v>406</v>
      </c>
      <c r="H110" s="22"/>
      <c r="I110" s="17" t="s">
        <v>81</v>
      </c>
      <c r="J110" s="17" t="s">
        <v>81</v>
      </c>
      <c r="K110" s="17" t="s">
        <v>81</v>
      </c>
      <c r="L110" s="17" t="s">
        <v>83</v>
      </c>
      <c r="M110" s="19"/>
      <c r="N110" s="19"/>
      <c r="O110" s="19"/>
      <c r="P110" s="19"/>
      <c r="Q110" s="19"/>
      <c r="R110" s="19"/>
      <c r="S110" s="19"/>
      <c r="T110" s="19"/>
      <c r="U110" s="19"/>
      <c r="V110" s="19"/>
      <c r="W110" s="19"/>
      <c r="X110" s="19"/>
      <c r="Y110" s="19"/>
    </row>
    <row r="111" customFormat="false" ht="51" hidden="false" customHeight="false" outlineLevel="0" collapsed="false">
      <c r="A111" s="15" t="n">
        <v>37133</v>
      </c>
      <c r="B111" s="17" t="s">
        <v>347</v>
      </c>
      <c r="C111" s="17" t="s">
        <v>39</v>
      </c>
      <c r="D111" s="17" t="s">
        <v>348</v>
      </c>
      <c r="E111" s="17" t="s">
        <v>100</v>
      </c>
      <c r="F111" s="17" t="s">
        <v>164</v>
      </c>
      <c r="G111" s="22" t="s">
        <v>407</v>
      </c>
      <c r="H111" s="22"/>
      <c r="I111" s="17" t="s">
        <v>82</v>
      </c>
      <c r="J111" s="17" t="s">
        <v>81</v>
      </c>
      <c r="K111" s="17" t="s">
        <v>81</v>
      </c>
      <c r="L111" s="17" t="s">
        <v>83</v>
      </c>
      <c r="M111" s="19"/>
      <c r="N111" s="19"/>
      <c r="O111" s="19"/>
      <c r="P111" s="19"/>
      <c r="Q111" s="19"/>
      <c r="R111" s="19"/>
      <c r="S111" s="19"/>
      <c r="T111" s="19"/>
      <c r="U111" s="19"/>
      <c r="V111" s="19"/>
      <c r="W111" s="19"/>
      <c r="X111" s="19"/>
      <c r="Y111" s="19"/>
    </row>
    <row r="112" customFormat="false" ht="76.5" hidden="false" customHeight="false" outlineLevel="0" collapsed="false">
      <c r="A112" s="15" t="n">
        <v>37133</v>
      </c>
      <c r="B112" s="22" t="s">
        <v>408</v>
      </c>
      <c r="C112" s="17" t="s">
        <v>93</v>
      </c>
      <c r="D112" s="17" t="s">
        <v>94</v>
      </c>
      <c r="E112" s="17" t="s">
        <v>95</v>
      </c>
      <c r="F112" s="17" t="s">
        <v>79</v>
      </c>
      <c r="G112" s="22" t="s">
        <v>409</v>
      </c>
      <c r="H112" s="22"/>
      <c r="I112" s="17" t="s">
        <v>81</v>
      </c>
      <c r="J112" s="17" t="s">
        <v>82</v>
      </c>
      <c r="K112" s="17" t="s">
        <v>82</v>
      </c>
      <c r="L112" s="17" t="s">
        <v>83</v>
      </c>
      <c r="M112" s="19"/>
      <c r="N112" s="19"/>
      <c r="O112" s="19"/>
      <c r="P112" s="19"/>
      <c r="Q112" s="19"/>
      <c r="R112" s="19"/>
      <c r="S112" s="19"/>
      <c r="T112" s="19"/>
      <c r="U112" s="19"/>
      <c r="V112" s="19"/>
      <c r="W112" s="19"/>
      <c r="X112" s="19"/>
      <c r="Y112" s="19"/>
    </row>
    <row r="113" customFormat="false" ht="55.5" hidden="false" customHeight="true" outlineLevel="0" collapsed="false">
      <c r="A113" s="15" t="n">
        <v>37133</v>
      </c>
      <c r="B113" s="17" t="s">
        <v>235</v>
      </c>
      <c r="C113" s="17" t="s">
        <v>42</v>
      </c>
      <c r="D113" s="17" t="s">
        <v>235</v>
      </c>
      <c r="E113" s="17" t="s">
        <v>86</v>
      </c>
      <c r="F113" s="17" t="s">
        <v>87</v>
      </c>
      <c r="G113" s="22" t="s">
        <v>410</v>
      </c>
      <c r="H113" s="22"/>
      <c r="I113" s="17" t="s">
        <v>82</v>
      </c>
      <c r="J113" s="17" t="s">
        <v>82</v>
      </c>
      <c r="K113" s="17" t="s">
        <v>81</v>
      </c>
      <c r="L113" s="17" t="s">
        <v>83</v>
      </c>
      <c r="M113" s="19"/>
      <c r="N113" s="19"/>
      <c r="O113" s="19"/>
      <c r="P113" s="19"/>
      <c r="Q113" s="19"/>
      <c r="R113" s="19"/>
      <c r="S113" s="19"/>
      <c r="T113" s="19"/>
      <c r="U113" s="19"/>
      <c r="V113" s="19"/>
      <c r="W113" s="19"/>
      <c r="X113" s="19"/>
      <c r="Y113" s="19"/>
    </row>
    <row r="114" customFormat="false" ht="25.5" hidden="false" customHeight="false" outlineLevel="0" collapsed="false">
      <c r="A114" s="15" t="n">
        <v>37133</v>
      </c>
      <c r="B114" s="17" t="s">
        <v>411</v>
      </c>
      <c r="C114" s="17" t="s">
        <v>93</v>
      </c>
      <c r="D114" s="17" t="s">
        <v>412</v>
      </c>
      <c r="E114" s="17" t="s">
        <v>199</v>
      </c>
      <c r="F114" s="17" t="s">
        <v>96</v>
      </c>
      <c r="G114" s="22" t="s">
        <v>391</v>
      </c>
      <c r="H114" s="22"/>
      <c r="I114" s="17" t="s">
        <v>82</v>
      </c>
      <c r="J114" s="17" t="s">
        <v>82</v>
      </c>
      <c r="K114" s="17" t="s">
        <v>82</v>
      </c>
      <c r="L114" s="17" t="s">
        <v>83</v>
      </c>
      <c r="M114" s="19"/>
      <c r="N114" s="19"/>
      <c r="O114" s="19"/>
      <c r="P114" s="19"/>
      <c r="Q114" s="19"/>
      <c r="R114" s="19"/>
      <c r="S114" s="19"/>
      <c r="T114" s="19"/>
      <c r="U114" s="19"/>
      <c r="V114" s="19"/>
      <c r="W114" s="19"/>
      <c r="X114" s="19"/>
      <c r="Y114" s="19"/>
    </row>
    <row r="115" customFormat="false" ht="25.5" hidden="false" customHeight="false" outlineLevel="0" collapsed="false">
      <c r="A115" s="15" t="n">
        <v>37133</v>
      </c>
      <c r="B115" s="17" t="s">
        <v>311</v>
      </c>
      <c r="C115" s="17" t="s">
        <v>42</v>
      </c>
      <c r="D115" s="17" t="s">
        <v>191</v>
      </c>
      <c r="E115" s="17" t="s">
        <v>192</v>
      </c>
      <c r="F115" s="17" t="s">
        <v>105</v>
      </c>
      <c r="G115" s="22" t="s">
        <v>312</v>
      </c>
      <c r="H115" s="22"/>
      <c r="I115" s="17" t="s">
        <v>81</v>
      </c>
      <c r="J115" s="17" t="s">
        <v>82</v>
      </c>
      <c r="K115" s="17" t="s">
        <v>81</v>
      </c>
      <c r="L115" s="17"/>
      <c r="M115" s="19"/>
      <c r="N115" s="19"/>
      <c r="O115" s="19"/>
      <c r="P115" s="19"/>
      <c r="Q115" s="19"/>
      <c r="R115" s="19"/>
      <c r="S115" s="19"/>
      <c r="T115" s="19"/>
      <c r="U115" s="19"/>
      <c r="V115" s="19"/>
      <c r="W115" s="19"/>
      <c r="X115" s="19"/>
      <c r="Y115" s="19"/>
    </row>
    <row r="116" customFormat="false" ht="51" hidden="false" customHeight="false" outlineLevel="0" collapsed="false">
      <c r="A116" s="15" t="n">
        <v>37132</v>
      </c>
      <c r="B116" s="17" t="s">
        <v>253</v>
      </c>
      <c r="C116" s="17" t="s">
        <v>42</v>
      </c>
      <c r="D116" s="17" t="s">
        <v>374</v>
      </c>
      <c r="E116" s="17" t="s">
        <v>86</v>
      </c>
      <c r="F116" s="17" t="s">
        <v>87</v>
      </c>
      <c r="G116" s="22" t="s">
        <v>406</v>
      </c>
      <c r="H116" s="22"/>
      <c r="I116" s="17" t="s">
        <v>81</v>
      </c>
      <c r="J116" s="17" t="s">
        <v>81</v>
      </c>
      <c r="K116" s="17" t="s">
        <v>81</v>
      </c>
      <c r="L116" s="17" t="s">
        <v>83</v>
      </c>
      <c r="M116" s="19"/>
      <c r="N116" s="19"/>
      <c r="O116" s="19"/>
      <c r="P116" s="19"/>
      <c r="Q116" s="19"/>
      <c r="R116" s="19"/>
      <c r="S116" s="19"/>
      <c r="T116" s="19"/>
      <c r="U116" s="19"/>
      <c r="V116" s="19"/>
      <c r="W116" s="19"/>
      <c r="X116" s="19"/>
      <c r="Y116" s="19"/>
    </row>
    <row r="117" customFormat="false" ht="25.5" hidden="false" customHeight="false" outlineLevel="0" collapsed="false">
      <c r="A117" s="15" t="n">
        <v>37132</v>
      </c>
      <c r="B117" s="17" t="s">
        <v>413</v>
      </c>
      <c r="C117" s="17" t="s">
        <v>93</v>
      </c>
      <c r="D117" s="17" t="s">
        <v>414</v>
      </c>
      <c r="E117" s="17" t="s">
        <v>199</v>
      </c>
      <c r="F117" s="17" t="s">
        <v>101</v>
      </c>
      <c r="G117" s="22" t="s">
        <v>415</v>
      </c>
      <c r="H117" s="22"/>
      <c r="I117" s="17" t="s">
        <v>82</v>
      </c>
      <c r="J117" s="17" t="s">
        <v>81</v>
      </c>
      <c r="K117" s="17" t="s">
        <v>81</v>
      </c>
      <c r="L117" s="17" t="s">
        <v>83</v>
      </c>
      <c r="M117" s="19"/>
      <c r="N117" s="19"/>
      <c r="O117" s="19"/>
      <c r="P117" s="19"/>
      <c r="Q117" s="19"/>
      <c r="R117" s="19"/>
      <c r="S117" s="19"/>
      <c r="T117" s="19"/>
      <c r="U117" s="19"/>
      <c r="V117" s="19"/>
      <c r="W117" s="19"/>
      <c r="X117" s="19"/>
      <c r="Y117" s="19"/>
    </row>
    <row r="118" customFormat="false" ht="12.75" hidden="false" customHeight="false" outlineLevel="0" collapsed="false">
      <c r="A118" s="15" t="n">
        <v>37132</v>
      </c>
      <c r="B118" s="17" t="s">
        <v>416</v>
      </c>
      <c r="C118" s="17" t="s">
        <v>93</v>
      </c>
      <c r="D118" s="17" t="s">
        <v>412</v>
      </c>
      <c r="E118" s="17" t="s">
        <v>199</v>
      </c>
      <c r="F118" s="17" t="s">
        <v>96</v>
      </c>
      <c r="G118" s="22" t="s">
        <v>417</v>
      </c>
      <c r="H118" s="22"/>
      <c r="I118" s="17" t="s">
        <v>82</v>
      </c>
      <c r="J118" s="17" t="s">
        <v>82</v>
      </c>
      <c r="K118" s="17" t="s">
        <v>82</v>
      </c>
      <c r="L118" s="17" t="s">
        <v>83</v>
      </c>
      <c r="M118" s="19"/>
      <c r="N118" s="19"/>
      <c r="O118" s="19"/>
      <c r="P118" s="19"/>
      <c r="Q118" s="19"/>
      <c r="R118" s="19"/>
      <c r="S118" s="19"/>
      <c r="T118" s="19"/>
      <c r="U118" s="19"/>
      <c r="V118" s="19"/>
      <c r="W118" s="19"/>
      <c r="X118" s="19"/>
      <c r="Y118" s="19"/>
    </row>
    <row r="119" customFormat="false" ht="25.5" hidden="false" customHeight="false" outlineLevel="0" collapsed="false">
      <c r="A119" s="15" t="n">
        <v>37132</v>
      </c>
      <c r="B119" s="17" t="s">
        <v>341</v>
      </c>
      <c r="C119" s="17" t="s">
        <v>42</v>
      </c>
      <c r="D119" s="17"/>
      <c r="E119" s="17" t="s">
        <v>86</v>
      </c>
      <c r="F119" s="17" t="s">
        <v>105</v>
      </c>
      <c r="G119" s="22" t="s">
        <v>418</v>
      </c>
      <c r="H119" s="22"/>
      <c r="I119" s="17" t="s">
        <v>81</v>
      </c>
      <c r="J119" s="17" t="s">
        <v>82</v>
      </c>
      <c r="K119" s="17" t="s">
        <v>81</v>
      </c>
      <c r="L119" s="17" t="s">
        <v>83</v>
      </c>
      <c r="M119" s="19"/>
      <c r="N119" s="19"/>
      <c r="O119" s="19"/>
      <c r="P119" s="19"/>
      <c r="Q119" s="19"/>
      <c r="R119" s="19"/>
      <c r="S119" s="19"/>
      <c r="T119" s="19"/>
      <c r="U119" s="19"/>
      <c r="V119" s="19"/>
      <c r="W119" s="19"/>
      <c r="X119" s="19"/>
      <c r="Y119" s="19"/>
    </row>
    <row r="120" customFormat="false" ht="38.25" hidden="false" customHeight="false" outlineLevel="0" collapsed="false">
      <c r="A120" s="15" t="n">
        <v>37132</v>
      </c>
      <c r="B120" s="22" t="s">
        <v>322</v>
      </c>
      <c r="C120" s="17" t="s">
        <v>42</v>
      </c>
      <c r="D120" s="17" t="s">
        <v>322</v>
      </c>
      <c r="E120" s="17" t="s">
        <v>86</v>
      </c>
      <c r="F120" s="17" t="s">
        <v>79</v>
      </c>
      <c r="G120" s="22" t="s">
        <v>419</v>
      </c>
      <c r="H120" s="22"/>
      <c r="I120" s="17" t="s">
        <v>82</v>
      </c>
      <c r="J120" s="17" t="s">
        <v>82</v>
      </c>
      <c r="K120" s="17" t="s">
        <v>81</v>
      </c>
      <c r="L120" s="17" t="s">
        <v>83</v>
      </c>
      <c r="M120" s="19"/>
      <c r="N120" s="19"/>
      <c r="O120" s="19"/>
      <c r="P120" s="19"/>
      <c r="Q120" s="19"/>
      <c r="R120" s="19"/>
      <c r="S120" s="19"/>
      <c r="T120" s="19"/>
      <c r="U120" s="19"/>
      <c r="V120" s="19"/>
      <c r="W120" s="19"/>
      <c r="X120" s="19"/>
      <c r="Y120" s="19"/>
    </row>
    <row r="121" customFormat="false" ht="204" hidden="false" customHeight="false" outlineLevel="0" collapsed="false">
      <c r="A121" s="15" t="n">
        <v>37131</v>
      </c>
      <c r="B121" s="22" t="s">
        <v>420</v>
      </c>
      <c r="C121" s="17" t="s">
        <v>40</v>
      </c>
      <c r="D121" s="17" t="s">
        <v>217</v>
      </c>
      <c r="E121" s="17" t="s">
        <v>128</v>
      </c>
      <c r="F121" s="17" t="s">
        <v>96</v>
      </c>
      <c r="G121" s="22" t="s">
        <v>421</v>
      </c>
      <c r="H121" s="22"/>
      <c r="I121" s="17" t="s">
        <v>82</v>
      </c>
      <c r="J121" s="17" t="s">
        <v>82</v>
      </c>
      <c r="K121" s="17" t="s">
        <v>82</v>
      </c>
      <c r="L121" s="17" t="s">
        <v>83</v>
      </c>
      <c r="M121" s="19"/>
      <c r="N121" s="19"/>
      <c r="O121" s="19"/>
      <c r="P121" s="19"/>
      <c r="Q121" s="19"/>
      <c r="R121" s="19"/>
      <c r="S121" s="19"/>
      <c r="T121" s="19"/>
      <c r="U121" s="19"/>
      <c r="V121" s="19"/>
      <c r="W121" s="19"/>
      <c r="X121" s="19"/>
      <c r="Y121" s="19"/>
    </row>
    <row r="122" customFormat="false" ht="51" hidden="false" customHeight="false" outlineLevel="0" collapsed="false">
      <c r="A122" s="15" t="n">
        <v>37131</v>
      </c>
      <c r="B122" s="22" t="s">
        <v>422</v>
      </c>
      <c r="C122" s="17" t="s">
        <v>42</v>
      </c>
      <c r="D122" s="17" t="s">
        <v>85</v>
      </c>
      <c r="E122" s="17" t="s">
        <v>86</v>
      </c>
      <c r="F122" s="17" t="s">
        <v>87</v>
      </c>
      <c r="G122" s="59" t="s">
        <v>423</v>
      </c>
      <c r="H122" s="22"/>
      <c r="I122" s="17" t="s">
        <v>82</v>
      </c>
      <c r="J122" s="17" t="s">
        <v>82</v>
      </c>
      <c r="K122" s="17" t="s">
        <v>81</v>
      </c>
      <c r="L122" s="17" t="s">
        <v>83</v>
      </c>
      <c r="M122" s="19"/>
      <c r="N122" s="19"/>
      <c r="O122" s="19"/>
      <c r="P122" s="19"/>
      <c r="Q122" s="19"/>
      <c r="R122" s="19"/>
      <c r="S122" s="19"/>
      <c r="T122" s="19"/>
      <c r="U122" s="19"/>
      <c r="V122" s="19"/>
      <c r="W122" s="19"/>
      <c r="X122" s="19"/>
      <c r="Y122" s="19"/>
    </row>
    <row r="123" customFormat="false" ht="38.25" hidden="false" customHeight="false" outlineLevel="0" collapsed="false">
      <c r="A123" s="15" t="n">
        <v>37131</v>
      </c>
      <c r="B123" s="22" t="s">
        <v>322</v>
      </c>
      <c r="C123" s="17" t="s">
        <v>42</v>
      </c>
      <c r="D123" s="17" t="s">
        <v>322</v>
      </c>
      <c r="E123" s="17" t="s">
        <v>86</v>
      </c>
      <c r="F123" s="17" t="s">
        <v>164</v>
      </c>
      <c r="G123" s="22" t="s">
        <v>424</v>
      </c>
      <c r="H123" s="22"/>
      <c r="I123" s="17" t="s">
        <v>82</v>
      </c>
      <c r="J123" s="17" t="s">
        <v>82</v>
      </c>
      <c r="K123" s="17" t="s">
        <v>81</v>
      </c>
      <c r="L123" s="17" t="s">
        <v>83</v>
      </c>
      <c r="M123" s="19"/>
      <c r="N123" s="19"/>
      <c r="O123" s="19"/>
      <c r="P123" s="19"/>
      <c r="Q123" s="19"/>
      <c r="R123" s="19"/>
      <c r="S123" s="19"/>
      <c r="T123" s="19"/>
      <c r="U123" s="19"/>
      <c r="V123" s="19"/>
      <c r="W123" s="19"/>
      <c r="X123" s="19"/>
      <c r="Y123" s="19"/>
    </row>
    <row r="124" customFormat="false" ht="38.25" hidden="false" customHeight="false" outlineLevel="0" collapsed="false">
      <c r="A124" s="15" t="n">
        <v>37130</v>
      </c>
      <c r="B124" s="22" t="s">
        <v>425</v>
      </c>
      <c r="C124" s="17" t="s">
        <v>43</v>
      </c>
      <c r="D124" s="17"/>
      <c r="E124" s="17"/>
      <c r="F124" s="17" t="s">
        <v>165</v>
      </c>
      <c r="G124" s="22" t="s">
        <v>426</v>
      </c>
      <c r="H124" s="22"/>
      <c r="I124" s="17"/>
      <c r="J124" s="17"/>
      <c r="K124" s="17"/>
      <c r="L124" s="17"/>
      <c r="M124" s="19"/>
      <c r="N124" s="19"/>
      <c r="O124" s="19"/>
      <c r="P124" s="19"/>
      <c r="Q124" s="19"/>
      <c r="R124" s="19"/>
      <c r="S124" s="19"/>
      <c r="T124" s="19"/>
      <c r="U124" s="19"/>
      <c r="V124" s="19"/>
      <c r="W124" s="19"/>
      <c r="X124" s="19"/>
      <c r="Y124" s="19"/>
    </row>
    <row r="125" customFormat="false" ht="12.75" hidden="false" customHeight="false" outlineLevel="0" collapsed="false">
      <c r="A125" s="15" t="n">
        <v>37130</v>
      </c>
      <c r="B125" s="22" t="s">
        <v>427</v>
      </c>
      <c r="C125" s="17" t="s">
        <v>43</v>
      </c>
      <c r="D125" s="17" t="s">
        <v>205</v>
      </c>
      <c r="E125" s="17" t="s">
        <v>104</v>
      </c>
      <c r="F125" s="17" t="s">
        <v>96</v>
      </c>
      <c r="G125" s="22" t="s">
        <v>428</v>
      </c>
      <c r="H125" s="22"/>
      <c r="I125" s="17" t="s">
        <v>81</v>
      </c>
      <c r="J125" s="17" t="s">
        <v>82</v>
      </c>
      <c r="K125" s="17" t="s">
        <v>81</v>
      </c>
      <c r="L125" s="17" t="s">
        <v>83</v>
      </c>
      <c r="M125" s="19"/>
      <c r="N125" s="19"/>
      <c r="O125" s="19"/>
      <c r="P125" s="19"/>
      <c r="Q125" s="19"/>
      <c r="R125" s="19"/>
      <c r="S125" s="19"/>
      <c r="T125" s="19"/>
      <c r="U125" s="19"/>
      <c r="V125" s="19"/>
      <c r="W125" s="19"/>
      <c r="X125" s="19"/>
      <c r="Y125" s="19"/>
    </row>
    <row r="126" customFormat="false" ht="12.75" hidden="false" customHeight="false" outlineLevel="0" collapsed="false">
      <c r="A126" s="15" t="n">
        <v>37130</v>
      </c>
      <c r="B126" s="22" t="s">
        <v>429</v>
      </c>
      <c r="C126" s="17" t="s">
        <v>40</v>
      </c>
      <c r="D126" s="17" t="s">
        <v>243</v>
      </c>
      <c r="E126" s="17" t="s">
        <v>430</v>
      </c>
      <c r="F126" s="17" t="s">
        <v>96</v>
      </c>
      <c r="G126" s="22" t="s">
        <v>417</v>
      </c>
      <c r="H126" s="22"/>
      <c r="I126" s="17" t="s">
        <v>82</v>
      </c>
      <c r="J126" s="17" t="s">
        <v>82</v>
      </c>
      <c r="K126" s="17" t="s">
        <v>81</v>
      </c>
      <c r="L126" s="17" t="s">
        <v>83</v>
      </c>
      <c r="M126" s="19"/>
      <c r="N126" s="19"/>
      <c r="O126" s="19"/>
      <c r="P126" s="19"/>
      <c r="Q126" s="19"/>
      <c r="R126" s="19"/>
      <c r="S126" s="19"/>
      <c r="T126" s="19"/>
      <c r="U126" s="19"/>
      <c r="V126" s="19"/>
      <c r="W126" s="19"/>
      <c r="X126" s="19"/>
      <c r="Y126" s="19"/>
    </row>
    <row r="127" customFormat="false" ht="105.75" hidden="false" customHeight="true" outlineLevel="0" collapsed="false">
      <c r="A127" s="15" t="n">
        <v>37130</v>
      </c>
      <c r="B127" s="22" t="s">
        <v>431</v>
      </c>
      <c r="C127" s="17" t="s">
        <v>42</v>
      </c>
      <c r="D127" s="17" t="s">
        <v>235</v>
      </c>
      <c r="E127" s="17" t="s">
        <v>86</v>
      </c>
      <c r="F127" s="17" t="s">
        <v>87</v>
      </c>
      <c r="G127" s="22" t="s">
        <v>432</v>
      </c>
      <c r="H127" s="17"/>
      <c r="I127" s="17"/>
      <c r="J127" s="17"/>
      <c r="K127" s="17"/>
      <c r="L127" s="17"/>
    </row>
    <row r="128" customFormat="false" ht="12.75" hidden="false" customHeight="false" outlineLevel="0" collapsed="false">
      <c r="A128" s="20"/>
      <c r="B128" s="21"/>
      <c r="C128" s="21"/>
      <c r="D128" s="21"/>
      <c r="E128" s="21"/>
      <c r="F128" s="21"/>
      <c r="G128" s="22"/>
      <c r="H128" s="22"/>
      <c r="I128" s="21"/>
      <c r="J128" s="21"/>
      <c r="K128" s="21"/>
      <c r="L128" s="21"/>
    </row>
    <row r="129" customFormat="false" ht="12.75" hidden="false" customHeight="false" outlineLevel="0" collapsed="false">
      <c r="A129" s="20"/>
      <c r="B129" s="21"/>
      <c r="C129" s="21"/>
      <c r="D129" s="21"/>
      <c r="E129" s="21"/>
      <c r="F129" s="21"/>
      <c r="G129" s="22"/>
      <c r="H129" s="22"/>
      <c r="I129" s="21"/>
      <c r="J129" s="21"/>
      <c r="K129" s="21"/>
      <c r="L129" s="21"/>
    </row>
    <row r="130" customFormat="false" ht="12.75" hidden="false" customHeight="false" outlineLevel="0" collapsed="false">
      <c r="A130" s="20"/>
      <c r="B130" s="21"/>
      <c r="C130" s="21"/>
      <c r="D130" s="21"/>
      <c r="E130" s="21"/>
      <c r="F130" s="21"/>
      <c r="G130" s="22"/>
      <c r="H130" s="22"/>
      <c r="I130" s="21"/>
      <c r="J130" s="21"/>
      <c r="K130" s="21"/>
      <c r="L130" s="21"/>
    </row>
    <row r="131" customFormat="false" ht="12.75" hidden="false" customHeight="false" outlineLevel="0" collapsed="false">
      <c r="A131" s="20"/>
      <c r="B131" s="21"/>
      <c r="C131" s="21"/>
      <c r="D131" s="21"/>
      <c r="E131" s="21"/>
      <c r="F131" s="21"/>
      <c r="G131" s="23"/>
      <c r="H131" s="21"/>
      <c r="I131" s="21"/>
      <c r="J131" s="21"/>
      <c r="K131" s="21"/>
      <c r="L131" s="21"/>
    </row>
    <row r="132" customFormat="false" ht="12.75" hidden="false" customHeight="false" outlineLevel="0" collapsed="false">
      <c r="A132" s="20"/>
      <c r="B132" s="21"/>
      <c r="C132" s="21"/>
      <c r="D132" s="21"/>
      <c r="E132" s="21"/>
      <c r="F132" s="21"/>
      <c r="G132" s="23"/>
      <c r="H132" s="23"/>
      <c r="I132" s="21"/>
      <c r="J132" s="21"/>
      <c r="K132" s="21"/>
      <c r="L132" s="21"/>
    </row>
    <row r="133" customFormat="false" ht="12.75" hidden="false" customHeight="false" outlineLevel="0" collapsed="false">
      <c r="A133" s="20"/>
      <c r="B133" s="23"/>
      <c r="C133" s="21"/>
      <c r="D133" s="21"/>
      <c r="E133" s="21"/>
      <c r="F133" s="21"/>
      <c r="G133" s="23"/>
      <c r="H133" s="21"/>
      <c r="I133" s="21"/>
      <c r="J133" s="21"/>
      <c r="K133" s="21"/>
      <c r="L133" s="21"/>
    </row>
    <row r="134" customFormat="false" ht="12.75" hidden="false" customHeight="false" outlineLevel="0" collapsed="false">
      <c r="A134" s="20"/>
      <c r="B134" s="21"/>
      <c r="C134" s="21"/>
      <c r="D134" s="21"/>
      <c r="E134" s="21"/>
      <c r="F134" s="21"/>
      <c r="G134" s="23"/>
      <c r="H134" s="23"/>
      <c r="I134" s="21"/>
      <c r="J134" s="21"/>
      <c r="K134" s="21"/>
      <c r="L134" s="21"/>
    </row>
    <row r="135" customFormat="false" ht="12.75" hidden="false" customHeight="false" outlineLevel="0" collapsed="false">
      <c r="A135" s="20"/>
      <c r="B135" s="21"/>
      <c r="C135" s="21"/>
      <c r="D135" s="21"/>
      <c r="E135" s="21"/>
      <c r="F135" s="21"/>
      <c r="G135" s="23"/>
      <c r="H135" s="23"/>
      <c r="I135" s="21"/>
      <c r="J135" s="21"/>
      <c r="K135" s="21"/>
      <c r="L135" s="21"/>
    </row>
    <row r="136" customFormat="false" ht="12.75" hidden="false" customHeight="false" outlineLevel="0" collapsed="false">
      <c r="A136" s="20"/>
      <c r="B136" s="21"/>
      <c r="C136" s="21"/>
      <c r="D136" s="21"/>
      <c r="E136" s="21"/>
      <c r="F136" s="21"/>
      <c r="G136" s="23"/>
      <c r="H136" s="23"/>
      <c r="I136" s="21"/>
      <c r="J136" s="21"/>
      <c r="K136" s="21"/>
      <c r="L136" s="21"/>
    </row>
    <row r="137" customFormat="false" ht="12.75" hidden="false" customHeight="false" outlineLevel="0" collapsed="false">
      <c r="A137" s="20"/>
      <c r="B137" s="21"/>
      <c r="C137" s="21"/>
      <c r="D137" s="21"/>
      <c r="E137" s="21"/>
      <c r="F137" s="21"/>
      <c r="G137" s="23"/>
      <c r="H137" s="23"/>
      <c r="I137" s="21"/>
      <c r="J137" s="21"/>
      <c r="K137" s="21"/>
      <c r="L137" s="21"/>
    </row>
    <row r="138" customFormat="false" ht="12.75" hidden="false" customHeight="false" outlineLevel="0" collapsed="false">
      <c r="A138" s="20"/>
      <c r="B138" s="21"/>
      <c r="C138" s="21"/>
      <c r="D138" s="21"/>
      <c r="E138" s="21"/>
      <c r="F138" s="21"/>
      <c r="G138" s="23"/>
      <c r="H138" s="23"/>
      <c r="I138" s="21"/>
      <c r="J138" s="21"/>
      <c r="K138" s="21"/>
      <c r="L138" s="21"/>
    </row>
    <row r="139" customFormat="false" ht="54.75" hidden="false" customHeight="true" outlineLevel="0" collapsed="false">
      <c r="A139" s="20"/>
      <c r="B139" s="21"/>
      <c r="C139" s="21"/>
      <c r="D139" s="21"/>
      <c r="E139" s="21"/>
      <c r="F139" s="21"/>
      <c r="G139" s="23"/>
      <c r="H139" s="23"/>
      <c r="I139" s="21"/>
      <c r="J139" s="21"/>
      <c r="K139" s="21"/>
      <c r="L139" s="21"/>
    </row>
    <row r="140" customFormat="false" ht="12.75" hidden="false" customHeight="false" outlineLevel="0" collapsed="false">
      <c r="A140" s="20"/>
      <c r="B140" s="21"/>
      <c r="C140" s="21"/>
      <c r="D140" s="21"/>
      <c r="E140" s="21"/>
      <c r="F140" s="21"/>
      <c r="G140" s="23"/>
      <c r="H140" s="23"/>
      <c r="I140" s="21"/>
      <c r="J140" s="21"/>
      <c r="K140" s="21"/>
      <c r="L140" s="21"/>
    </row>
    <row r="141" customFormat="false" ht="12.75" hidden="false" customHeight="false" outlineLevel="0" collapsed="false">
      <c r="A141" s="20"/>
      <c r="B141" s="21"/>
      <c r="C141" s="21"/>
      <c r="D141" s="21"/>
      <c r="E141" s="21"/>
      <c r="F141" s="21"/>
      <c r="G141" s="23"/>
      <c r="H141" s="23"/>
      <c r="I141" s="21"/>
      <c r="J141" s="21"/>
      <c r="K141" s="21"/>
      <c r="L141" s="21"/>
    </row>
    <row r="142" customFormat="false" ht="54" hidden="false" customHeight="true" outlineLevel="0" collapsed="false">
      <c r="A142" s="20"/>
      <c r="B142" s="21"/>
      <c r="C142" s="21"/>
      <c r="D142" s="21"/>
      <c r="E142" s="21"/>
      <c r="F142" s="21"/>
      <c r="G142" s="23"/>
      <c r="H142" s="23"/>
      <c r="I142" s="21"/>
      <c r="J142" s="21"/>
      <c r="K142" s="21"/>
      <c r="L142" s="21"/>
    </row>
    <row r="143" customFormat="false" ht="42" hidden="false" customHeight="true" outlineLevel="0" collapsed="false">
      <c r="A143" s="20"/>
      <c r="B143" s="21"/>
      <c r="C143" s="21"/>
      <c r="D143" s="21"/>
      <c r="E143" s="21"/>
      <c r="F143" s="21"/>
      <c r="G143" s="23"/>
      <c r="H143" s="23"/>
      <c r="I143" s="21"/>
      <c r="J143" s="21"/>
      <c r="K143" s="21"/>
      <c r="L143" s="21"/>
    </row>
    <row r="144" customFormat="false" ht="42" hidden="false" customHeight="true" outlineLevel="0" collapsed="false">
      <c r="A144" s="20"/>
      <c r="B144" s="21"/>
      <c r="C144" s="21"/>
      <c r="D144" s="21"/>
      <c r="E144" s="21"/>
      <c r="F144" s="21"/>
      <c r="G144" s="23"/>
      <c r="H144" s="23"/>
      <c r="I144" s="21"/>
      <c r="J144" s="21"/>
      <c r="K144" s="21"/>
      <c r="L144" s="21"/>
    </row>
    <row r="145" customFormat="false" ht="12.75" hidden="false" customHeight="false" outlineLevel="0" collapsed="false">
      <c r="A145" s="24"/>
      <c r="B145" s="21"/>
      <c r="C145" s="21"/>
      <c r="D145" s="21"/>
      <c r="E145" s="21"/>
      <c r="F145" s="21"/>
      <c r="G145" s="23"/>
      <c r="H145" s="23"/>
      <c r="I145" s="21"/>
      <c r="J145" s="21"/>
      <c r="K145" s="21"/>
      <c r="L145" s="21"/>
    </row>
    <row r="146" customFormat="false" ht="12.75" hidden="false" customHeight="false" outlineLevel="0" collapsed="false">
      <c r="A146" s="24"/>
      <c r="B146" s="21"/>
      <c r="C146" s="21"/>
      <c r="D146" s="21"/>
      <c r="E146" s="21"/>
      <c r="F146" s="21"/>
      <c r="G146" s="23"/>
      <c r="H146" s="23"/>
      <c r="I146" s="21"/>
      <c r="J146" s="21"/>
      <c r="K146" s="21"/>
      <c r="L146" s="21"/>
    </row>
    <row r="147" customFormat="false" ht="12.75" hidden="false" customHeight="false" outlineLevel="0" collapsed="false">
      <c r="A147" s="24"/>
      <c r="B147" s="21"/>
      <c r="C147" s="21"/>
      <c r="D147" s="21"/>
      <c r="E147" s="21"/>
      <c r="F147" s="21"/>
      <c r="G147" s="23"/>
      <c r="H147" s="23"/>
      <c r="I147" s="21"/>
      <c r="J147" s="21"/>
      <c r="K147" s="21"/>
      <c r="L147" s="21"/>
    </row>
    <row r="148" customFormat="false" ht="12.75" hidden="false" customHeight="false" outlineLevel="0" collapsed="false">
      <c r="A148" s="24"/>
      <c r="B148" s="21"/>
      <c r="C148" s="21"/>
      <c r="D148" s="21"/>
      <c r="E148" s="21"/>
      <c r="F148" s="21"/>
      <c r="G148" s="23"/>
      <c r="H148" s="23"/>
      <c r="I148" s="21"/>
      <c r="J148" s="21"/>
      <c r="K148" s="21"/>
      <c r="L148" s="21"/>
    </row>
    <row r="149" customFormat="false" ht="12.75" hidden="false" customHeight="false" outlineLevel="0" collapsed="false">
      <c r="A149" s="24"/>
      <c r="B149" s="21"/>
      <c r="C149" s="21"/>
      <c r="D149" s="21"/>
      <c r="E149" s="21"/>
      <c r="F149" s="21"/>
      <c r="G149" s="23"/>
      <c r="H149" s="23"/>
      <c r="I149" s="21"/>
      <c r="J149" s="21"/>
      <c r="K149" s="21"/>
      <c r="L149" s="21"/>
    </row>
    <row r="150" customFormat="false" ht="12.75" hidden="false" customHeight="false" outlineLevel="0" collapsed="false">
      <c r="A150" s="24"/>
      <c r="B150" s="23"/>
      <c r="C150" s="25"/>
      <c r="D150" s="23"/>
      <c r="E150" s="26"/>
      <c r="F150" s="25"/>
      <c r="G150" s="23"/>
      <c r="H150" s="23"/>
      <c r="I150" s="21"/>
      <c r="J150" s="21"/>
      <c r="K150" s="21"/>
      <c r="L150" s="21"/>
    </row>
    <row r="151" customFormat="false" ht="12.75" hidden="false" customHeight="false" outlineLevel="0" collapsed="false">
      <c r="A151" s="24"/>
      <c r="B151" s="23"/>
      <c r="C151" s="25"/>
      <c r="D151" s="23"/>
      <c r="E151" s="26"/>
      <c r="F151" s="25"/>
      <c r="G151" s="21"/>
      <c r="H151" s="21"/>
      <c r="I151" s="21"/>
      <c r="J151" s="21"/>
      <c r="K151" s="21"/>
      <c r="L151" s="21"/>
    </row>
    <row r="152" customFormat="false" ht="12.75" hidden="false" customHeight="false" outlineLevel="0" collapsed="false">
      <c r="A152" s="27"/>
      <c r="B152" s="23"/>
      <c r="C152" s="25"/>
      <c r="D152" s="23"/>
      <c r="E152" s="26"/>
      <c r="F152" s="25"/>
      <c r="G152" s="23"/>
      <c r="H152" s="26"/>
      <c r="I152" s="21"/>
      <c r="J152" s="21"/>
      <c r="K152" s="21"/>
      <c r="L152" s="21"/>
    </row>
    <row r="153" customFormat="false" ht="12.75" hidden="false" customHeight="false" outlineLevel="0" collapsed="false">
      <c r="A153" s="27"/>
      <c r="B153" s="23"/>
      <c r="C153" s="25"/>
      <c r="D153" s="23"/>
      <c r="E153" s="26"/>
      <c r="F153" s="25"/>
      <c r="G153" s="23"/>
      <c r="H153" s="26"/>
      <c r="I153" s="21"/>
      <c r="J153" s="21"/>
      <c r="K153" s="21"/>
      <c r="L153" s="21"/>
    </row>
    <row r="154" customFormat="false" ht="12.75" hidden="false" customHeight="false" outlineLevel="0" collapsed="false">
      <c r="A154" s="28"/>
      <c r="B154" s="23"/>
      <c r="C154" s="25"/>
      <c r="D154" s="23"/>
      <c r="E154" s="26"/>
      <c r="F154" s="25"/>
      <c r="G154" s="26"/>
      <c r="H154" s="26"/>
      <c r="I154" s="25"/>
      <c r="J154" s="25"/>
      <c r="K154" s="25"/>
      <c r="L154" s="25"/>
    </row>
    <row r="155" customFormat="false" ht="12.75" hidden="false" customHeight="false" outlineLevel="0" collapsed="false">
      <c r="A155" s="28"/>
      <c r="B155" s="23"/>
      <c r="C155" s="25"/>
      <c r="D155" s="26"/>
      <c r="E155" s="26"/>
      <c r="F155" s="25"/>
      <c r="G155" s="26"/>
      <c r="H155" s="26"/>
      <c r="I155" s="25"/>
      <c r="J155" s="25"/>
      <c r="K155" s="25"/>
      <c r="L155" s="25"/>
    </row>
    <row r="156" customFormat="false" ht="12.75" hidden="false" customHeight="false" outlineLevel="0" collapsed="false">
      <c r="A156" s="28"/>
      <c r="B156" s="23"/>
      <c r="C156" s="25"/>
      <c r="D156" s="23"/>
      <c r="E156" s="26"/>
      <c r="F156" s="25"/>
      <c r="G156" s="26"/>
      <c r="H156" s="26"/>
      <c r="I156" s="25"/>
      <c r="J156" s="25"/>
      <c r="K156" s="25"/>
      <c r="L156" s="25"/>
    </row>
    <row r="157" customFormat="false" ht="12.75" hidden="false" customHeight="false" outlineLevel="0" collapsed="false">
      <c r="A157" s="28"/>
      <c r="B157" s="23"/>
      <c r="C157" s="25"/>
      <c r="D157" s="23"/>
      <c r="E157" s="26"/>
      <c r="F157" s="25"/>
      <c r="G157" s="26"/>
      <c r="H157" s="26"/>
      <c r="I157" s="25"/>
      <c r="J157" s="25"/>
      <c r="K157" s="25"/>
      <c r="L157" s="25"/>
    </row>
    <row r="158" customFormat="false" ht="19.5" hidden="false" customHeight="true" outlineLevel="0" collapsed="false">
      <c r="A158" s="28"/>
      <c r="B158" s="23"/>
      <c r="C158" s="25"/>
      <c r="D158" s="23"/>
      <c r="E158" s="26"/>
      <c r="F158" s="25"/>
      <c r="G158" s="26"/>
      <c r="H158" s="26"/>
      <c r="I158" s="25"/>
      <c r="J158" s="25"/>
      <c r="K158" s="25"/>
      <c r="L158" s="25"/>
    </row>
    <row r="159" customFormat="false" ht="12.75" hidden="false" customHeight="false" outlineLevel="0" collapsed="false">
      <c r="A159" s="28"/>
      <c r="B159" s="23"/>
      <c r="C159" s="21"/>
      <c r="D159" s="23"/>
      <c r="E159" s="26"/>
      <c r="F159" s="25"/>
      <c r="G159" s="26"/>
      <c r="H159" s="26"/>
      <c r="I159" s="25"/>
      <c r="J159" s="25"/>
      <c r="K159" s="25"/>
      <c r="L159" s="25"/>
    </row>
    <row r="160" customFormat="false" ht="12.75" hidden="false" customHeight="false" outlineLevel="0" collapsed="false">
      <c r="A160" s="28"/>
      <c r="B160" s="23"/>
      <c r="C160" s="25"/>
      <c r="D160" s="23"/>
      <c r="E160" s="26"/>
      <c r="F160" s="25"/>
      <c r="G160" s="26"/>
      <c r="H160" s="26"/>
      <c r="I160" s="25"/>
      <c r="J160" s="25"/>
      <c r="K160" s="25"/>
      <c r="L160" s="25"/>
    </row>
    <row r="161" customFormat="false" ht="12.75" hidden="false" customHeight="false" outlineLevel="0" collapsed="false">
      <c r="A161" s="28"/>
      <c r="B161" s="23"/>
      <c r="C161" s="25"/>
      <c r="D161" s="23"/>
      <c r="E161" s="26"/>
      <c r="F161" s="25"/>
      <c r="G161" s="26"/>
      <c r="H161" s="26"/>
      <c r="I161" s="25"/>
      <c r="J161" s="25"/>
      <c r="K161" s="25"/>
      <c r="L161" s="25"/>
    </row>
    <row r="162" customFormat="false" ht="12.75" hidden="false" customHeight="false" outlineLevel="0" collapsed="false">
      <c r="A162" s="27"/>
      <c r="B162" s="22"/>
      <c r="C162" s="16"/>
      <c r="D162" s="22"/>
      <c r="E162" s="29"/>
      <c r="F162" s="16"/>
      <c r="G162" s="22"/>
      <c r="H162" s="22"/>
      <c r="I162" s="16"/>
      <c r="J162" s="16"/>
      <c r="K162" s="16"/>
      <c r="L162" s="16"/>
    </row>
    <row r="163" customFormat="false" ht="12.75" hidden="false" customHeight="false" outlineLevel="0" collapsed="false">
      <c r="A163" s="27"/>
      <c r="B163" s="22"/>
      <c r="C163" s="16"/>
      <c r="D163" s="22"/>
      <c r="E163" s="29"/>
      <c r="F163" s="16"/>
      <c r="G163" s="22"/>
      <c r="H163" s="22"/>
      <c r="I163" s="16"/>
      <c r="J163" s="16"/>
      <c r="K163" s="16"/>
      <c r="L163" s="16"/>
    </row>
    <row r="165" customFormat="false" ht="12.75" hidden="false" customHeight="false" outlineLevel="0" collapsed="false">
      <c r="A165" s="2" t="s">
        <v>147</v>
      </c>
      <c r="B165" s="2" t="s">
        <v>148</v>
      </c>
      <c r="C165" s="1" t="s">
        <v>149</v>
      </c>
      <c r="D165" s="30" t="s">
        <v>150</v>
      </c>
      <c r="E165" s="30" t="s">
        <v>151</v>
      </c>
    </row>
    <row r="166" customFormat="false" ht="12.75" hidden="false" customHeight="false" outlineLevel="0" collapsed="false">
      <c r="A166" s="31" t="s">
        <v>39</v>
      </c>
      <c r="B166" s="32" t="n">
        <f aca="false">C166/$C$175</f>
        <v>0.0434782608695652</v>
      </c>
      <c r="C166" s="5" t="n">
        <f aca="false">'summary 0827'!I24</f>
        <v>1</v>
      </c>
      <c r="D166" s="1" t="n">
        <f aca="false">33+1+1+1+1+1+8+1+1+1+2+1+2+1+1+1</f>
        <v>57</v>
      </c>
      <c r="E166" s="33" t="n">
        <f aca="false">(C166/D166)*100</f>
        <v>1.75438596491228</v>
      </c>
    </row>
    <row r="167" customFormat="false" ht="12.75" hidden="false" customHeight="false" outlineLevel="0" collapsed="false">
      <c r="A167" s="31" t="s">
        <v>40</v>
      </c>
      <c r="B167" s="32" t="n">
        <f aca="false">C167/$C$175</f>
        <v>0.173913043478261</v>
      </c>
      <c r="C167" s="5" t="n">
        <f aca="false">'summary 0827'!I25</f>
        <v>4</v>
      </c>
      <c r="D167" s="1" t="n">
        <f aca="false">540+17+1+1+6+10+1+2+12+2+1+1+1+3+4+3+1+1+1+8+2+1+1+6+1+1+2+1+2+1+4</f>
        <v>638</v>
      </c>
      <c r="E167" s="33" t="n">
        <f aca="false">(C167/D167)*100</f>
        <v>0.626959247648903</v>
      </c>
    </row>
    <row r="168" customFormat="false" ht="12.75" hidden="false" customHeight="false" outlineLevel="0" collapsed="false">
      <c r="A168" s="31" t="s">
        <v>42</v>
      </c>
      <c r="B168" s="32" t="n">
        <f aca="false">C168/$C$175</f>
        <v>0.478260869565217</v>
      </c>
      <c r="C168" s="5" t="n">
        <f aca="false">'summary 0827'!I26</f>
        <v>11</v>
      </c>
      <c r="D168" s="1" t="n">
        <f aca="false">13+1+1+1+16</f>
        <v>32</v>
      </c>
      <c r="E168" s="33" t="n">
        <f aca="false">(C168/D168)*100</f>
        <v>34.375</v>
      </c>
    </row>
    <row r="169" customFormat="false" ht="12.75" hidden="false" customHeight="false" outlineLevel="0" collapsed="false">
      <c r="A169" s="31" t="s">
        <v>152</v>
      </c>
      <c r="B169" s="32" t="n">
        <f aca="false">C169/$C$175</f>
        <v>0.0434782608695652</v>
      </c>
      <c r="C169" s="5" t="n">
        <f aca="false">'summary 0827'!I27</f>
        <v>1</v>
      </c>
      <c r="D169" s="1" t="n">
        <f aca="false">36+1+1</f>
        <v>38</v>
      </c>
      <c r="E169" s="33" t="n">
        <f aca="false">(C169/D169)*100</f>
        <v>2.63157894736842</v>
      </c>
    </row>
    <row r="170" customFormat="false" ht="12.75" hidden="false" customHeight="false" outlineLevel="0" collapsed="false">
      <c r="A170" s="31" t="s">
        <v>153</v>
      </c>
      <c r="B170" s="32" t="n">
        <f aca="false">C170/$C$175</f>
        <v>0.130434782608696</v>
      </c>
      <c r="C170" s="5" t="n">
        <f aca="false">'summary 0827'!I28</f>
        <v>3</v>
      </c>
      <c r="D170" s="1" t="n">
        <f aca="false">288+2+13+2+5+56+59+14+2+3+3+1+4</f>
        <v>452</v>
      </c>
      <c r="E170" s="33" t="n">
        <f aca="false">(C170/D170)*100</f>
        <v>0.663716814159292</v>
      </c>
    </row>
    <row r="171" customFormat="false" ht="12.75" hidden="false" customHeight="false" outlineLevel="0" collapsed="false">
      <c r="A171" s="31" t="s">
        <v>154</v>
      </c>
      <c r="B171" s="32" t="n">
        <f aca="false">C171/$C$175</f>
        <v>0</v>
      </c>
      <c r="C171" s="5"/>
      <c r="D171" s="1" t="n">
        <f aca="false">132+2+1+2+7+3+4+2+7</f>
        <v>160</v>
      </c>
      <c r="E171" s="33" t="n">
        <f aca="false">(C171/D171)*100</f>
        <v>0</v>
      </c>
    </row>
    <row r="172" customFormat="false" ht="12.75" hidden="false" customHeight="false" outlineLevel="0" collapsed="false">
      <c r="A172" s="31" t="s">
        <v>43</v>
      </c>
      <c r="B172" s="32" t="n">
        <f aca="false">C172/$C$175</f>
        <v>0.130434782608696</v>
      </c>
      <c r="C172" s="5" t="n">
        <f aca="false">'summary 0827'!I30</f>
        <v>3</v>
      </c>
      <c r="D172" s="1" t="n">
        <v>9</v>
      </c>
      <c r="E172" s="33" t="n">
        <f aca="false">(C172/D172)*100</f>
        <v>33.3333333333333</v>
      </c>
    </row>
    <row r="173" customFormat="false" ht="12.75" hidden="false" customHeight="false" outlineLevel="0" collapsed="false">
      <c r="A173" s="31" t="s">
        <v>41</v>
      </c>
      <c r="B173" s="32" t="n">
        <f aca="false">C173/$C$175</f>
        <v>0</v>
      </c>
      <c r="C173" s="5"/>
      <c r="D173" s="1" t="n">
        <f aca="false">10+5+2</f>
        <v>17</v>
      </c>
      <c r="E173" s="33" t="n">
        <f aca="false">(C173/D173)*100</f>
        <v>0</v>
      </c>
    </row>
    <row r="174" customFormat="false" ht="12.75" hidden="false" customHeight="false" outlineLevel="0" collapsed="false">
      <c r="A174" s="34" t="s">
        <v>155</v>
      </c>
      <c r="B174" s="32" t="n">
        <f aca="false">C174/$C$175</f>
        <v>0</v>
      </c>
      <c r="C174" s="5"/>
    </row>
    <row r="175" customFormat="false" ht="12.75" hidden="false" customHeight="false" outlineLevel="0" collapsed="false">
      <c r="A175" s="34" t="s">
        <v>156</v>
      </c>
      <c r="B175" s="35" t="n">
        <f aca="false">SUM(B166:B174)</f>
        <v>1</v>
      </c>
      <c r="C175" s="1" t="n">
        <f aca="false">SUM(C166:C174)</f>
        <v>23</v>
      </c>
      <c r="D175" s="1" t="n">
        <f aca="false">SUM(D166:D174)</f>
        <v>1403</v>
      </c>
    </row>
  </sheetData>
  <printOptions headings="false" gridLines="false" gridLinesSet="true" horizontalCentered="true" verticalCentered="false"/>
  <pageMargins left="0.25" right="0.25" top="0.984027777777778" bottom="0.5" header="0.5" footer="0.25"/>
  <pageSetup paperSize="5" scale="100" fitToWidth="1" fitToHeight="1" pageOrder="downThenOver" orientation="landscape" blackAndWhite="false" draft="false" cellComments="none" horizontalDpi="300" verticalDpi="300" copies="1"/>
  <headerFooter differentFirst="false" differentOddEven="false">
    <oddHeader>&amp;C&amp;"Arial,Bold"EWS-Global Risk Operations
Weekly Summary of Market Risk Aggregation Issues
Week Beginning August 27 </oddHeader>
    <oddFooter>&amp;L&amp;"Arial,Bold"Questions Call Nancy ext 54751</oddFooter>
  </headerFooter>
  <rowBreaks count="1" manualBreakCount="1">
    <brk id="88" man="true" max="16383" min="0"/>
  </rowBreaks>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I29" activeCellId="0" sqref="I29"/>
    </sheetView>
  </sheetViews>
  <sheetFormatPr defaultColWidth="9.13671875" defaultRowHeight="12.75" customHeight="true" zeroHeight="false" outlineLevelRow="0" outlineLevelCol="0"/>
  <cols>
    <col collapsed="false" customWidth="true" hidden="false" outlineLevel="0" max="1" min="1" style="1" width="20.56"/>
    <col collapsed="false" customWidth="true" hidden="false" outlineLevel="0" max="2" min="2" style="1" width="3.7"/>
    <col collapsed="false" customWidth="true" hidden="false" outlineLevel="0" max="3" min="3" style="1" width="37.85"/>
    <col collapsed="false" customWidth="true" hidden="false" outlineLevel="0" max="4" min="4" style="1" width="9.99"/>
    <col collapsed="false" customWidth="true" hidden="false" outlineLevel="0" max="5" min="5" style="1" width="6.7"/>
    <col collapsed="false" customWidth="true" hidden="false" outlineLevel="0" max="6" min="6" style="1" width="15.7"/>
    <col collapsed="false" customWidth="true" hidden="true" outlineLevel="0" max="7" min="7" style="1" width="10.71"/>
    <col collapsed="false" customWidth="true" hidden="true" outlineLevel="0" max="8" min="8" style="1" width="3.7"/>
    <col collapsed="false" customWidth="true" hidden="false" outlineLevel="0" max="9" min="9" style="1" width="10.71"/>
    <col collapsed="false" customWidth="true" hidden="false" outlineLevel="0" max="10" min="10" style="1" width="3.7"/>
    <col collapsed="false" customWidth="true" hidden="false" outlineLevel="0" max="11" min="11" style="1" width="29.71"/>
    <col collapsed="false" customWidth="false" hidden="false" outlineLevel="0" max="257" min="12" style="1" width="9.14"/>
  </cols>
  <sheetData>
    <row r="1" customFormat="false" ht="12.75" hidden="false" customHeight="false" outlineLevel="0" collapsed="false">
      <c r="A1" s="36" t="s">
        <v>433</v>
      </c>
      <c r="B1" s="36"/>
      <c r="C1" s="36"/>
      <c r="D1" s="36"/>
      <c r="E1" s="36"/>
      <c r="F1" s="36"/>
      <c r="G1" s="36"/>
      <c r="H1" s="36"/>
      <c r="I1" s="36"/>
      <c r="J1" s="36"/>
      <c r="K1" s="36"/>
    </row>
    <row r="3" customFormat="false" ht="12.75" hidden="false" customHeight="false" outlineLevel="0" collapsed="false">
      <c r="K3" s="37"/>
    </row>
    <row r="4" customFormat="false" ht="13.5" hidden="false" customHeight="false" outlineLevel="0" collapsed="false">
      <c r="I4" s="38"/>
      <c r="J4" s="38"/>
      <c r="K4" s="38"/>
    </row>
    <row r="5" customFormat="false" ht="13.5" hidden="false" customHeight="false" outlineLevel="0" collapsed="false">
      <c r="A5" s="39" t="s">
        <v>158</v>
      </c>
      <c r="B5" s="40"/>
      <c r="C5" s="40"/>
      <c r="D5" s="40"/>
      <c r="E5" s="40"/>
      <c r="F5" s="40"/>
      <c r="G5" s="40"/>
      <c r="H5" s="40"/>
      <c r="I5" s="40"/>
      <c r="J5" s="40"/>
      <c r="K5" s="41" t="n">
        <f aca="false">SUM(K10:K18)</f>
        <v>23</v>
      </c>
    </row>
    <row r="6" customFormat="false" ht="12.75" hidden="false" customHeight="false" outlineLevel="0" collapsed="false">
      <c r="A6" s="2"/>
      <c r="B6" s="2"/>
      <c r="C6" s="2"/>
      <c r="K6" s="4"/>
    </row>
    <row r="7" customFormat="false" ht="12.75" hidden="false" customHeight="false" outlineLevel="0" collapsed="false">
      <c r="A7" s="2"/>
      <c r="B7" s="2"/>
      <c r="C7" s="2"/>
      <c r="K7" s="4"/>
    </row>
    <row r="8" customFormat="false" ht="13.5" hidden="false" customHeight="false" outlineLevel="0" collapsed="false">
      <c r="A8" s="42" t="s">
        <v>159</v>
      </c>
      <c r="B8" s="42"/>
      <c r="C8" s="42" t="s">
        <v>160</v>
      </c>
      <c r="D8" s="42"/>
      <c r="E8" s="43"/>
      <c r="F8" s="43"/>
      <c r="G8" s="43"/>
      <c r="H8" s="43"/>
      <c r="I8" s="43"/>
      <c r="J8" s="43"/>
      <c r="K8" s="44"/>
    </row>
    <row r="9" customFormat="false" ht="12.75" hidden="false" customHeight="false" outlineLevel="0" collapsed="false">
      <c r="A9" s="3"/>
      <c r="B9" s="3"/>
      <c r="C9" s="3"/>
      <c r="D9" s="3"/>
      <c r="E9" s="3"/>
      <c r="F9" s="3"/>
      <c r="G9" s="3"/>
      <c r="H9" s="3"/>
      <c r="I9" s="3"/>
      <c r="K9" s="4"/>
    </row>
    <row r="10" customFormat="false" ht="12.75" hidden="false" customHeight="false" outlineLevel="0" collapsed="false">
      <c r="A10" s="5" t="s">
        <v>161</v>
      </c>
      <c r="B10" s="3"/>
      <c r="C10" s="3" t="s">
        <v>29</v>
      </c>
      <c r="D10" s="3"/>
      <c r="E10" s="3"/>
      <c r="F10" s="3"/>
      <c r="G10" s="3"/>
      <c r="H10" s="3"/>
      <c r="I10" s="3"/>
      <c r="K10" s="3"/>
    </row>
    <row r="11" customFormat="false" ht="12.75" hidden="false" customHeight="false" outlineLevel="0" collapsed="false">
      <c r="A11" s="6" t="s">
        <v>162</v>
      </c>
      <c r="B11" s="7"/>
      <c r="C11" s="7" t="s">
        <v>30</v>
      </c>
      <c r="D11" s="7"/>
      <c r="E11" s="7"/>
      <c r="F11" s="7"/>
      <c r="G11" s="7"/>
      <c r="H11" s="7"/>
      <c r="I11" s="7"/>
      <c r="J11" s="7"/>
      <c r="K11" s="7"/>
    </row>
    <row r="12" customFormat="false" ht="12.75" hidden="false" customHeight="false" outlineLevel="0" collapsed="false">
      <c r="A12" s="6" t="s">
        <v>96</v>
      </c>
      <c r="B12" s="7"/>
      <c r="C12" s="7" t="s">
        <v>31</v>
      </c>
      <c r="D12" s="7"/>
      <c r="E12" s="7"/>
      <c r="F12" s="7"/>
      <c r="G12" s="7"/>
      <c r="H12" s="7"/>
      <c r="I12" s="7"/>
      <c r="J12" s="7"/>
      <c r="K12" s="7" t="n">
        <f aca="false">1+1+1+1+1+1+1+1</f>
        <v>8</v>
      </c>
    </row>
    <row r="13" customFormat="false" ht="12.75" hidden="false" customHeight="false" outlineLevel="0" collapsed="false">
      <c r="A13" s="6" t="s">
        <v>87</v>
      </c>
      <c r="B13" s="7"/>
      <c r="C13" s="7" t="s">
        <v>163</v>
      </c>
      <c r="D13" s="7"/>
      <c r="E13" s="7"/>
      <c r="F13" s="7"/>
      <c r="G13" s="7"/>
      <c r="H13" s="7"/>
      <c r="I13" s="7"/>
      <c r="J13" s="7"/>
      <c r="K13" s="7" t="n">
        <f aca="false">1+1+1+1+1+1</f>
        <v>6</v>
      </c>
    </row>
    <row r="14" customFormat="false" ht="12.75" hidden="false" customHeight="false" outlineLevel="0" collapsed="false">
      <c r="A14" s="6" t="s">
        <v>101</v>
      </c>
      <c r="B14" s="7"/>
      <c r="C14" s="7" t="s">
        <v>33</v>
      </c>
      <c r="D14" s="7"/>
      <c r="E14" s="7"/>
      <c r="F14" s="7"/>
      <c r="G14" s="7"/>
      <c r="H14" s="7"/>
      <c r="I14" s="7"/>
      <c r="J14" s="7"/>
      <c r="K14" s="7" t="n">
        <f aca="false">1</f>
        <v>1</v>
      </c>
    </row>
    <row r="15" customFormat="false" ht="12.75" hidden="false" customHeight="false" outlineLevel="0" collapsed="false">
      <c r="A15" s="6" t="s">
        <v>164</v>
      </c>
      <c r="B15" s="7"/>
      <c r="C15" s="7" t="s">
        <v>34</v>
      </c>
      <c r="D15" s="7"/>
      <c r="E15" s="7"/>
      <c r="F15" s="7"/>
      <c r="G15" s="7"/>
      <c r="H15" s="7"/>
      <c r="I15" s="7"/>
      <c r="J15" s="7"/>
      <c r="K15" s="7" t="n">
        <f aca="false">1+1+1</f>
        <v>3</v>
      </c>
    </row>
    <row r="16" customFormat="false" ht="12.75" hidden="false" customHeight="false" outlineLevel="0" collapsed="false">
      <c r="A16" s="6" t="s">
        <v>79</v>
      </c>
      <c r="B16" s="7"/>
      <c r="C16" s="7" t="s">
        <v>35</v>
      </c>
      <c r="D16" s="7"/>
      <c r="E16" s="7"/>
      <c r="F16" s="7"/>
      <c r="G16" s="7"/>
      <c r="H16" s="7"/>
      <c r="I16" s="7"/>
      <c r="J16" s="7"/>
      <c r="K16" s="7" t="n">
        <f aca="false">1+1</f>
        <v>2</v>
      </c>
    </row>
    <row r="17" customFormat="false" ht="12.75" hidden="false" customHeight="false" outlineLevel="0" collapsed="false">
      <c r="A17" s="6" t="s">
        <v>105</v>
      </c>
      <c r="B17" s="7"/>
      <c r="C17" s="7" t="s">
        <v>36</v>
      </c>
      <c r="D17" s="7"/>
      <c r="E17" s="7"/>
      <c r="F17" s="7"/>
      <c r="G17" s="7"/>
      <c r="H17" s="7"/>
      <c r="I17" s="7"/>
      <c r="J17" s="7"/>
      <c r="K17" s="7" t="n">
        <f aca="false">1+1</f>
        <v>2</v>
      </c>
    </row>
    <row r="18" customFormat="false" ht="12.75" hidden="false" customHeight="false" outlineLevel="0" collapsed="false">
      <c r="A18" s="6" t="s">
        <v>165</v>
      </c>
      <c r="B18" s="7"/>
      <c r="C18" s="7" t="s">
        <v>37</v>
      </c>
      <c r="D18" s="7"/>
      <c r="E18" s="7"/>
      <c r="F18" s="7"/>
      <c r="G18" s="7"/>
      <c r="H18" s="7"/>
      <c r="I18" s="7"/>
      <c r="J18" s="7"/>
      <c r="K18" s="45" t="n">
        <f aca="false">1</f>
        <v>1</v>
      </c>
    </row>
    <row r="22" customFormat="false" ht="13.5" hidden="false" customHeight="false" outlineLevel="0" collapsed="false">
      <c r="A22" s="42" t="s">
        <v>166</v>
      </c>
      <c r="B22" s="43"/>
      <c r="C22" s="43"/>
      <c r="D22" s="43"/>
      <c r="E22" s="43"/>
      <c r="F22" s="43"/>
      <c r="G22" s="42"/>
      <c r="H22" s="43"/>
      <c r="I22" s="42" t="s">
        <v>167</v>
      </c>
      <c r="J22" s="43"/>
      <c r="K22" s="42" t="s">
        <v>168</v>
      </c>
    </row>
    <row r="23" customFormat="false" ht="12.75" hidden="false" customHeight="false" outlineLevel="0" collapsed="false">
      <c r="G23" s="2"/>
      <c r="I23" s="46"/>
      <c r="J23" s="3"/>
      <c r="K23" s="46"/>
    </row>
    <row r="24" customFormat="false" ht="12.75" hidden="false" customHeight="false" outlineLevel="0" collapsed="false">
      <c r="A24" s="27" t="s">
        <v>39</v>
      </c>
      <c r="B24" s="22"/>
      <c r="C24" s="22"/>
      <c r="D24" s="29"/>
      <c r="E24" s="16"/>
      <c r="F24" s="29"/>
      <c r="G24" s="29"/>
      <c r="H24" s="16"/>
      <c r="I24" s="5" t="n">
        <f aca="false">1</f>
        <v>1</v>
      </c>
      <c r="J24" s="16"/>
      <c r="K24" s="16"/>
    </row>
    <row r="25" customFormat="false" ht="12.75" hidden="false" customHeight="false" outlineLevel="0" collapsed="false">
      <c r="A25" s="27" t="s">
        <v>40</v>
      </c>
      <c r="B25" s="22"/>
      <c r="C25" s="22"/>
      <c r="D25" s="29"/>
      <c r="E25" s="16"/>
      <c r="F25" s="29"/>
      <c r="G25" s="29"/>
      <c r="H25" s="16"/>
      <c r="I25" s="5" t="n">
        <f aca="false">1+1+1+1</f>
        <v>4</v>
      </c>
      <c r="J25" s="16"/>
      <c r="K25" s="47"/>
    </row>
    <row r="26" customFormat="false" ht="12.75" hidden="false" customHeight="false" outlineLevel="0" collapsed="false">
      <c r="A26" s="27" t="s">
        <v>42</v>
      </c>
      <c r="B26" s="22"/>
      <c r="C26" s="22"/>
      <c r="D26" s="29"/>
      <c r="E26" s="16"/>
      <c r="F26" s="29"/>
      <c r="G26" s="29"/>
      <c r="H26" s="16"/>
      <c r="I26" s="5" t="n">
        <f aca="false">1+1+1+1+1+1+1+1+1+1+1</f>
        <v>11</v>
      </c>
      <c r="J26" s="16"/>
      <c r="K26" s="29"/>
    </row>
    <row r="27" customFormat="false" ht="12.75" hidden="false" customHeight="false" outlineLevel="0" collapsed="false">
      <c r="A27" s="27" t="s">
        <v>152</v>
      </c>
      <c r="B27" s="22"/>
      <c r="C27" s="22"/>
      <c r="D27" s="29"/>
      <c r="E27" s="16"/>
      <c r="F27" s="29"/>
      <c r="G27" s="29"/>
      <c r="H27" s="16"/>
      <c r="I27" s="5" t="n">
        <f aca="false">1</f>
        <v>1</v>
      </c>
      <c r="J27" s="16"/>
      <c r="K27" s="16"/>
    </row>
    <row r="28" customFormat="false" ht="12.75" hidden="false" customHeight="false" outlineLevel="0" collapsed="false">
      <c r="A28" s="27" t="s">
        <v>153</v>
      </c>
      <c r="B28" s="22"/>
      <c r="C28" s="22"/>
      <c r="D28" s="29"/>
      <c r="E28" s="16"/>
      <c r="F28" s="29"/>
      <c r="G28" s="29"/>
      <c r="H28" s="16"/>
      <c r="I28" s="5" t="n">
        <f aca="false">3</f>
        <v>3</v>
      </c>
      <c r="J28" s="16"/>
      <c r="K28" s="16"/>
    </row>
    <row r="29" customFormat="false" ht="12.75" hidden="false" customHeight="false" outlineLevel="0" collapsed="false">
      <c r="A29" s="27" t="s">
        <v>154</v>
      </c>
      <c r="B29" s="22"/>
      <c r="C29" s="22"/>
      <c r="D29" s="29"/>
      <c r="E29" s="16"/>
      <c r="F29" s="29"/>
      <c r="G29" s="29"/>
      <c r="H29" s="16"/>
      <c r="I29" s="5"/>
      <c r="J29" s="16"/>
      <c r="K29" s="29"/>
    </row>
    <row r="30" customFormat="false" ht="12.75" hidden="false" customHeight="false" outlineLevel="0" collapsed="false">
      <c r="A30" s="27" t="s">
        <v>43</v>
      </c>
      <c r="B30" s="22"/>
      <c r="C30" s="22"/>
      <c r="D30" s="29"/>
      <c r="E30" s="16"/>
      <c r="F30" s="29"/>
      <c r="G30" s="29"/>
      <c r="H30" s="16"/>
      <c r="I30" s="5" t="n">
        <f aca="false">1+1+1</f>
        <v>3</v>
      </c>
      <c r="J30" s="16"/>
      <c r="K30" s="16"/>
    </row>
    <row r="31" customFormat="false" ht="12.75" hidden="false" customHeight="false" outlineLevel="0" collapsed="false">
      <c r="A31" s="27" t="s">
        <v>41</v>
      </c>
      <c r="B31" s="22"/>
      <c r="C31" s="22"/>
      <c r="D31" s="29"/>
      <c r="E31" s="16"/>
      <c r="F31" s="29"/>
      <c r="G31" s="29"/>
      <c r="H31" s="16"/>
      <c r="I31" s="5"/>
      <c r="J31" s="16"/>
      <c r="K31" s="16"/>
    </row>
    <row r="32" customFormat="false" ht="13.5" hidden="false" customHeight="false" outlineLevel="0" collapsed="false">
      <c r="A32" s="48" t="s">
        <v>169</v>
      </c>
      <c r="I32" s="5"/>
      <c r="K32" s="49"/>
    </row>
    <row r="33" customFormat="false" ht="13.5" hidden="false" customHeight="false" outlineLevel="0" collapsed="false">
      <c r="A33" s="50" t="s">
        <v>158</v>
      </c>
      <c r="B33" s="51"/>
      <c r="C33" s="51"/>
      <c r="D33" s="51"/>
      <c r="E33" s="51"/>
      <c r="F33" s="51"/>
      <c r="G33" s="51"/>
      <c r="H33" s="51"/>
      <c r="I33" s="52" t="n">
        <f aca="false">SUM(I24:I32)</f>
        <v>23</v>
      </c>
      <c r="J33" s="51"/>
      <c r="K33" s="51"/>
    </row>
  </sheetData>
  <mergeCells count="1">
    <mergeCell ref="A1:K1"/>
  </mergeCells>
  <printOptions headings="false" gridLines="false" gridLinesSet="true" horizontalCentered="false" verticalCentered="false"/>
  <pageMargins left="0.5" right="0.5" top="0.75" bottom="0.75"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75"/>
  <sheetViews>
    <sheetView showFormulas="false" showGridLines="true" showRowColHeaders="true" showZeros="true" rightToLeft="false" tabSelected="false" showOutlineSymbols="true" defaultGridColor="true" view="normal" topLeftCell="A40" colorId="64" zoomScale="80" zoomScaleNormal="80" zoomScalePageLayoutView="100" workbookViewId="0">
      <selection pane="topLeft" activeCell="D77" activeCellId="0" sqref="D77"/>
    </sheetView>
  </sheetViews>
  <sheetFormatPr defaultColWidth="9.13671875" defaultRowHeight="12.75" customHeight="true" zeroHeight="false" outlineLevelRow="0" outlineLevelCol="0"/>
  <cols>
    <col collapsed="false" customWidth="true" hidden="false" outlineLevel="0" max="1" min="1" style="1" width="9.85"/>
    <col collapsed="false" customWidth="true" hidden="false" outlineLevel="0" max="2" min="2" style="1" width="30.7"/>
    <col collapsed="false" customWidth="true" hidden="false" outlineLevel="0" max="3" min="3" style="1" width="10.85"/>
    <col collapsed="false" customWidth="true" hidden="false" outlineLevel="0" max="4" min="4" style="1" width="20.13"/>
    <col collapsed="false" customWidth="true" hidden="false" outlineLevel="0" max="5" min="5" style="1" width="15.13"/>
    <col collapsed="false" customWidth="true" hidden="false" outlineLevel="0" max="6" min="6" style="1" width="7.28"/>
    <col collapsed="false" customWidth="true" hidden="false" outlineLevel="0" max="7" min="7" style="1" width="41.99"/>
    <col collapsed="false" customWidth="true" hidden="false" outlineLevel="0" max="8" min="8" style="1" width="46.56"/>
    <col collapsed="false" customWidth="true" hidden="false" outlineLevel="0" max="9" min="9" style="1" width="8.41"/>
    <col collapsed="false" customWidth="true" hidden="false" outlineLevel="0" max="10" min="10" style="1" width="11.85"/>
    <col collapsed="false" customWidth="true" hidden="false" outlineLevel="0" max="11" min="11" style="1" width="14.14"/>
    <col collapsed="false" customWidth="true" hidden="false" outlineLevel="0" max="12" min="12" style="1" width="9.85"/>
    <col collapsed="false" customWidth="true" hidden="false" outlineLevel="0" max="13" min="13" style="1" width="13.28"/>
    <col collapsed="false" customWidth="true" hidden="false" outlineLevel="0" max="14" min="14" style="1" width="10.85"/>
    <col collapsed="false" customWidth="false" hidden="false" outlineLevel="0" max="15" min="15" style="1" width="9.14"/>
    <col collapsed="false" customWidth="true" hidden="false" outlineLevel="0" max="16" min="16" style="1" width="12.28"/>
    <col collapsed="false" customWidth="true" hidden="false" outlineLevel="0" max="17" min="17" style="1" width="10.71"/>
    <col collapsed="false" customWidth="true" hidden="false" outlineLevel="0" max="18" min="18" style="1" width="13.28"/>
    <col collapsed="false" customWidth="true" hidden="false" outlineLevel="0" max="19" min="19" style="1" width="9.7"/>
    <col collapsed="false" customWidth="true" hidden="false" outlineLevel="0" max="20" min="20" style="1" width="11.56"/>
    <col collapsed="false" customWidth="true" hidden="false" outlineLevel="0" max="26" min="21" style="1" width="9.85"/>
    <col collapsed="false" customWidth="false" hidden="false" outlineLevel="0" max="257" min="27" style="1" width="9.14"/>
  </cols>
  <sheetData>
    <row r="1" customFormat="false" ht="12.75" hidden="false" customHeight="false" outlineLevel="0" collapsed="false">
      <c r="A1" s="2" t="s">
        <v>0</v>
      </c>
      <c r="B1" s="2"/>
      <c r="C1" s="2"/>
      <c r="D1" s="2"/>
      <c r="E1" s="2"/>
      <c r="F1" s="2"/>
      <c r="G1" s="2" t="s">
        <v>1</v>
      </c>
      <c r="H1" s="2" t="s">
        <v>2</v>
      </c>
      <c r="I1" s="2" t="s">
        <v>3</v>
      </c>
      <c r="J1" s="2" t="s">
        <v>4</v>
      </c>
      <c r="K1" s="2" t="s">
        <v>5</v>
      </c>
      <c r="L1" s="2" t="s">
        <v>6</v>
      </c>
      <c r="M1" s="2" t="s">
        <v>7</v>
      </c>
      <c r="N1" s="2" t="s">
        <v>8</v>
      </c>
      <c r="O1" s="2" t="s">
        <v>9</v>
      </c>
      <c r="P1" s="2" t="s">
        <v>10</v>
      </c>
      <c r="Q1" s="2" t="s">
        <v>11</v>
      </c>
      <c r="R1" s="2" t="s">
        <v>12</v>
      </c>
      <c r="S1" s="2" t="s">
        <v>13</v>
      </c>
      <c r="T1" s="2" t="s">
        <v>14</v>
      </c>
      <c r="U1" s="2" t="s">
        <v>15</v>
      </c>
      <c r="V1" s="2" t="s">
        <v>16</v>
      </c>
      <c r="W1" s="2" t="s">
        <v>17</v>
      </c>
      <c r="X1" s="2" t="s">
        <v>18</v>
      </c>
      <c r="Y1" s="2" t="s">
        <v>19</v>
      </c>
      <c r="Z1" s="2" t="s">
        <v>20</v>
      </c>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3" t="s">
        <v>29</v>
      </c>
      <c r="B2" s="4"/>
      <c r="H2" s="1" t="n">
        <f aca="false">1+1</f>
        <v>2</v>
      </c>
      <c r="J2" s="1" t="n">
        <f aca="false">1</f>
        <v>1</v>
      </c>
      <c r="K2" s="4"/>
      <c r="L2" s="5"/>
      <c r="M2" s="4"/>
      <c r="N2" s="4"/>
      <c r="P2" s="1" t="n">
        <v>1</v>
      </c>
    </row>
    <row r="3" customFormat="false" ht="12.75" hidden="false" customHeight="false" outlineLevel="0" collapsed="false">
      <c r="A3" s="3" t="s">
        <v>30</v>
      </c>
      <c r="B3" s="5"/>
      <c r="K3" s="5"/>
      <c r="L3" s="5"/>
      <c r="M3" s="5"/>
      <c r="N3" s="6" t="n">
        <v>1</v>
      </c>
      <c r="P3" s="1" t="n">
        <v>1</v>
      </c>
      <c r="R3" s="1" t="n">
        <f aca="false">'[1]summary 0625'!K11</f>
        <v>2</v>
      </c>
      <c r="T3" s="1" t="n">
        <f aca="false">'[1]summary 0709'!K10</f>
        <v>1</v>
      </c>
    </row>
    <row r="4" customFormat="false" ht="12.75" hidden="false" customHeight="false" outlineLevel="0" collapsed="false">
      <c r="A4" s="3" t="s">
        <v>31</v>
      </c>
      <c r="B4" s="5"/>
      <c r="G4" s="1" t="n">
        <f aca="false">1+1+1+1+1+1+1+1+1+1+1+1+1+1+1+1+1+1+1+1+1+1+1+1+1+1+1+1+1+1</f>
        <v>30</v>
      </c>
      <c r="H4" s="1" t="n">
        <f aca="false">1+1+1+1+1+1</f>
        <v>6</v>
      </c>
      <c r="I4" s="1" t="n">
        <f aca="false">1+1+1+1+1+1+1+1+1+1</f>
        <v>10</v>
      </c>
      <c r="J4" s="1" t="n">
        <f aca="false">1+1+1+1+1+1+1+1+1+1+1+1+1+1+1+1+1+1+1</f>
        <v>19</v>
      </c>
      <c r="K4" s="5" t="n">
        <v>13</v>
      </c>
      <c r="L4" s="5" t="n">
        <v>7</v>
      </c>
      <c r="M4" s="5" t="n">
        <v>2</v>
      </c>
      <c r="N4" s="6" t="n">
        <f aca="false">8</f>
        <v>8</v>
      </c>
      <c r="O4" s="1" t="n">
        <v>5</v>
      </c>
      <c r="P4" s="1" t="n">
        <v>6</v>
      </c>
      <c r="Q4" s="1" t="n">
        <f aca="false">'[1]summary 0618'!K12</f>
        <v>6</v>
      </c>
      <c r="R4" s="1" t="n">
        <f aca="false">'[1]summary 0625'!K12</f>
        <v>9</v>
      </c>
      <c r="S4" s="1" t="n">
        <f aca="false">'[1]summary 0702'!K12</f>
        <v>5</v>
      </c>
      <c r="W4" s="1" t="n">
        <f aca="false">'[1]summary 0730'!K12</f>
        <v>17</v>
      </c>
      <c r="X4" s="1" t="n">
        <f aca="false">'[1]summary 0806'!K12</f>
        <v>12</v>
      </c>
      <c r="Y4" s="1" t="n">
        <f aca="false">'[1]summary 0813'!K12</f>
        <v>5</v>
      </c>
      <c r="Z4" s="1" t="n">
        <f aca="false">'summary 0820'!K12</f>
        <v>4</v>
      </c>
    </row>
    <row r="5" customFormat="false" ht="12.75" hidden="false" customHeight="false" outlineLevel="0" collapsed="false">
      <c r="A5" s="3" t="s">
        <v>32</v>
      </c>
      <c r="B5" s="5"/>
      <c r="G5" s="1" t="n">
        <f aca="false">1+1+1+1+1</f>
        <v>5</v>
      </c>
      <c r="H5" s="1" t="n">
        <f aca="false">1+1+1</f>
        <v>3</v>
      </c>
      <c r="I5" s="1" t="n">
        <f aca="false">1+1+1</f>
        <v>3</v>
      </c>
      <c r="J5" s="1" t="n">
        <f aca="false">1+1</f>
        <v>2</v>
      </c>
      <c r="K5" s="5" t="n">
        <v>6</v>
      </c>
      <c r="L5" s="5" t="n">
        <v>5</v>
      </c>
      <c r="M5" s="5" t="n">
        <v>6</v>
      </c>
      <c r="N5" s="6" t="n">
        <f aca="false">4</f>
        <v>4</v>
      </c>
      <c r="O5" s="1" t="n">
        <v>5</v>
      </c>
      <c r="P5" s="1" t="n">
        <v>2</v>
      </c>
      <c r="Q5" s="1" t="n">
        <f aca="false">'[1]summary 0618'!K13</f>
        <v>4</v>
      </c>
      <c r="R5" s="1" t="n">
        <f aca="false">'[1]summary 0625'!K13</f>
        <v>3</v>
      </c>
      <c r="S5" s="1" t="n">
        <f aca="false">'[1]summary 0702'!K13</f>
        <v>1</v>
      </c>
      <c r="T5" s="1" t="n">
        <f aca="false">'[1]summary 0709'!K12</f>
        <v>12</v>
      </c>
      <c r="U5" s="1" t="n">
        <f aca="false">'[1]summary 0716'!K12</f>
        <v>9</v>
      </c>
      <c r="V5" s="1" t="n">
        <f aca="false">'[1]summary 0723'!K12</f>
        <v>9</v>
      </c>
      <c r="W5" s="1" t="n">
        <f aca="false">'[1]summary 0730'!K13</f>
        <v>4</v>
      </c>
      <c r="X5" s="1" t="n">
        <f aca="false">'[1]summary 0806'!K13</f>
        <v>5</v>
      </c>
      <c r="Y5" s="1" t="n">
        <f aca="false">'[1]summary 0813'!K13</f>
        <v>5</v>
      </c>
      <c r="Z5" s="1" t="n">
        <f aca="false">'summary 0820'!K13</f>
        <v>3</v>
      </c>
    </row>
    <row r="6" customFormat="false" ht="12.75" hidden="false" customHeight="false" outlineLevel="0" collapsed="false">
      <c r="A6" s="3" t="s">
        <v>33</v>
      </c>
      <c r="B6" s="5"/>
      <c r="G6" s="1" t="n">
        <f aca="false">1+1</f>
        <v>2</v>
      </c>
      <c r="H6" s="1" t="n">
        <f aca="false">1+1+1+1</f>
        <v>4</v>
      </c>
      <c r="I6" s="1" t="n">
        <f aca="false">1</f>
        <v>1</v>
      </c>
      <c r="J6" s="1" t="n">
        <f aca="false">1+1+1</f>
        <v>3</v>
      </c>
      <c r="K6" s="5"/>
      <c r="L6" s="5"/>
      <c r="M6" s="5" t="n">
        <v>1</v>
      </c>
      <c r="N6" s="6"/>
      <c r="O6" s="1" t="n">
        <v>1</v>
      </c>
      <c r="P6" s="1" t="n">
        <v>3</v>
      </c>
      <c r="T6" s="1" t="n">
        <f aca="false">'[1]summary 0709'!K13</f>
        <v>5</v>
      </c>
      <c r="U6" s="1" t="n">
        <f aca="false">'[1]summary 0716'!K13</f>
        <v>5</v>
      </c>
      <c r="V6" s="1" t="n">
        <f aca="false">'[1]summary 0723'!K13</f>
        <v>5</v>
      </c>
      <c r="W6" s="1" t="n">
        <f aca="false">'[1]summary 0730'!K14</f>
        <v>1</v>
      </c>
      <c r="X6" s="1" t="n">
        <f aca="false">'[1]summary 0806'!K14</f>
        <v>1</v>
      </c>
      <c r="Y6" s="1" t="n">
        <f aca="false">'[1]summary 0813'!K14</f>
        <v>2</v>
      </c>
    </row>
    <row r="7" customFormat="false" ht="12.75" hidden="false" customHeight="false" outlineLevel="0" collapsed="false">
      <c r="A7" s="3" t="s">
        <v>34</v>
      </c>
      <c r="B7" s="5"/>
      <c r="G7" s="1" t="n">
        <f aca="false">1+1+1</f>
        <v>3</v>
      </c>
      <c r="K7" s="5"/>
      <c r="L7" s="5"/>
      <c r="M7" s="5" t="n">
        <v>1</v>
      </c>
      <c r="N7" s="6" t="n">
        <f aca="false">1</f>
        <v>1</v>
      </c>
      <c r="O7" s="1" t="n">
        <v>3</v>
      </c>
      <c r="Q7" s="1" t="n">
        <f aca="false">'[1]summary 0618'!K15</f>
        <v>1</v>
      </c>
      <c r="R7" s="1" t="n">
        <f aca="false">'[1]summary 0625'!K15</f>
        <v>5</v>
      </c>
      <c r="S7" s="1" t="n">
        <f aca="false">'[1]summary 0702'!K15</f>
        <v>1</v>
      </c>
      <c r="T7" s="1" t="n">
        <f aca="false">'[1]summary 0709'!K14</f>
        <v>3</v>
      </c>
      <c r="W7" s="1" t="n">
        <f aca="false">'[1]summary 0730'!K15</f>
        <v>2</v>
      </c>
      <c r="X7" s="1" t="n">
        <f aca="false">'[1]summary 0806'!K15</f>
        <v>1</v>
      </c>
      <c r="Y7" s="1" t="n">
        <f aca="false">'[1]summary 0813'!K15</f>
        <v>2</v>
      </c>
    </row>
    <row r="8" customFormat="false" ht="12.75" hidden="false" customHeight="false" outlineLevel="0" collapsed="false">
      <c r="A8" s="3" t="s">
        <v>35</v>
      </c>
      <c r="B8" s="5"/>
      <c r="G8" s="1" t="n">
        <f aca="false">1+1+1+1</f>
        <v>4</v>
      </c>
      <c r="H8" s="1" t="n">
        <f aca="false">1</f>
        <v>1</v>
      </c>
      <c r="I8" s="1" t="n">
        <f aca="false">1+1+1+1+1</f>
        <v>5</v>
      </c>
      <c r="J8" s="1" t="n">
        <f aca="false">1</f>
        <v>1</v>
      </c>
      <c r="K8" s="5" t="n">
        <v>2</v>
      </c>
      <c r="L8" s="5" t="n">
        <v>1</v>
      </c>
      <c r="M8" s="5"/>
      <c r="N8" s="6" t="n">
        <f aca="false">3</f>
        <v>3</v>
      </c>
      <c r="P8" s="1" t="n">
        <v>3</v>
      </c>
      <c r="Q8" s="1" t="n">
        <f aca="false">'[1]summary 0618'!K16</f>
        <v>1</v>
      </c>
      <c r="T8" s="1" t="n">
        <f aca="false">'[1]summary 0709'!K15</f>
        <v>2</v>
      </c>
      <c r="V8" s="1" t="n">
        <f aca="false">'[1]summary 0723'!K16</f>
        <v>2</v>
      </c>
      <c r="X8" s="1" t="n">
        <f aca="false">'[1]summary 0806'!K16</f>
        <v>1</v>
      </c>
      <c r="Y8" s="1" t="n">
        <f aca="false">'[1]summary 0813'!K16</f>
        <v>1</v>
      </c>
      <c r="Z8" s="1" t="n">
        <f aca="false">'summary 0820'!K16</f>
        <v>3</v>
      </c>
    </row>
    <row r="9" customFormat="false" ht="12.75" hidden="false" customHeight="false" outlineLevel="0" collapsed="false">
      <c r="A9" s="3" t="s">
        <v>36</v>
      </c>
      <c r="B9" s="5"/>
      <c r="K9" s="5" t="n">
        <v>1</v>
      </c>
      <c r="L9" s="5"/>
      <c r="M9" s="5" t="n">
        <v>1</v>
      </c>
      <c r="N9" s="6"/>
      <c r="O9" s="1" t="n">
        <v>2</v>
      </c>
      <c r="Q9" s="1" t="n">
        <f aca="false">'[1]summary 0618'!K17</f>
        <v>4</v>
      </c>
      <c r="R9" s="1" t="n">
        <f aca="false">'[1]summary 0625'!K17</f>
        <v>7</v>
      </c>
      <c r="V9" s="1" t="n">
        <f aca="false">'[1]summary 0723'!K16</f>
        <v>2</v>
      </c>
      <c r="W9" s="1" t="n">
        <f aca="false">'[1]summary 0730'!K17</f>
        <v>3</v>
      </c>
      <c r="X9" s="1" t="n">
        <f aca="false">'[1]summary 0806'!K17</f>
        <v>3</v>
      </c>
      <c r="Y9" s="1" t="n">
        <f aca="false">'[1]summary 0813'!K17</f>
        <v>2</v>
      </c>
      <c r="Z9" s="1" t="n">
        <f aca="false">'summary 0820'!K17</f>
        <v>3</v>
      </c>
    </row>
    <row r="10" customFormat="false" ht="12.75" hidden="false" customHeight="false" outlineLevel="0" collapsed="false">
      <c r="A10" s="7" t="s">
        <v>37</v>
      </c>
      <c r="B10" s="5"/>
      <c r="K10" s="5"/>
      <c r="L10" s="5"/>
      <c r="M10" s="5"/>
      <c r="N10" s="5"/>
      <c r="S10" s="1" t="n">
        <f aca="false">'[1]summary 0702'!K18</f>
        <v>1</v>
      </c>
      <c r="U10" s="1" t="n">
        <f aca="false">'[1]summary 0716'!K17</f>
        <v>1</v>
      </c>
      <c r="V10" s="1" t="n">
        <f aca="false">'[1]summary 0723'!K17</f>
        <v>1</v>
      </c>
      <c r="W10" s="1" t="n">
        <f aca="false">'[1]summary 0730'!K18</f>
        <v>2</v>
      </c>
      <c r="X10" s="1" t="n">
        <f aca="false">'[1]summary 0806'!K18</f>
        <v>1</v>
      </c>
      <c r="Z10" s="1" t="n">
        <f aca="false">'summary 0820'!K18</f>
        <v>1</v>
      </c>
    </row>
    <row r="11" customFormat="false" ht="12.75" hidden="false" customHeight="false" outlineLevel="0" collapsed="false">
      <c r="A11" s="8" t="s">
        <v>38</v>
      </c>
      <c r="B11" s="5"/>
      <c r="G11" s="1" t="n">
        <v>44</v>
      </c>
      <c r="H11" s="1" t="n">
        <v>16</v>
      </c>
      <c r="I11" s="1" t="n">
        <v>19</v>
      </c>
      <c r="J11" s="1" t="n">
        <f aca="false">SUM(J2:J8)</f>
        <v>26</v>
      </c>
      <c r="K11" s="5" t="n">
        <f aca="false">SUM(K2:K9)</f>
        <v>22</v>
      </c>
      <c r="L11" s="5" t="n">
        <f aca="false">SUM(L2:L9)</f>
        <v>13</v>
      </c>
      <c r="M11" s="5" t="n">
        <f aca="false">SUM(M2:M9)</f>
        <v>11</v>
      </c>
      <c r="N11" s="5" t="n">
        <f aca="false">SUM(N2:N9)</f>
        <v>17</v>
      </c>
      <c r="O11" s="5" t="n">
        <f aca="false">SUM(O2:O9)</f>
        <v>16</v>
      </c>
      <c r="P11" s="5" t="n">
        <f aca="false">SUM(P2:P9)</f>
        <v>16</v>
      </c>
      <c r="Q11" s="5" t="n">
        <f aca="false">SUM(Q2:Q9)</f>
        <v>16</v>
      </c>
      <c r="R11" s="5" t="n">
        <f aca="false">SUM(R2:R9)</f>
        <v>26</v>
      </c>
      <c r="S11" s="5" t="n">
        <f aca="false">SUM(S2:S10)</f>
        <v>8</v>
      </c>
      <c r="T11" s="5" t="n">
        <f aca="false">SUM(T2:T10)</f>
        <v>23</v>
      </c>
      <c r="U11" s="1" t="n">
        <f aca="false">SUM(U3:U10)</f>
        <v>15</v>
      </c>
      <c r="V11" s="1" t="n">
        <f aca="false">SUM(V3:V10)</f>
        <v>19</v>
      </c>
      <c r="W11" s="1" t="n">
        <f aca="false">SUM(W3:W10)</f>
        <v>29</v>
      </c>
      <c r="X11" s="1" t="n">
        <f aca="false">SUM(X3:X10)</f>
        <v>24</v>
      </c>
      <c r="Y11" s="1" t="n">
        <f aca="false">SUM(Y3:Y10)</f>
        <v>17</v>
      </c>
      <c r="Z11" s="1" t="n">
        <f aca="false">SUM(Z3:Z10)</f>
        <v>14</v>
      </c>
    </row>
    <row r="12" customFormat="false" ht="12.75" hidden="false" customHeight="false" outlineLevel="0" collapsed="false">
      <c r="A12" s="2" t="s">
        <v>0</v>
      </c>
      <c r="B12" s="2"/>
      <c r="C12" s="2"/>
      <c r="D12" s="2"/>
      <c r="E12" s="2"/>
      <c r="F12" s="2"/>
      <c r="G12" s="9" t="n">
        <v>36986</v>
      </c>
      <c r="H12" s="9" t="n">
        <v>36993</v>
      </c>
      <c r="I12" s="9" t="n">
        <v>37000</v>
      </c>
      <c r="J12" s="9" t="n">
        <v>37007</v>
      </c>
      <c r="K12" s="9" t="n">
        <v>37013</v>
      </c>
      <c r="L12" s="9" t="n">
        <v>37021</v>
      </c>
      <c r="M12" s="9" t="n">
        <v>37029</v>
      </c>
      <c r="N12" s="9" t="n">
        <v>37039</v>
      </c>
      <c r="O12" s="9" t="n">
        <v>37046</v>
      </c>
      <c r="P12" s="9" t="n">
        <v>37053</v>
      </c>
      <c r="Q12" s="9" t="n">
        <v>37060</v>
      </c>
      <c r="R12" s="9" t="n">
        <v>37067</v>
      </c>
      <c r="S12" s="9" t="n">
        <v>37074</v>
      </c>
      <c r="T12" s="9" t="n">
        <v>37081</v>
      </c>
      <c r="U12" s="9" t="n">
        <v>37088</v>
      </c>
      <c r="V12" s="9" t="n">
        <v>37095</v>
      </c>
      <c r="W12" s="9" t="n">
        <v>37102</v>
      </c>
      <c r="X12" s="9" t="n">
        <v>37109</v>
      </c>
      <c r="Y12" s="9" t="n">
        <v>37116</v>
      </c>
      <c r="Z12" s="9" t="n">
        <v>37123</v>
      </c>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89" customFormat="false" ht="12.75" hidden="false" customHeight="false" outlineLevel="0" collapsed="false">
      <c r="A89" s="10" t="s">
        <v>434</v>
      </c>
      <c r="B89" s="11"/>
      <c r="C89" s="11"/>
      <c r="D89" s="11"/>
      <c r="E89" s="11"/>
      <c r="F89" s="12"/>
      <c r="G89" s="11"/>
      <c r="H89" s="11"/>
      <c r="I89" s="12"/>
      <c r="J89" s="12"/>
      <c r="K89" s="12"/>
      <c r="L89" s="11"/>
    </row>
    <row r="90" customFormat="false" ht="12.75" hidden="false" customHeight="false" outlineLevel="0" collapsed="false">
      <c r="A90" s="11"/>
      <c r="B90" s="11"/>
      <c r="C90" s="11"/>
      <c r="D90" s="11"/>
      <c r="E90" s="11"/>
      <c r="F90" s="12"/>
      <c r="G90" s="11"/>
      <c r="H90" s="11"/>
      <c r="I90" s="12"/>
      <c r="J90" s="12"/>
      <c r="K90" s="12"/>
      <c r="L90" s="11"/>
    </row>
    <row r="91" customFormat="false" ht="12.75" hidden="false" customHeight="false" outlineLevel="0" collapsed="false">
      <c r="A91" s="13" t="s">
        <v>49</v>
      </c>
      <c r="B91" s="11"/>
      <c r="C91" s="11"/>
      <c r="D91" s="11"/>
      <c r="E91" s="11"/>
      <c r="F91" s="12"/>
      <c r="G91" s="11"/>
      <c r="H91" s="11"/>
      <c r="I91" s="12"/>
      <c r="J91" s="12"/>
      <c r="K91" s="12"/>
      <c r="L91" s="11"/>
    </row>
    <row r="92" customFormat="false" ht="12.75" hidden="false" customHeight="false" outlineLevel="0" collapsed="false">
      <c r="A92" s="11" t="s">
        <v>50</v>
      </c>
      <c r="B92" s="11"/>
      <c r="C92" s="11"/>
      <c r="D92" s="11"/>
      <c r="E92" s="11"/>
      <c r="F92" s="12"/>
      <c r="G92" s="11"/>
      <c r="H92" s="11"/>
      <c r="I92" s="12"/>
      <c r="J92" s="12"/>
      <c r="K92" s="12"/>
      <c r="L92" s="11"/>
    </row>
    <row r="93" customFormat="false" ht="12.75" hidden="false" customHeight="false" outlineLevel="0" collapsed="false">
      <c r="A93" s="11" t="s">
        <v>51</v>
      </c>
      <c r="B93" s="11"/>
      <c r="C93" s="11"/>
      <c r="D93" s="11"/>
      <c r="E93" s="11"/>
      <c r="F93" s="12"/>
      <c r="G93" s="11"/>
      <c r="H93" s="11"/>
      <c r="I93" s="12"/>
      <c r="J93" s="12"/>
      <c r="K93" s="12"/>
      <c r="L93" s="11"/>
    </row>
    <row r="94" customFormat="false" ht="12.75" hidden="false" customHeight="false" outlineLevel="0" collapsed="false">
      <c r="A94" s="11" t="s">
        <v>52</v>
      </c>
      <c r="B94" s="11"/>
      <c r="C94" s="11"/>
      <c r="D94" s="11"/>
      <c r="E94" s="11"/>
      <c r="F94" s="12"/>
      <c r="G94" s="11"/>
      <c r="H94" s="11"/>
      <c r="I94" s="12"/>
      <c r="J94" s="12"/>
      <c r="K94" s="12"/>
      <c r="L94" s="11"/>
    </row>
    <row r="95" customFormat="false" ht="12.75" hidden="false" customHeight="false" outlineLevel="0" collapsed="false">
      <c r="A95" s="11" t="s">
        <v>53</v>
      </c>
      <c r="B95" s="11"/>
      <c r="C95" s="11"/>
      <c r="D95" s="11"/>
      <c r="E95" s="11"/>
      <c r="F95" s="12"/>
      <c r="G95" s="11"/>
      <c r="H95" s="11"/>
      <c r="I95" s="12"/>
      <c r="J95" s="12"/>
      <c r="K95" s="12"/>
      <c r="L95" s="11"/>
    </row>
    <row r="96" customFormat="false" ht="12.75" hidden="false" customHeight="false" outlineLevel="0" collapsed="false">
      <c r="A96" s="11" t="s">
        <v>54</v>
      </c>
      <c r="B96" s="11"/>
      <c r="C96" s="11"/>
      <c r="D96" s="11"/>
      <c r="E96" s="11"/>
      <c r="F96" s="12"/>
      <c r="G96" s="11"/>
      <c r="H96" s="11"/>
      <c r="I96" s="12"/>
      <c r="J96" s="12"/>
      <c r="K96" s="12"/>
      <c r="L96" s="11"/>
    </row>
    <row r="97" customFormat="false" ht="12.75" hidden="false" customHeight="false" outlineLevel="0" collapsed="false">
      <c r="A97" s="11" t="s">
        <v>55</v>
      </c>
      <c r="B97" s="11"/>
      <c r="C97" s="11"/>
      <c r="D97" s="11"/>
      <c r="E97" s="11"/>
      <c r="F97" s="12"/>
      <c r="G97" s="11"/>
      <c r="H97" s="11"/>
      <c r="I97" s="12"/>
      <c r="J97" s="12"/>
      <c r="K97" s="12"/>
      <c r="L97" s="11"/>
    </row>
    <row r="98" customFormat="false" ht="12.75" hidden="false" customHeight="false" outlineLevel="0" collapsed="false">
      <c r="A98" s="11" t="s">
        <v>56</v>
      </c>
      <c r="B98" s="11"/>
      <c r="C98" s="11"/>
      <c r="D98" s="11"/>
      <c r="E98" s="11"/>
      <c r="F98" s="12"/>
      <c r="G98" s="11"/>
      <c r="H98" s="11"/>
      <c r="I98" s="12"/>
      <c r="J98" s="12"/>
      <c r="K98" s="12"/>
      <c r="L98" s="11"/>
    </row>
    <row r="99" customFormat="false" ht="12.75" hidden="false" customHeight="false" outlineLevel="0" collapsed="false">
      <c r="A99" s="11" t="s">
        <v>57</v>
      </c>
      <c r="B99" s="11"/>
      <c r="C99" s="11"/>
      <c r="D99" s="11"/>
      <c r="E99" s="11"/>
      <c r="F99" s="12"/>
      <c r="G99" s="11"/>
      <c r="H99" s="11"/>
      <c r="I99" s="12"/>
      <c r="J99" s="12"/>
      <c r="K99" s="12"/>
      <c r="L99" s="11"/>
    </row>
    <row r="100" customFormat="false" ht="12.75" hidden="false" customHeight="false" outlineLevel="0" collapsed="false">
      <c r="A100" s="11" t="s">
        <v>58</v>
      </c>
      <c r="B100" s="11"/>
      <c r="C100" s="11"/>
      <c r="D100" s="11"/>
      <c r="E100" s="11"/>
      <c r="F100" s="12"/>
      <c r="G100" s="11"/>
      <c r="H100" s="11"/>
      <c r="I100" s="12"/>
      <c r="J100" s="12"/>
      <c r="K100" s="12"/>
      <c r="L100" s="11"/>
    </row>
    <row r="101" customFormat="false" ht="12.75" hidden="false" customHeight="false" outlineLevel="0" collapsed="false">
      <c r="A101" s="11"/>
      <c r="B101" s="11"/>
      <c r="C101" s="11"/>
      <c r="D101" s="11"/>
      <c r="E101" s="11"/>
      <c r="F101" s="12"/>
      <c r="G101" s="11"/>
      <c r="H101" s="11"/>
      <c r="I101" s="12"/>
      <c r="J101" s="12"/>
      <c r="K101" s="12"/>
      <c r="L101" s="11"/>
    </row>
    <row r="102" customFormat="false" ht="12.75" hidden="false" customHeight="false" outlineLevel="0" collapsed="false">
      <c r="A102" s="14"/>
      <c r="B102" s="14"/>
      <c r="C102" s="14"/>
      <c r="D102" s="14"/>
      <c r="E102" s="14" t="s">
        <v>59</v>
      </c>
      <c r="F102" s="14"/>
      <c r="G102" s="14"/>
      <c r="H102" s="14"/>
      <c r="I102" s="14" t="s">
        <v>60</v>
      </c>
      <c r="J102" s="14" t="s">
        <v>61</v>
      </c>
      <c r="K102" s="14" t="s">
        <v>62</v>
      </c>
      <c r="L102" s="14" t="s">
        <v>63</v>
      </c>
    </row>
    <row r="103" customFormat="false" ht="12.75" hidden="false" customHeight="false" outlineLevel="0" collapsed="false">
      <c r="A103" s="14" t="s">
        <v>64</v>
      </c>
      <c r="B103" s="14" t="s">
        <v>65</v>
      </c>
      <c r="C103" s="14" t="s">
        <v>66</v>
      </c>
      <c r="D103" s="14" t="s">
        <v>67</v>
      </c>
      <c r="E103" s="14" t="s">
        <v>68</v>
      </c>
      <c r="F103" s="14" t="s">
        <v>49</v>
      </c>
      <c r="G103" s="14" t="s">
        <v>69</v>
      </c>
      <c r="H103" s="14" t="s">
        <v>70</v>
      </c>
      <c r="I103" s="14" t="s">
        <v>71</v>
      </c>
      <c r="J103" s="14" t="s">
        <v>72</v>
      </c>
      <c r="K103" s="14" t="s">
        <v>73</v>
      </c>
      <c r="L103" s="14" t="s">
        <v>74</v>
      </c>
    </row>
    <row r="104" customFormat="false" ht="12.75" hidden="false" customHeight="false" outlineLevel="0" collapsed="false">
      <c r="A104" s="14"/>
      <c r="B104" s="14"/>
      <c r="C104" s="14"/>
      <c r="D104" s="14"/>
      <c r="E104" s="14"/>
      <c r="F104" s="14"/>
      <c r="G104" s="14"/>
      <c r="H104" s="14"/>
      <c r="I104" s="14"/>
      <c r="J104" s="14"/>
      <c r="K104" s="14"/>
      <c r="L104" s="14"/>
    </row>
    <row r="105" customFormat="false" ht="25.5" hidden="false" customHeight="false" outlineLevel="0" collapsed="false">
      <c r="A105" s="15" t="n">
        <v>37119</v>
      </c>
      <c r="B105" s="17" t="s">
        <v>114</v>
      </c>
      <c r="C105" s="17" t="s">
        <v>42</v>
      </c>
      <c r="D105" s="17" t="s">
        <v>235</v>
      </c>
      <c r="E105" s="17" t="s">
        <v>86</v>
      </c>
      <c r="F105" s="17" t="s">
        <v>87</v>
      </c>
      <c r="G105" s="22" t="s">
        <v>435</v>
      </c>
      <c r="H105" s="22" t="s">
        <v>436</v>
      </c>
      <c r="I105" s="17" t="s">
        <v>82</v>
      </c>
      <c r="J105" s="17" t="s">
        <v>82</v>
      </c>
      <c r="K105" s="17" t="s">
        <v>81</v>
      </c>
      <c r="L105" s="17" t="s">
        <v>437</v>
      </c>
    </row>
    <row r="106" customFormat="false" ht="89.25" hidden="false" customHeight="false" outlineLevel="0" collapsed="false">
      <c r="A106" s="15" t="n">
        <v>37116</v>
      </c>
      <c r="B106" s="21" t="s">
        <v>438</v>
      </c>
      <c r="C106" s="17" t="s">
        <v>93</v>
      </c>
      <c r="D106" s="17" t="s">
        <v>439</v>
      </c>
      <c r="E106" s="17" t="s">
        <v>251</v>
      </c>
      <c r="F106" s="17" t="s">
        <v>164</v>
      </c>
      <c r="G106" s="22" t="s">
        <v>440</v>
      </c>
      <c r="H106" s="22" t="s">
        <v>441</v>
      </c>
      <c r="I106" s="17" t="s">
        <v>82</v>
      </c>
      <c r="J106" s="17" t="s">
        <v>81</v>
      </c>
      <c r="K106" s="17" t="s">
        <v>81</v>
      </c>
      <c r="L106" s="17" t="s">
        <v>437</v>
      </c>
    </row>
    <row r="107" customFormat="false" ht="38.25" hidden="false" customHeight="false" outlineLevel="0" collapsed="false">
      <c r="A107" s="15" t="n">
        <v>37116</v>
      </c>
      <c r="B107" s="17" t="s">
        <v>114</v>
      </c>
      <c r="C107" s="17" t="s">
        <v>42</v>
      </c>
      <c r="D107" s="17" t="s">
        <v>235</v>
      </c>
      <c r="E107" s="17" t="s">
        <v>86</v>
      </c>
      <c r="F107" s="17" t="s">
        <v>87</v>
      </c>
      <c r="G107" s="22" t="s">
        <v>442</v>
      </c>
      <c r="H107" s="22" t="s">
        <v>443</v>
      </c>
      <c r="I107" s="17" t="s">
        <v>82</v>
      </c>
      <c r="J107" s="17" t="s">
        <v>82</v>
      </c>
      <c r="K107" s="17" t="s">
        <v>81</v>
      </c>
      <c r="L107" s="17" t="s">
        <v>437</v>
      </c>
    </row>
    <row r="108" customFormat="false" ht="76.5" hidden="false" customHeight="false" outlineLevel="0" collapsed="false">
      <c r="A108" s="15" t="n">
        <v>37116</v>
      </c>
      <c r="B108" s="17" t="s">
        <v>444</v>
      </c>
      <c r="C108" s="17" t="s">
        <v>40</v>
      </c>
      <c r="D108" s="17" t="s">
        <v>217</v>
      </c>
      <c r="E108" s="17" t="s">
        <v>128</v>
      </c>
      <c r="F108" s="17" t="s">
        <v>164</v>
      </c>
      <c r="G108" s="22" t="s">
        <v>445</v>
      </c>
      <c r="H108" s="22" t="s">
        <v>446</v>
      </c>
      <c r="I108" s="17" t="s">
        <v>82</v>
      </c>
      <c r="J108" s="17" t="s">
        <v>81</v>
      </c>
      <c r="K108" s="17" t="s">
        <v>81</v>
      </c>
      <c r="L108" s="17" t="s">
        <v>437</v>
      </c>
    </row>
    <row r="109" customFormat="false" ht="24.75" hidden="false" customHeight="true" outlineLevel="0" collapsed="false">
      <c r="A109" s="15" t="n">
        <v>37113</v>
      </c>
      <c r="B109" s="17" t="s">
        <v>114</v>
      </c>
      <c r="C109" s="17" t="s">
        <v>42</v>
      </c>
      <c r="D109" s="17" t="s">
        <v>235</v>
      </c>
      <c r="E109" s="17" t="s">
        <v>86</v>
      </c>
      <c r="F109" s="17" t="s">
        <v>87</v>
      </c>
      <c r="G109" s="22" t="s">
        <v>442</v>
      </c>
      <c r="H109" s="22" t="s">
        <v>443</v>
      </c>
      <c r="I109" s="17" t="s">
        <v>82</v>
      </c>
      <c r="J109" s="17" t="s">
        <v>82</v>
      </c>
      <c r="K109" s="17" t="s">
        <v>81</v>
      </c>
      <c r="L109" s="17" t="s">
        <v>437</v>
      </c>
    </row>
    <row r="110" customFormat="false" ht="25.5" hidden="false" customHeight="false" outlineLevel="0" collapsed="false">
      <c r="A110" s="15" t="n">
        <v>37109</v>
      </c>
      <c r="B110" s="17" t="s">
        <v>447</v>
      </c>
      <c r="C110" s="60" t="s">
        <v>42</v>
      </c>
      <c r="D110" s="61" t="s">
        <v>448</v>
      </c>
      <c r="E110" s="62" t="s">
        <v>449</v>
      </c>
      <c r="F110" s="17" t="s">
        <v>96</v>
      </c>
      <c r="G110" s="22" t="s">
        <v>450</v>
      </c>
      <c r="H110" s="21" t="s">
        <v>451</v>
      </c>
      <c r="I110" s="17" t="s">
        <v>81</v>
      </c>
      <c r="J110" s="17" t="s">
        <v>82</v>
      </c>
      <c r="K110" s="17" t="s">
        <v>81</v>
      </c>
      <c r="L110" s="17" t="s">
        <v>437</v>
      </c>
      <c r="M110" s="19"/>
      <c r="N110" s="19"/>
      <c r="O110" s="19"/>
      <c r="P110" s="19"/>
      <c r="Q110" s="19"/>
      <c r="R110" s="19"/>
      <c r="S110" s="19"/>
      <c r="T110" s="19"/>
      <c r="U110" s="19"/>
      <c r="V110" s="19"/>
      <c r="W110" s="19"/>
      <c r="X110" s="19"/>
      <c r="Y110" s="19"/>
    </row>
    <row r="111" customFormat="false" ht="38.25" hidden="false" customHeight="false" outlineLevel="0" collapsed="false">
      <c r="A111" s="15" t="n">
        <v>37109</v>
      </c>
      <c r="B111" s="17" t="s">
        <v>452</v>
      </c>
      <c r="C111" s="17" t="s">
        <v>40</v>
      </c>
      <c r="D111" s="17" t="s">
        <v>453</v>
      </c>
      <c r="E111" s="17"/>
      <c r="F111" s="17" t="s">
        <v>105</v>
      </c>
      <c r="G111" s="22" t="s">
        <v>454</v>
      </c>
      <c r="H111" s="22" t="s">
        <v>455</v>
      </c>
      <c r="I111" s="17" t="s">
        <v>81</v>
      </c>
      <c r="J111" s="17" t="s">
        <v>82</v>
      </c>
      <c r="K111" s="17" t="s">
        <v>81</v>
      </c>
      <c r="L111" s="17" t="s">
        <v>437</v>
      </c>
      <c r="M111" s="19"/>
      <c r="N111" s="19"/>
      <c r="O111" s="19"/>
      <c r="P111" s="19"/>
      <c r="Q111" s="19"/>
      <c r="R111" s="19"/>
      <c r="S111" s="19"/>
      <c r="T111" s="19"/>
      <c r="U111" s="19"/>
      <c r="V111" s="19"/>
      <c r="W111" s="19"/>
      <c r="X111" s="19"/>
      <c r="Y111" s="19"/>
    </row>
    <row r="112" customFormat="false" ht="63.75" hidden="false" customHeight="false" outlineLevel="0" collapsed="false">
      <c r="A112" s="15" t="n">
        <v>37105</v>
      </c>
      <c r="B112" s="63" t="s">
        <v>456</v>
      </c>
      <c r="C112" s="17" t="s">
        <v>93</v>
      </c>
      <c r="D112" s="17" t="s">
        <v>457</v>
      </c>
      <c r="E112" s="17" t="s">
        <v>458</v>
      </c>
      <c r="F112" s="17" t="s">
        <v>165</v>
      </c>
      <c r="G112" s="22" t="s">
        <v>459</v>
      </c>
      <c r="H112" s="22" t="s">
        <v>460</v>
      </c>
      <c r="I112" s="17" t="s">
        <v>81</v>
      </c>
      <c r="J112" s="17" t="s">
        <v>82</v>
      </c>
      <c r="K112" s="17" t="s">
        <v>81</v>
      </c>
      <c r="L112" s="17" t="s">
        <v>437</v>
      </c>
      <c r="M112" s="19"/>
      <c r="N112" s="19"/>
      <c r="O112" s="19"/>
      <c r="P112" s="19"/>
      <c r="Q112" s="19"/>
      <c r="R112" s="19"/>
      <c r="S112" s="19"/>
      <c r="T112" s="19"/>
      <c r="U112" s="19"/>
      <c r="V112" s="19"/>
      <c r="W112" s="19"/>
      <c r="X112" s="19"/>
      <c r="Y112" s="19"/>
    </row>
    <row r="113" customFormat="false" ht="55.5" hidden="false" customHeight="true" outlineLevel="0" collapsed="false">
      <c r="A113" s="15" t="n">
        <v>37105</v>
      </c>
      <c r="B113" s="17" t="s">
        <v>235</v>
      </c>
      <c r="C113" s="17" t="s">
        <v>42</v>
      </c>
      <c r="D113" s="17" t="s">
        <v>235</v>
      </c>
      <c r="E113" s="17" t="s">
        <v>86</v>
      </c>
      <c r="F113" s="17" t="s">
        <v>165</v>
      </c>
      <c r="G113" s="22" t="s">
        <v>461</v>
      </c>
      <c r="H113" s="22" t="s">
        <v>462</v>
      </c>
      <c r="I113" s="17" t="s">
        <v>81</v>
      </c>
      <c r="J113" s="17" t="s">
        <v>82</v>
      </c>
      <c r="K113" s="17" t="s">
        <v>81</v>
      </c>
      <c r="L113" s="17" t="s">
        <v>437</v>
      </c>
      <c r="M113" s="19"/>
      <c r="N113" s="19"/>
      <c r="O113" s="19"/>
      <c r="P113" s="19"/>
      <c r="Q113" s="19"/>
      <c r="R113" s="19"/>
      <c r="S113" s="19"/>
      <c r="T113" s="19"/>
      <c r="U113" s="19"/>
      <c r="V113" s="19"/>
      <c r="W113" s="19"/>
      <c r="X113" s="19"/>
      <c r="Y113" s="19"/>
    </row>
    <row r="114" customFormat="false" ht="51" hidden="false" customHeight="false" outlineLevel="0" collapsed="false">
      <c r="A114" s="15" t="n">
        <v>37102</v>
      </c>
      <c r="B114" s="17" t="s">
        <v>290</v>
      </c>
      <c r="C114" s="17" t="s">
        <v>93</v>
      </c>
      <c r="D114" s="17" t="s">
        <v>291</v>
      </c>
      <c r="E114" s="17" t="s">
        <v>251</v>
      </c>
      <c r="F114" s="17" t="s">
        <v>164</v>
      </c>
      <c r="G114" s="22" t="s">
        <v>463</v>
      </c>
      <c r="H114" s="22" t="s">
        <v>464</v>
      </c>
      <c r="I114" s="17" t="s">
        <v>82</v>
      </c>
      <c r="J114" s="17" t="s">
        <v>81</v>
      </c>
      <c r="K114" s="17" t="s">
        <v>81</v>
      </c>
      <c r="L114" s="17" t="s">
        <v>437</v>
      </c>
      <c r="M114" s="19"/>
      <c r="N114" s="19"/>
      <c r="O114" s="19"/>
      <c r="P114" s="19"/>
      <c r="Q114" s="19"/>
      <c r="R114" s="19"/>
      <c r="S114" s="19"/>
      <c r="T114" s="19"/>
      <c r="U114" s="19"/>
      <c r="V114" s="19"/>
      <c r="W114" s="19"/>
      <c r="X114" s="19"/>
      <c r="Y114" s="19"/>
    </row>
    <row r="115" customFormat="false" ht="63.75" hidden="false" customHeight="false" outlineLevel="0" collapsed="false">
      <c r="A115" s="15" t="n">
        <v>37099</v>
      </c>
      <c r="B115" s="17" t="s">
        <v>465</v>
      </c>
      <c r="C115" s="17" t="s">
        <v>42</v>
      </c>
      <c r="D115" s="17" t="s">
        <v>466</v>
      </c>
      <c r="E115" s="17" t="s">
        <v>86</v>
      </c>
      <c r="F115" s="17" t="s">
        <v>87</v>
      </c>
      <c r="G115" s="22" t="s">
        <v>467</v>
      </c>
      <c r="H115" s="22" t="s">
        <v>468</v>
      </c>
      <c r="I115" s="17" t="s">
        <v>82</v>
      </c>
      <c r="J115" s="17" t="s">
        <v>82</v>
      </c>
      <c r="K115" s="17" t="s">
        <v>82</v>
      </c>
      <c r="L115" s="17" t="s">
        <v>437</v>
      </c>
      <c r="M115" s="19"/>
      <c r="N115" s="19"/>
      <c r="O115" s="19"/>
      <c r="P115" s="19"/>
      <c r="Q115" s="19"/>
      <c r="R115" s="19"/>
      <c r="S115" s="19"/>
      <c r="T115" s="19"/>
      <c r="U115" s="19"/>
      <c r="V115" s="19"/>
      <c r="W115" s="19"/>
      <c r="X115" s="19"/>
      <c r="Y115" s="19"/>
    </row>
    <row r="116" customFormat="false" ht="76.5" hidden="false" customHeight="false" outlineLevel="0" collapsed="false">
      <c r="A116" s="15" t="n">
        <v>37099</v>
      </c>
      <c r="B116" s="63" t="s">
        <v>469</v>
      </c>
      <c r="C116" s="17" t="s">
        <v>40</v>
      </c>
      <c r="D116" s="17" t="s">
        <v>208</v>
      </c>
      <c r="E116" s="17" t="s">
        <v>140</v>
      </c>
      <c r="F116" s="17" t="s">
        <v>165</v>
      </c>
      <c r="G116" s="22" t="s">
        <v>470</v>
      </c>
      <c r="H116" s="22" t="s">
        <v>471</v>
      </c>
      <c r="I116" s="17" t="s">
        <v>81</v>
      </c>
      <c r="J116" s="17" t="s">
        <v>82</v>
      </c>
      <c r="K116" s="17" t="s">
        <v>81</v>
      </c>
      <c r="L116" s="17" t="s">
        <v>437</v>
      </c>
      <c r="M116" s="19"/>
      <c r="N116" s="19"/>
      <c r="O116" s="19"/>
      <c r="P116" s="19"/>
      <c r="Q116" s="19"/>
      <c r="R116" s="19"/>
      <c r="S116" s="19"/>
      <c r="T116" s="19"/>
      <c r="U116" s="19"/>
      <c r="V116" s="19"/>
      <c r="W116" s="19"/>
      <c r="X116" s="19"/>
      <c r="Y116" s="19"/>
    </row>
    <row r="117" customFormat="false" ht="38.25" hidden="false" customHeight="false" outlineLevel="0" collapsed="false">
      <c r="A117" s="15" t="n">
        <v>37095</v>
      </c>
      <c r="B117" s="17" t="s">
        <v>472</v>
      </c>
      <c r="C117" s="17" t="s">
        <v>93</v>
      </c>
      <c r="D117" s="17" t="s">
        <v>382</v>
      </c>
      <c r="E117" s="17" t="s">
        <v>473</v>
      </c>
      <c r="F117" s="17" t="s">
        <v>96</v>
      </c>
      <c r="G117" s="22" t="s">
        <v>474</v>
      </c>
      <c r="H117" s="22" t="s">
        <v>475</v>
      </c>
      <c r="I117" s="17" t="s">
        <v>81</v>
      </c>
      <c r="J117" s="17" t="s">
        <v>82</v>
      </c>
      <c r="K117" s="17" t="s">
        <v>81</v>
      </c>
      <c r="L117" s="17" t="s">
        <v>437</v>
      </c>
      <c r="M117" s="19"/>
      <c r="N117" s="19"/>
      <c r="O117" s="19"/>
      <c r="P117" s="19"/>
      <c r="Q117" s="19"/>
      <c r="R117" s="19"/>
      <c r="S117" s="19"/>
      <c r="T117" s="19"/>
      <c r="U117" s="19"/>
      <c r="V117" s="19"/>
      <c r="W117" s="19"/>
      <c r="X117" s="19"/>
      <c r="Y117" s="19"/>
    </row>
    <row r="118" customFormat="false" ht="38.25" hidden="false" customHeight="false" outlineLevel="0" collapsed="false">
      <c r="A118" s="15" t="n">
        <v>37092</v>
      </c>
      <c r="B118" s="17" t="s">
        <v>472</v>
      </c>
      <c r="C118" s="17" t="s">
        <v>93</v>
      </c>
      <c r="D118" s="17" t="s">
        <v>382</v>
      </c>
      <c r="E118" s="17" t="s">
        <v>473</v>
      </c>
      <c r="F118" s="17" t="s">
        <v>96</v>
      </c>
      <c r="G118" s="22" t="s">
        <v>474</v>
      </c>
      <c r="H118" s="22" t="s">
        <v>476</v>
      </c>
      <c r="I118" s="17" t="s">
        <v>81</v>
      </c>
      <c r="J118" s="17" t="s">
        <v>82</v>
      </c>
      <c r="K118" s="17" t="s">
        <v>82</v>
      </c>
      <c r="L118" s="17" t="s">
        <v>437</v>
      </c>
      <c r="M118" s="19"/>
      <c r="N118" s="19"/>
      <c r="O118" s="19"/>
      <c r="P118" s="19"/>
      <c r="Q118" s="19"/>
      <c r="R118" s="19"/>
      <c r="S118" s="19"/>
      <c r="T118" s="19"/>
      <c r="U118" s="19"/>
      <c r="V118" s="19"/>
      <c r="W118" s="19"/>
      <c r="X118" s="19"/>
      <c r="Y118" s="19"/>
    </row>
    <row r="119" customFormat="false" ht="38.25" hidden="false" customHeight="false" outlineLevel="0" collapsed="false">
      <c r="A119" s="20" t="n">
        <v>37092</v>
      </c>
      <c r="B119" s="21" t="s">
        <v>477</v>
      </c>
      <c r="C119" s="21" t="s">
        <v>43</v>
      </c>
      <c r="D119" s="21" t="s">
        <v>387</v>
      </c>
      <c r="E119" s="21" t="s">
        <v>104</v>
      </c>
      <c r="F119" s="21" t="s">
        <v>96</v>
      </c>
      <c r="G119" s="22" t="s">
        <v>478</v>
      </c>
      <c r="H119" s="21" t="s">
        <v>455</v>
      </c>
      <c r="I119" s="21" t="s">
        <v>81</v>
      </c>
      <c r="J119" s="21" t="s">
        <v>82</v>
      </c>
      <c r="K119" s="21" t="s">
        <v>82</v>
      </c>
      <c r="L119" s="21" t="s">
        <v>437</v>
      </c>
      <c r="M119" s="19"/>
      <c r="N119" s="19"/>
      <c r="O119" s="19"/>
      <c r="P119" s="19"/>
      <c r="Q119" s="19"/>
      <c r="R119" s="19"/>
      <c r="S119" s="19"/>
      <c r="T119" s="19"/>
      <c r="U119" s="19"/>
      <c r="V119" s="19"/>
      <c r="W119" s="19"/>
      <c r="X119" s="19"/>
      <c r="Y119" s="19"/>
    </row>
    <row r="120" customFormat="false" ht="38.25" hidden="false" customHeight="false" outlineLevel="0" collapsed="false">
      <c r="A120" s="20" t="n">
        <v>37090</v>
      </c>
      <c r="B120" s="21" t="s">
        <v>322</v>
      </c>
      <c r="C120" s="21" t="s">
        <v>42</v>
      </c>
      <c r="D120" s="21" t="s">
        <v>322</v>
      </c>
      <c r="E120" s="21" t="s">
        <v>86</v>
      </c>
      <c r="F120" s="21" t="s">
        <v>87</v>
      </c>
      <c r="G120" s="22" t="s">
        <v>479</v>
      </c>
      <c r="H120" s="21" t="s">
        <v>464</v>
      </c>
      <c r="I120" s="21" t="s">
        <v>82</v>
      </c>
      <c r="J120" s="21" t="s">
        <v>82</v>
      </c>
      <c r="K120" s="21" t="s">
        <v>82</v>
      </c>
      <c r="L120" s="21" t="s">
        <v>437</v>
      </c>
      <c r="M120" s="19"/>
      <c r="N120" s="19"/>
      <c r="O120" s="19"/>
      <c r="P120" s="19"/>
      <c r="Q120" s="19"/>
      <c r="R120" s="19"/>
      <c r="S120" s="19"/>
      <c r="T120" s="19"/>
      <c r="U120" s="19"/>
      <c r="V120" s="19"/>
      <c r="W120" s="19"/>
      <c r="X120" s="19"/>
      <c r="Y120" s="19"/>
    </row>
    <row r="121" customFormat="false" ht="51" hidden="false" customHeight="false" outlineLevel="0" collapsed="false">
      <c r="A121" s="20" t="n">
        <v>37081</v>
      </c>
      <c r="B121" s="21" t="s">
        <v>480</v>
      </c>
      <c r="C121" s="21" t="s">
        <v>93</v>
      </c>
      <c r="D121" s="21" t="s">
        <v>481</v>
      </c>
      <c r="E121" s="21" t="s">
        <v>199</v>
      </c>
      <c r="F121" s="21" t="s">
        <v>96</v>
      </c>
      <c r="G121" s="22" t="s">
        <v>482</v>
      </c>
      <c r="H121" s="21" t="s">
        <v>483</v>
      </c>
      <c r="I121" s="21" t="s">
        <v>81</v>
      </c>
      <c r="J121" s="21" t="s">
        <v>82</v>
      </c>
      <c r="K121" s="21" t="s">
        <v>82</v>
      </c>
      <c r="L121" s="21" t="s">
        <v>437</v>
      </c>
      <c r="M121" s="19"/>
      <c r="N121" s="19"/>
      <c r="O121" s="19"/>
      <c r="P121" s="19"/>
      <c r="Q121" s="19"/>
      <c r="R121" s="19"/>
      <c r="S121" s="19"/>
      <c r="T121" s="19"/>
      <c r="U121" s="19"/>
      <c r="V121" s="19"/>
      <c r="W121" s="19"/>
      <c r="X121" s="19"/>
      <c r="Y121" s="19"/>
    </row>
    <row r="122" customFormat="false" ht="76.5" hidden="false" customHeight="false" outlineLevel="0" collapsed="false">
      <c r="A122" s="20" t="n">
        <v>37081</v>
      </c>
      <c r="B122" s="21" t="s">
        <v>484</v>
      </c>
      <c r="C122" s="21" t="s">
        <v>42</v>
      </c>
      <c r="D122" s="21" t="s">
        <v>485</v>
      </c>
      <c r="E122" s="21" t="s">
        <v>86</v>
      </c>
      <c r="F122" s="21" t="s">
        <v>164</v>
      </c>
      <c r="G122" s="22" t="s">
        <v>486</v>
      </c>
      <c r="H122" s="22" t="s">
        <v>487</v>
      </c>
      <c r="I122" s="21" t="s">
        <v>81</v>
      </c>
      <c r="J122" s="21" t="s">
        <v>82</v>
      </c>
      <c r="K122" s="21" t="s">
        <v>82</v>
      </c>
      <c r="L122" s="21" t="s">
        <v>437</v>
      </c>
      <c r="M122" s="19"/>
      <c r="N122" s="19"/>
      <c r="O122" s="19"/>
      <c r="P122" s="19"/>
      <c r="Q122" s="19"/>
      <c r="R122" s="19"/>
      <c r="S122" s="19"/>
      <c r="T122" s="19"/>
      <c r="U122" s="19"/>
      <c r="V122" s="19"/>
      <c r="W122" s="19"/>
      <c r="X122" s="19"/>
      <c r="Y122" s="19"/>
    </row>
    <row r="123" customFormat="false" ht="12.75" hidden="false" customHeight="false" outlineLevel="0" collapsed="false">
      <c r="A123" s="20" t="n">
        <v>37074</v>
      </c>
      <c r="B123" s="21" t="s">
        <v>488</v>
      </c>
      <c r="C123" s="21" t="s">
        <v>489</v>
      </c>
      <c r="D123" s="21" t="s">
        <v>374</v>
      </c>
      <c r="E123" s="21" t="s">
        <v>490</v>
      </c>
      <c r="F123" s="21" t="s">
        <v>165</v>
      </c>
      <c r="G123" s="22" t="s">
        <v>455</v>
      </c>
      <c r="H123" s="22"/>
      <c r="I123" s="21"/>
      <c r="J123" s="21"/>
      <c r="K123" s="21"/>
      <c r="L123" s="21" t="s">
        <v>437</v>
      </c>
      <c r="M123" s="19"/>
      <c r="N123" s="19"/>
      <c r="O123" s="19"/>
      <c r="P123" s="19"/>
      <c r="Q123" s="19"/>
      <c r="R123" s="19"/>
      <c r="S123" s="19"/>
      <c r="T123" s="19"/>
      <c r="U123" s="19"/>
      <c r="V123" s="19"/>
      <c r="W123" s="19"/>
      <c r="X123" s="19"/>
      <c r="Y123" s="19"/>
    </row>
    <row r="124" customFormat="false" ht="51" hidden="false" customHeight="false" outlineLevel="0" collapsed="false">
      <c r="A124" s="20" t="n">
        <v>37074</v>
      </c>
      <c r="B124" s="21" t="s">
        <v>491</v>
      </c>
      <c r="C124" s="21" t="s">
        <v>42</v>
      </c>
      <c r="D124" s="21" t="s">
        <v>188</v>
      </c>
      <c r="E124" s="21" t="s">
        <v>86</v>
      </c>
      <c r="F124" s="21" t="s">
        <v>164</v>
      </c>
      <c r="G124" s="22" t="s">
        <v>492</v>
      </c>
      <c r="H124" s="22" t="s">
        <v>436</v>
      </c>
      <c r="I124" s="21" t="s">
        <v>81</v>
      </c>
      <c r="J124" s="21" t="s">
        <v>81</v>
      </c>
      <c r="K124" s="21" t="s">
        <v>81</v>
      </c>
      <c r="L124" s="21" t="s">
        <v>437</v>
      </c>
      <c r="M124" s="19"/>
      <c r="N124" s="19"/>
      <c r="O124" s="19"/>
      <c r="P124" s="19"/>
      <c r="Q124" s="19"/>
      <c r="R124" s="19"/>
      <c r="S124" s="19"/>
      <c r="T124" s="19"/>
      <c r="U124" s="19"/>
      <c r="V124" s="19"/>
      <c r="W124" s="19"/>
      <c r="X124" s="19"/>
      <c r="Y124" s="19"/>
    </row>
    <row r="125" customFormat="false" ht="25.5" hidden="false" customHeight="false" outlineLevel="0" collapsed="false">
      <c r="A125" s="20" t="n">
        <v>37071</v>
      </c>
      <c r="B125" s="21" t="s">
        <v>191</v>
      </c>
      <c r="C125" s="21" t="s">
        <v>42</v>
      </c>
      <c r="D125" s="21" t="s">
        <v>191</v>
      </c>
      <c r="E125" s="21" t="s">
        <v>86</v>
      </c>
      <c r="F125" s="21" t="s">
        <v>105</v>
      </c>
      <c r="G125" s="22" t="s">
        <v>493</v>
      </c>
      <c r="H125" s="22" t="s">
        <v>494</v>
      </c>
      <c r="I125" s="21" t="s">
        <v>81</v>
      </c>
      <c r="J125" s="21" t="s">
        <v>82</v>
      </c>
      <c r="K125" s="21" t="s">
        <v>81</v>
      </c>
      <c r="L125" s="21" t="s">
        <v>437</v>
      </c>
      <c r="M125" s="19"/>
      <c r="N125" s="19"/>
      <c r="O125" s="19"/>
      <c r="P125" s="19"/>
      <c r="Q125" s="19"/>
      <c r="R125" s="19"/>
      <c r="S125" s="19"/>
      <c r="T125" s="19"/>
      <c r="U125" s="19"/>
      <c r="V125" s="19"/>
      <c r="W125" s="19"/>
      <c r="X125" s="19"/>
      <c r="Y125" s="19"/>
    </row>
    <row r="126" customFormat="false" ht="51" hidden="false" customHeight="false" outlineLevel="0" collapsed="false">
      <c r="A126" s="20" t="n">
        <v>37069</v>
      </c>
      <c r="B126" s="22" t="s">
        <v>495</v>
      </c>
      <c r="C126" s="21" t="s">
        <v>93</v>
      </c>
      <c r="D126" s="21" t="s">
        <v>94</v>
      </c>
      <c r="E126" s="21" t="s">
        <v>95</v>
      </c>
      <c r="F126" s="21" t="s">
        <v>105</v>
      </c>
      <c r="G126" s="22" t="s">
        <v>496</v>
      </c>
      <c r="H126" s="22" t="s">
        <v>497</v>
      </c>
      <c r="I126" s="21" t="s">
        <v>81</v>
      </c>
      <c r="J126" s="21" t="s">
        <v>82</v>
      </c>
      <c r="K126" s="21" t="s">
        <v>81</v>
      </c>
      <c r="L126" s="21" t="s">
        <v>437</v>
      </c>
      <c r="M126" s="19"/>
      <c r="N126" s="19"/>
      <c r="O126" s="19"/>
      <c r="P126" s="19"/>
      <c r="Q126" s="19"/>
      <c r="R126" s="19"/>
      <c r="S126" s="19"/>
      <c r="T126" s="19"/>
      <c r="U126" s="19"/>
      <c r="V126" s="19"/>
      <c r="W126" s="19"/>
      <c r="X126" s="19"/>
      <c r="Y126" s="19"/>
    </row>
    <row r="127" customFormat="false" ht="76.5" hidden="false" customHeight="false" outlineLevel="0" collapsed="false">
      <c r="A127" s="20" t="n">
        <v>37069</v>
      </c>
      <c r="B127" s="21" t="s">
        <v>265</v>
      </c>
      <c r="C127" s="21" t="s">
        <v>42</v>
      </c>
      <c r="D127" s="21" t="s">
        <v>265</v>
      </c>
      <c r="E127" s="21" t="s">
        <v>86</v>
      </c>
      <c r="F127" s="21" t="s">
        <v>105</v>
      </c>
      <c r="G127" s="22" t="s">
        <v>498</v>
      </c>
      <c r="H127" s="22" t="s">
        <v>499</v>
      </c>
      <c r="I127" s="21" t="s">
        <v>81</v>
      </c>
      <c r="J127" s="21" t="s">
        <v>82</v>
      </c>
      <c r="K127" s="21" t="s">
        <v>81</v>
      </c>
      <c r="L127" s="21" t="s">
        <v>437</v>
      </c>
    </row>
    <row r="128" customFormat="false" ht="38.25" hidden="false" customHeight="false" outlineLevel="0" collapsed="false">
      <c r="A128" s="20" t="n">
        <v>37069</v>
      </c>
      <c r="B128" s="21" t="s">
        <v>500</v>
      </c>
      <c r="C128" s="21" t="s">
        <v>43</v>
      </c>
      <c r="D128" s="21" t="s">
        <v>501</v>
      </c>
      <c r="E128" s="21" t="s">
        <v>104</v>
      </c>
      <c r="F128" s="21" t="s">
        <v>164</v>
      </c>
      <c r="G128" s="22" t="s">
        <v>502</v>
      </c>
      <c r="H128" s="22" t="s">
        <v>503</v>
      </c>
      <c r="I128" s="21" t="s">
        <v>82</v>
      </c>
      <c r="J128" s="21" t="s">
        <v>82</v>
      </c>
      <c r="K128" s="21" t="s">
        <v>82</v>
      </c>
      <c r="L128" s="21" t="s">
        <v>437</v>
      </c>
    </row>
    <row r="129" customFormat="false" ht="38.25" hidden="false" customHeight="false" outlineLevel="0" collapsed="false">
      <c r="A129" s="20" t="n">
        <v>37069</v>
      </c>
      <c r="B129" s="21" t="s">
        <v>504</v>
      </c>
      <c r="C129" s="21"/>
      <c r="D129" s="21"/>
      <c r="E129" s="21"/>
      <c r="F129" s="21"/>
      <c r="G129" s="22" t="s">
        <v>505</v>
      </c>
      <c r="H129" s="22" t="s">
        <v>506</v>
      </c>
      <c r="I129" s="21" t="s">
        <v>81</v>
      </c>
      <c r="J129" s="21" t="s">
        <v>82</v>
      </c>
      <c r="K129" s="21" t="s">
        <v>81</v>
      </c>
      <c r="L129" s="21" t="s">
        <v>437</v>
      </c>
    </row>
    <row r="130" customFormat="false" ht="102" hidden="false" customHeight="false" outlineLevel="0" collapsed="false">
      <c r="A130" s="20" t="n">
        <v>37068</v>
      </c>
      <c r="B130" s="21" t="s">
        <v>507</v>
      </c>
      <c r="C130" s="21"/>
      <c r="D130" s="21"/>
      <c r="E130" s="21"/>
      <c r="F130" s="21" t="s">
        <v>164</v>
      </c>
      <c r="G130" s="22" t="s">
        <v>508</v>
      </c>
      <c r="H130" s="22" t="s">
        <v>509</v>
      </c>
      <c r="I130" s="21" t="s">
        <v>82</v>
      </c>
      <c r="J130" s="21" t="s">
        <v>81</v>
      </c>
      <c r="K130" s="21" t="s">
        <v>81</v>
      </c>
      <c r="L130" s="21" t="s">
        <v>437</v>
      </c>
    </row>
    <row r="131" customFormat="false" ht="38.25" hidden="false" customHeight="false" outlineLevel="0" collapsed="false">
      <c r="A131" s="20" t="n">
        <v>37064</v>
      </c>
      <c r="B131" s="21" t="s">
        <v>484</v>
      </c>
      <c r="C131" s="21" t="s">
        <v>42</v>
      </c>
      <c r="D131" s="21" t="s">
        <v>485</v>
      </c>
      <c r="E131" s="21" t="s">
        <v>86</v>
      </c>
      <c r="F131" s="21" t="s">
        <v>87</v>
      </c>
      <c r="G131" s="23" t="s">
        <v>510</v>
      </c>
      <c r="H131" s="21" t="s">
        <v>511</v>
      </c>
      <c r="I131" s="21" t="s">
        <v>82</v>
      </c>
      <c r="J131" s="21" t="s">
        <v>82</v>
      </c>
      <c r="K131" s="21" t="s">
        <v>82</v>
      </c>
      <c r="L131" s="21" t="s">
        <v>437</v>
      </c>
    </row>
    <row r="132" customFormat="false" ht="63.75" hidden="false" customHeight="false" outlineLevel="0" collapsed="false">
      <c r="A132" s="20" t="n">
        <v>37064</v>
      </c>
      <c r="B132" s="21" t="s">
        <v>322</v>
      </c>
      <c r="C132" s="21" t="s">
        <v>42</v>
      </c>
      <c r="D132" s="21" t="s">
        <v>322</v>
      </c>
      <c r="E132" s="21" t="s">
        <v>86</v>
      </c>
      <c r="F132" s="21" t="s">
        <v>87</v>
      </c>
      <c r="G132" s="23" t="s">
        <v>512</v>
      </c>
      <c r="H132" s="23" t="s">
        <v>513</v>
      </c>
      <c r="I132" s="21" t="s">
        <v>82</v>
      </c>
      <c r="J132" s="21" t="s">
        <v>82</v>
      </c>
      <c r="K132" s="21" t="s">
        <v>81</v>
      </c>
      <c r="L132" s="21" t="s">
        <v>437</v>
      </c>
    </row>
    <row r="133" customFormat="false" ht="76.5" hidden="false" customHeight="false" outlineLevel="0" collapsed="false">
      <c r="A133" s="20" t="n">
        <v>37064</v>
      </c>
      <c r="B133" s="23" t="s">
        <v>514</v>
      </c>
      <c r="C133" s="21" t="s">
        <v>43</v>
      </c>
      <c r="D133" s="21" t="s">
        <v>501</v>
      </c>
      <c r="E133" s="21" t="s">
        <v>104</v>
      </c>
      <c r="F133" s="21" t="s">
        <v>165</v>
      </c>
      <c r="G133" s="23" t="s">
        <v>515</v>
      </c>
      <c r="H133" s="21" t="s">
        <v>516</v>
      </c>
      <c r="I133" s="21" t="s">
        <v>82</v>
      </c>
      <c r="J133" s="21" t="s">
        <v>82</v>
      </c>
      <c r="K133" s="21" t="s">
        <v>82</v>
      </c>
      <c r="L133" s="21" t="s">
        <v>437</v>
      </c>
    </row>
    <row r="134" customFormat="false" ht="51" hidden="false" customHeight="false" outlineLevel="0" collapsed="false">
      <c r="A134" s="20" t="n">
        <v>37063</v>
      </c>
      <c r="B134" s="21" t="s">
        <v>517</v>
      </c>
      <c r="C134" s="21" t="s">
        <v>42</v>
      </c>
      <c r="D134" s="21" t="s">
        <v>485</v>
      </c>
      <c r="E134" s="21" t="s">
        <v>86</v>
      </c>
      <c r="F134" s="21" t="s">
        <v>105</v>
      </c>
      <c r="G134" s="23" t="s">
        <v>518</v>
      </c>
      <c r="H134" s="23" t="s">
        <v>519</v>
      </c>
      <c r="I134" s="21" t="s">
        <v>82</v>
      </c>
      <c r="J134" s="21" t="s">
        <v>82</v>
      </c>
      <c r="K134" s="21" t="s">
        <v>82</v>
      </c>
      <c r="L134" s="21" t="s">
        <v>437</v>
      </c>
    </row>
    <row r="135" customFormat="false" ht="38.25" hidden="false" customHeight="false" outlineLevel="0" collapsed="false">
      <c r="A135" s="20" t="n">
        <v>37063</v>
      </c>
      <c r="B135" s="21" t="s">
        <v>322</v>
      </c>
      <c r="C135" s="21" t="s">
        <v>42</v>
      </c>
      <c r="D135" s="21" t="s">
        <v>322</v>
      </c>
      <c r="E135" s="21" t="s">
        <v>86</v>
      </c>
      <c r="F135" s="21" t="s">
        <v>164</v>
      </c>
      <c r="G135" s="23" t="s">
        <v>520</v>
      </c>
      <c r="H135" s="23" t="s">
        <v>521</v>
      </c>
      <c r="I135" s="21" t="s">
        <v>82</v>
      </c>
      <c r="J135" s="21" t="s">
        <v>82</v>
      </c>
      <c r="K135" s="21" t="s">
        <v>82</v>
      </c>
      <c r="L135" s="21" t="s">
        <v>437</v>
      </c>
    </row>
    <row r="136" customFormat="false" ht="38.25" hidden="false" customHeight="false" outlineLevel="0" collapsed="false">
      <c r="A136" s="20" t="n">
        <v>37063</v>
      </c>
      <c r="B136" s="21" t="s">
        <v>522</v>
      </c>
      <c r="C136" s="21" t="s">
        <v>43</v>
      </c>
      <c r="D136" s="21"/>
      <c r="E136" s="21" t="s">
        <v>104</v>
      </c>
      <c r="F136" s="21" t="s">
        <v>105</v>
      </c>
      <c r="G136" s="23" t="s">
        <v>523</v>
      </c>
      <c r="H136" s="23" t="s">
        <v>524</v>
      </c>
      <c r="I136" s="21" t="s">
        <v>81</v>
      </c>
      <c r="J136" s="21" t="s">
        <v>82</v>
      </c>
      <c r="K136" s="21" t="s">
        <v>82</v>
      </c>
      <c r="L136" s="21" t="s">
        <v>437</v>
      </c>
    </row>
    <row r="137" customFormat="false" ht="63.75" hidden="false" customHeight="false" outlineLevel="0" collapsed="false">
      <c r="A137" s="20" t="n">
        <v>37063</v>
      </c>
      <c r="B137" s="21" t="s">
        <v>525</v>
      </c>
      <c r="C137" s="21"/>
      <c r="D137" s="21"/>
      <c r="E137" s="21"/>
      <c r="F137" s="21" t="s">
        <v>105</v>
      </c>
      <c r="G137" s="23" t="s">
        <v>526</v>
      </c>
      <c r="H137" s="23" t="s">
        <v>527</v>
      </c>
      <c r="I137" s="21" t="s">
        <v>81</v>
      </c>
      <c r="J137" s="21" t="s">
        <v>82</v>
      </c>
      <c r="K137" s="21" t="s">
        <v>81</v>
      </c>
      <c r="L137" s="21" t="s">
        <v>437</v>
      </c>
    </row>
    <row r="138" customFormat="false" ht="63.75" hidden="false" customHeight="false" outlineLevel="0" collapsed="false">
      <c r="A138" s="20" t="n">
        <v>37062</v>
      </c>
      <c r="B138" s="21" t="s">
        <v>517</v>
      </c>
      <c r="C138" s="21" t="s">
        <v>42</v>
      </c>
      <c r="D138" s="21" t="s">
        <v>485</v>
      </c>
      <c r="E138" s="21" t="s">
        <v>86</v>
      </c>
      <c r="F138" s="21" t="s">
        <v>87</v>
      </c>
      <c r="G138" s="23" t="s">
        <v>528</v>
      </c>
      <c r="H138" s="23" t="s">
        <v>529</v>
      </c>
      <c r="I138" s="21" t="s">
        <v>82</v>
      </c>
      <c r="J138" s="21" t="s">
        <v>82</v>
      </c>
      <c r="K138" s="21" t="s">
        <v>82</v>
      </c>
      <c r="L138" s="21" t="s">
        <v>437</v>
      </c>
    </row>
    <row r="139" customFormat="false" ht="54.75" hidden="false" customHeight="true" outlineLevel="0" collapsed="false">
      <c r="A139" s="20" t="n">
        <v>37061</v>
      </c>
      <c r="B139" s="21" t="s">
        <v>322</v>
      </c>
      <c r="C139" s="21" t="s">
        <v>42</v>
      </c>
      <c r="D139" s="21" t="s">
        <v>322</v>
      </c>
      <c r="E139" s="21" t="s">
        <v>86</v>
      </c>
      <c r="F139" s="21" t="s">
        <v>105</v>
      </c>
      <c r="G139" s="23" t="s">
        <v>530</v>
      </c>
      <c r="H139" s="23" t="s">
        <v>531</v>
      </c>
      <c r="I139" s="21" t="s">
        <v>82</v>
      </c>
      <c r="J139" s="21" t="s">
        <v>82</v>
      </c>
      <c r="K139" s="21" t="s">
        <v>82</v>
      </c>
      <c r="L139" s="21" t="s">
        <v>437</v>
      </c>
    </row>
    <row r="140" customFormat="false" ht="51" hidden="false" customHeight="false" outlineLevel="0" collapsed="false">
      <c r="A140" s="20" t="n">
        <v>37060</v>
      </c>
      <c r="B140" s="21" t="s">
        <v>532</v>
      </c>
      <c r="C140" s="21" t="s">
        <v>42</v>
      </c>
      <c r="D140" s="21" t="s">
        <v>485</v>
      </c>
      <c r="E140" s="21" t="s">
        <v>86</v>
      </c>
      <c r="F140" s="21" t="s">
        <v>87</v>
      </c>
      <c r="G140" s="23" t="s">
        <v>533</v>
      </c>
      <c r="H140" s="23" t="s">
        <v>534</v>
      </c>
      <c r="I140" s="21" t="s">
        <v>82</v>
      </c>
      <c r="J140" s="21" t="s">
        <v>82</v>
      </c>
      <c r="K140" s="21" t="s">
        <v>82</v>
      </c>
      <c r="L140" s="21" t="s">
        <v>437</v>
      </c>
    </row>
    <row r="141" customFormat="false" ht="63.75" hidden="false" customHeight="false" outlineLevel="0" collapsed="false">
      <c r="A141" s="20" t="n">
        <v>37057</v>
      </c>
      <c r="B141" s="21" t="s">
        <v>535</v>
      </c>
      <c r="C141" s="21" t="s">
        <v>93</v>
      </c>
      <c r="D141" s="21" t="s">
        <v>536</v>
      </c>
      <c r="E141" s="21"/>
      <c r="F141" s="21" t="s">
        <v>101</v>
      </c>
      <c r="G141" s="23" t="s">
        <v>537</v>
      </c>
      <c r="H141" s="23" t="s">
        <v>538</v>
      </c>
      <c r="I141" s="21" t="s">
        <v>82</v>
      </c>
      <c r="J141" s="21" t="s">
        <v>82</v>
      </c>
      <c r="K141" s="21" t="s">
        <v>82</v>
      </c>
      <c r="L141" s="21" t="s">
        <v>437</v>
      </c>
    </row>
    <row r="142" customFormat="false" ht="54" hidden="false" customHeight="true" outlineLevel="0" collapsed="false">
      <c r="A142" s="20" t="n">
        <v>37057</v>
      </c>
      <c r="B142" s="21" t="s">
        <v>539</v>
      </c>
      <c r="C142" s="21" t="s">
        <v>42</v>
      </c>
      <c r="D142" s="21" t="s">
        <v>540</v>
      </c>
      <c r="E142" s="21" t="s">
        <v>86</v>
      </c>
      <c r="F142" s="21" t="s">
        <v>87</v>
      </c>
      <c r="G142" s="23" t="s">
        <v>541</v>
      </c>
      <c r="H142" s="23" t="s">
        <v>542</v>
      </c>
      <c r="I142" s="21" t="s">
        <v>82</v>
      </c>
      <c r="J142" s="21" t="s">
        <v>82</v>
      </c>
      <c r="K142" s="21" t="s">
        <v>82</v>
      </c>
      <c r="L142" s="21" t="s">
        <v>437</v>
      </c>
    </row>
    <row r="143" customFormat="false" ht="42" hidden="false" customHeight="true" outlineLevel="0" collapsed="false">
      <c r="A143" s="20" t="n">
        <v>37057</v>
      </c>
      <c r="B143" s="21" t="s">
        <v>465</v>
      </c>
      <c r="C143" s="21" t="s">
        <v>42</v>
      </c>
      <c r="D143" s="21" t="s">
        <v>540</v>
      </c>
      <c r="E143" s="21" t="s">
        <v>86</v>
      </c>
      <c r="F143" s="21" t="s">
        <v>87</v>
      </c>
      <c r="G143" s="23" t="s">
        <v>543</v>
      </c>
      <c r="H143" s="23" t="s">
        <v>542</v>
      </c>
      <c r="I143" s="21" t="s">
        <v>82</v>
      </c>
      <c r="J143" s="21" t="s">
        <v>82</v>
      </c>
      <c r="K143" s="21" t="s">
        <v>82</v>
      </c>
      <c r="L143" s="21" t="s">
        <v>437</v>
      </c>
    </row>
    <row r="144" customFormat="false" ht="42" hidden="false" customHeight="true" outlineLevel="0" collapsed="false">
      <c r="A144" s="20" t="n">
        <v>37057</v>
      </c>
      <c r="B144" s="21" t="s">
        <v>544</v>
      </c>
      <c r="C144" s="21"/>
      <c r="D144" s="21" t="s">
        <v>545</v>
      </c>
      <c r="E144" s="21" t="s">
        <v>546</v>
      </c>
      <c r="F144" s="21" t="s">
        <v>96</v>
      </c>
      <c r="G144" s="23" t="s">
        <v>547</v>
      </c>
      <c r="H144" s="23" t="s">
        <v>548</v>
      </c>
      <c r="I144" s="21" t="s">
        <v>82</v>
      </c>
      <c r="J144" s="21" t="s">
        <v>82</v>
      </c>
      <c r="K144" s="21" t="s">
        <v>82</v>
      </c>
      <c r="L144" s="21" t="s">
        <v>437</v>
      </c>
    </row>
    <row r="145" customFormat="false" ht="76.5" hidden="false" customHeight="false" outlineLevel="0" collapsed="false">
      <c r="A145" s="24" t="n">
        <v>37056</v>
      </c>
      <c r="B145" s="21" t="s">
        <v>549</v>
      </c>
      <c r="C145" s="21" t="s">
        <v>42</v>
      </c>
      <c r="D145" s="21" t="s">
        <v>235</v>
      </c>
      <c r="E145" s="21" t="s">
        <v>86</v>
      </c>
      <c r="F145" s="21" t="s">
        <v>161</v>
      </c>
      <c r="G145" s="23" t="s">
        <v>550</v>
      </c>
      <c r="H145" s="23" t="s">
        <v>551</v>
      </c>
      <c r="I145" s="21" t="s">
        <v>81</v>
      </c>
      <c r="J145" s="21" t="s">
        <v>82</v>
      </c>
      <c r="K145" s="21" t="s">
        <v>82</v>
      </c>
      <c r="L145" s="21" t="s">
        <v>437</v>
      </c>
    </row>
    <row r="146" customFormat="false" ht="76.5" hidden="false" customHeight="false" outlineLevel="0" collapsed="false">
      <c r="A146" s="24" t="n">
        <v>37053</v>
      </c>
      <c r="B146" s="21" t="s">
        <v>535</v>
      </c>
      <c r="C146" s="21" t="s">
        <v>93</v>
      </c>
      <c r="D146" s="21" t="s">
        <v>457</v>
      </c>
      <c r="E146" s="21" t="s">
        <v>251</v>
      </c>
      <c r="F146" s="21" t="s">
        <v>552</v>
      </c>
      <c r="G146" s="23" t="s">
        <v>553</v>
      </c>
      <c r="H146" s="23" t="s">
        <v>554</v>
      </c>
      <c r="I146" s="21" t="s">
        <v>82</v>
      </c>
      <c r="J146" s="21" t="s">
        <v>82</v>
      </c>
      <c r="K146" s="21" t="s">
        <v>82</v>
      </c>
      <c r="L146" s="21" t="s">
        <v>437</v>
      </c>
    </row>
    <row r="147" customFormat="false" ht="38.25" hidden="false" customHeight="false" outlineLevel="0" collapsed="false">
      <c r="A147" s="24" t="n">
        <v>37050</v>
      </c>
      <c r="B147" s="21" t="s">
        <v>488</v>
      </c>
      <c r="C147" s="21" t="s">
        <v>42</v>
      </c>
      <c r="D147" s="21" t="s">
        <v>555</v>
      </c>
      <c r="E147" s="21" t="s">
        <v>490</v>
      </c>
      <c r="F147" s="21" t="s">
        <v>96</v>
      </c>
      <c r="G147" s="23" t="s">
        <v>556</v>
      </c>
      <c r="H147" s="23" t="s">
        <v>557</v>
      </c>
      <c r="I147" s="21" t="s">
        <v>82</v>
      </c>
      <c r="J147" s="21" t="s">
        <v>82</v>
      </c>
      <c r="K147" s="21" t="s">
        <v>82</v>
      </c>
      <c r="L147" s="21" t="s">
        <v>437</v>
      </c>
    </row>
    <row r="148" customFormat="false" ht="51" hidden="false" customHeight="false" outlineLevel="0" collapsed="false">
      <c r="A148" s="24" t="n">
        <v>37049</v>
      </c>
      <c r="B148" s="21" t="s">
        <v>484</v>
      </c>
      <c r="C148" s="21" t="s">
        <v>42</v>
      </c>
      <c r="D148" s="21" t="s">
        <v>235</v>
      </c>
      <c r="E148" s="21" t="s">
        <v>86</v>
      </c>
      <c r="F148" s="21" t="s">
        <v>164</v>
      </c>
      <c r="G148" s="23" t="s">
        <v>558</v>
      </c>
      <c r="H148" s="23" t="s">
        <v>559</v>
      </c>
      <c r="I148" s="21" t="s">
        <v>81</v>
      </c>
      <c r="J148" s="21" t="s">
        <v>82</v>
      </c>
      <c r="K148" s="21" t="s">
        <v>82</v>
      </c>
      <c r="L148" s="21" t="s">
        <v>437</v>
      </c>
    </row>
    <row r="149" customFormat="false" ht="38.25" hidden="false" customHeight="false" outlineLevel="0" collapsed="false">
      <c r="A149" s="24" t="n">
        <v>37049</v>
      </c>
      <c r="B149" s="21" t="s">
        <v>235</v>
      </c>
      <c r="C149" s="21" t="s">
        <v>42</v>
      </c>
      <c r="D149" s="21" t="s">
        <v>235</v>
      </c>
      <c r="E149" s="21" t="s">
        <v>86</v>
      </c>
      <c r="F149" s="21" t="s">
        <v>164</v>
      </c>
      <c r="G149" s="23" t="s">
        <v>560</v>
      </c>
      <c r="H149" s="23" t="s">
        <v>561</v>
      </c>
      <c r="I149" s="21" t="s">
        <v>81</v>
      </c>
      <c r="J149" s="21" t="s">
        <v>81</v>
      </c>
      <c r="K149" s="21" t="s">
        <v>81</v>
      </c>
      <c r="L149" s="21" t="s">
        <v>437</v>
      </c>
    </row>
    <row r="150" customFormat="false" ht="102" hidden="false" customHeight="false" outlineLevel="0" collapsed="false">
      <c r="A150" s="24" t="n">
        <v>37046</v>
      </c>
      <c r="B150" s="23" t="s">
        <v>562</v>
      </c>
      <c r="C150" s="25"/>
      <c r="D150" s="23"/>
      <c r="E150" s="26" t="s">
        <v>563</v>
      </c>
      <c r="F150" s="25" t="s">
        <v>105</v>
      </c>
      <c r="G150" s="23" t="s">
        <v>564</v>
      </c>
      <c r="H150" s="23" t="s">
        <v>565</v>
      </c>
      <c r="I150" s="21" t="s">
        <v>81</v>
      </c>
      <c r="J150" s="21" t="s">
        <v>81</v>
      </c>
      <c r="K150" s="21" t="s">
        <v>81</v>
      </c>
      <c r="L150" s="21" t="s">
        <v>437</v>
      </c>
    </row>
    <row r="151" customFormat="false" ht="12.75" hidden="false" customHeight="false" outlineLevel="0" collapsed="false">
      <c r="A151" s="24" t="n">
        <v>37043</v>
      </c>
      <c r="B151" s="23" t="s">
        <v>566</v>
      </c>
      <c r="C151" s="25" t="s">
        <v>41</v>
      </c>
      <c r="D151" s="23" t="s">
        <v>567</v>
      </c>
      <c r="E151" s="26" t="s">
        <v>568</v>
      </c>
      <c r="F151" s="25" t="s">
        <v>164</v>
      </c>
      <c r="G151" s="21" t="s">
        <v>569</v>
      </c>
      <c r="H151" s="21" t="s">
        <v>570</v>
      </c>
      <c r="I151" s="21" t="s">
        <v>82</v>
      </c>
      <c r="J151" s="21" t="s">
        <v>81</v>
      </c>
      <c r="K151" s="21" t="s">
        <v>81</v>
      </c>
      <c r="L151" s="21" t="s">
        <v>437</v>
      </c>
    </row>
    <row r="152" customFormat="false" ht="38.25" hidden="false" customHeight="false" outlineLevel="0" collapsed="false">
      <c r="A152" s="27" t="n">
        <v>37043</v>
      </c>
      <c r="B152" s="23" t="s">
        <v>571</v>
      </c>
      <c r="C152" s="25" t="s">
        <v>42</v>
      </c>
      <c r="D152" s="23" t="s">
        <v>571</v>
      </c>
      <c r="E152" s="26" t="s">
        <v>86</v>
      </c>
      <c r="F152" s="25" t="s">
        <v>96</v>
      </c>
      <c r="G152" s="23" t="s">
        <v>572</v>
      </c>
      <c r="H152" s="26"/>
      <c r="I152" s="21" t="s">
        <v>82</v>
      </c>
      <c r="J152" s="21" t="s">
        <v>82</v>
      </c>
      <c r="K152" s="21" t="s">
        <v>82</v>
      </c>
      <c r="L152" s="21" t="s">
        <v>437</v>
      </c>
    </row>
    <row r="153" customFormat="false" ht="51" hidden="false" customHeight="false" outlineLevel="0" collapsed="false">
      <c r="A153" s="27" t="n">
        <v>37043</v>
      </c>
      <c r="B153" s="23" t="s">
        <v>322</v>
      </c>
      <c r="C153" s="25" t="s">
        <v>42</v>
      </c>
      <c r="D153" s="23" t="s">
        <v>322</v>
      </c>
      <c r="E153" s="26" t="s">
        <v>86</v>
      </c>
      <c r="F153" s="25" t="s">
        <v>96</v>
      </c>
      <c r="G153" s="23" t="s">
        <v>573</v>
      </c>
      <c r="H153" s="26" t="s">
        <v>574</v>
      </c>
      <c r="I153" s="21" t="s">
        <v>81</v>
      </c>
      <c r="J153" s="21" t="s">
        <v>82</v>
      </c>
      <c r="K153" s="21" t="s">
        <v>82</v>
      </c>
      <c r="L153" s="21" t="s">
        <v>437</v>
      </c>
    </row>
    <row r="154" customFormat="false" ht="38.25" hidden="false" customHeight="false" outlineLevel="0" collapsed="false">
      <c r="A154" s="28" t="n">
        <v>37040</v>
      </c>
      <c r="B154" s="23" t="s">
        <v>322</v>
      </c>
      <c r="C154" s="25" t="s">
        <v>42</v>
      </c>
      <c r="D154" s="23" t="s">
        <v>322</v>
      </c>
      <c r="E154" s="26" t="s">
        <v>86</v>
      </c>
      <c r="F154" s="25" t="s">
        <v>87</v>
      </c>
      <c r="G154" s="26" t="s">
        <v>575</v>
      </c>
      <c r="H154" s="26" t="s">
        <v>576</v>
      </c>
      <c r="I154" s="25" t="s">
        <v>81</v>
      </c>
      <c r="J154" s="25" t="s">
        <v>81</v>
      </c>
      <c r="K154" s="25" t="s">
        <v>81</v>
      </c>
      <c r="L154" s="25" t="s">
        <v>437</v>
      </c>
    </row>
    <row r="155" customFormat="false" ht="38.25" hidden="false" customHeight="false" outlineLevel="0" collapsed="false">
      <c r="A155" s="28" t="n">
        <v>37035</v>
      </c>
      <c r="B155" s="23" t="s">
        <v>577</v>
      </c>
      <c r="C155" s="25" t="s">
        <v>42</v>
      </c>
      <c r="D155" s="26" t="s">
        <v>578</v>
      </c>
      <c r="E155" s="26" t="s">
        <v>86</v>
      </c>
      <c r="F155" s="25" t="s">
        <v>87</v>
      </c>
      <c r="G155" s="26" t="s">
        <v>579</v>
      </c>
      <c r="H155" s="26" t="s">
        <v>576</v>
      </c>
      <c r="I155" s="25" t="s">
        <v>81</v>
      </c>
      <c r="J155" s="25" t="s">
        <v>82</v>
      </c>
      <c r="K155" s="25" t="s">
        <v>82</v>
      </c>
      <c r="L155" s="25" t="s">
        <v>437</v>
      </c>
    </row>
    <row r="156" customFormat="false" ht="12.75" hidden="false" customHeight="false" outlineLevel="0" collapsed="false">
      <c r="A156" s="28" t="n">
        <v>37035</v>
      </c>
      <c r="B156" s="23" t="s">
        <v>235</v>
      </c>
      <c r="C156" s="25" t="s">
        <v>42</v>
      </c>
      <c r="D156" s="23" t="s">
        <v>235</v>
      </c>
      <c r="E156" s="26" t="s">
        <v>86</v>
      </c>
      <c r="F156" s="25" t="s">
        <v>87</v>
      </c>
      <c r="G156" s="26" t="s">
        <v>580</v>
      </c>
      <c r="H156" s="26" t="s">
        <v>581</v>
      </c>
      <c r="I156" s="25"/>
      <c r="J156" s="25"/>
      <c r="K156" s="25"/>
      <c r="L156" s="25" t="s">
        <v>437</v>
      </c>
    </row>
    <row r="157" customFormat="false" ht="51" hidden="false" customHeight="false" outlineLevel="0" collapsed="false">
      <c r="A157" s="28" t="n">
        <v>37033</v>
      </c>
      <c r="B157" s="23" t="s">
        <v>322</v>
      </c>
      <c r="C157" s="25" t="s">
        <v>42</v>
      </c>
      <c r="D157" s="23" t="s">
        <v>322</v>
      </c>
      <c r="E157" s="26" t="s">
        <v>86</v>
      </c>
      <c r="F157" s="25" t="s">
        <v>87</v>
      </c>
      <c r="G157" s="26" t="s">
        <v>582</v>
      </c>
      <c r="H157" s="26" t="s">
        <v>583</v>
      </c>
      <c r="I157" s="25" t="s">
        <v>81</v>
      </c>
      <c r="J157" s="25" t="s">
        <v>81</v>
      </c>
      <c r="K157" s="25" t="s">
        <v>81</v>
      </c>
      <c r="L157" s="25" t="s">
        <v>437</v>
      </c>
    </row>
    <row r="158" customFormat="false" ht="19.5" hidden="false" customHeight="true" outlineLevel="0" collapsed="false">
      <c r="A158" s="28" t="n">
        <v>37033</v>
      </c>
      <c r="B158" s="23" t="s">
        <v>188</v>
      </c>
      <c r="C158" s="25" t="s">
        <v>42</v>
      </c>
      <c r="D158" s="23" t="s">
        <v>188</v>
      </c>
      <c r="E158" s="26" t="s">
        <v>86</v>
      </c>
      <c r="F158" s="25" t="s">
        <v>164</v>
      </c>
      <c r="G158" s="26" t="s">
        <v>584</v>
      </c>
      <c r="H158" s="26" t="s">
        <v>585</v>
      </c>
      <c r="I158" s="25" t="s">
        <v>82</v>
      </c>
      <c r="J158" s="25" t="s">
        <v>81</v>
      </c>
      <c r="K158" s="25" t="s">
        <v>81</v>
      </c>
      <c r="L158" s="25" t="s">
        <v>437</v>
      </c>
    </row>
    <row r="159" customFormat="false" ht="25.5" hidden="false" customHeight="false" outlineLevel="0" collapsed="false">
      <c r="A159" s="28" t="n">
        <v>37032</v>
      </c>
      <c r="B159" s="23" t="s">
        <v>586</v>
      </c>
      <c r="C159" s="21" t="s">
        <v>93</v>
      </c>
      <c r="D159" s="23" t="s">
        <v>587</v>
      </c>
      <c r="E159" s="26" t="s">
        <v>588</v>
      </c>
      <c r="F159" s="25" t="s">
        <v>87</v>
      </c>
      <c r="G159" s="26" t="s">
        <v>589</v>
      </c>
      <c r="H159" s="26" t="s">
        <v>590</v>
      </c>
      <c r="I159" s="25" t="s">
        <v>81</v>
      </c>
      <c r="J159" s="25" t="s">
        <v>82</v>
      </c>
      <c r="K159" s="25" t="s">
        <v>81</v>
      </c>
      <c r="L159" s="25" t="s">
        <v>437</v>
      </c>
    </row>
    <row r="160" customFormat="false" ht="127.5" hidden="false" customHeight="false" outlineLevel="0" collapsed="false">
      <c r="A160" s="28" t="n">
        <v>37019</v>
      </c>
      <c r="B160" s="23" t="s">
        <v>89</v>
      </c>
      <c r="C160" s="25" t="s">
        <v>42</v>
      </c>
      <c r="D160" s="23" t="s">
        <v>89</v>
      </c>
      <c r="E160" s="26" t="s">
        <v>86</v>
      </c>
      <c r="F160" s="25" t="s">
        <v>87</v>
      </c>
      <c r="G160" s="26" t="s">
        <v>591</v>
      </c>
      <c r="H160" s="26" t="s">
        <v>592</v>
      </c>
      <c r="I160" s="25" t="s">
        <v>82</v>
      </c>
      <c r="J160" s="25" t="s">
        <v>82</v>
      </c>
      <c r="K160" s="25" t="s">
        <v>82</v>
      </c>
      <c r="L160" s="25" t="s">
        <v>437</v>
      </c>
    </row>
    <row r="161" customFormat="false" ht="114.75" hidden="false" customHeight="false" outlineLevel="0" collapsed="false">
      <c r="A161" s="28" t="n">
        <v>37019</v>
      </c>
      <c r="B161" s="23" t="s">
        <v>322</v>
      </c>
      <c r="C161" s="25" t="s">
        <v>42</v>
      </c>
      <c r="D161" s="23" t="s">
        <v>322</v>
      </c>
      <c r="E161" s="26" t="s">
        <v>86</v>
      </c>
      <c r="F161" s="25" t="s">
        <v>87</v>
      </c>
      <c r="G161" s="26" t="s">
        <v>593</v>
      </c>
      <c r="H161" s="26" t="s">
        <v>594</v>
      </c>
      <c r="I161" s="25" t="s">
        <v>81</v>
      </c>
      <c r="J161" s="25" t="s">
        <v>81</v>
      </c>
      <c r="K161" s="25" t="s">
        <v>81</v>
      </c>
      <c r="L161" s="25" t="s">
        <v>437</v>
      </c>
    </row>
    <row r="162" customFormat="false" ht="12.75" hidden="false" customHeight="false" outlineLevel="0" collapsed="false">
      <c r="A162" s="27"/>
      <c r="B162" s="22"/>
      <c r="C162" s="16"/>
      <c r="D162" s="22"/>
      <c r="E162" s="29"/>
      <c r="F162" s="16"/>
      <c r="G162" s="22"/>
      <c r="H162" s="22"/>
      <c r="I162" s="16"/>
      <c r="J162" s="16"/>
      <c r="K162" s="16"/>
      <c r="L162" s="16"/>
    </row>
    <row r="163" customFormat="false" ht="12.75" hidden="false" customHeight="false" outlineLevel="0" collapsed="false">
      <c r="A163" s="27"/>
      <c r="B163" s="22"/>
      <c r="C163" s="16"/>
      <c r="D163" s="22"/>
      <c r="E163" s="29"/>
      <c r="F163" s="16"/>
      <c r="G163" s="22"/>
      <c r="H163" s="22"/>
      <c r="I163" s="16"/>
      <c r="J163" s="16"/>
      <c r="K163" s="16"/>
      <c r="L163" s="16"/>
    </row>
    <row r="165" customFormat="false" ht="12.75" hidden="false" customHeight="false" outlineLevel="0" collapsed="false">
      <c r="A165" s="2" t="s">
        <v>147</v>
      </c>
      <c r="B165" s="2" t="s">
        <v>148</v>
      </c>
      <c r="C165" s="1" t="s">
        <v>149</v>
      </c>
      <c r="D165" s="30" t="s">
        <v>150</v>
      </c>
      <c r="E165" s="30" t="s">
        <v>151</v>
      </c>
    </row>
    <row r="166" customFormat="false" ht="12.75" hidden="false" customHeight="false" outlineLevel="0" collapsed="false">
      <c r="A166" s="31" t="s">
        <v>39</v>
      </c>
      <c r="B166" s="32" t="n">
        <f aca="false">C166/$C$175</f>
        <v>0</v>
      </c>
      <c r="C166" s="5"/>
      <c r="D166" s="1" t="n">
        <f aca="false">33+1+1+1+1+1+8+1+1+1+2+1+2+1+1</f>
        <v>56</v>
      </c>
      <c r="E166" s="33" t="n">
        <f aca="false">(C166/D166)*100</f>
        <v>0</v>
      </c>
    </row>
    <row r="167" customFormat="false" ht="12.75" hidden="false" customHeight="false" outlineLevel="0" collapsed="false">
      <c r="A167" s="31" t="s">
        <v>40</v>
      </c>
      <c r="B167" s="32" t="n">
        <f aca="false">C167/$C$175</f>
        <v>0.142857142857143</v>
      </c>
      <c r="C167" s="5" t="n">
        <f aca="false">'summary 0820'!I25</f>
        <v>2</v>
      </c>
      <c r="D167" s="1" t="n">
        <f aca="false">540+17+1+1+6+10+1+2+12+2+1+1+1+3+4+3+1+1+1+8+2+1+1+6+1+1</f>
        <v>628</v>
      </c>
      <c r="E167" s="33" t="n">
        <f aca="false">(C167/D167)*100</f>
        <v>0.318471337579618</v>
      </c>
    </row>
    <row r="168" customFormat="false" ht="12.75" hidden="false" customHeight="false" outlineLevel="0" collapsed="false">
      <c r="A168" s="31" t="s">
        <v>42</v>
      </c>
      <c r="B168" s="32" t="n">
        <f aca="false">C168/$C$175</f>
        <v>0.357142857142857</v>
      </c>
      <c r="C168" s="5" t="n">
        <f aca="false">'summary 0820'!I26</f>
        <v>5</v>
      </c>
      <c r="D168" s="1" t="n">
        <f aca="false">13+1+1+1+16</f>
        <v>32</v>
      </c>
      <c r="E168" s="33" t="n">
        <f aca="false">(C168/D168)*100</f>
        <v>15.625</v>
      </c>
    </row>
    <row r="169" customFormat="false" ht="12.75" hidden="false" customHeight="false" outlineLevel="0" collapsed="false">
      <c r="A169" s="31" t="s">
        <v>152</v>
      </c>
      <c r="B169" s="32" t="n">
        <f aca="false">C169/$C$175</f>
        <v>0.0714285714285714</v>
      </c>
      <c r="C169" s="5" t="n">
        <f aca="false">'summary 0820'!I27</f>
        <v>1</v>
      </c>
      <c r="D169" s="1" t="n">
        <f aca="false">36+1+1</f>
        <v>38</v>
      </c>
      <c r="E169" s="33" t="n">
        <f aca="false">(C169/D169)*100</f>
        <v>2.63157894736842</v>
      </c>
    </row>
    <row r="170" customFormat="false" ht="12.75" hidden="false" customHeight="false" outlineLevel="0" collapsed="false">
      <c r="A170" s="31" t="s">
        <v>153</v>
      </c>
      <c r="B170" s="32" t="n">
        <f aca="false">C170/$C$175</f>
        <v>0.214285714285714</v>
      </c>
      <c r="C170" s="5" t="n">
        <f aca="false">'summary 0820'!I28</f>
        <v>3</v>
      </c>
      <c r="D170" s="1" t="n">
        <f aca="false">288+2+13+2+5+56+59+14+2+3+3</f>
        <v>447</v>
      </c>
      <c r="E170" s="33" t="n">
        <f aca="false">(C170/D170)*100</f>
        <v>0.671140939597316</v>
      </c>
    </row>
    <row r="171" customFormat="false" ht="12.75" hidden="false" customHeight="false" outlineLevel="0" collapsed="false">
      <c r="A171" s="31" t="s">
        <v>154</v>
      </c>
      <c r="B171" s="32" t="n">
        <f aca="false">C171/$C$175</f>
        <v>0</v>
      </c>
      <c r="C171" s="5"/>
      <c r="D171" s="1" t="n">
        <f aca="false">132+2+1+2+7+3+4</f>
        <v>151</v>
      </c>
      <c r="E171" s="33" t="n">
        <f aca="false">(C171/D171)*100</f>
        <v>0</v>
      </c>
    </row>
    <row r="172" customFormat="false" ht="12.75" hidden="false" customHeight="false" outlineLevel="0" collapsed="false">
      <c r="A172" s="31" t="s">
        <v>43</v>
      </c>
      <c r="B172" s="32" t="n">
        <f aca="false">C172/$C$175</f>
        <v>0.0714285714285714</v>
      </c>
      <c r="C172" s="5" t="n">
        <f aca="false">'summary 0820'!I30</f>
        <v>1</v>
      </c>
      <c r="D172" s="1" t="n">
        <v>9</v>
      </c>
      <c r="E172" s="33" t="n">
        <f aca="false">(C172/D172)*100</f>
        <v>11.1111111111111</v>
      </c>
    </row>
    <row r="173" customFormat="false" ht="12.75" hidden="false" customHeight="false" outlineLevel="0" collapsed="false">
      <c r="A173" s="31" t="s">
        <v>41</v>
      </c>
      <c r="B173" s="32" t="n">
        <f aca="false">C173/$C$175</f>
        <v>0.142857142857143</v>
      </c>
      <c r="C173" s="5" t="n">
        <f aca="false">'summary 0820'!I31</f>
        <v>2</v>
      </c>
      <c r="D173" s="1" t="n">
        <f aca="false">10+5+2</f>
        <v>17</v>
      </c>
      <c r="E173" s="33" t="n">
        <f aca="false">(C173/D173)*100</f>
        <v>11.7647058823529</v>
      </c>
    </row>
    <row r="174" customFormat="false" ht="12.75" hidden="false" customHeight="false" outlineLevel="0" collapsed="false">
      <c r="A174" s="34" t="s">
        <v>155</v>
      </c>
      <c r="B174" s="32" t="n">
        <f aca="false">C174/$C$175</f>
        <v>0</v>
      </c>
      <c r="C174" s="5"/>
    </row>
    <row r="175" customFormat="false" ht="12.75" hidden="false" customHeight="false" outlineLevel="0" collapsed="false">
      <c r="A175" s="34" t="s">
        <v>156</v>
      </c>
      <c r="B175" s="35" t="n">
        <f aca="false">SUM(B166:B174)</f>
        <v>1</v>
      </c>
      <c r="C175" s="1" t="n">
        <f aca="false">SUM(C166:C174)</f>
        <v>14</v>
      </c>
      <c r="D175" s="1" t="n">
        <f aca="false">SUM(D166:D174)</f>
        <v>1378</v>
      </c>
    </row>
  </sheetData>
  <printOptions headings="false" gridLines="false" gridLinesSet="true" horizontalCentered="true" verticalCentered="false"/>
  <pageMargins left="0.25" right="0.25" top="0.984027777777778" bottom="0.5" header="0.5" footer="0.25"/>
  <pageSetup paperSize="5" scale="100" fitToWidth="1" fitToHeight="1" pageOrder="downThenOver" orientation="landscape" blackAndWhite="false" draft="false" cellComments="none" horizontalDpi="300" verticalDpi="300" copies="1"/>
  <headerFooter differentFirst="false" differentOddEven="false">
    <oddHeader>&amp;C&amp;"Arial,Bold"EWS-Global Risk Operations
Weekly Summary of Market Risk Aggregation Issues
Week Beginning August 20 </oddHeader>
    <oddFooter>&amp;L&amp;"Arial,Bold"Questions Call Nancy ext 54751</oddFooter>
  </headerFooter>
  <rowBreaks count="1" manualBreakCount="1">
    <brk id="88" man="true" max="16383" min="0"/>
  </rowBreaks>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K36" activeCellId="0" sqref="K36"/>
    </sheetView>
  </sheetViews>
  <sheetFormatPr defaultColWidth="9.13671875" defaultRowHeight="12.75" customHeight="true" zeroHeight="false" outlineLevelRow="0" outlineLevelCol="0"/>
  <cols>
    <col collapsed="false" customWidth="true" hidden="false" outlineLevel="0" max="1" min="1" style="1" width="20.56"/>
    <col collapsed="false" customWidth="true" hidden="false" outlineLevel="0" max="2" min="2" style="1" width="3.7"/>
    <col collapsed="false" customWidth="true" hidden="false" outlineLevel="0" max="3" min="3" style="1" width="37.85"/>
    <col collapsed="false" customWidth="true" hidden="false" outlineLevel="0" max="4" min="4" style="1" width="9.99"/>
    <col collapsed="false" customWidth="true" hidden="false" outlineLevel="0" max="5" min="5" style="1" width="6.7"/>
    <col collapsed="false" customWidth="true" hidden="false" outlineLevel="0" max="6" min="6" style="1" width="15.7"/>
    <col collapsed="false" customWidth="true" hidden="true" outlineLevel="0" max="7" min="7" style="1" width="10.71"/>
    <col collapsed="false" customWidth="true" hidden="true" outlineLevel="0" max="8" min="8" style="1" width="3.7"/>
    <col collapsed="false" customWidth="true" hidden="false" outlineLevel="0" max="9" min="9" style="1" width="10.71"/>
    <col collapsed="false" customWidth="true" hidden="false" outlineLevel="0" max="10" min="10" style="1" width="3.7"/>
    <col collapsed="false" customWidth="true" hidden="false" outlineLevel="0" max="11" min="11" style="1" width="29.71"/>
    <col collapsed="false" customWidth="false" hidden="false" outlineLevel="0" max="257" min="12" style="1" width="9.14"/>
  </cols>
  <sheetData>
    <row r="1" customFormat="false" ht="12.75" hidden="false" customHeight="false" outlineLevel="0" collapsed="false">
      <c r="A1" s="36" t="s">
        <v>433</v>
      </c>
      <c r="B1" s="36"/>
      <c r="C1" s="36"/>
      <c r="D1" s="36"/>
      <c r="E1" s="36"/>
      <c r="F1" s="36"/>
      <c r="G1" s="36"/>
      <c r="H1" s="36"/>
      <c r="I1" s="36"/>
      <c r="J1" s="36"/>
      <c r="K1" s="36"/>
    </row>
    <row r="3" customFormat="false" ht="12.75" hidden="false" customHeight="false" outlineLevel="0" collapsed="false">
      <c r="K3" s="37"/>
    </row>
    <row r="4" customFormat="false" ht="13.5" hidden="false" customHeight="false" outlineLevel="0" collapsed="false">
      <c r="I4" s="38"/>
      <c r="J4" s="38"/>
      <c r="K4" s="38"/>
    </row>
    <row r="5" customFormat="false" ht="13.5" hidden="false" customHeight="false" outlineLevel="0" collapsed="false">
      <c r="A5" s="39" t="s">
        <v>158</v>
      </c>
      <c r="B5" s="40"/>
      <c r="C5" s="40"/>
      <c r="D5" s="40"/>
      <c r="E5" s="40"/>
      <c r="F5" s="40"/>
      <c r="G5" s="40"/>
      <c r="H5" s="40"/>
      <c r="I5" s="40"/>
      <c r="J5" s="40"/>
      <c r="K5" s="41" t="n">
        <f aca="false">SUM(K10:K18)</f>
        <v>14</v>
      </c>
    </row>
    <row r="6" customFormat="false" ht="12.75" hidden="false" customHeight="false" outlineLevel="0" collapsed="false">
      <c r="A6" s="2"/>
      <c r="B6" s="2"/>
      <c r="C6" s="2"/>
      <c r="K6" s="4"/>
    </row>
    <row r="7" customFormat="false" ht="12.75" hidden="false" customHeight="false" outlineLevel="0" collapsed="false">
      <c r="A7" s="2"/>
      <c r="B7" s="2"/>
      <c r="C7" s="2"/>
      <c r="K7" s="4"/>
    </row>
    <row r="8" customFormat="false" ht="13.5" hidden="false" customHeight="false" outlineLevel="0" collapsed="false">
      <c r="A8" s="42" t="s">
        <v>159</v>
      </c>
      <c r="B8" s="42"/>
      <c r="C8" s="42" t="s">
        <v>160</v>
      </c>
      <c r="D8" s="42"/>
      <c r="E8" s="43"/>
      <c r="F8" s="43"/>
      <c r="G8" s="43"/>
      <c r="H8" s="43"/>
      <c r="I8" s="43"/>
      <c r="J8" s="43"/>
      <c r="K8" s="44"/>
    </row>
    <row r="9" customFormat="false" ht="12.75" hidden="false" customHeight="false" outlineLevel="0" collapsed="false">
      <c r="A9" s="3"/>
      <c r="B9" s="3"/>
      <c r="C9" s="3"/>
      <c r="D9" s="3"/>
      <c r="E9" s="3"/>
      <c r="F9" s="3"/>
      <c r="G9" s="3"/>
      <c r="H9" s="3"/>
      <c r="I9" s="3"/>
      <c r="K9" s="4"/>
    </row>
    <row r="10" customFormat="false" ht="12.75" hidden="false" customHeight="false" outlineLevel="0" collapsed="false">
      <c r="A10" s="5" t="s">
        <v>161</v>
      </c>
      <c r="B10" s="3"/>
      <c r="C10" s="3" t="s">
        <v>29</v>
      </c>
      <c r="D10" s="3"/>
      <c r="E10" s="3"/>
      <c r="F10" s="3"/>
      <c r="G10" s="3"/>
      <c r="H10" s="3"/>
      <c r="I10" s="3"/>
      <c r="K10" s="3"/>
    </row>
    <row r="11" customFormat="false" ht="12.75" hidden="false" customHeight="false" outlineLevel="0" collapsed="false">
      <c r="A11" s="6" t="s">
        <v>162</v>
      </c>
      <c r="B11" s="7"/>
      <c r="C11" s="7" t="s">
        <v>30</v>
      </c>
      <c r="D11" s="7"/>
      <c r="E11" s="7"/>
      <c r="F11" s="7"/>
      <c r="G11" s="7"/>
      <c r="H11" s="7"/>
      <c r="I11" s="7"/>
      <c r="J11" s="7"/>
      <c r="K11" s="7"/>
    </row>
    <row r="12" customFormat="false" ht="12.75" hidden="false" customHeight="false" outlineLevel="0" collapsed="false">
      <c r="A12" s="6" t="s">
        <v>96</v>
      </c>
      <c r="B12" s="7"/>
      <c r="C12" s="7" t="s">
        <v>31</v>
      </c>
      <c r="D12" s="7"/>
      <c r="E12" s="7"/>
      <c r="F12" s="7"/>
      <c r="G12" s="7"/>
      <c r="H12" s="7"/>
      <c r="I12" s="7"/>
      <c r="J12" s="7"/>
      <c r="K12" s="7" t="n">
        <f aca="false">4</f>
        <v>4</v>
      </c>
    </row>
    <row r="13" customFormat="false" ht="12.75" hidden="false" customHeight="false" outlineLevel="0" collapsed="false">
      <c r="A13" s="6" t="s">
        <v>87</v>
      </c>
      <c r="B13" s="7"/>
      <c r="C13" s="7" t="s">
        <v>163</v>
      </c>
      <c r="D13" s="7"/>
      <c r="E13" s="7"/>
      <c r="F13" s="7"/>
      <c r="G13" s="7"/>
      <c r="H13" s="7"/>
      <c r="I13" s="7"/>
      <c r="J13" s="7"/>
      <c r="K13" s="7" t="n">
        <f aca="false">3</f>
        <v>3</v>
      </c>
    </row>
    <row r="14" customFormat="false" ht="12.75" hidden="false" customHeight="false" outlineLevel="0" collapsed="false">
      <c r="A14" s="6" t="s">
        <v>101</v>
      </c>
      <c r="B14" s="7"/>
      <c r="C14" s="7" t="s">
        <v>33</v>
      </c>
      <c r="D14" s="7"/>
      <c r="E14" s="7"/>
      <c r="F14" s="7"/>
      <c r="G14" s="7"/>
      <c r="H14" s="7"/>
      <c r="I14" s="7"/>
      <c r="J14" s="7"/>
      <c r="K14" s="7"/>
    </row>
    <row r="15" customFormat="false" ht="12.75" hidden="false" customHeight="false" outlineLevel="0" collapsed="false">
      <c r="A15" s="6" t="s">
        <v>164</v>
      </c>
      <c r="B15" s="7"/>
      <c r="C15" s="7" t="s">
        <v>34</v>
      </c>
      <c r="D15" s="7"/>
      <c r="E15" s="7"/>
      <c r="F15" s="7"/>
      <c r="G15" s="7"/>
      <c r="H15" s="7"/>
      <c r="I15" s="7"/>
      <c r="J15" s="7"/>
      <c r="K15" s="7"/>
    </row>
    <row r="16" customFormat="false" ht="12.75" hidden="false" customHeight="false" outlineLevel="0" collapsed="false">
      <c r="A16" s="6" t="s">
        <v>79</v>
      </c>
      <c r="B16" s="7"/>
      <c r="C16" s="7" t="s">
        <v>35</v>
      </c>
      <c r="D16" s="7"/>
      <c r="E16" s="7"/>
      <c r="F16" s="7"/>
      <c r="G16" s="7"/>
      <c r="H16" s="7"/>
      <c r="I16" s="7"/>
      <c r="J16" s="7"/>
      <c r="K16" s="7" t="n">
        <f aca="false">2+1</f>
        <v>3</v>
      </c>
    </row>
    <row r="17" customFormat="false" ht="12.75" hidden="false" customHeight="false" outlineLevel="0" collapsed="false">
      <c r="A17" s="6" t="s">
        <v>105</v>
      </c>
      <c r="B17" s="7"/>
      <c r="C17" s="7" t="s">
        <v>36</v>
      </c>
      <c r="D17" s="7"/>
      <c r="E17" s="7"/>
      <c r="F17" s="7"/>
      <c r="G17" s="7"/>
      <c r="H17" s="7"/>
      <c r="I17" s="7"/>
      <c r="J17" s="7"/>
      <c r="K17" s="7" t="n">
        <f aca="false">3</f>
        <v>3</v>
      </c>
    </row>
    <row r="18" customFormat="false" ht="12.75" hidden="false" customHeight="false" outlineLevel="0" collapsed="false">
      <c r="A18" s="6" t="s">
        <v>165</v>
      </c>
      <c r="B18" s="7"/>
      <c r="C18" s="7" t="s">
        <v>37</v>
      </c>
      <c r="D18" s="7"/>
      <c r="E18" s="7"/>
      <c r="F18" s="7"/>
      <c r="G18" s="7"/>
      <c r="H18" s="7"/>
      <c r="I18" s="7"/>
      <c r="J18" s="7"/>
      <c r="K18" s="45" t="n">
        <v>1</v>
      </c>
    </row>
    <row r="22" customFormat="false" ht="13.5" hidden="false" customHeight="false" outlineLevel="0" collapsed="false">
      <c r="A22" s="42" t="s">
        <v>166</v>
      </c>
      <c r="B22" s="43"/>
      <c r="C22" s="43"/>
      <c r="D22" s="43"/>
      <c r="E22" s="43"/>
      <c r="F22" s="43"/>
      <c r="G22" s="42"/>
      <c r="H22" s="43"/>
      <c r="I22" s="42" t="s">
        <v>167</v>
      </c>
      <c r="J22" s="43"/>
      <c r="K22" s="42" t="s">
        <v>168</v>
      </c>
    </row>
    <row r="23" customFormat="false" ht="12.75" hidden="false" customHeight="false" outlineLevel="0" collapsed="false">
      <c r="G23" s="2"/>
      <c r="I23" s="46"/>
      <c r="J23" s="3"/>
      <c r="K23" s="46"/>
    </row>
    <row r="24" customFormat="false" ht="12.75" hidden="false" customHeight="false" outlineLevel="0" collapsed="false">
      <c r="A24" s="27" t="s">
        <v>39</v>
      </c>
      <c r="B24" s="22"/>
      <c r="C24" s="22"/>
      <c r="D24" s="29"/>
      <c r="E24" s="16"/>
      <c r="F24" s="29"/>
      <c r="G24" s="29"/>
      <c r="H24" s="16"/>
      <c r="I24" s="5"/>
      <c r="J24" s="16"/>
      <c r="K24" s="16"/>
    </row>
    <row r="25" customFormat="false" ht="12.75" hidden="false" customHeight="false" outlineLevel="0" collapsed="false">
      <c r="A25" s="27" t="s">
        <v>40</v>
      </c>
      <c r="B25" s="22"/>
      <c r="C25" s="22"/>
      <c r="D25" s="29"/>
      <c r="E25" s="16"/>
      <c r="F25" s="29"/>
      <c r="G25" s="29"/>
      <c r="H25" s="16"/>
      <c r="I25" s="5" t="n">
        <f aca="false">1+1</f>
        <v>2</v>
      </c>
      <c r="J25" s="16"/>
      <c r="K25" s="47"/>
    </row>
    <row r="26" customFormat="false" ht="12.75" hidden="false" customHeight="false" outlineLevel="0" collapsed="false">
      <c r="A26" s="27" t="s">
        <v>42</v>
      </c>
      <c r="B26" s="22"/>
      <c r="C26" s="22"/>
      <c r="D26" s="29"/>
      <c r="E26" s="16"/>
      <c r="F26" s="29"/>
      <c r="G26" s="29"/>
      <c r="H26" s="16"/>
      <c r="I26" s="5" t="n">
        <f aca="false">5</f>
        <v>5</v>
      </c>
      <c r="J26" s="16"/>
      <c r="K26" s="29"/>
    </row>
    <row r="27" customFormat="false" ht="12.75" hidden="false" customHeight="false" outlineLevel="0" collapsed="false">
      <c r="A27" s="27" t="s">
        <v>152</v>
      </c>
      <c r="B27" s="22"/>
      <c r="C27" s="22"/>
      <c r="D27" s="29"/>
      <c r="E27" s="16"/>
      <c r="F27" s="29"/>
      <c r="G27" s="29"/>
      <c r="H27" s="16"/>
      <c r="I27" s="5" t="n">
        <f aca="false">1</f>
        <v>1</v>
      </c>
      <c r="J27" s="16"/>
      <c r="K27" s="16"/>
    </row>
    <row r="28" customFormat="false" ht="12.75" hidden="false" customHeight="false" outlineLevel="0" collapsed="false">
      <c r="A28" s="27" t="s">
        <v>153</v>
      </c>
      <c r="B28" s="22"/>
      <c r="C28" s="22"/>
      <c r="D28" s="29"/>
      <c r="E28" s="16"/>
      <c r="F28" s="29"/>
      <c r="G28" s="29"/>
      <c r="H28" s="16"/>
      <c r="I28" s="5" t="n">
        <f aca="false">2+1</f>
        <v>3</v>
      </c>
      <c r="J28" s="16"/>
      <c r="K28" s="16"/>
    </row>
    <row r="29" customFormat="false" ht="12.75" hidden="false" customHeight="false" outlineLevel="0" collapsed="false">
      <c r="A29" s="27" t="s">
        <v>154</v>
      </c>
      <c r="B29" s="22"/>
      <c r="C29" s="22"/>
      <c r="D29" s="29"/>
      <c r="E29" s="16"/>
      <c r="F29" s="29"/>
      <c r="G29" s="29"/>
      <c r="H29" s="16"/>
      <c r="I29" s="5"/>
      <c r="J29" s="16"/>
      <c r="K29" s="29"/>
    </row>
    <row r="30" customFormat="false" ht="12.75" hidden="false" customHeight="false" outlineLevel="0" collapsed="false">
      <c r="A30" s="27" t="s">
        <v>43</v>
      </c>
      <c r="B30" s="22"/>
      <c r="C30" s="22"/>
      <c r="D30" s="29"/>
      <c r="E30" s="16"/>
      <c r="F30" s="29"/>
      <c r="G30" s="29"/>
      <c r="H30" s="16"/>
      <c r="I30" s="5" t="n">
        <f aca="false">1</f>
        <v>1</v>
      </c>
      <c r="J30" s="16"/>
      <c r="K30" s="16"/>
    </row>
    <row r="31" customFormat="false" ht="12.75" hidden="false" customHeight="false" outlineLevel="0" collapsed="false">
      <c r="A31" s="27" t="s">
        <v>41</v>
      </c>
      <c r="B31" s="22"/>
      <c r="C31" s="22"/>
      <c r="D31" s="29"/>
      <c r="E31" s="16"/>
      <c r="F31" s="29"/>
      <c r="G31" s="29"/>
      <c r="H31" s="16"/>
      <c r="I31" s="5" t="n">
        <f aca="false">1+1</f>
        <v>2</v>
      </c>
      <c r="J31" s="16"/>
      <c r="K31" s="16"/>
    </row>
    <row r="32" customFormat="false" ht="13.5" hidden="false" customHeight="false" outlineLevel="0" collapsed="false">
      <c r="A32" s="48" t="s">
        <v>169</v>
      </c>
      <c r="I32" s="5"/>
      <c r="K32" s="49"/>
    </row>
    <row r="33" customFormat="false" ht="13.5" hidden="false" customHeight="false" outlineLevel="0" collapsed="false">
      <c r="A33" s="50" t="s">
        <v>158</v>
      </c>
      <c r="B33" s="51"/>
      <c r="C33" s="51"/>
      <c r="D33" s="51"/>
      <c r="E33" s="51"/>
      <c r="F33" s="51"/>
      <c r="G33" s="51"/>
      <c r="H33" s="51"/>
      <c r="I33" s="52" t="n">
        <f aca="false">SUM(I24:I32)</f>
        <v>14</v>
      </c>
      <c r="J33" s="51"/>
      <c r="K33" s="51"/>
    </row>
  </sheetData>
  <mergeCells count="1">
    <mergeCell ref="A1:K1"/>
  </mergeCells>
  <printOptions headings="false" gridLines="false" gridLinesSet="true" horizontalCentered="false" verticalCentered="false"/>
  <pageMargins left="0.5" right="0.5" top="0.75" bottom="0.75"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I31" activeCellId="0" sqref="I31"/>
    </sheetView>
  </sheetViews>
  <sheetFormatPr defaultColWidth="9.13671875" defaultRowHeight="12.75" customHeight="true" zeroHeight="false" outlineLevelRow="0" outlineLevelCol="0"/>
  <cols>
    <col collapsed="false" customWidth="true" hidden="false" outlineLevel="0" max="1" min="1" style="1" width="20.56"/>
    <col collapsed="false" customWidth="true" hidden="false" outlineLevel="0" max="2" min="2" style="1" width="3.7"/>
    <col collapsed="false" customWidth="true" hidden="false" outlineLevel="0" max="3" min="3" style="1" width="37.85"/>
    <col collapsed="false" customWidth="true" hidden="false" outlineLevel="0" max="4" min="4" style="1" width="9.99"/>
    <col collapsed="false" customWidth="true" hidden="false" outlineLevel="0" max="5" min="5" style="1" width="6.7"/>
    <col collapsed="false" customWidth="true" hidden="false" outlineLevel="0" max="6" min="6" style="1" width="15.7"/>
    <col collapsed="false" customWidth="true" hidden="true" outlineLevel="0" max="7" min="7" style="1" width="10.71"/>
    <col collapsed="false" customWidth="true" hidden="true" outlineLevel="0" max="8" min="8" style="1" width="3.7"/>
    <col collapsed="false" customWidth="true" hidden="false" outlineLevel="0" max="9" min="9" style="1" width="10.71"/>
    <col collapsed="false" customWidth="true" hidden="false" outlineLevel="0" max="10" min="10" style="1" width="3.7"/>
    <col collapsed="false" customWidth="true" hidden="false" outlineLevel="0" max="11" min="11" style="1" width="29.71"/>
    <col collapsed="false" customWidth="false" hidden="false" outlineLevel="0" max="257" min="12" style="1" width="9.14"/>
  </cols>
  <sheetData>
    <row r="1" customFormat="false" ht="12.75" hidden="false" customHeight="false" outlineLevel="0" collapsed="false">
      <c r="A1" s="36" t="s">
        <v>157</v>
      </c>
      <c r="B1" s="36"/>
      <c r="C1" s="36"/>
      <c r="D1" s="36"/>
      <c r="E1" s="36"/>
      <c r="F1" s="36"/>
      <c r="G1" s="36"/>
      <c r="H1" s="36"/>
      <c r="I1" s="36"/>
      <c r="J1" s="36"/>
      <c r="K1" s="36"/>
    </row>
    <row r="3" customFormat="false" ht="12.75" hidden="false" customHeight="false" outlineLevel="0" collapsed="false">
      <c r="K3" s="37"/>
    </row>
    <row r="4" customFormat="false" ht="13.5" hidden="false" customHeight="false" outlineLevel="0" collapsed="false">
      <c r="I4" s="38"/>
      <c r="J4" s="38"/>
      <c r="K4" s="38"/>
    </row>
    <row r="5" customFormat="false" ht="13.5" hidden="false" customHeight="false" outlineLevel="0" collapsed="false">
      <c r="A5" s="39" t="s">
        <v>158</v>
      </c>
      <c r="B5" s="40"/>
      <c r="C5" s="40"/>
      <c r="D5" s="40"/>
      <c r="E5" s="40"/>
      <c r="F5" s="40"/>
      <c r="G5" s="40"/>
      <c r="H5" s="40"/>
      <c r="I5" s="40"/>
      <c r="J5" s="40"/>
      <c r="K5" s="41" t="n">
        <f aca="false">SUM(K10:K18)</f>
        <v>21</v>
      </c>
    </row>
    <row r="6" customFormat="false" ht="12.75" hidden="false" customHeight="false" outlineLevel="0" collapsed="false">
      <c r="A6" s="2"/>
      <c r="B6" s="2"/>
      <c r="C6" s="2"/>
      <c r="K6" s="4"/>
    </row>
    <row r="7" customFormat="false" ht="12.75" hidden="false" customHeight="false" outlineLevel="0" collapsed="false">
      <c r="A7" s="2"/>
      <c r="B7" s="2"/>
      <c r="C7" s="2"/>
      <c r="K7" s="4"/>
    </row>
    <row r="8" customFormat="false" ht="13.5" hidden="false" customHeight="false" outlineLevel="0" collapsed="false">
      <c r="A8" s="42" t="s">
        <v>159</v>
      </c>
      <c r="B8" s="42"/>
      <c r="C8" s="42" t="s">
        <v>160</v>
      </c>
      <c r="D8" s="42"/>
      <c r="E8" s="43"/>
      <c r="F8" s="43"/>
      <c r="G8" s="43"/>
      <c r="H8" s="43"/>
      <c r="I8" s="43"/>
      <c r="J8" s="43"/>
      <c r="K8" s="44"/>
    </row>
    <row r="9" customFormat="false" ht="12.75" hidden="false" customHeight="false" outlineLevel="0" collapsed="false">
      <c r="A9" s="3"/>
      <c r="B9" s="3"/>
      <c r="C9" s="3"/>
      <c r="D9" s="3"/>
      <c r="E9" s="3"/>
      <c r="F9" s="3"/>
      <c r="G9" s="3"/>
      <c r="H9" s="3"/>
      <c r="I9" s="3"/>
      <c r="K9" s="4"/>
    </row>
    <row r="10" customFormat="false" ht="12.75" hidden="false" customHeight="false" outlineLevel="0" collapsed="false">
      <c r="A10" s="5" t="s">
        <v>161</v>
      </c>
      <c r="B10" s="3"/>
      <c r="C10" s="3" t="s">
        <v>29</v>
      </c>
      <c r="D10" s="3"/>
      <c r="E10" s="3"/>
      <c r="F10" s="3"/>
      <c r="G10" s="3"/>
      <c r="H10" s="3"/>
      <c r="I10" s="3"/>
      <c r="K10" s="3"/>
    </row>
    <row r="11" customFormat="false" ht="12.75" hidden="false" customHeight="false" outlineLevel="0" collapsed="false">
      <c r="A11" s="6" t="s">
        <v>162</v>
      </c>
      <c r="B11" s="7"/>
      <c r="C11" s="7" t="s">
        <v>30</v>
      </c>
      <c r="D11" s="7"/>
      <c r="E11" s="7"/>
      <c r="F11" s="7"/>
      <c r="G11" s="7"/>
      <c r="H11" s="7"/>
      <c r="I11" s="7"/>
      <c r="J11" s="7"/>
      <c r="K11" s="7"/>
    </row>
    <row r="12" customFormat="false" ht="12.75" hidden="false" customHeight="false" outlineLevel="0" collapsed="false">
      <c r="A12" s="6" t="s">
        <v>96</v>
      </c>
      <c r="B12" s="7"/>
      <c r="C12" s="7" t="s">
        <v>31</v>
      </c>
      <c r="D12" s="7"/>
      <c r="E12" s="7"/>
      <c r="F12" s="7"/>
      <c r="G12" s="7"/>
      <c r="H12" s="7"/>
      <c r="I12" s="7"/>
      <c r="J12" s="7"/>
      <c r="K12" s="7" t="n">
        <f aca="false">1+1+1+1+1+1+1+1+1</f>
        <v>9</v>
      </c>
    </row>
    <row r="13" customFormat="false" ht="12.75" hidden="false" customHeight="false" outlineLevel="0" collapsed="false">
      <c r="A13" s="6" t="s">
        <v>87</v>
      </c>
      <c r="B13" s="7"/>
      <c r="C13" s="7" t="s">
        <v>163</v>
      </c>
      <c r="D13" s="7"/>
      <c r="E13" s="7"/>
      <c r="F13" s="7"/>
      <c r="G13" s="7"/>
      <c r="H13" s="7"/>
      <c r="I13" s="7"/>
      <c r="J13" s="7"/>
      <c r="K13" s="7" t="n">
        <f aca="false">1+1+1+1</f>
        <v>4</v>
      </c>
    </row>
    <row r="14" customFormat="false" ht="12.75" hidden="false" customHeight="false" outlineLevel="0" collapsed="false">
      <c r="A14" s="6" t="s">
        <v>101</v>
      </c>
      <c r="B14" s="7"/>
      <c r="C14" s="7" t="s">
        <v>33</v>
      </c>
      <c r="D14" s="7"/>
      <c r="E14" s="7"/>
      <c r="F14" s="7"/>
      <c r="G14" s="7"/>
      <c r="H14" s="7"/>
      <c r="I14" s="7"/>
      <c r="J14" s="7"/>
      <c r="K14" s="7" t="n">
        <f aca="false">1+1</f>
        <v>2</v>
      </c>
    </row>
    <row r="15" customFormat="false" ht="12.75" hidden="false" customHeight="false" outlineLevel="0" collapsed="false">
      <c r="A15" s="6" t="s">
        <v>164</v>
      </c>
      <c r="B15" s="7"/>
      <c r="C15" s="7" t="s">
        <v>34</v>
      </c>
      <c r="D15" s="7"/>
      <c r="E15" s="7"/>
      <c r="F15" s="7"/>
      <c r="G15" s="7"/>
      <c r="H15" s="7"/>
      <c r="I15" s="7"/>
      <c r="J15" s="7"/>
      <c r="K15" s="7"/>
    </row>
    <row r="16" customFormat="false" ht="12.75" hidden="false" customHeight="false" outlineLevel="0" collapsed="false">
      <c r="A16" s="6" t="s">
        <v>79</v>
      </c>
      <c r="B16" s="7"/>
      <c r="C16" s="7" t="s">
        <v>35</v>
      </c>
      <c r="D16" s="7"/>
      <c r="E16" s="7"/>
      <c r="F16" s="7"/>
      <c r="G16" s="7"/>
      <c r="H16" s="7"/>
      <c r="I16" s="7"/>
      <c r="J16" s="7"/>
      <c r="K16" s="7" t="n">
        <f aca="false">1+1+1</f>
        <v>3</v>
      </c>
    </row>
    <row r="17" customFormat="false" ht="12.75" hidden="false" customHeight="false" outlineLevel="0" collapsed="false">
      <c r="A17" s="6" t="s">
        <v>105</v>
      </c>
      <c r="B17" s="7"/>
      <c r="C17" s="7" t="s">
        <v>36</v>
      </c>
      <c r="D17" s="7"/>
      <c r="E17" s="7"/>
      <c r="F17" s="7"/>
      <c r="G17" s="7"/>
      <c r="H17" s="7"/>
      <c r="I17" s="7"/>
      <c r="J17" s="7"/>
      <c r="K17" s="7" t="n">
        <f aca="false">1+1+1</f>
        <v>3</v>
      </c>
    </row>
    <row r="18" customFormat="false" ht="12.75" hidden="false" customHeight="false" outlineLevel="0" collapsed="false">
      <c r="A18" s="6" t="s">
        <v>165</v>
      </c>
      <c r="B18" s="7"/>
      <c r="C18" s="7" t="s">
        <v>37</v>
      </c>
      <c r="D18" s="7"/>
      <c r="E18" s="7"/>
      <c r="F18" s="7"/>
      <c r="G18" s="7"/>
      <c r="H18" s="7"/>
      <c r="I18" s="7"/>
      <c r="J18" s="7"/>
      <c r="K18" s="45"/>
    </row>
    <row r="22" customFormat="false" ht="13.5" hidden="false" customHeight="false" outlineLevel="0" collapsed="false">
      <c r="A22" s="42" t="s">
        <v>166</v>
      </c>
      <c r="B22" s="43"/>
      <c r="C22" s="43"/>
      <c r="D22" s="43"/>
      <c r="E22" s="43"/>
      <c r="F22" s="43"/>
      <c r="G22" s="42"/>
      <c r="H22" s="43"/>
      <c r="I22" s="42" t="s">
        <v>167</v>
      </c>
      <c r="J22" s="43"/>
      <c r="K22" s="42" t="s">
        <v>168</v>
      </c>
    </row>
    <row r="23" customFormat="false" ht="12.75" hidden="false" customHeight="false" outlineLevel="0" collapsed="false">
      <c r="G23" s="2"/>
      <c r="I23" s="46"/>
      <c r="J23" s="3"/>
      <c r="K23" s="46"/>
    </row>
    <row r="24" customFormat="false" ht="12.75" hidden="false" customHeight="false" outlineLevel="0" collapsed="false">
      <c r="A24" s="27" t="s">
        <v>39</v>
      </c>
      <c r="B24" s="22"/>
      <c r="C24" s="22"/>
      <c r="D24" s="29"/>
      <c r="E24" s="16"/>
      <c r="F24" s="29"/>
      <c r="G24" s="29"/>
      <c r="H24" s="16"/>
      <c r="I24" s="6" t="n">
        <f aca="false">1+1+1+1</f>
        <v>4</v>
      </c>
      <c r="J24" s="16"/>
      <c r="K24" s="16"/>
    </row>
    <row r="25" customFormat="false" ht="12.75" hidden="false" customHeight="false" outlineLevel="0" collapsed="false">
      <c r="A25" s="27" t="s">
        <v>40</v>
      </c>
      <c r="B25" s="22"/>
      <c r="C25" s="22"/>
      <c r="D25" s="29"/>
      <c r="E25" s="16"/>
      <c r="F25" s="29"/>
      <c r="G25" s="29"/>
      <c r="H25" s="16"/>
      <c r="I25" s="6" t="n">
        <f aca="false">1</f>
        <v>1</v>
      </c>
      <c r="J25" s="16"/>
      <c r="K25" s="47"/>
    </row>
    <row r="26" customFormat="false" ht="12.75" hidden="false" customHeight="false" outlineLevel="0" collapsed="false">
      <c r="A26" s="27" t="s">
        <v>42</v>
      </c>
      <c r="B26" s="22"/>
      <c r="C26" s="22"/>
      <c r="D26" s="29"/>
      <c r="E26" s="16"/>
      <c r="F26" s="29"/>
      <c r="G26" s="29"/>
      <c r="H26" s="16"/>
      <c r="I26" s="6" t="n">
        <f aca="false">7</f>
        <v>7</v>
      </c>
      <c r="J26" s="16"/>
      <c r="K26" s="29"/>
    </row>
    <row r="27" customFormat="false" ht="12.75" hidden="false" customHeight="false" outlineLevel="0" collapsed="false">
      <c r="A27" s="27" t="s">
        <v>152</v>
      </c>
      <c r="B27" s="22"/>
      <c r="C27" s="22"/>
      <c r="D27" s="29"/>
      <c r="E27" s="16"/>
      <c r="F27" s="29"/>
      <c r="G27" s="29"/>
      <c r="H27" s="16"/>
      <c r="I27" s="6" t="n">
        <f aca="false">1+1</f>
        <v>2</v>
      </c>
      <c r="J27" s="16"/>
      <c r="K27" s="16"/>
    </row>
    <row r="28" customFormat="false" ht="12.75" hidden="false" customHeight="false" outlineLevel="0" collapsed="false">
      <c r="A28" s="27" t="s">
        <v>153</v>
      </c>
      <c r="B28" s="22"/>
      <c r="C28" s="22"/>
      <c r="D28" s="29"/>
      <c r="E28" s="16"/>
      <c r="F28" s="29"/>
      <c r="G28" s="29"/>
      <c r="H28" s="16"/>
      <c r="I28" s="6"/>
      <c r="J28" s="16"/>
      <c r="K28" s="16"/>
    </row>
    <row r="29" customFormat="false" ht="12.75" hidden="false" customHeight="false" outlineLevel="0" collapsed="false">
      <c r="A29" s="27" t="s">
        <v>154</v>
      </c>
      <c r="B29" s="22"/>
      <c r="C29" s="22"/>
      <c r="D29" s="29"/>
      <c r="E29" s="16"/>
      <c r="F29" s="29"/>
      <c r="G29" s="29"/>
      <c r="H29" s="16"/>
      <c r="I29" s="6" t="n">
        <f aca="false">1</f>
        <v>1</v>
      </c>
      <c r="J29" s="16"/>
      <c r="K29" s="29"/>
    </row>
    <row r="30" customFormat="false" ht="12.75" hidden="false" customHeight="false" outlineLevel="0" collapsed="false">
      <c r="A30" s="27" t="s">
        <v>43</v>
      </c>
      <c r="B30" s="22"/>
      <c r="C30" s="22"/>
      <c r="D30" s="29"/>
      <c r="E30" s="16"/>
      <c r="F30" s="29"/>
      <c r="G30" s="29"/>
      <c r="H30" s="16"/>
      <c r="I30" s="6" t="n">
        <f aca="false">1+1</f>
        <v>2</v>
      </c>
      <c r="J30" s="16"/>
      <c r="K30" s="16"/>
    </row>
    <row r="31" customFormat="false" ht="15.75" hidden="false" customHeight="true" outlineLevel="0" collapsed="false">
      <c r="A31" s="27" t="s">
        <v>41</v>
      </c>
      <c r="B31" s="22"/>
      <c r="C31" s="22"/>
      <c r="D31" s="29"/>
      <c r="E31" s="16"/>
      <c r="F31" s="29"/>
      <c r="G31" s="29"/>
      <c r="H31" s="16"/>
      <c r="I31" s="6"/>
      <c r="J31" s="16"/>
      <c r="K31" s="16"/>
    </row>
    <row r="32" customFormat="false" ht="13.5" hidden="false" customHeight="false" outlineLevel="0" collapsed="false">
      <c r="A32" s="48" t="s">
        <v>169</v>
      </c>
      <c r="I32" s="5" t="n">
        <f aca="false">1+1+1+1</f>
        <v>4</v>
      </c>
      <c r="K32" s="49"/>
    </row>
    <row r="33" customFormat="false" ht="13.5" hidden="false" customHeight="false" outlineLevel="0" collapsed="false">
      <c r="A33" s="50" t="s">
        <v>158</v>
      </c>
      <c r="B33" s="51"/>
      <c r="C33" s="51"/>
      <c r="D33" s="51"/>
      <c r="E33" s="51"/>
      <c r="F33" s="51"/>
      <c r="G33" s="51"/>
      <c r="H33" s="51"/>
      <c r="I33" s="52" t="n">
        <f aca="false">SUM(I24:I32)</f>
        <v>21</v>
      </c>
      <c r="J33" s="51"/>
      <c r="K33" s="51"/>
    </row>
  </sheetData>
  <mergeCells count="1">
    <mergeCell ref="A1:K1"/>
  </mergeCells>
  <printOptions headings="false" gridLines="false" gridLinesSet="true" horizontalCentered="false" verticalCentered="false"/>
  <pageMargins left="0.5" right="0.5" top="0.75" bottom="0.75"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98"/>
  <sheetViews>
    <sheetView showFormulas="false" showGridLines="true" showRowColHeaders="true" showZeros="true" rightToLeft="false" tabSelected="false" showOutlineSymbols="true" defaultGridColor="true" view="normal" topLeftCell="A67" colorId="64" zoomScale="100" zoomScaleNormal="100" zoomScalePageLayoutView="100" workbookViewId="0">
      <selection pane="topLeft" activeCell="H146" activeCellId="0" sqref="H146"/>
    </sheetView>
  </sheetViews>
  <sheetFormatPr defaultColWidth="9.13671875" defaultRowHeight="12.75" customHeight="true" zeroHeight="false" outlineLevelRow="0" outlineLevelCol="0"/>
  <cols>
    <col collapsed="false" customWidth="true" hidden="false" outlineLevel="0" max="1" min="1" style="1" width="9.85"/>
    <col collapsed="false" customWidth="true" hidden="false" outlineLevel="0" max="2" min="2" style="1" width="30.7"/>
    <col collapsed="false" customWidth="true" hidden="false" outlineLevel="0" max="3" min="3" style="1" width="10.85"/>
    <col collapsed="false" customWidth="true" hidden="false" outlineLevel="0" max="4" min="4" style="1" width="20.13"/>
    <col collapsed="false" customWidth="true" hidden="false" outlineLevel="0" max="5" min="5" style="1" width="15.13"/>
    <col collapsed="false" customWidth="true" hidden="false" outlineLevel="0" max="6" min="6" style="1" width="7.28"/>
    <col collapsed="false" customWidth="true" hidden="false" outlineLevel="0" max="7" min="7" style="1" width="41.99"/>
    <col collapsed="false" customWidth="true" hidden="false" outlineLevel="0" max="8" min="8" style="1" width="46.56"/>
    <col collapsed="false" customWidth="true" hidden="false" outlineLevel="0" max="9" min="9" style="1" width="8.41"/>
    <col collapsed="false" customWidth="true" hidden="false" outlineLevel="0" max="10" min="10" style="1" width="11.85"/>
    <col collapsed="false" customWidth="true" hidden="false" outlineLevel="0" max="11" min="11" style="1" width="14.14"/>
    <col collapsed="false" customWidth="true" hidden="false" outlineLevel="0" max="12" min="12" style="1" width="9.85"/>
    <col collapsed="false" customWidth="true" hidden="false" outlineLevel="0" max="13" min="13" style="1" width="13.28"/>
    <col collapsed="false" customWidth="true" hidden="false" outlineLevel="0" max="14" min="14" style="1" width="10.85"/>
    <col collapsed="false" customWidth="false" hidden="false" outlineLevel="0" max="15" min="15" style="1" width="9.14"/>
    <col collapsed="false" customWidth="true" hidden="false" outlineLevel="0" max="16" min="16" style="1" width="12.28"/>
    <col collapsed="false" customWidth="true" hidden="false" outlineLevel="0" max="17" min="17" style="1" width="10.71"/>
    <col collapsed="false" customWidth="true" hidden="false" outlineLevel="0" max="18" min="18" style="1" width="13.28"/>
    <col collapsed="false" customWidth="true" hidden="false" outlineLevel="0" max="19" min="19" style="1" width="9.7"/>
    <col collapsed="false" customWidth="true" hidden="false" outlineLevel="0" max="20" min="20" style="1" width="11.56"/>
    <col collapsed="false" customWidth="true" hidden="false" outlineLevel="0" max="27" min="21" style="1" width="9.85"/>
    <col collapsed="false" customWidth="false" hidden="false" outlineLevel="0" max="29" min="28" style="1" width="9.14"/>
    <col collapsed="false" customWidth="true" hidden="false" outlineLevel="0" max="31" min="30" style="1" width="9.85"/>
    <col collapsed="false" customWidth="false" hidden="false" outlineLevel="0" max="257" min="32" style="1" width="9.14"/>
  </cols>
  <sheetData>
    <row r="1" customFormat="false" ht="12.75" hidden="false" customHeight="false" outlineLevel="0" collapsed="false">
      <c r="A1" s="2" t="s">
        <v>0</v>
      </c>
      <c r="B1" s="2"/>
      <c r="C1" s="2"/>
      <c r="D1" s="2"/>
      <c r="E1" s="2"/>
      <c r="F1" s="2"/>
      <c r="G1" s="2" t="s">
        <v>1</v>
      </c>
      <c r="H1" s="2" t="s">
        <v>2</v>
      </c>
      <c r="I1" s="2" t="s">
        <v>3</v>
      </c>
      <c r="J1" s="2" t="s">
        <v>4</v>
      </c>
      <c r="K1" s="2" t="s">
        <v>5</v>
      </c>
      <c r="L1" s="2" t="s">
        <v>6</v>
      </c>
      <c r="M1" s="2" t="s">
        <v>7</v>
      </c>
      <c r="N1" s="2" t="s">
        <v>8</v>
      </c>
      <c r="O1" s="2" t="s">
        <v>9</v>
      </c>
      <c r="P1" s="2" t="s">
        <v>10</v>
      </c>
      <c r="Q1" s="2" t="s">
        <v>11</v>
      </c>
      <c r="R1" s="2" t="s">
        <v>12</v>
      </c>
      <c r="S1" s="2" t="s">
        <v>13</v>
      </c>
      <c r="T1" s="2" t="s">
        <v>14</v>
      </c>
      <c r="U1" s="2" t="s">
        <v>15</v>
      </c>
      <c r="V1" s="2" t="s">
        <v>16</v>
      </c>
      <c r="W1" s="2" t="s">
        <v>17</v>
      </c>
      <c r="X1" s="2" t="s">
        <v>18</v>
      </c>
      <c r="Y1" s="2" t="s">
        <v>19</v>
      </c>
      <c r="Z1" s="2" t="s">
        <v>20</v>
      </c>
      <c r="AA1" s="2" t="s">
        <v>21</v>
      </c>
      <c r="AB1" s="2" t="s">
        <v>22</v>
      </c>
      <c r="AC1" s="2" t="s">
        <v>23</v>
      </c>
      <c r="AD1" s="2" t="s">
        <v>24</v>
      </c>
      <c r="AE1" s="2" t="s">
        <v>25</v>
      </c>
      <c r="AF1" s="2" t="s">
        <v>26</v>
      </c>
      <c r="AG1" s="2" t="s">
        <v>27</v>
      </c>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3" t="s">
        <v>29</v>
      </c>
      <c r="B2" s="4"/>
      <c r="H2" s="1" t="n">
        <f aca="false">1+1</f>
        <v>2</v>
      </c>
      <c r="J2" s="1" t="n">
        <f aca="false">1</f>
        <v>1</v>
      </c>
      <c r="K2" s="4"/>
      <c r="L2" s="5"/>
      <c r="M2" s="4"/>
      <c r="N2" s="4"/>
      <c r="P2" s="1" t="n">
        <v>1</v>
      </c>
      <c r="AC2" s="1" t="n">
        <f aca="false">'summary 0910'!K10</f>
        <v>1</v>
      </c>
      <c r="AD2" s="1" t="n">
        <f aca="false">'summary 0917'!K10</f>
        <v>2</v>
      </c>
      <c r="AE2" s="1" t="n">
        <f aca="false">'summary 0924'!K10</f>
        <v>2</v>
      </c>
      <c r="AF2" s="1" t="n">
        <f aca="false">'summary 1001'!K10</f>
        <v>2</v>
      </c>
      <c r="AG2" s="1" t="n">
        <f aca="false">'summary 1008'!K10</f>
        <v>2</v>
      </c>
    </row>
    <row r="3" customFormat="false" ht="12.75" hidden="false" customHeight="false" outlineLevel="0" collapsed="false">
      <c r="A3" s="3" t="s">
        <v>30</v>
      </c>
      <c r="B3" s="5"/>
      <c r="K3" s="5"/>
      <c r="L3" s="5"/>
      <c r="M3" s="5"/>
      <c r="N3" s="6" t="n">
        <v>1</v>
      </c>
      <c r="P3" s="1" t="n">
        <v>1</v>
      </c>
      <c r="R3" s="1" t="n">
        <f aca="false">'[1]summary 0625'!K11</f>
        <v>2</v>
      </c>
      <c r="T3" s="1" t="n">
        <f aca="false">'[1]summary 0709'!K10</f>
        <v>1</v>
      </c>
      <c r="AE3" s="1" t="n">
        <f aca="false">'summary 0924'!K11</f>
        <v>1</v>
      </c>
    </row>
    <row r="4" customFormat="false" ht="12.75" hidden="false" customHeight="false" outlineLevel="0" collapsed="false">
      <c r="A4" s="3" t="s">
        <v>31</v>
      </c>
      <c r="B4" s="5"/>
      <c r="G4" s="1" t="n">
        <f aca="false">1+1+1+1+1+1+1+1+1+1+1+1+1+1+1+1+1+1+1+1+1+1+1+1+1+1+1+1+1+1</f>
        <v>30</v>
      </c>
      <c r="H4" s="1" t="n">
        <f aca="false">1+1+1+1+1+1</f>
        <v>6</v>
      </c>
      <c r="I4" s="1" t="n">
        <f aca="false">1+1+1+1+1+1+1+1+1+1</f>
        <v>10</v>
      </c>
      <c r="J4" s="1" t="n">
        <f aca="false">1+1+1+1+1+1+1+1+1+1+1+1+1+1+1+1+1+1+1</f>
        <v>19</v>
      </c>
      <c r="K4" s="5" t="n">
        <v>13</v>
      </c>
      <c r="L4" s="5" t="n">
        <v>7</v>
      </c>
      <c r="M4" s="5" t="n">
        <v>2</v>
      </c>
      <c r="N4" s="6" t="n">
        <f aca="false">8</f>
        <v>8</v>
      </c>
      <c r="O4" s="1" t="n">
        <v>5</v>
      </c>
      <c r="P4" s="1" t="n">
        <v>6</v>
      </c>
      <c r="Q4" s="1" t="n">
        <f aca="false">'[1]summary 0618'!K12</f>
        <v>6</v>
      </c>
      <c r="R4" s="1" t="n">
        <f aca="false">'[1]summary 0625'!K12</f>
        <v>9</v>
      </c>
      <c r="S4" s="1" t="n">
        <f aca="false">'[1]summary 0702'!K12</f>
        <v>5</v>
      </c>
      <c r="W4" s="1" t="n">
        <f aca="false">'[1]summary 0730'!K12</f>
        <v>17</v>
      </c>
      <c r="X4" s="1" t="n">
        <f aca="false">'[1]summary 0806'!K12</f>
        <v>12</v>
      </c>
      <c r="Y4" s="1" t="n">
        <f aca="false">'[1]summary 0813'!K12</f>
        <v>5</v>
      </c>
      <c r="Z4" s="1" t="n">
        <f aca="false">'summary 0820'!K12</f>
        <v>4</v>
      </c>
      <c r="AA4" s="1" t="n">
        <f aca="false">'summary 0827'!K12</f>
        <v>8</v>
      </c>
      <c r="AB4" s="1" t="n">
        <f aca="false">'summary 0904'!K12</f>
        <v>11</v>
      </c>
      <c r="AC4" s="1" t="n">
        <f aca="false">'summary 0910'!K12</f>
        <v>4</v>
      </c>
      <c r="AD4" s="1" t="n">
        <f aca="false">'summary 0917'!K12</f>
        <v>6</v>
      </c>
      <c r="AE4" s="1" t="n">
        <f aca="false">'summary 0924'!K12</f>
        <v>4</v>
      </c>
      <c r="AF4" s="1" t="n">
        <f aca="false">'summary 1001'!K12</f>
        <v>10</v>
      </c>
      <c r="AG4" s="1" t="n">
        <f aca="false">'summary 1008'!K12</f>
        <v>6</v>
      </c>
    </row>
    <row r="5" customFormat="false" ht="12.75" hidden="false" customHeight="false" outlineLevel="0" collapsed="false">
      <c r="A5" s="3" t="s">
        <v>32</v>
      </c>
      <c r="B5" s="5"/>
      <c r="G5" s="1" t="n">
        <f aca="false">1+1+1+1+1</f>
        <v>5</v>
      </c>
      <c r="H5" s="1" t="n">
        <f aca="false">1+1+1</f>
        <v>3</v>
      </c>
      <c r="I5" s="1" t="n">
        <f aca="false">1+1+1</f>
        <v>3</v>
      </c>
      <c r="J5" s="1" t="n">
        <f aca="false">1+1</f>
        <v>2</v>
      </c>
      <c r="K5" s="5" t="n">
        <v>6</v>
      </c>
      <c r="L5" s="5" t="n">
        <v>5</v>
      </c>
      <c r="M5" s="5" t="n">
        <v>6</v>
      </c>
      <c r="N5" s="6" t="n">
        <f aca="false">4</f>
        <v>4</v>
      </c>
      <c r="O5" s="1" t="n">
        <v>5</v>
      </c>
      <c r="P5" s="1" t="n">
        <v>2</v>
      </c>
      <c r="Q5" s="1" t="n">
        <f aca="false">'[1]summary 0618'!K13</f>
        <v>4</v>
      </c>
      <c r="R5" s="1" t="n">
        <f aca="false">'[1]summary 0625'!K13</f>
        <v>3</v>
      </c>
      <c r="S5" s="1" t="n">
        <f aca="false">'[1]summary 0702'!K13</f>
        <v>1</v>
      </c>
      <c r="T5" s="1" t="n">
        <f aca="false">'[1]summary 0709'!K12</f>
        <v>12</v>
      </c>
      <c r="U5" s="1" t="n">
        <f aca="false">'[1]summary 0716'!K12</f>
        <v>9</v>
      </c>
      <c r="V5" s="1" t="n">
        <f aca="false">'[1]summary 0723'!K12</f>
        <v>9</v>
      </c>
      <c r="W5" s="1" t="n">
        <f aca="false">'[1]summary 0730'!K13</f>
        <v>4</v>
      </c>
      <c r="X5" s="1" t="n">
        <f aca="false">'[1]summary 0806'!K13</f>
        <v>5</v>
      </c>
      <c r="Y5" s="1" t="n">
        <f aca="false">'[1]summary 0813'!K13</f>
        <v>5</v>
      </c>
      <c r="Z5" s="1" t="n">
        <f aca="false">'summary 0820'!K13</f>
        <v>3</v>
      </c>
      <c r="AA5" s="1" t="n">
        <f aca="false">'summary 0827'!K13</f>
        <v>6</v>
      </c>
      <c r="AB5" s="1" t="n">
        <f aca="false">'summary 0904'!K13</f>
        <v>4</v>
      </c>
      <c r="AC5" s="1" t="n">
        <f aca="false">'summary 0910'!K13</f>
        <v>3</v>
      </c>
      <c r="AD5" s="1" t="n">
        <f aca="false">'summary 0917'!K13</f>
        <v>6</v>
      </c>
      <c r="AE5" s="1" t="n">
        <f aca="false">'summary 0924'!K13</f>
        <v>4</v>
      </c>
      <c r="AF5" s="1" t="n">
        <f aca="false">'summary 1001'!K13</f>
        <v>6</v>
      </c>
      <c r="AG5" s="1" t="n">
        <f aca="false">'summary 1008'!K13</f>
        <v>4</v>
      </c>
    </row>
    <row r="6" customFormat="false" ht="12.75" hidden="false" customHeight="false" outlineLevel="0" collapsed="false">
      <c r="A6" s="3" t="s">
        <v>33</v>
      </c>
      <c r="B6" s="5"/>
      <c r="G6" s="1" t="n">
        <f aca="false">1+1</f>
        <v>2</v>
      </c>
      <c r="H6" s="1" t="n">
        <f aca="false">1+1+1+1</f>
        <v>4</v>
      </c>
      <c r="I6" s="1" t="n">
        <f aca="false">1</f>
        <v>1</v>
      </c>
      <c r="J6" s="1" t="n">
        <f aca="false">1+1+1</f>
        <v>3</v>
      </c>
      <c r="K6" s="5"/>
      <c r="L6" s="5"/>
      <c r="M6" s="5" t="n">
        <v>1</v>
      </c>
      <c r="N6" s="6"/>
      <c r="O6" s="1" t="n">
        <v>1</v>
      </c>
      <c r="P6" s="1" t="n">
        <v>3</v>
      </c>
      <c r="T6" s="1" t="n">
        <f aca="false">'[1]summary 0709'!K13</f>
        <v>5</v>
      </c>
      <c r="U6" s="1" t="n">
        <f aca="false">'[1]summary 0716'!K13</f>
        <v>5</v>
      </c>
      <c r="V6" s="1" t="n">
        <f aca="false">'[1]summary 0723'!K13</f>
        <v>5</v>
      </c>
      <c r="W6" s="1" t="n">
        <f aca="false">'[1]summary 0730'!K14</f>
        <v>1</v>
      </c>
      <c r="X6" s="1" t="n">
        <f aca="false">'[1]summary 0806'!K14</f>
        <v>1</v>
      </c>
      <c r="Y6" s="1" t="n">
        <f aca="false">'[1]summary 0813'!K14</f>
        <v>2</v>
      </c>
      <c r="AA6" s="1" t="n">
        <f aca="false">'summary 0827'!K14</f>
        <v>1</v>
      </c>
      <c r="AC6" s="1" t="n">
        <f aca="false">'summary 0910'!K14</f>
        <v>2</v>
      </c>
      <c r="AG6" s="1" t="n">
        <f aca="false">'summary 1008'!K14</f>
        <v>2</v>
      </c>
    </row>
    <row r="7" customFormat="false" ht="12.75" hidden="false" customHeight="false" outlineLevel="0" collapsed="false">
      <c r="A7" s="3" t="s">
        <v>34</v>
      </c>
      <c r="B7" s="5"/>
      <c r="G7" s="1" t="n">
        <f aca="false">1+1+1</f>
        <v>3</v>
      </c>
      <c r="K7" s="5"/>
      <c r="L7" s="5"/>
      <c r="M7" s="5" t="n">
        <v>1</v>
      </c>
      <c r="N7" s="6" t="n">
        <f aca="false">1</f>
        <v>1</v>
      </c>
      <c r="O7" s="1" t="n">
        <v>3</v>
      </c>
      <c r="Q7" s="1" t="n">
        <f aca="false">'[1]summary 0618'!K15</f>
        <v>1</v>
      </c>
      <c r="R7" s="1" t="n">
        <f aca="false">'[1]summary 0625'!K15</f>
        <v>5</v>
      </c>
      <c r="S7" s="1" t="n">
        <f aca="false">'[1]summary 0702'!K15</f>
        <v>1</v>
      </c>
      <c r="T7" s="1" t="n">
        <f aca="false">'[1]summary 0709'!K14</f>
        <v>3</v>
      </c>
      <c r="W7" s="1" t="n">
        <f aca="false">'[1]summary 0730'!K15</f>
        <v>2</v>
      </c>
      <c r="X7" s="1" t="n">
        <f aca="false">'[1]summary 0806'!K15</f>
        <v>1</v>
      </c>
      <c r="Y7" s="1" t="n">
        <f aca="false">'[1]summary 0813'!K15</f>
        <v>2</v>
      </c>
      <c r="AA7" s="1" t="n">
        <f aca="false">'summary 0827'!K15</f>
        <v>3</v>
      </c>
      <c r="AB7" s="1" t="n">
        <f aca="false">'summary 0904'!K15</f>
        <v>1</v>
      </c>
      <c r="AC7" s="1" t="n">
        <f aca="false">'summary 0910'!K15</f>
        <v>1</v>
      </c>
      <c r="AF7" s="1" t="n">
        <f aca="false">'summary 1001'!K15</f>
        <v>1</v>
      </c>
    </row>
    <row r="8" customFormat="false" ht="12.75" hidden="false" customHeight="false" outlineLevel="0" collapsed="false">
      <c r="A8" s="3" t="s">
        <v>35</v>
      </c>
      <c r="B8" s="5"/>
      <c r="G8" s="1" t="n">
        <f aca="false">1+1+1+1</f>
        <v>4</v>
      </c>
      <c r="H8" s="1" t="n">
        <f aca="false">1</f>
        <v>1</v>
      </c>
      <c r="I8" s="1" t="n">
        <f aca="false">1+1+1+1+1</f>
        <v>5</v>
      </c>
      <c r="J8" s="1" t="n">
        <f aca="false">1</f>
        <v>1</v>
      </c>
      <c r="K8" s="5" t="n">
        <v>2</v>
      </c>
      <c r="L8" s="5" t="n">
        <v>1</v>
      </c>
      <c r="M8" s="5"/>
      <c r="N8" s="6" t="n">
        <f aca="false">3</f>
        <v>3</v>
      </c>
      <c r="P8" s="1" t="n">
        <v>3</v>
      </c>
      <c r="Q8" s="1" t="n">
        <f aca="false">'[1]summary 0618'!K16</f>
        <v>1</v>
      </c>
      <c r="T8" s="1" t="n">
        <f aca="false">'[1]summary 0709'!K15</f>
        <v>2</v>
      </c>
      <c r="V8" s="1" t="n">
        <f aca="false">'[1]summary 0723'!K16</f>
        <v>2</v>
      </c>
      <c r="X8" s="1" t="n">
        <f aca="false">'[1]summary 0806'!K16</f>
        <v>1</v>
      </c>
      <c r="Y8" s="1" t="n">
        <f aca="false">'[1]summary 0813'!K16</f>
        <v>1</v>
      </c>
      <c r="Z8" s="1" t="n">
        <f aca="false">'summary 0820'!K16</f>
        <v>3</v>
      </c>
      <c r="AA8" s="1" t="n">
        <f aca="false">'summary 0827'!K16</f>
        <v>2</v>
      </c>
      <c r="AG8" s="1" t="n">
        <f aca="false">'summary 1008'!K16</f>
        <v>1</v>
      </c>
    </row>
    <row r="9" customFormat="false" ht="12.75" hidden="false" customHeight="false" outlineLevel="0" collapsed="false">
      <c r="A9" s="3" t="s">
        <v>36</v>
      </c>
      <c r="B9" s="5"/>
      <c r="K9" s="5" t="n">
        <v>1</v>
      </c>
      <c r="L9" s="5"/>
      <c r="M9" s="5" t="n">
        <v>1</v>
      </c>
      <c r="N9" s="6"/>
      <c r="O9" s="1" t="n">
        <v>2</v>
      </c>
      <c r="Q9" s="1" t="n">
        <f aca="false">'[1]summary 0618'!K17</f>
        <v>4</v>
      </c>
      <c r="R9" s="1" t="n">
        <f aca="false">'[1]summary 0625'!K17</f>
        <v>7</v>
      </c>
      <c r="V9" s="1" t="n">
        <f aca="false">'[1]summary 0723'!K16</f>
        <v>2</v>
      </c>
      <c r="W9" s="1" t="n">
        <f aca="false">'[1]summary 0730'!K17</f>
        <v>3</v>
      </c>
      <c r="X9" s="1" t="n">
        <f aca="false">'[1]summary 0806'!K17</f>
        <v>3</v>
      </c>
      <c r="Y9" s="1" t="n">
        <f aca="false">'[1]summary 0813'!K17</f>
        <v>2</v>
      </c>
      <c r="Z9" s="1" t="n">
        <f aca="false">'summary 0820'!K17</f>
        <v>3</v>
      </c>
      <c r="AA9" s="1" t="n">
        <f aca="false">'summary 0827'!K17</f>
        <v>2</v>
      </c>
      <c r="AB9" s="1" t="n">
        <f aca="false">'summary 0904'!K17</f>
        <v>1</v>
      </c>
      <c r="AD9" s="1" t="n">
        <f aca="false">'summary 0917'!K17</f>
        <v>1</v>
      </c>
      <c r="AE9" s="1" t="n">
        <f aca="false">'summary 0924'!K17</f>
        <v>3</v>
      </c>
      <c r="AF9" s="1" t="n">
        <f aca="false">'summary 1001'!K17</f>
        <v>1</v>
      </c>
    </row>
    <row r="10" customFormat="false" ht="12.75" hidden="false" customHeight="false" outlineLevel="0" collapsed="false">
      <c r="A10" s="7" t="s">
        <v>37</v>
      </c>
      <c r="B10" s="5"/>
      <c r="K10" s="5"/>
      <c r="L10" s="5"/>
      <c r="M10" s="5"/>
      <c r="N10" s="5"/>
      <c r="S10" s="1" t="n">
        <f aca="false">'[1]summary 0702'!K18</f>
        <v>1</v>
      </c>
      <c r="U10" s="1" t="n">
        <f aca="false">'[1]summary 0716'!K17</f>
        <v>1</v>
      </c>
      <c r="V10" s="1" t="n">
        <f aca="false">'[1]summary 0723'!K17</f>
        <v>1</v>
      </c>
      <c r="W10" s="1" t="n">
        <f aca="false">'[1]summary 0730'!K18</f>
        <v>2</v>
      </c>
      <c r="X10" s="1" t="n">
        <f aca="false">'[1]summary 0806'!K18</f>
        <v>1</v>
      </c>
      <c r="Z10" s="1" t="n">
        <f aca="false">'summary 0820'!K18</f>
        <v>1</v>
      </c>
      <c r="AA10" s="1" t="n">
        <f aca="false">'summary 0827'!K18</f>
        <v>1</v>
      </c>
      <c r="AB10" s="1" t="n">
        <f aca="false">'summary 0904'!K18</f>
        <v>1</v>
      </c>
      <c r="AD10" s="1" t="n">
        <f aca="false">'summary 0917'!K18</f>
        <v>1</v>
      </c>
      <c r="AF10" s="1" t="n">
        <f aca="false">'summary 1001'!K18</f>
        <v>3</v>
      </c>
      <c r="AG10" s="1" t="n">
        <f aca="false">'summary 1008'!K18</f>
        <v>3</v>
      </c>
    </row>
    <row r="11" customFormat="false" ht="12.75" hidden="false" customHeight="false" outlineLevel="0" collapsed="false">
      <c r="A11" s="8" t="s">
        <v>38</v>
      </c>
      <c r="B11" s="5"/>
      <c r="G11" s="1" t="n">
        <v>44</v>
      </c>
      <c r="H11" s="1" t="n">
        <v>16</v>
      </c>
      <c r="I11" s="1" t="n">
        <v>19</v>
      </c>
      <c r="J11" s="1" t="n">
        <f aca="false">SUM(J2:J8)</f>
        <v>26</v>
      </c>
      <c r="K11" s="5" t="n">
        <f aca="false">SUM(K2:K9)</f>
        <v>22</v>
      </c>
      <c r="L11" s="5" t="n">
        <f aca="false">SUM(L2:L9)</f>
        <v>13</v>
      </c>
      <c r="M11" s="5" t="n">
        <f aca="false">SUM(M2:M9)</f>
        <v>11</v>
      </c>
      <c r="N11" s="5" t="n">
        <f aca="false">SUM(N2:N9)</f>
        <v>17</v>
      </c>
      <c r="O11" s="5" t="n">
        <f aca="false">SUM(O2:O9)</f>
        <v>16</v>
      </c>
      <c r="P11" s="5" t="n">
        <f aca="false">SUM(P2:P9)</f>
        <v>16</v>
      </c>
      <c r="Q11" s="5" t="n">
        <f aca="false">SUM(Q2:Q9)</f>
        <v>16</v>
      </c>
      <c r="R11" s="5" t="n">
        <f aca="false">SUM(R2:R9)</f>
        <v>26</v>
      </c>
      <c r="S11" s="5" t="n">
        <f aca="false">SUM(S2:S10)</f>
        <v>8</v>
      </c>
      <c r="T11" s="5" t="n">
        <f aca="false">SUM(T2:T10)</f>
        <v>23</v>
      </c>
      <c r="U11" s="1" t="n">
        <f aca="false">SUM(U3:U10)</f>
        <v>15</v>
      </c>
      <c r="V11" s="1" t="n">
        <f aca="false">SUM(V3:V10)</f>
        <v>19</v>
      </c>
      <c r="W11" s="1" t="n">
        <f aca="false">SUM(W3:W10)</f>
        <v>29</v>
      </c>
      <c r="X11" s="1" t="n">
        <f aca="false">SUM(X3:X10)</f>
        <v>24</v>
      </c>
      <c r="Y11" s="1" t="n">
        <f aca="false">SUM(Y3:Y10)</f>
        <v>17</v>
      </c>
      <c r="Z11" s="1" t="n">
        <f aca="false">SUM(Z3:Z10)</f>
        <v>14</v>
      </c>
      <c r="AA11" s="1" t="n">
        <f aca="false">SUM(AA3:AA10)</f>
        <v>23</v>
      </c>
      <c r="AB11" s="1" t="n">
        <f aca="false">SUM(AB3:AB10)</f>
        <v>18</v>
      </c>
      <c r="AC11" s="1" t="n">
        <f aca="false">SUM(AC2:AC10)</f>
        <v>11</v>
      </c>
      <c r="AD11" s="1" t="n">
        <f aca="false">SUM(AD2:AD10)</f>
        <v>16</v>
      </c>
      <c r="AE11" s="1" t="n">
        <f aca="false">SUM(AE2:AE10)</f>
        <v>14</v>
      </c>
      <c r="AF11" s="1" t="n">
        <f aca="false">SUM(AF2:AF10)</f>
        <v>23</v>
      </c>
      <c r="AG11" s="1" t="n">
        <f aca="false">SUM(AG2:AG10)</f>
        <v>18</v>
      </c>
    </row>
    <row r="12" customFormat="false" ht="12.75" hidden="false" customHeight="false" outlineLevel="0" collapsed="false">
      <c r="A12" s="2" t="s">
        <v>0</v>
      </c>
      <c r="B12" s="2"/>
      <c r="C12" s="2"/>
      <c r="D12" s="2"/>
      <c r="E12" s="2"/>
      <c r="F12" s="2"/>
      <c r="G12" s="9" t="n">
        <v>36986</v>
      </c>
      <c r="H12" s="9" t="n">
        <v>36993</v>
      </c>
      <c r="I12" s="9" t="n">
        <v>37000</v>
      </c>
      <c r="J12" s="9" t="n">
        <v>37007</v>
      </c>
      <c r="K12" s="9" t="n">
        <v>37013</v>
      </c>
      <c r="L12" s="9" t="n">
        <v>37021</v>
      </c>
      <c r="M12" s="9" t="n">
        <v>37029</v>
      </c>
      <c r="N12" s="9" t="n">
        <v>37039</v>
      </c>
      <c r="O12" s="9" t="n">
        <v>37046</v>
      </c>
      <c r="P12" s="9" t="n">
        <v>37053</v>
      </c>
      <c r="Q12" s="9" t="n">
        <v>37060</v>
      </c>
      <c r="R12" s="9" t="n">
        <v>37067</v>
      </c>
      <c r="S12" s="9" t="n">
        <v>37074</v>
      </c>
      <c r="T12" s="9" t="n">
        <v>37081</v>
      </c>
      <c r="U12" s="9" t="n">
        <v>37088</v>
      </c>
      <c r="V12" s="9" t="n">
        <v>37095</v>
      </c>
      <c r="W12" s="9" t="n">
        <v>37102</v>
      </c>
      <c r="X12" s="9" t="n">
        <v>37109</v>
      </c>
      <c r="Y12" s="9" t="n">
        <v>37116</v>
      </c>
      <c r="Z12" s="9" t="n">
        <v>37123</v>
      </c>
      <c r="AA12" s="9" t="n">
        <v>37130</v>
      </c>
      <c r="AB12" s="9" t="n">
        <v>37138</v>
      </c>
      <c r="AC12" s="9" t="n">
        <v>37144</v>
      </c>
      <c r="AD12" s="9" t="n">
        <v>37151</v>
      </c>
      <c r="AE12" s="9" t="n">
        <v>37158</v>
      </c>
      <c r="AF12" s="9" t="n">
        <v>37165</v>
      </c>
      <c r="AG12" s="9" t="n">
        <v>37172</v>
      </c>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15" customFormat="false" ht="12.75" hidden="false" customHeight="false" outlineLevel="0" collapsed="false">
      <c r="A15" s="1" t="s">
        <v>39</v>
      </c>
      <c r="Y15" s="1" t="n">
        <f aca="false">[2]Aug!$U$24+[2]Aug!$U$9</f>
        <v>3</v>
      </c>
      <c r="Z15" s="1" t="n">
        <f aca="false">[2]Aug!$AB$27</f>
        <v>1</v>
      </c>
      <c r="AB15" s="1" t="n">
        <f aca="false">3</f>
        <v>3</v>
      </c>
      <c r="AC15" s="1" t="n">
        <f aca="false">2</f>
        <v>2</v>
      </c>
      <c r="AD15" s="1" t="n">
        <v>3</v>
      </c>
      <c r="AE15" s="1" t="n">
        <f aca="false">7+1</f>
        <v>8</v>
      </c>
      <c r="AF15" s="1" t="n">
        <f aca="false">2</f>
        <v>2</v>
      </c>
      <c r="AG15" s="1" t="n">
        <f aca="false">1</f>
        <v>1</v>
      </c>
      <c r="AH15" s="1" t="s">
        <v>39</v>
      </c>
    </row>
    <row r="16" customFormat="false" ht="12.75" hidden="false" customHeight="false" outlineLevel="0" collapsed="false">
      <c r="A16" s="1" t="s">
        <v>40</v>
      </c>
      <c r="X16" s="1" t="n">
        <f aca="false">[2]Aug!$N$22+[2]Aug!$N$20+[2]Aug!$N$7+[2]Aug!$N$8</f>
        <v>14</v>
      </c>
      <c r="Y16" s="1" t="n">
        <f aca="false">[2]Aug!$U$20+[2]Aug!$U$22+[2]Aug!$U$16</f>
        <v>3</v>
      </c>
      <c r="Z16" s="1" t="n">
        <f aca="false">[2]Aug!$AB$22+[2]Aug!$AB$7+[2]Aug!$AB$8</f>
        <v>8</v>
      </c>
      <c r="AA16" s="1" t="n">
        <f aca="false">[2]Aug!$AI$16+1</f>
        <v>2</v>
      </c>
      <c r="AB16" s="1" t="n">
        <f aca="false">1+1+5+2</f>
        <v>9</v>
      </c>
      <c r="AC16" s="1" t="n">
        <f aca="false">1+4+12</f>
        <v>17</v>
      </c>
      <c r="AD16" s="1" t="n">
        <v>57</v>
      </c>
      <c r="AE16" s="1" t="n">
        <f aca="false">14+1+1</f>
        <v>16</v>
      </c>
      <c r="AF16" s="1" t="n">
        <f aca="false">1+1</f>
        <v>2</v>
      </c>
      <c r="AG16" s="1" t="n">
        <f aca="false">1+2+2</f>
        <v>5</v>
      </c>
      <c r="AH16" s="1" t="s">
        <v>40</v>
      </c>
    </row>
    <row r="17" customFormat="false" ht="12.75" hidden="false" customHeight="false" outlineLevel="0" collapsed="false">
      <c r="A17" s="1" t="s">
        <v>41</v>
      </c>
      <c r="AH17" s="1" t="s">
        <v>41</v>
      </c>
    </row>
    <row r="18" customFormat="false" ht="12.75" hidden="false" customHeight="false" outlineLevel="0" collapsed="false">
      <c r="A18" s="1" t="s">
        <v>42</v>
      </c>
      <c r="AG18" s="1" t="n">
        <f aca="false">5</f>
        <v>5</v>
      </c>
      <c r="AH18" s="1" t="s">
        <v>42</v>
      </c>
    </row>
    <row r="19" customFormat="false" ht="12.75" hidden="false" customHeight="false" outlineLevel="0" collapsed="false">
      <c r="A19" s="1" t="s">
        <v>43</v>
      </c>
      <c r="AH19" s="1" t="s">
        <v>43</v>
      </c>
    </row>
    <row r="20" customFormat="false" ht="12.75" hidden="false" customHeight="false" outlineLevel="0" collapsed="false">
      <c r="A20" s="1" t="s">
        <v>44</v>
      </c>
      <c r="X20" s="1" t="n">
        <f aca="false">[2]Aug!$N$21+[2]Aug!$N$15</f>
        <v>6</v>
      </c>
      <c r="Y20" s="1" t="n">
        <f aca="false">[2]Aug!$U$26+[2]Aug!$U$21</f>
        <v>7</v>
      </c>
      <c r="Z20" s="1" t="n">
        <f aca="false">[2]Aug!$AB$26+[2]Aug!$AB$21</f>
        <v>3</v>
      </c>
      <c r="AA20" s="1" t="n">
        <f aca="false">[2]Aug!$AI$26+[2]Aug!$AI$21</f>
        <v>11</v>
      </c>
      <c r="AB20" s="1" t="n">
        <f aca="false">1</f>
        <v>1</v>
      </c>
      <c r="AC20" s="1" t="n">
        <f aca="false">14+3</f>
        <v>17</v>
      </c>
      <c r="AD20" s="1" t="n">
        <v>6</v>
      </c>
      <c r="AE20" s="1" t="n">
        <v>5</v>
      </c>
      <c r="AF20" s="1" t="n">
        <f aca="false">1+1+7</f>
        <v>9</v>
      </c>
      <c r="AG20" s="1" t="n">
        <f aca="false">5+2+2</f>
        <v>9</v>
      </c>
      <c r="AH20" s="1" t="s">
        <v>44</v>
      </c>
    </row>
    <row r="22" customFormat="false" ht="12.75" hidden="false" customHeight="false" outlineLevel="0" collapsed="false">
      <c r="A22" s="1" t="s">
        <v>45</v>
      </c>
      <c r="X22" s="1" t="n">
        <f aca="false">SUM(X15:X20)</f>
        <v>20</v>
      </c>
      <c r="Y22" s="1" t="n">
        <f aca="false">SUM(Y15:Y20)</f>
        <v>13</v>
      </c>
      <c r="Z22" s="1" t="n">
        <f aca="false">SUM(Z15:Z20)</f>
        <v>12</v>
      </c>
      <c r="AA22" s="1" t="n">
        <f aca="false">SUM(AA15:AA20)</f>
        <v>13</v>
      </c>
      <c r="AB22" s="1" t="n">
        <f aca="false">SUM(AB15:AB20)</f>
        <v>13</v>
      </c>
      <c r="AC22" s="1" t="n">
        <f aca="false">SUM(AC15:AC20)</f>
        <v>36</v>
      </c>
      <c r="AD22" s="1" t="n">
        <f aca="false">SUM(AD15:AD20)</f>
        <v>66</v>
      </c>
      <c r="AE22" s="1" t="n">
        <f aca="false">SUM(AE15:AE20)</f>
        <v>29</v>
      </c>
      <c r="AF22" s="1" t="n">
        <f aca="false">SUM(AF15:AF20)</f>
        <v>13</v>
      </c>
      <c r="AG22" s="1" t="n">
        <f aca="false">SUM(AG15:AG20)</f>
        <v>20</v>
      </c>
      <c r="AH22" s="1" t="s">
        <v>46</v>
      </c>
    </row>
    <row r="24" customFormat="false" ht="12.75" hidden="false" customHeight="false" outlineLevel="0" collapsed="false">
      <c r="A24" s="1" t="s">
        <v>47</v>
      </c>
      <c r="AH24" s="1" t="s">
        <v>47</v>
      </c>
    </row>
    <row r="111" customFormat="false" ht="12.75" hidden="false" customHeight="false" outlineLevel="0" collapsed="false">
      <c r="A111" s="10" t="s">
        <v>170</v>
      </c>
      <c r="B111" s="11"/>
      <c r="C111" s="11"/>
      <c r="D111" s="11"/>
      <c r="E111" s="11"/>
      <c r="F111" s="12"/>
      <c r="G111" s="11"/>
      <c r="H111" s="11"/>
      <c r="I111" s="12"/>
      <c r="J111" s="12"/>
      <c r="K111" s="12"/>
      <c r="L111" s="11"/>
    </row>
    <row r="112" customFormat="false" ht="12.75" hidden="false" customHeight="false" outlineLevel="0" collapsed="false">
      <c r="A112" s="11"/>
      <c r="B112" s="11"/>
      <c r="C112" s="11"/>
      <c r="D112" s="11"/>
      <c r="E112" s="11"/>
      <c r="F112" s="12"/>
      <c r="G112" s="11"/>
      <c r="H112" s="11"/>
      <c r="I112" s="12"/>
      <c r="J112" s="12"/>
      <c r="K112" s="12"/>
      <c r="L112" s="11"/>
    </row>
    <row r="113" customFormat="false" ht="12.75" hidden="false" customHeight="false" outlineLevel="0" collapsed="false">
      <c r="A113" s="13" t="s">
        <v>49</v>
      </c>
      <c r="B113" s="11"/>
      <c r="C113" s="11"/>
      <c r="D113" s="11"/>
      <c r="E113" s="11"/>
      <c r="F113" s="12"/>
      <c r="G113" s="11"/>
      <c r="H113" s="11"/>
      <c r="I113" s="12"/>
      <c r="J113" s="12"/>
      <c r="K113" s="12"/>
      <c r="L113" s="11"/>
    </row>
    <row r="114" customFormat="false" ht="12.75" hidden="false" customHeight="false" outlineLevel="0" collapsed="false">
      <c r="A114" s="11" t="s">
        <v>50</v>
      </c>
      <c r="B114" s="11"/>
      <c r="C114" s="11"/>
      <c r="D114" s="11"/>
      <c r="E114" s="11"/>
      <c r="F114" s="12"/>
      <c r="G114" s="11"/>
      <c r="H114" s="11"/>
      <c r="I114" s="12"/>
      <c r="J114" s="12"/>
      <c r="K114" s="12"/>
      <c r="L114" s="11"/>
    </row>
    <row r="115" customFormat="false" ht="12.75" hidden="false" customHeight="false" outlineLevel="0" collapsed="false">
      <c r="A115" s="11" t="s">
        <v>51</v>
      </c>
      <c r="B115" s="11"/>
      <c r="C115" s="11"/>
      <c r="D115" s="11"/>
      <c r="E115" s="11"/>
      <c r="F115" s="12"/>
      <c r="G115" s="11"/>
      <c r="H115" s="11"/>
      <c r="I115" s="12"/>
      <c r="J115" s="12"/>
      <c r="K115" s="12"/>
      <c r="L115" s="11"/>
    </row>
    <row r="116" customFormat="false" ht="12.75" hidden="false" customHeight="false" outlineLevel="0" collapsed="false">
      <c r="A116" s="11" t="s">
        <v>52</v>
      </c>
      <c r="B116" s="11"/>
      <c r="C116" s="11"/>
      <c r="D116" s="11"/>
      <c r="E116" s="11"/>
      <c r="F116" s="12"/>
      <c r="G116" s="11"/>
      <c r="H116" s="11"/>
      <c r="I116" s="12"/>
      <c r="J116" s="12"/>
      <c r="K116" s="12"/>
      <c r="L116" s="11"/>
    </row>
    <row r="117" customFormat="false" ht="12.75" hidden="false" customHeight="false" outlineLevel="0" collapsed="false">
      <c r="A117" s="11" t="s">
        <v>53</v>
      </c>
      <c r="B117" s="11"/>
      <c r="C117" s="11"/>
      <c r="D117" s="11"/>
      <c r="E117" s="11"/>
      <c r="F117" s="12"/>
      <c r="G117" s="11"/>
      <c r="H117" s="11"/>
      <c r="I117" s="12"/>
      <c r="J117" s="12"/>
      <c r="K117" s="12"/>
      <c r="L117" s="11"/>
    </row>
    <row r="118" customFormat="false" ht="12.75" hidden="false" customHeight="false" outlineLevel="0" collapsed="false">
      <c r="A118" s="11" t="s">
        <v>54</v>
      </c>
      <c r="B118" s="11"/>
      <c r="C118" s="11"/>
      <c r="D118" s="11"/>
      <c r="E118" s="11"/>
      <c r="F118" s="12"/>
      <c r="G118" s="11"/>
      <c r="H118" s="11"/>
      <c r="I118" s="12"/>
      <c r="J118" s="12"/>
      <c r="K118" s="12"/>
      <c r="L118" s="11"/>
    </row>
    <row r="119" customFormat="false" ht="12.75" hidden="false" customHeight="false" outlineLevel="0" collapsed="false">
      <c r="A119" s="11" t="s">
        <v>55</v>
      </c>
      <c r="B119" s="11"/>
      <c r="C119" s="11"/>
      <c r="D119" s="11"/>
      <c r="E119" s="11"/>
      <c r="F119" s="12"/>
      <c r="G119" s="11"/>
      <c r="H119" s="11"/>
      <c r="I119" s="12"/>
      <c r="J119" s="12"/>
      <c r="K119" s="12"/>
      <c r="L119" s="11"/>
    </row>
    <row r="120" customFormat="false" ht="12.75" hidden="false" customHeight="false" outlineLevel="0" collapsed="false">
      <c r="A120" s="11" t="s">
        <v>56</v>
      </c>
      <c r="B120" s="11"/>
      <c r="C120" s="11"/>
      <c r="D120" s="11"/>
      <c r="E120" s="11"/>
      <c r="F120" s="12"/>
      <c r="G120" s="11"/>
      <c r="H120" s="11"/>
      <c r="I120" s="12"/>
      <c r="J120" s="12"/>
      <c r="K120" s="12"/>
      <c r="L120" s="11"/>
    </row>
    <row r="121" customFormat="false" ht="12.75" hidden="false" customHeight="false" outlineLevel="0" collapsed="false">
      <c r="A121" s="11" t="s">
        <v>57</v>
      </c>
      <c r="B121" s="11"/>
      <c r="C121" s="11"/>
      <c r="D121" s="11"/>
      <c r="E121" s="11"/>
      <c r="F121" s="12"/>
      <c r="G121" s="11"/>
      <c r="H121" s="11"/>
      <c r="I121" s="12"/>
      <c r="J121" s="12"/>
      <c r="K121" s="12"/>
      <c r="L121" s="11"/>
    </row>
    <row r="122" customFormat="false" ht="12.75" hidden="false" customHeight="false" outlineLevel="0" collapsed="false">
      <c r="A122" s="11" t="s">
        <v>58</v>
      </c>
      <c r="B122" s="11"/>
      <c r="C122" s="11"/>
      <c r="D122" s="11"/>
      <c r="E122" s="11"/>
      <c r="F122" s="12"/>
      <c r="G122" s="11"/>
      <c r="H122" s="11"/>
      <c r="I122" s="12"/>
      <c r="J122" s="12"/>
      <c r="K122" s="12"/>
      <c r="L122" s="11"/>
    </row>
    <row r="123" customFormat="false" ht="12.75" hidden="false" customHeight="false" outlineLevel="0" collapsed="false">
      <c r="A123" s="11"/>
      <c r="B123" s="11"/>
      <c r="C123" s="11"/>
      <c r="D123" s="11"/>
      <c r="E123" s="11"/>
      <c r="F123" s="12"/>
      <c r="G123" s="11"/>
      <c r="H123" s="11"/>
      <c r="I123" s="12"/>
      <c r="J123" s="12"/>
      <c r="K123" s="12"/>
      <c r="L123" s="11"/>
    </row>
    <row r="124" customFormat="false" ht="12.75" hidden="false" customHeight="false" outlineLevel="0" collapsed="false">
      <c r="A124" s="14"/>
      <c r="B124" s="14"/>
      <c r="C124" s="14"/>
      <c r="D124" s="14"/>
      <c r="E124" s="14" t="s">
        <v>59</v>
      </c>
      <c r="F124" s="14"/>
      <c r="G124" s="14"/>
      <c r="H124" s="14"/>
      <c r="I124" s="14" t="s">
        <v>60</v>
      </c>
      <c r="J124" s="14" t="s">
        <v>61</v>
      </c>
      <c r="K124" s="14" t="s">
        <v>62</v>
      </c>
      <c r="L124" s="14" t="s">
        <v>63</v>
      </c>
    </row>
    <row r="125" customFormat="false" ht="12.75" hidden="false" customHeight="false" outlineLevel="0" collapsed="false">
      <c r="A125" s="14" t="s">
        <v>64</v>
      </c>
      <c r="B125" s="14" t="s">
        <v>65</v>
      </c>
      <c r="C125" s="14" t="s">
        <v>66</v>
      </c>
      <c r="D125" s="14" t="s">
        <v>67</v>
      </c>
      <c r="E125" s="14" t="s">
        <v>68</v>
      </c>
      <c r="F125" s="14" t="s">
        <v>49</v>
      </c>
      <c r="G125" s="14" t="s">
        <v>69</v>
      </c>
      <c r="H125" s="14" t="s">
        <v>70</v>
      </c>
      <c r="I125" s="14" t="s">
        <v>71</v>
      </c>
      <c r="J125" s="14" t="s">
        <v>72</v>
      </c>
      <c r="K125" s="14" t="s">
        <v>73</v>
      </c>
      <c r="L125" s="14" t="s">
        <v>74</v>
      </c>
    </row>
    <row r="126" customFormat="false" ht="12.75" hidden="false" customHeight="false" outlineLevel="0" collapsed="false">
      <c r="A126" s="14"/>
      <c r="B126" s="14"/>
      <c r="C126" s="14"/>
      <c r="D126" s="14"/>
      <c r="E126" s="14"/>
      <c r="F126" s="14"/>
      <c r="G126" s="14"/>
      <c r="H126" s="14"/>
      <c r="I126" s="14"/>
      <c r="J126" s="14"/>
      <c r="K126" s="14"/>
      <c r="L126" s="14"/>
    </row>
    <row r="127" customFormat="false" ht="246.75" hidden="false" customHeight="true" outlineLevel="0" collapsed="false">
      <c r="A127" s="15" t="n">
        <v>37176</v>
      </c>
      <c r="B127" s="53" t="s">
        <v>171</v>
      </c>
      <c r="C127" s="17" t="s">
        <v>172</v>
      </c>
      <c r="D127" s="17" t="s">
        <v>173</v>
      </c>
      <c r="E127" s="17" t="s">
        <v>174</v>
      </c>
      <c r="F127" s="17" t="s">
        <v>79</v>
      </c>
      <c r="G127" s="18" t="s">
        <v>175</v>
      </c>
      <c r="H127" s="17"/>
      <c r="I127" s="17" t="s">
        <v>82</v>
      </c>
      <c r="J127" s="17" t="s">
        <v>82</v>
      </c>
      <c r="K127" s="17" t="s">
        <v>82</v>
      </c>
      <c r="L127" s="17" t="s">
        <v>83</v>
      </c>
    </row>
    <row r="128" customFormat="false" ht="25.5" hidden="false" customHeight="false" outlineLevel="0" collapsed="false">
      <c r="A128" s="20" t="n">
        <v>37176</v>
      </c>
      <c r="B128" s="16" t="s">
        <v>176</v>
      </c>
      <c r="C128" s="21" t="s">
        <v>41</v>
      </c>
      <c r="D128" s="21" t="s">
        <v>177</v>
      </c>
      <c r="E128" s="21" t="s">
        <v>178</v>
      </c>
      <c r="F128" s="21" t="s">
        <v>161</v>
      </c>
      <c r="G128" s="22" t="s">
        <v>179</v>
      </c>
      <c r="H128" s="21"/>
      <c r="I128" s="21" t="s">
        <v>82</v>
      </c>
      <c r="J128" s="21" t="s">
        <v>82</v>
      </c>
      <c r="K128" s="21" t="s">
        <v>81</v>
      </c>
      <c r="L128" s="21" t="s">
        <v>83</v>
      </c>
    </row>
    <row r="129" customFormat="false" ht="25.5" hidden="false" customHeight="false" outlineLevel="0" collapsed="false">
      <c r="A129" s="20" t="n">
        <v>37176</v>
      </c>
      <c r="B129" s="16" t="s">
        <v>114</v>
      </c>
      <c r="C129" s="21" t="s">
        <v>42</v>
      </c>
      <c r="D129" s="21" t="s">
        <v>85</v>
      </c>
      <c r="E129" s="21" t="s">
        <v>86</v>
      </c>
      <c r="F129" s="21" t="s">
        <v>87</v>
      </c>
      <c r="G129" s="22" t="s">
        <v>180</v>
      </c>
      <c r="H129" s="21"/>
      <c r="I129" s="21" t="s">
        <v>82</v>
      </c>
      <c r="J129" s="21" t="s">
        <v>82</v>
      </c>
      <c r="K129" s="21" t="s">
        <v>81</v>
      </c>
      <c r="L129" s="21" t="s">
        <v>83</v>
      </c>
    </row>
    <row r="130" customFormat="false" ht="23.25" hidden="false" customHeight="true" outlineLevel="0" collapsed="false">
      <c r="A130" s="20" t="n">
        <v>37176</v>
      </c>
      <c r="B130" s="16" t="s">
        <v>130</v>
      </c>
      <c r="C130" s="21" t="s">
        <v>172</v>
      </c>
      <c r="D130" s="21" t="s">
        <v>131</v>
      </c>
      <c r="E130" s="21" t="s">
        <v>78</v>
      </c>
      <c r="F130" s="21" t="s">
        <v>96</v>
      </c>
      <c r="G130" s="22" t="s">
        <v>181</v>
      </c>
      <c r="H130" s="21"/>
      <c r="I130" s="21" t="s">
        <v>81</v>
      </c>
      <c r="J130" s="21" t="s">
        <v>82</v>
      </c>
      <c r="K130" s="21" t="s">
        <v>82</v>
      </c>
      <c r="L130" s="21" t="s">
        <v>83</v>
      </c>
    </row>
    <row r="131" customFormat="false" ht="24.75" hidden="false" customHeight="true" outlineLevel="0" collapsed="false">
      <c r="A131" s="20" t="n">
        <v>37176</v>
      </c>
      <c r="B131" s="16" t="s">
        <v>182</v>
      </c>
      <c r="C131" s="21" t="s">
        <v>183</v>
      </c>
      <c r="D131" s="21" t="s">
        <v>135</v>
      </c>
      <c r="E131" s="21"/>
      <c r="F131" s="21" t="s">
        <v>96</v>
      </c>
      <c r="G131" s="22" t="s">
        <v>184</v>
      </c>
      <c r="H131" s="21"/>
      <c r="I131" s="21" t="s">
        <v>81</v>
      </c>
      <c r="J131" s="21" t="s">
        <v>81</v>
      </c>
      <c r="K131" s="21" t="s">
        <v>81</v>
      </c>
      <c r="L131" s="21" t="s">
        <v>83</v>
      </c>
    </row>
    <row r="132" customFormat="false" ht="12.75" hidden="false" customHeight="false" outlineLevel="0" collapsed="false">
      <c r="A132" s="20" t="n">
        <v>37175</v>
      </c>
      <c r="B132" s="16" t="s">
        <v>185</v>
      </c>
      <c r="C132" s="21" t="s">
        <v>40</v>
      </c>
      <c r="D132" s="21" t="s">
        <v>127</v>
      </c>
      <c r="E132" s="21" t="s">
        <v>128</v>
      </c>
      <c r="F132" s="21" t="s">
        <v>165</v>
      </c>
      <c r="G132" s="22" t="s">
        <v>186</v>
      </c>
      <c r="H132" s="21"/>
      <c r="I132" s="21" t="s">
        <v>81</v>
      </c>
      <c r="J132" s="21" t="s">
        <v>82</v>
      </c>
      <c r="K132" s="21" t="s">
        <v>81</v>
      </c>
      <c r="L132" s="21" t="s">
        <v>83</v>
      </c>
      <c r="M132" s="19"/>
      <c r="N132" s="19"/>
      <c r="O132" s="19"/>
      <c r="P132" s="19"/>
      <c r="Q132" s="19"/>
      <c r="R132" s="19"/>
      <c r="S132" s="19"/>
      <c r="T132" s="19"/>
      <c r="U132" s="19"/>
      <c r="V132" s="19"/>
      <c r="W132" s="19"/>
      <c r="X132" s="19"/>
      <c r="Y132" s="19"/>
    </row>
    <row r="133" customFormat="false" ht="25.5" hidden="false" customHeight="false" outlineLevel="0" collapsed="false">
      <c r="A133" s="20" t="n">
        <v>37175</v>
      </c>
      <c r="B133" s="16" t="s">
        <v>187</v>
      </c>
      <c r="C133" s="21" t="s">
        <v>42</v>
      </c>
      <c r="D133" s="21" t="s">
        <v>188</v>
      </c>
      <c r="E133" s="21" t="s">
        <v>86</v>
      </c>
      <c r="F133" s="21" t="s">
        <v>161</v>
      </c>
      <c r="G133" s="22" t="s">
        <v>189</v>
      </c>
      <c r="H133" s="21"/>
      <c r="I133" s="21" t="s">
        <v>82</v>
      </c>
      <c r="J133" s="21" t="s">
        <v>82</v>
      </c>
      <c r="K133" s="21" t="s">
        <v>82</v>
      </c>
      <c r="L133" s="21" t="s">
        <v>83</v>
      </c>
      <c r="M133" s="19"/>
      <c r="N133" s="19"/>
      <c r="O133" s="19"/>
      <c r="P133" s="19"/>
      <c r="Q133" s="19"/>
      <c r="R133" s="19"/>
      <c r="S133" s="19"/>
      <c r="T133" s="19"/>
      <c r="U133" s="19"/>
      <c r="V133" s="19"/>
      <c r="W133" s="19"/>
      <c r="X133" s="19"/>
      <c r="Y133" s="19"/>
    </row>
    <row r="134" customFormat="false" ht="25.5" hidden="false" customHeight="false" outlineLevel="0" collapsed="false">
      <c r="A134" s="20" t="n">
        <v>37174</v>
      </c>
      <c r="B134" s="16" t="s">
        <v>190</v>
      </c>
      <c r="C134" s="21" t="s">
        <v>42</v>
      </c>
      <c r="D134" s="21" t="s">
        <v>191</v>
      </c>
      <c r="E134" s="21" t="s">
        <v>192</v>
      </c>
      <c r="F134" s="21" t="s">
        <v>96</v>
      </c>
      <c r="G134" s="22" t="s">
        <v>193</v>
      </c>
      <c r="H134" s="21"/>
      <c r="I134" s="21" t="s">
        <v>81</v>
      </c>
      <c r="J134" s="21" t="s">
        <v>82</v>
      </c>
      <c r="K134" s="21" t="s">
        <v>81</v>
      </c>
      <c r="L134" s="21" t="s">
        <v>83</v>
      </c>
      <c r="M134" s="19"/>
      <c r="N134" s="19"/>
      <c r="O134" s="19"/>
      <c r="P134" s="19"/>
      <c r="Q134" s="19"/>
      <c r="R134" s="19"/>
      <c r="S134" s="19"/>
      <c r="T134" s="19"/>
      <c r="U134" s="19"/>
      <c r="V134" s="19"/>
      <c r="W134" s="19"/>
      <c r="X134" s="19"/>
      <c r="Y134" s="19"/>
    </row>
    <row r="135" customFormat="false" ht="55.5" hidden="false" customHeight="true" outlineLevel="0" collapsed="false">
      <c r="A135" s="20" t="n">
        <v>37174</v>
      </c>
      <c r="B135" s="16" t="s">
        <v>85</v>
      </c>
      <c r="C135" s="21" t="s">
        <v>42</v>
      </c>
      <c r="D135" s="21" t="s">
        <v>85</v>
      </c>
      <c r="E135" s="21" t="s">
        <v>86</v>
      </c>
      <c r="F135" s="21" t="s">
        <v>87</v>
      </c>
      <c r="G135" s="22" t="s">
        <v>194</v>
      </c>
      <c r="H135" s="21"/>
      <c r="I135" s="21" t="s">
        <v>82</v>
      </c>
      <c r="J135" s="21" t="s">
        <v>82</v>
      </c>
      <c r="K135" s="21" t="s">
        <v>81</v>
      </c>
      <c r="L135" s="21" t="s">
        <v>83</v>
      </c>
      <c r="M135" s="19"/>
      <c r="N135" s="19"/>
      <c r="O135" s="19"/>
      <c r="P135" s="19"/>
      <c r="Q135" s="19"/>
      <c r="R135" s="19"/>
      <c r="S135" s="19"/>
      <c r="T135" s="19"/>
      <c r="U135" s="19"/>
      <c r="V135" s="19"/>
      <c r="W135" s="19"/>
      <c r="X135" s="19"/>
      <c r="Y135" s="19"/>
    </row>
    <row r="136" customFormat="false" ht="38.25" hidden="false" customHeight="false" outlineLevel="0" collapsed="false">
      <c r="A136" s="20" t="n">
        <v>37173</v>
      </c>
      <c r="B136" s="16" t="s">
        <v>195</v>
      </c>
      <c r="C136" s="21" t="s">
        <v>42</v>
      </c>
      <c r="D136" s="21" t="s">
        <v>85</v>
      </c>
      <c r="E136" s="21" t="s">
        <v>86</v>
      </c>
      <c r="F136" s="21" t="s">
        <v>87</v>
      </c>
      <c r="G136" s="22" t="s">
        <v>196</v>
      </c>
      <c r="H136" s="21"/>
      <c r="I136" s="21" t="s">
        <v>82</v>
      </c>
      <c r="J136" s="21" t="s">
        <v>82</v>
      </c>
      <c r="K136" s="21" t="s">
        <v>81</v>
      </c>
      <c r="L136" s="21" t="s">
        <v>83</v>
      </c>
      <c r="M136" s="19"/>
      <c r="N136" s="19"/>
      <c r="O136" s="19"/>
      <c r="P136" s="19"/>
      <c r="Q136" s="19"/>
      <c r="R136" s="19"/>
      <c r="S136" s="19"/>
      <c r="T136" s="19"/>
      <c r="U136" s="19"/>
      <c r="V136" s="19"/>
      <c r="W136" s="19"/>
      <c r="X136" s="19"/>
      <c r="Y136" s="19"/>
    </row>
    <row r="137" customFormat="false" ht="25.5" hidden="false" customHeight="false" outlineLevel="0" collapsed="false">
      <c r="A137" s="20" t="n">
        <v>37172</v>
      </c>
      <c r="B137" s="16" t="s">
        <v>197</v>
      </c>
      <c r="C137" s="21" t="s">
        <v>93</v>
      </c>
      <c r="D137" s="21" t="s">
        <v>198</v>
      </c>
      <c r="E137" s="21" t="s">
        <v>199</v>
      </c>
      <c r="F137" s="21" t="s">
        <v>96</v>
      </c>
      <c r="G137" s="22" t="s">
        <v>200</v>
      </c>
      <c r="H137" s="21"/>
      <c r="I137" s="21" t="s">
        <v>82</v>
      </c>
      <c r="J137" s="21" t="s">
        <v>82</v>
      </c>
      <c r="K137" s="21" t="s">
        <v>82</v>
      </c>
      <c r="L137" s="21" t="s">
        <v>83</v>
      </c>
      <c r="M137" s="19"/>
      <c r="N137" s="19"/>
      <c r="O137" s="19"/>
      <c r="P137" s="19"/>
      <c r="Q137" s="19"/>
      <c r="R137" s="19"/>
      <c r="S137" s="19"/>
      <c r="T137" s="19"/>
      <c r="U137" s="19"/>
      <c r="V137" s="19"/>
      <c r="W137" s="19"/>
      <c r="X137" s="19"/>
      <c r="Y137" s="19"/>
    </row>
    <row r="138" customFormat="false" ht="38.25" hidden="false" customHeight="false" outlineLevel="0" collapsed="false">
      <c r="A138" s="20" t="n">
        <v>37172</v>
      </c>
      <c r="B138" s="16" t="s">
        <v>201</v>
      </c>
      <c r="C138" s="21" t="s">
        <v>172</v>
      </c>
      <c r="D138" s="21" t="s">
        <v>202</v>
      </c>
      <c r="E138" s="21" t="s">
        <v>78</v>
      </c>
      <c r="F138" s="21" t="s">
        <v>101</v>
      </c>
      <c r="G138" s="22" t="s">
        <v>203</v>
      </c>
      <c r="H138" s="21"/>
      <c r="I138" s="21" t="s">
        <v>82</v>
      </c>
      <c r="J138" s="21" t="s">
        <v>82</v>
      </c>
      <c r="K138" s="21" t="s">
        <v>81</v>
      </c>
      <c r="L138" s="21" t="s">
        <v>83</v>
      </c>
      <c r="M138" s="19"/>
      <c r="N138" s="19"/>
      <c r="O138" s="19"/>
      <c r="P138" s="19"/>
      <c r="Q138" s="19"/>
      <c r="R138" s="19"/>
      <c r="S138" s="19"/>
      <c r="T138" s="19"/>
      <c r="U138" s="19"/>
      <c r="V138" s="19"/>
      <c r="W138" s="19"/>
      <c r="X138" s="19"/>
      <c r="Y138" s="19"/>
    </row>
    <row r="139" customFormat="false" ht="25.5" hidden="false" customHeight="false" outlineLevel="0" collapsed="false">
      <c r="A139" s="20" t="n">
        <v>37172</v>
      </c>
      <c r="B139" s="16" t="s">
        <v>204</v>
      </c>
      <c r="C139" s="21" t="s">
        <v>43</v>
      </c>
      <c r="D139" s="21" t="s">
        <v>205</v>
      </c>
      <c r="E139" s="21" t="s">
        <v>104</v>
      </c>
      <c r="F139" s="21" t="s">
        <v>96</v>
      </c>
      <c r="G139" s="22" t="s">
        <v>206</v>
      </c>
      <c r="H139" s="21"/>
      <c r="I139" s="21" t="s">
        <v>82</v>
      </c>
      <c r="J139" s="21" t="s">
        <v>82</v>
      </c>
      <c r="K139" s="21" t="s">
        <v>81</v>
      </c>
      <c r="L139" s="21" t="s">
        <v>83</v>
      </c>
      <c r="M139" s="19"/>
      <c r="N139" s="19"/>
      <c r="O139" s="19"/>
      <c r="P139" s="19"/>
      <c r="Q139" s="19"/>
      <c r="R139" s="19"/>
      <c r="S139" s="19"/>
      <c r="T139" s="19"/>
      <c r="U139" s="19"/>
      <c r="V139" s="19"/>
      <c r="W139" s="19"/>
      <c r="X139" s="19"/>
      <c r="Y139" s="19"/>
    </row>
    <row r="140" customFormat="false" ht="51" hidden="false" customHeight="false" outlineLevel="0" collapsed="false">
      <c r="A140" s="20" t="n">
        <v>37172</v>
      </c>
      <c r="B140" s="16" t="s">
        <v>207</v>
      </c>
      <c r="C140" s="21" t="s">
        <v>40</v>
      </c>
      <c r="D140" s="21" t="s">
        <v>208</v>
      </c>
      <c r="E140" s="21" t="s">
        <v>140</v>
      </c>
      <c r="F140" s="21" t="s">
        <v>96</v>
      </c>
      <c r="G140" s="22" t="s">
        <v>209</v>
      </c>
      <c r="H140" s="21"/>
      <c r="I140" s="21" t="s">
        <v>81</v>
      </c>
      <c r="J140" s="21" t="s">
        <v>82</v>
      </c>
      <c r="K140" s="21" t="s">
        <v>81</v>
      </c>
      <c r="L140" s="21" t="s">
        <v>83</v>
      </c>
      <c r="M140" s="19"/>
      <c r="N140" s="19"/>
      <c r="O140" s="19"/>
      <c r="P140" s="19"/>
      <c r="Q140" s="19"/>
      <c r="R140" s="19"/>
      <c r="S140" s="19"/>
      <c r="T140" s="19"/>
      <c r="U140" s="19"/>
      <c r="V140" s="19"/>
      <c r="W140" s="19"/>
      <c r="X140" s="19"/>
      <c r="Y140" s="19"/>
    </row>
    <row r="141" customFormat="false" ht="51" hidden="false" customHeight="false" outlineLevel="0" collapsed="false">
      <c r="A141" s="20" t="n">
        <v>37172</v>
      </c>
      <c r="B141" s="16" t="s">
        <v>210</v>
      </c>
      <c r="C141" s="21" t="s">
        <v>42</v>
      </c>
      <c r="D141" s="21" t="s">
        <v>85</v>
      </c>
      <c r="E141" s="21" t="s">
        <v>86</v>
      </c>
      <c r="F141" s="21" t="s">
        <v>87</v>
      </c>
      <c r="G141" s="22" t="s">
        <v>211</v>
      </c>
      <c r="H141" s="21"/>
      <c r="I141" s="21" t="s">
        <v>82</v>
      </c>
      <c r="J141" s="21" t="s">
        <v>82</v>
      </c>
      <c r="K141" s="21" t="s">
        <v>81</v>
      </c>
      <c r="L141" s="21" t="s">
        <v>83</v>
      </c>
      <c r="M141" s="19"/>
      <c r="N141" s="19"/>
      <c r="O141" s="19"/>
      <c r="P141" s="19"/>
      <c r="Q141" s="19"/>
      <c r="R141" s="19"/>
      <c r="S141" s="19"/>
      <c r="T141" s="19"/>
      <c r="U141" s="19"/>
      <c r="V141" s="19"/>
      <c r="W141" s="19"/>
      <c r="X141" s="19"/>
      <c r="Y141" s="19"/>
    </row>
    <row r="142" customFormat="false" ht="38.25" hidden="false" customHeight="false" outlineLevel="0" collapsed="false">
      <c r="A142" s="20" t="n">
        <v>37169</v>
      </c>
      <c r="B142" s="16" t="s">
        <v>212</v>
      </c>
      <c r="C142" s="21" t="s">
        <v>213</v>
      </c>
      <c r="D142" s="21" t="s">
        <v>202</v>
      </c>
      <c r="E142" s="22" t="s">
        <v>214</v>
      </c>
      <c r="F142" s="21" t="s">
        <v>165</v>
      </c>
      <c r="G142" s="22" t="s">
        <v>215</v>
      </c>
      <c r="H142" s="21"/>
      <c r="I142" s="21"/>
      <c r="J142" s="21"/>
      <c r="K142" s="21"/>
      <c r="L142" s="21"/>
      <c r="M142" s="19"/>
      <c r="N142" s="19"/>
      <c r="O142" s="19"/>
      <c r="P142" s="19"/>
      <c r="Q142" s="19"/>
      <c r="R142" s="19"/>
      <c r="S142" s="19"/>
      <c r="T142" s="19"/>
      <c r="U142" s="19"/>
      <c r="V142" s="19"/>
      <c r="W142" s="19"/>
      <c r="X142" s="19"/>
      <c r="Y142" s="19"/>
    </row>
    <row r="143" customFormat="false" ht="42.75" hidden="false" customHeight="true" outlineLevel="0" collapsed="false">
      <c r="A143" s="20" t="n">
        <v>37169</v>
      </c>
      <c r="B143" s="16" t="s">
        <v>216</v>
      </c>
      <c r="C143" s="21" t="s">
        <v>213</v>
      </c>
      <c r="D143" s="21" t="s">
        <v>217</v>
      </c>
      <c r="E143" s="21" t="s">
        <v>218</v>
      </c>
      <c r="F143" s="21" t="s">
        <v>165</v>
      </c>
      <c r="G143" s="22" t="s">
        <v>219</v>
      </c>
      <c r="H143" s="21"/>
      <c r="I143" s="21"/>
      <c r="J143" s="21"/>
      <c r="K143" s="21"/>
      <c r="L143" s="21"/>
      <c r="M143" s="19"/>
      <c r="N143" s="19"/>
      <c r="O143" s="19"/>
      <c r="P143" s="19"/>
      <c r="Q143" s="19"/>
      <c r="R143" s="19"/>
      <c r="S143" s="19"/>
      <c r="T143" s="19"/>
      <c r="U143" s="19"/>
      <c r="V143" s="19"/>
      <c r="W143" s="19"/>
      <c r="X143" s="19"/>
      <c r="Y143" s="19"/>
    </row>
    <row r="144" customFormat="false" ht="14.1" hidden="false" customHeight="true" outlineLevel="0" collapsed="false">
      <c r="A144" s="20"/>
      <c r="B144" s="16"/>
      <c r="C144" s="21"/>
      <c r="D144" s="21"/>
      <c r="E144" s="21"/>
      <c r="F144" s="21"/>
      <c r="G144" s="22"/>
      <c r="H144" s="21"/>
      <c r="I144" s="21"/>
      <c r="J144" s="21"/>
      <c r="K144" s="21"/>
      <c r="L144" s="21"/>
      <c r="M144" s="19"/>
      <c r="N144" s="19"/>
      <c r="O144" s="19"/>
      <c r="P144" s="19"/>
      <c r="Q144" s="19"/>
      <c r="R144" s="19"/>
      <c r="S144" s="19"/>
      <c r="T144" s="19"/>
      <c r="U144" s="19"/>
      <c r="V144" s="19"/>
      <c r="W144" s="19"/>
      <c r="X144" s="19"/>
      <c r="Y144" s="19"/>
    </row>
    <row r="145" customFormat="false" ht="14.1" hidden="false" customHeight="true" outlineLevel="0" collapsed="false">
      <c r="A145" s="20"/>
      <c r="B145" s="16"/>
      <c r="C145" s="21"/>
      <c r="D145" s="21"/>
      <c r="E145" s="21"/>
      <c r="F145" s="21"/>
      <c r="G145" s="22"/>
      <c r="H145" s="21"/>
      <c r="I145" s="21"/>
      <c r="J145" s="21"/>
      <c r="K145" s="21"/>
      <c r="L145" s="21"/>
      <c r="M145" s="19"/>
      <c r="N145" s="19"/>
      <c r="O145" s="19"/>
      <c r="P145" s="19"/>
      <c r="Q145" s="19"/>
      <c r="R145" s="19"/>
      <c r="S145" s="19"/>
      <c r="T145" s="19"/>
      <c r="U145" s="19"/>
      <c r="V145" s="19"/>
      <c r="W145" s="19"/>
      <c r="X145" s="19"/>
      <c r="Y145" s="19"/>
    </row>
    <row r="146" customFormat="false" ht="14.1" hidden="false" customHeight="true" outlineLevel="0" collapsed="false">
      <c r="A146" s="20"/>
      <c r="B146" s="22"/>
      <c r="C146" s="21"/>
      <c r="D146" s="21"/>
      <c r="E146" s="21"/>
      <c r="F146" s="21"/>
      <c r="G146" s="22"/>
      <c r="H146" s="21"/>
      <c r="I146" s="21"/>
      <c r="J146" s="21"/>
      <c r="K146" s="21"/>
      <c r="L146" s="21"/>
      <c r="M146" s="19"/>
      <c r="N146" s="19"/>
      <c r="O146" s="19"/>
      <c r="P146" s="19"/>
      <c r="Q146" s="19"/>
      <c r="R146" s="19"/>
      <c r="S146" s="19"/>
      <c r="T146" s="19"/>
      <c r="U146" s="19"/>
      <c r="V146" s="19"/>
      <c r="W146" s="19"/>
      <c r="X146" s="19"/>
      <c r="Y146" s="19"/>
    </row>
    <row r="147" customFormat="false" ht="14.1" hidden="false" customHeight="true" outlineLevel="0" collapsed="false">
      <c r="A147" s="20"/>
      <c r="B147" s="21"/>
      <c r="C147" s="21"/>
      <c r="D147" s="21"/>
      <c r="E147" s="21"/>
      <c r="F147" s="21"/>
      <c r="G147" s="22"/>
      <c r="H147" s="21"/>
      <c r="I147" s="21"/>
      <c r="J147" s="21"/>
      <c r="K147" s="21"/>
      <c r="L147" s="21"/>
      <c r="M147" s="19"/>
      <c r="N147" s="19"/>
      <c r="O147" s="19"/>
      <c r="P147" s="19"/>
      <c r="Q147" s="19"/>
      <c r="R147" s="19"/>
      <c r="S147" s="19"/>
      <c r="T147" s="19"/>
      <c r="U147" s="19"/>
      <c r="V147" s="19"/>
      <c r="W147" s="19"/>
      <c r="X147" s="19"/>
      <c r="Y147" s="19"/>
    </row>
    <row r="148" customFormat="false" ht="14.1" hidden="false" customHeight="true" outlineLevel="0" collapsed="false">
      <c r="A148" s="20"/>
      <c r="B148" s="21"/>
      <c r="C148" s="21"/>
      <c r="D148" s="21"/>
      <c r="E148" s="21"/>
      <c r="F148" s="21"/>
      <c r="G148" s="22"/>
      <c r="H148" s="21"/>
      <c r="I148" s="21"/>
      <c r="J148" s="21"/>
      <c r="K148" s="21"/>
      <c r="L148" s="21"/>
      <c r="M148" s="19"/>
      <c r="N148" s="19"/>
      <c r="O148" s="19"/>
      <c r="P148" s="19"/>
      <c r="Q148" s="19"/>
      <c r="R148" s="19"/>
      <c r="S148" s="19"/>
      <c r="T148" s="19"/>
      <c r="U148" s="19"/>
      <c r="V148" s="19"/>
      <c r="W148" s="19"/>
      <c r="X148" s="19"/>
      <c r="Y148" s="19"/>
    </row>
    <row r="149" customFormat="false" ht="14.1" hidden="false" customHeight="true" outlineLevel="0" collapsed="false">
      <c r="A149" s="20"/>
      <c r="B149" s="21"/>
      <c r="C149" s="21"/>
      <c r="D149" s="21"/>
      <c r="E149" s="21"/>
      <c r="F149" s="21"/>
      <c r="G149" s="22"/>
      <c r="H149" s="21"/>
      <c r="I149" s="21"/>
      <c r="J149" s="21"/>
      <c r="K149" s="21"/>
      <c r="L149" s="21"/>
    </row>
    <row r="150" customFormat="false" ht="14.1" hidden="false" customHeight="true" outlineLevel="0" collapsed="false">
      <c r="A150" s="20"/>
      <c r="B150" s="21"/>
      <c r="C150" s="21"/>
      <c r="D150" s="21"/>
      <c r="E150" s="21"/>
      <c r="F150" s="21"/>
      <c r="G150" s="22"/>
      <c r="H150" s="21"/>
      <c r="I150" s="21"/>
      <c r="J150" s="21"/>
      <c r="K150" s="21"/>
      <c r="L150" s="21"/>
    </row>
    <row r="151" customFormat="false" ht="14.1" hidden="false" customHeight="true" outlineLevel="0" collapsed="false">
      <c r="A151" s="20"/>
      <c r="B151" s="21"/>
      <c r="C151" s="21"/>
      <c r="D151" s="21"/>
      <c r="E151" s="21"/>
      <c r="F151" s="21"/>
      <c r="G151" s="22"/>
      <c r="H151" s="22"/>
      <c r="I151" s="21"/>
      <c r="J151" s="21"/>
      <c r="K151" s="21"/>
      <c r="L151" s="21"/>
    </row>
    <row r="152" customFormat="false" ht="14.1" hidden="false" customHeight="true" outlineLevel="0" collapsed="false">
      <c r="A152" s="20"/>
      <c r="B152" s="21"/>
      <c r="C152" s="21"/>
      <c r="D152" s="21"/>
      <c r="E152" s="21"/>
      <c r="F152" s="21"/>
      <c r="G152" s="22"/>
      <c r="H152" s="22"/>
      <c r="I152" s="21"/>
      <c r="J152" s="21"/>
      <c r="K152" s="21"/>
      <c r="L152" s="21"/>
    </row>
    <row r="153" customFormat="false" ht="14.1" hidden="false" customHeight="true" outlineLevel="0" collapsed="false">
      <c r="A153" s="20"/>
      <c r="B153" s="21"/>
      <c r="C153" s="21"/>
      <c r="D153" s="21"/>
      <c r="E153" s="21"/>
      <c r="F153" s="21"/>
      <c r="G153" s="22"/>
      <c r="H153" s="22"/>
      <c r="I153" s="21"/>
      <c r="J153" s="21"/>
      <c r="K153" s="21"/>
      <c r="L153" s="21"/>
    </row>
    <row r="154" customFormat="false" ht="14.1" hidden="false" customHeight="true" outlineLevel="0" collapsed="false">
      <c r="A154" s="20"/>
      <c r="B154" s="21"/>
      <c r="C154" s="21"/>
      <c r="D154" s="21"/>
      <c r="E154" s="21"/>
      <c r="F154" s="21"/>
      <c r="G154" s="23"/>
      <c r="H154" s="21"/>
      <c r="I154" s="21"/>
      <c r="J154" s="21"/>
      <c r="K154" s="21"/>
      <c r="L154" s="21"/>
    </row>
    <row r="155" customFormat="false" ht="14.1" hidden="false" customHeight="true" outlineLevel="0" collapsed="false">
      <c r="A155" s="20"/>
      <c r="B155" s="21"/>
      <c r="C155" s="21"/>
      <c r="D155" s="21"/>
      <c r="E155" s="21"/>
      <c r="F155" s="21"/>
      <c r="G155" s="23"/>
      <c r="H155" s="23"/>
      <c r="I155" s="21"/>
      <c r="J155" s="21"/>
      <c r="K155" s="21"/>
      <c r="L155" s="21"/>
    </row>
    <row r="156" customFormat="false" ht="14.1" hidden="false" customHeight="true" outlineLevel="0" collapsed="false">
      <c r="A156" s="20"/>
      <c r="B156" s="23"/>
      <c r="C156" s="21"/>
      <c r="D156" s="21"/>
      <c r="E156" s="21"/>
      <c r="F156" s="21"/>
      <c r="G156" s="23"/>
      <c r="H156" s="21"/>
      <c r="I156" s="21"/>
      <c r="J156" s="21"/>
      <c r="K156" s="21"/>
      <c r="L156" s="21"/>
    </row>
    <row r="157" customFormat="false" ht="14.1" hidden="false" customHeight="true" outlineLevel="0" collapsed="false">
      <c r="A157" s="20"/>
      <c r="B157" s="21"/>
      <c r="C157" s="21"/>
      <c r="D157" s="21"/>
      <c r="E157" s="21"/>
      <c r="F157" s="21"/>
      <c r="G157" s="23"/>
      <c r="H157" s="23"/>
      <c r="I157" s="21"/>
      <c r="J157" s="21"/>
      <c r="K157" s="21"/>
      <c r="L157" s="21"/>
    </row>
    <row r="158" customFormat="false" ht="14.1" hidden="false" customHeight="true" outlineLevel="0" collapsed="false">
      <c r="A158" s="20"/>
      <c r="B158" s="21"/>
      <c r="C158" s="21"/>
      <c r="D158" s="21"/>
      <c r="E158" s="21"/>
      <c r="F158" s="21"/>
      <c r="G158" s="23"/>
      <c r="H158" s="23"/>
      <c r="I158" s="21"/>
      <c r="J158" s="21"/>
      <c r="K158" s="21"/>
      <c r="L158" s="21"/>
    </row>
    <row r="159" customFormat="false" ht="14.1" hidden="false" customHeight="true" outlineLevel="0" collapsed="false">
      <c r="A159" s="20"/>
      <c r="B159" s="21"/>
      <c r="C159" s="21"/>
      <c r="D159" s="21"/>
      <c r="E159" s="21"/>
      <c r="F159" s="21"/>
      <c r="G159" s="23"/>
      <c r="H159" s="23"/>
      <c r="I159" s="21"/>
      <c r="J159" s="21"/>
      <c r="K159" s="21"/>
      <c r="L159" s="21"/>
    </row>
    <row r="160" customFormat="false" ht="14.1" hidden="false" customHeight="true" outlineLevel="0" collapsed="false">
      <c r="A160" s="20"/>
      <c r="B160" s="21"/>
      <c r="C160" s="21"/>
      <c r="D160" s="21"/>
      <c r="E160" s="21"/>
      <c r="F160" s="21"/>
      <c r="G160" s="23"/>
      <c r="H160" s="23"/>
      <c r="I160" s="21"/>
      <c r="J160" s="21"/>
      <c r="K160" s="21"/>
      <c r="L160" s="21"/>
    </row>
    <row r="161" customFormat="false" ht="14.1" hidden="false" customHeight="true" outlineLevel="0" collapsed="false">
      <c r="A161" s="20"/>
      <c r="B161" s="21"/>
      <c r="C161" s="21"/>
      <c r="D161" s="21"/>
      <c r="E161" s="21"/>
      <c r="F161" s="21"/>
      <c r="G161" s="23"/>
      <c r="H161" s="23"/>
      <c r="I161" s="21"/>
      <c r="J161" s="21"/>
      <c r="K161" s="21"/>
      <c r="L161" s="21"/>
    </row>
    <row r="162" customFormat="false" ht="14.1" hidden="false" customHeight="true" outlineLevel="0" collapsed="false">
      <c r="A162" s="20"/>
      <c r="B162" s="21"/>
      <c r="C162" s="21"/>
      <c r="D162" s="21"/>
      <c r="E162" s="21"/>
      <c r="F162" s="21"/>
      <c r="G162" s="23"/>
      <c r="H162" s="23"/>
      <c r="I162" s="21"/>
      <c r="J162" s="21"/>
      <c r="K162" s="21"/>
      <c r="L162" s="21"/>
    </row>
    <row r="163" customFormat="false" ht="14.1" hidden="false" customHeight="true" outlineLevel="0" collapsed="false">
      <c r="A163" s="20"/>
      <c r="B163" s="21"/>
      <c r="C163" s="21"/>
      <c r="D163" s="21"/>
      <c r="E163" s="21"/>
      <c r="F163" s="21"/>
      <c r="G163" s="23"/>
      <c r="H163" s="23"/>
      <c r="I163" s="21"/>
      <c r="J163" s="21"/>
      <c r="K163" s="21"/>
      <c r="L163" s="21"/>
    </row>
    <row r="164" customFormat="false" ht="14.1" hidden="false" customHeight="true" outlineLevel="0" collapsed="false">
      <c r="A164" s="20"/>
      <c r="B164" s="21"/>
      <c r="C164" s="21"/>
      <c r="D164" s="21"/>
      <c r="E164" s="21"/>
      <c r="F164" s="21"/>
      <c r="G164" s="23"/>
      <c r="H164" s="23"/>
      <c r="I164" s="21"/>
      <c r="J164" s="21"/>
      <c r="K164" s="21"/>
      <c r="L164" s="21"/>
    </row>
    <row r="165" customFormat="false" ht="14.1" hidden="false" customHeight="true" outlineLevel="0" collapsed="false">
      <c r="A165" s="20"/>
      <c r="B165" s="21"/>
      <c r="C165" s="21"/>
      <c r="D165" s="21"/>
      <c r="E165" s="21"/>
      <c r="F165" s="21"/>
      <c r="G165" s="23"/>
      <c r="H165" s="23"/>
      <c r="I165" s="21"/>
      <c r="J165" s="21"/>
      <c r="K165" s="21"/>
      <c r="L165" s="21"/>
    </row>
    <row r="166" customFormat="false" ht="14.1" hidden="false" customHeight="true" outlineLevel="0" collapsed="false">
      <c r="A166" s="20"/>
      <c r="B166" s="21"/>
      <c r="C166" s="21"/>
      <c r="D166" s="21"/>
      <c r="E166" s="21"/>
      <c r="F166" s="21"/>
      <c r="G166" s="23"/>
      <c r="H166" s="23"/>
      <c r="I166" s="21"/>
      <c r="J166" s="21"/>
      <c r="K166" s="21"/>
      <c r="L166" s="21"/>
    </row>
    <row r="167" customFormat="false" ht="14.1" hidden="false" customHeight="true" outlineLevel="0" collapsed="false">
      <c r="A167" s="20"/>
      <c r="B167" s="21"/>
      <c r="C167" s="21"/>
      <c r="D167" s="21"/>
      <c r="E167" s="21"/>
      <c r="F167" s="21"/>
      <c r="G167" s="23"/>
      <c r="H167" s="23"/>
      <c r="I167" s="21"/>
      <c r="J167" s="21"/>
      <c r="K167" s="21"/>
      <c r="L167" s="21"/>
    </row>
    <row r="168" customFormat="false" ht="14.1" hidden="false" customHeight="true" outlineLevel="0" collapsed="false">
      <c r="A168" s="24"/>
      <c r="B168" s="21"/>
      <c r="C168" s="21"/>
      <c r="D168" s="21"/>
      <c r="E168" s="21"/>
      <c r="F168" s="21"/>
      <c r="G168" s="23"/>
      <c r="H168" s="23"/>
      <c r="I168" s="21"/>
      <c r="J168" s="21"/>
      <c r="K168" s="21"/>
      <c r="L168" s="21"/>
    </row>
    <row r="169" customFormat="false" ht="14.1" hidden="false" customHeight="true" outlineLevel="0" collapsed="false">
      <c r="A169" s="24"/>
      <c r="B169" s="21"/>
      <c r="C169" s="21"/>
      <c r="D169" s="21"/>
      <c r="E169" s="21"/>
      <c r="F169" s="21"/>
      <c r="G169" s="23"/>
      <c r="H169" s="23"/>
      <c r="I169" s="21"/>
      <c r="J169" s="21"/>
      <c r="K169" s="21"/>
      <c r="L169" s="21"/>
    </row>
    <row r="170" customFormat="false" ht="14.1" hidden="false" customHeight="true" outlineLevel="0" collapsed="false">
      <c r="A170" s="24"/>
      <c r="B170" s="21"/>
      <c r="C170" s="21"/>
      <c r="D170" s="21"/>
      <c r="E170" s="21"/>
      <c r="F170" s="21"/>
      <c r="G170" s="23"/>
      <c r="H170" s="23"/>
      <c r="I170" s="21"/>
      <c r="J170" s="21"/>
      <c r="K170" s="21"/>
      <c r="L170" s="21"/>
    </row>
    <row r="171" customFormat="false" ht="14.1" hidden="false" customHeight="true" outlineLevel="0" collapsed="false">
      <c r="A171" s="24"/>
      <c r="B171" s="21"/>
      <c r="C171" s="21"/>
      <c r="D171" s="21"/>
      <c r="E171" s="21"/>
      <c r="F171" s="21"/>
      <c r="G171" s="23"/>
      <c r="H171" s="23"/>
      <c r="I171" s="21"/>
      <c r="J171" s="21"/>
      <c r="K171" s="21"/>
      <c r="L171" s="21"/>
    </row>
    <row r="172" customFormat="false" ht="14.1" hidden="false" customHeight="true" outlineLevel="0" collapsed="false">
      <c r="A172" s="24"/>
      <c r="B172" s="21"/>
      <c r="C172" s="21"/>
      <c r="D172" s="21"/>
      <c r="E172" s="21"/>
      <c r="F172" s="21"/>
      <c r="G172" s="23"/>
      <c r="H172" s="23"/>
      <c r="I172" s="21"/>
      <c r="J172" s="21"/>
      <c r="K172" s="21"/>
      <c r="L172" s="21"/>
    </row>
    <row r="173" customFormat="false" ht="14.1" hidden="false" customHeight="true" outlineLevel="0" collapsed="false">
      <c r="A173" s="24"/>
      <c r="B173" s="23"/>
      <c r="C173" s="25"/>
      <c r="D173" s="23"/>
      <c r="E173" s="26"/>
      <c r="F173" s="25"/>
      <c r="G173" s="23"/>
      <c r="H173" s="23"/>
      <c r="I173" s="21"/>
      <c r="J173" s="21"/>
      <c r="K173" s="21"/>
      <c r="L173" s="21"/>
    </row>
    <row r="174" customFormat="false" ht="14.1" hidden="false" customHeight="true" outlineLevel="0" collapsed="false">
      <c r="A174" s="24"/>
      <c r="B174" s="23"/>
      <c r="C174" s="25"/>
      <c r="D174" s="23"/>
      <c r="E174" s="26"/>
      <c r="F174" s="25"/>
      <c r="G174" s="21"/>
      <c r="H174" s="21"/>
      <c r="I174" s="21"/>
      <c r="J174" s="21"/>
      <c r="K174" s="21"/>
      <c r="L174" s="21"/>
    </row>
    <row r="175" customFormat="false" ht="14.1" hidden="false" customHeight="true" outlineLevel="0" collapsed="false">
      <c r="A175" s="27"/>
      <c r="B175" s="23"/>
      <c r="C175" s="25"/>
      <c r="D175" s="23"/>
      <c r="E175" s="26"/>
      <c r="F175" s="25"/>
      <c r="G175" s="23"/>
      <c r="H175" s="26"/>
      <c r="I175" s="21"/>
      <c r="J175" s="21"/>
      <c r="K175" s="21"/>
      <c r="L175" s="21"/>
    </row>
    <row r="176" customFormat="false" ht="14.1" hidden="false" customHeight="true" outlineLevel="0" collapsed="false">
      <c r="A176" s="27"/>
      <c r="B176" s="23"/>
      <c r="C176" s="25"/>
      <c r="D176" s="23"/>
      <c r="E176" s="26"/>
      <c r="F176" s="25"/>
      <c r="G176" s="23"/>
      <c r="H176" s="26"/>
      <c r="I176" s="21"/>
      <c r="J176" s="21"/>
      <c r="K176" s="21"/>
      <c r="L176" s="21"/>
    </row>
    <row r="177" customFormat="false" ht="14.1" hidden="false" customHeight="true" outlineLevel="0" collapsed="false">
      <c r="A177" s="28"/>
      <c r="B177" s="23"/>
      <c r="C177" s="25"/>
      <c r="D177" s="23"/>
      <c r="E177" s="26"/>
      <c r="F177" s="25"/>
      <c r="G177" s="26"/>
      <c r="H177" s="26"/>
      <c r="I177" s="25"/>
      <c r="J177" s="25"/>
      <c r="K177" s="25"/>
      <c r="L177" s="25"/>
    </row>
    <row r="178" customFormat="false" ht="14.1" hidden="false" customHeight="true" outlineLevel="0" collapsed="false">
      <c r="A178" s="28"/>
      <c r="B178" s="23"/>
      <c r="C178" s="25"/>
      <c r="D178" s="26"/>
      <c r="E178" s="26"/>
      <c r="F178" s="25"/>
      <c r="G178" s="26"/>
      <c r="H178" s="26"/>
      <c r="I178" s="25"/>
      <c r="J178" s="25"/>
      <c r="K178" s="25"/>
      <c r="L178" s="25"/>
    </row>
    <row r="179" customFormat="false" ht="14.1" hidden="false" customHeight="true" outlineLevel="0" collapsed="false">
      <c r="A179" s="28"/>
      <c r="B179" s="23"/>
      <c r="C179" s="25"/>
      <c r="D179" s="23"/>
      <c r="E179" s="26"/>
      <c r="F179" s="25"/>
      <c r="G179" s="26"/>
      <c r="H179" s="26"/>
      <c r="I179" s="25"/>
      <c r="J179" s="25"/>
      <c r="K179" s="25"/>
      <c r="L179" s="25"/>
    </row>
    <row r="180" customFormat="false" ht="14.1" hidden="false" customHeight="true" outlineLevel="0" collapsed="false">
      <c r="A180" s="28"/>
      <c r="B180" s="23"/>
      <c r="C180" s="25"/>
      <c r="D180" s="23"/>
      <c r="E180" s="26"/>
      <c r="F180" s="25"/>
      <c r="G180" s="26"/>
      <c r="H180" s="26"/>
      <c r="I180" s="25"/>
      <c r="J180" s="25"/>
      <c r="K180" s="25"/>
      <c r="L180" s="25"/>
    </row>
    <row r="181" customFormat="false" ht="14.1" hidden="false" customHeight="true" outlineLevel="0" collapsed="false">
      <c r="A181" s="28"/>
      <c r="B181" s="23"/>
      <c r="C181" s="25"/>
      <c r="D181" s="23"/>
      <c r="E181" s="26"/>
      <c r="F181" s="25"/>
      <c r="G181" s="26"/>
      <c r="H181" s="26"/>
      <c r="I181" s="25"/>
      <c r="J181" s="25"/>
      <c r="K181" s="25"/>
      <c r="L181" s="25"/>
    </row>
    <row r="182" customFormat="false" ht="14.1" hidden="false" customHeight="true" outlineLevel="0" collapsed="false">
      <c r="A182" s="28"/>
      <c r="B182" s="23"/>
      <c r="C182" s="21"/>
      <c r="D182" s="23"/>
      <c r="E182" s="26"/>
      <c r="F182" s="25"/>
      <c r="G182" s="26"/>
      <c r="H182" s="26"/>
      <c r="I182" s="25"/>
      <c r="J182" s="25"/>
      <c r="K182" s="25"/>
      <c r="L182" s="25"/>
    </row>
    <row r="183" customFormat="false" ht="12.75" hidden="false" customHeight="false" outlineLevel="0" collapsed="false">
      <c r="A183" s="28"/>
      <c r="B183" s="23"/>
      <c r="C183" s="25"/>
      <c r="D183" s="23"/>
      <c r="E183" s="26"/>
      <c r="F183" s="25"/>
      <c r="G183" s="26"/>
      <c r="H183" s="26"/>
      <c r="I183" s="25"/>
      <c r="J183" s="25"/>
      <c r="K183" s="25"/>
      <c r="L183" s="25"/>
    </row>
    <row r="184" customFormat="false" ht="12.75" hidden="false" customHeight="false" outlineLevel="0" collapsed="false">
      <c r="A184" s="28"/>
      <c r="B184" s="23"/>
      <c r="C184" s="25"/>
      <c r="D184" s="23"/>
      <c r="E184" s="26"/>
      <c r="F184" s="25"/>
      <c r="G184" s="26"/>
      <c r="H184" s="26"/>
      <c r="I184" s="25"/>
      <c r="J184" s="25"/>
      <c r="K184" s="25"/>
      <c r="L184" s="25"/>
    </row>
    <row r="185" customFormat="false" ht="12.75" hidden="false" customHeight="false" outlineLevel="0" collapsed="false">
      <c r="A185" s="27"/>
      <c r="B185" s="22"/>
      <c r="C185" s="16"/>
      <c r="D185" s="22"/>
      <c r="E185" s="29"/>
      <c r="F185" s="16"/>
      <c r="G185" s="22"/>
      <c r="H185" s="22"/>
      <c r="I185" s="16"/>
      <c r="J185" s="16"/>
      <c r="K185" s="16"/>
      <c r="L185" s="16"/>
    </row>
    <row r="186" customFormat="false" ht="12.75" hidden="false" customHeight="false" outlineLevel="0" collapsed="false">
      <c r="A186" s="27"/>
      <c r="B186" s="22"/>
      <c r="C186" s="16"/>
      <c r="D186" s="22"/>
      <c r="E186" s="29"/>
      <c r="F186" s="16"/>
      <c r="G186" s="22"/>
      <c r="H186" s="22"/>
      <c r="I186" s="16"/>
      <c r="J186" s="16"/>
      <c r="K186" s="16"/>
      <c r="L186" s="16"/>
    </row>
    <row r="188" customFormat="false" ht="12.75" hidden="false" customHeight="false" outlineLevel="0" collapsed="false">
      <c r="A188" s="2" t="s">
        <v>147</v>
      </c>
      <c r="B188" s="2" t="s">
        <v>148</v>
      </c>
      <c r="C188" s="1" t="s">
        <v>149</v>
      </c>
      <c r="D188" s="30" t="s">
        <v>150</v>
      </c>
      <c r="E188" s="30" t="s">
        <v>151</v>
      </c>
    </row>
    <row r="189" customFormat="false" ht="12.75" hidden="false" customHeight="false" outlineLevel="0" collapsed="false">
      <c r="A189" s="31" t="s">
        <v>39</v>
      </c>
      <c r="B189" s="32" t="n">
        <f aca="false">C189/$C$198</f>
        <v>0</v>
      </c>
      <c r="C189" s="5"/>
      <c r="D189" s="1" t="n">
        <f aca="false">33+1+1+1+1+1+8+1+1+1+2+1+2+1+1+1+2+3+8+2+1</f>
        <v>73</v>
      </c>
      <c r="E189" s="33"/>
    </row>
    <row r="190" customFormat="false" ht="12.75" hidden="false" customHeight="false" outlineLevel="0" collapsed="false">
      <c r="A190" s="31" t="s">
        <v>40</v>
      </c>
      <c r="B190" s="32" t="n">
        <f aca="false">C190/$C$198</f>
        <v>0.111111111111111</v>
      </c>
      <c r="C190" s="5" t="n">
        <f aca="false">'summary 1008'!I25</f>
        <v>2</v>
      </c>
      <c r="D190" s="1" t="n">
        <f aca="false">540+17+1+1+6+10+1+2+12+2+1+1+1+3+4+3+1+1+1+8+2+1+1+6+1+1+2+1+2+1+4+1+1+1+12+4+57+16+1+1+5</f>
        <v>737</v>
      </c>
      <c r="E190" s="33"/>
    </row>
    <row r="191" customFormat="false" ht="12.75" hidden="false" customHeight="false" outlineLevel="0" collapsed="false">
      <c r="A191" s="31" t="s">
        <v>42</v>
      </c>
      <c r="B191" s="32" t="n">
        <f aca="false">C191/$C$198</f>
        <v>0.333333333333333</v>
      </c>
      <c r="C191" s="5" t="n">
        <f aca="false">'summary 1008'!I26</f>
        <v>6</v>
      </c>
      <c r="D191" s="1" t="n">
        <f aca="false">13+1+1+1+16+10+5</f>
        <v>47</v>
      </c>
      <c r="E191" s="33" t="n">
        <f aca="false">(C191/D191)*100</f>
        <v>12.7659574468085</v>
      </c>
    </row>
    <row r="192" customFormat="false" ht="12.75" hidden="false" customHeight="false" outlineLevel="0" collapsed="false">
      <c r="A192" s="31" t="s">
        <v>152</v>
      </c>
      <c r="B192" s="32" t="n">
        <f aca="false">C192/$C$198</f>
        <v>0.0555555555555556</v>
      </c>
      <c r="C192" s="5" t="n">
        <f aca="false">'summary 1008'!I27</f>
        <v>1</v>
      </c>
      <c r="D192" s="1" t="n">
        <f aca="false">36+1+1+2+1+2</f>
        <v>43</v>
      </c>
      <c r="E192" s="33" t="n">
        <f aca="false">(C192/D192)*100</f>
        <v>2.32558139534884</v>
      </c>
    </row>
    <row r="193" customFormat="false" ht="12.75" hidden="false" customHeight="false" outlineLevel="0" collapsed="false">
      <c r="A193" s="31" t="s">
        <v>153</v>
      </c>
      <c r="B193" s="32" t="n">
        <f aca="false">C193/$C$198</f>
        <v>0.0555555555555556</v>
      </c>
      <c r="C193" s="5" t="n">
        <f aca="false">'summary 1008'!I28</f>
        <v>1</v>
      </c>
      <c r="D193" s="1" t="n">
        <f aca="false">288+2+13+2+5+56+59+14+2+3+3+1+4+14+1+2</f>
        <v>469</v>
      </c>
      <c r="E193" s="33" t="n">
        <f aca="false">(C193/D193)*100</f>
        <v>0.213219616204691</v>
      </c>
    </row>
    <row r="194" customFormat="false" ht="12.75" hidden="false" customHeight="false" outlineLevel="0" collapsed="false">
      <c r="A194" s="31" t="s">
        <v>154</v>
      </c>
      <c r="B194" s="32" t="n">
        <f aca="false">C194/$C$198</f>
        <v>0</v>
      </c>
      <c r="C194" s="5"/>
      <c r="D194" s="1" t="n">
        <f aca="false">132+2+1+2+7+3+4+2+7+1+3+4+5+7+5</f>
        <v>185</v>
      </c>
      <c r="E194" s="33"/>
    </row>
    <row r="195" customFormat="false" ht="12.75" hidden="false" customHeight="false" outlineLevel="0" collapsed="false">
      <c r="A195" s="31" t="s">
        <v>43</v>
      </c>
      <c r="B195" s="32" t="n">
        <f aca="false">C195/$C$198</f>
        <v>0.0555555555555556</v>
      </c>
      <c r="C195" s="5" t="n">
        <f aca="false">'summary 1008'!I30</f>
        <v>1</v>
      </c>
      <c r="D195" s="1" t="n">
        <v>9</v>
      </c>
      <c r="E195" s="33" t="n">
        <f aca="false">(C195/D195)*100</f>
        <v>11.1111111111111</v>
      </c>
    </row>
    <row r="196" customFormat="false" ht="12.75" hidden="false" customHeight="false" outlineLevel="0" collapsed="false">
      <c r="A196" s="31" t="s">
        <v>41</v>
      </c>
      <c r="B196" s="32" t="n">
        <f aca="false">C196/$C$198</f>
        <v>0.0555555555555556</v>
      </c>
      <c r="C196" s="5" t="n">
        <f aca="false">'summary 1008'!I31</f>
        <v>1</v>
      </c>
      <c r="D196" s="1" t="n">
        <f aca="false">10+5+2</f>
        <v>17</v>
      </c>
      <c r="E196" s="33" t="n">
        <f aca="false">(C196/D196)*100</f>
        <v>5.88235294117647</v>
      </c>
    </row>
    <row r="197" customFormat="false" ht="12.75" hidden="false" customHeight="false" outlineLevel="0" collapsed="false">
      <c r="A197" s="34" t="s">
        <v>155</v>
      </c>
      <c r="B197" s="32" t="n">
        <f aca="false">C197/$C$198</f>
        <v>0.333333333333333</v>
      </c>
      <c r="C197" s="5" t="n">
        <f aca="false">'summary 1008'!I32</f>
        <v>6</v>
      </c>
    </row>
    <row r="198" customFormat="false" ht="12.75" hidden="false" customHeight="false" outlineLevel="0" collapsed="false">
      <c r="A198" s="34" t="s">
        <v>156</v>
      </c>
      <c r="B198" s="35" t="n">
        <f aca="false">SUM(B189:B197)</f>
        <v>1</v>
      </c>
      <c r="C198" s="1" t="n">
        <f aca="false">SUM(C189:C197)</f>
        <v>18</v>
      </c>
      <c r="D198" s="1" t="n">
        <f aca="false">SUM(D189:D197)</f>
        <v>1580</v>
      </c>
    </row>
  </sheetData>
  <printOptions headings="false" gridLines="false" gridLinesSet="true" horizontalCentered="true" verticalCentered="false"/>
  <pageMargins left="0.25" right="0.25" top="0.984027777777778" bottom="0.5" header="0.5" footer="0.25"/>
  <pageSetup paperSize="5" scale="100" fitToWidth="1" fitToHeight="1" pageOrder="downThenOver" orientation="landscape" blackAndWhite="false" draft="false" cellComments="none" horizontalDpi="300" verticalDpi="300" copies="1"/>
  <headerFooter differentFirst="false" differentOddEven="false">
    <oddHeader>&amp;C&amp;"Arial,Bold"EWS-Global Risk Operations
Weekly Summary of Market Risk Aggregation Issues
Week Beginning October 08</oddHeader>
    <oddFooter>&amp;L&amp;"Arial,Bold"Questions Call Nancy ext 54751</oddFooter>
  </headerFooter>
  <rowBreaks count="1" manualBreakCount="1">
    <brk id="110" man="true" max="16383" min="0"/>
  </rowBreaks>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K28" activeCellId="0" sqref="K28"/>
    </sheetView>
  </sheetViews>
  <sheetFormatPr defaultColWidth="9.13671875" defaultRowHeight="12.75" customHeight="true" zeroHeight="false" outlineLevelRow="0" outlineLevelCol="0"/>
  <cols>
    <col collapsed="false" customWidth="true" hidden="false" outlineLevel="0" max="1" min="1" style="1" width="20.56"/>
    <col collapsed="false" customWidth="true" hidden="false" outlineLevel="0" max="2" min="2" style="1" width="3.7"/>
    <col collapsed="false" customWidth="true" hidden="false" outlineLevel="0" max="3" min="3" style="1" width="37.85"/>
    <col collapsed="false" customWidth="true" hidden="false" outlineLevel="0" max="4" min="4" style="1" width="9.99"/>
    <col collapsed="false" customWidth="true" hidden="false" outlineLevel="0" max="5" min="5" style="1" width="6.7"/>
    <col collapsed="false" customWidth="true" hidden="false" outlineLevel="0" max="6" min="6" style="1" width="15.7"/>
    <col collapsed="false" customWidth="true" hidden="true" outlineLevel="0" max="7" min="7" style="1" width="10.71"/>
    <col collapsed="false" customWidth="true" hidden="true" outlineLevel="0" max="8" min="8" style="1" width="3.7"/>
    <col collapsed="false" customWidth="true" hidden="false" outlineLevel="0" max="9" min="9" style="1" width="10.71"/>
    <col collapsed="false" customWidth="true" hidden="false" outlineLevel="0" max="10" min="10" style="1" width="3.7"/>
    <col collapsed="false" customWidth="true" hidden="false" outlineLevel="0" max="11" min="11" style="1" width="29.71"/>
    <col collapsed="false" customWidth="false" hidden="false" outlineLevel="0" max="257" min="12" style="1" width="9.14"/>
  </cols>
  <sheetData>
    <row r="1" customFormat="false" ht="12.75" hidden="false" customHeight="false" outlineLevel="0" collapsed="false">
      <c r="A1" s="36" t="s">
        <v>157</v>
      </c>
      <c r="B1" s="36"/>
      <c r="C1" s="36"/>
      <c r="D1" s="36"/>
      <c r="E1" s="36"/>
      <c r="F1" s="36"/>
      <c r="G1" s="36"/>
      <c r="H1" s="36"/>
      <c r="I1" s="36"/>
      <c r="J1" s="36"/>
      <c r="K1" s="36"/>
    </row>
    <row r="3" customFormat="false" ht="12.75" hidden="false" customHeight="false" outlineLevel="0" collapsed="false">
      <c r="K3" s="37"/>
    </row>
    <row r="4" customFormat="false" ht="13.5" hidden="false" customHeight="false" outlineLevel="0" collapsed="false">
      <c r="I4" s="38"/>
      <c r="J4" s="38"/>
      <c r="K4" s="38"/>
    </row>
    <row r="5" customFormat="false" ht="13.5" hidden="false" customHeight="false" outlineLevel="0" collapsed="false">
      <c r="A5" s="39" t="s">
        <v>158</v>
      </c>
      <c r="B5" s="40"/>
      <c r="C5" s="40"/>
      <c r="D5" s="40"/>
      <c r="E5" s="40"/>
      <c r="F5" s="40"/>
      <c r="G5" s="40"/>
      <c r="H5" s="40"/>
      <c r="I5" s="40"/>
      <c r="J5" s="40"/>
      <c r="K5" s="41" t="n">
        <f aca="false">SUM(K10:K18)</f>
        <v>18</v>
      </c>
    </row>
    <row r="6" customFormat="false" ht="12.75" hidden="false" customHeight="false" outlineLevel="0" collapsed="false">
      <c r="A6" s="2"/>
      <c r="B6" s="2"/>
      <c r="C6" s="2"/>
      <c r="K6" s="4"/>
    </row>
    <row r="7" customFormat="false" ht="12.75" hidden="false" customHeight="false" outlineLevel="0" collapsed="false">
      <c r="A7" s="2"/>
      <c r="B7" s="2"/>
      <c r="C7" s="2"/>
      <c r="K7" s="4"/>
    </row>
    <row r="8" customFormat="false" ht="13.5" hidden="false" customHeight="false" outlineLevel="0" collapsed="false">
      <c r="A8" s="42" t="s">
        <v>159</v>
      </c>
      <c r="B8" s="42"/>
      <c r="C8" s="42" t="s">
        <v>160</v>
      </c>
      <c r="D8" s="42"/>
      <c r="E8" s="43"/>
      <c r="F8" s="43"/>
      <c r="G8" s="43"/>
      <c r="H8" s="43"/>
      <c r="I8" s="43"/>
      <c r="J8" s="43"/>
      <c r="K8" s="44"/>
    </row>
    <row r="9" customFormat="false" ht="12.75" hidden="false" customHeight="false" outlineLevel="0" collapsed="false">
      <c r="A9" s="3"/>
      <c r="B9" s="3"/>
      <c r="C9" s="3"/>
      <c r="D9" s="3"/>
      <c r="E9" s="3"/>
      <c r="F9" s="3"/>
      <c r="G9" s="3"/>
      <c r="H9" s="3"/>
      <c r="I9" s="3"/>
      <c r="K9" s="4"/>
    </row>
    <row r="10" customFormat="false" ht="12.75" hidden="false" customHeight="false" outlineLevel="0" collapsed="false">
      <c r="A10" s="5" t="s">
        <v>161</v>
      </c>
      <c r="B10" s="3"/>
      <c r="C10" s="3" t="s">
        <v>29</v>
      </c>
      <c r="D10" s="3"/>
      <c r="E10" s="3"/>
      <c r="F10" s="3"/>
      <c r="G10" s="3"/>
      <c r="H10" s="3"/>
      <c r="I10" s="3"/>
      <c r="K10" s="3" t="n">
        <f aca="false">1+1</f>
        <v>2</v>
      </c>
    </row>
    <row r="11" customFormat="false" ht="12.75" hidden="false" customHeight="false" outlineLevel="0" collapsed="false">
      <c r="A11" s="6" t="s">
        <v>162</v>
      </c>
      <c r="B11" s="7"/>
      <c r="C11" s="7" t="s">
        <v>30</v>
      </c>
      <c r="D11" s="7"/>
      <c r="E11" s="7"/>
      <c r="F11" s="7"/>
      <c r="G11" s="7"/>
      <c r="H11" s="7"/>
      <c r="I11" s="7"/>
      <c r="J11" s="7"/>
      <c r="K11" s="7"/>
    </row>
    <row r="12" customFormat="false" ht="12.75" hidden="false" customHeight="false" outlineLevel="0" collapsed="false">
      <c r="A12" s="6" t="s">
        <v>96</v>
      </c>
      <c r="B12" s="7"/>
      <c r="C12" s="7" t="s">
        <v>31</v>
      </c>
      <c r="D12" s="7"/>
      <c r="E12" s="7"/>
      <c r="F12" s="7"/>
      <c r="G12" s="7"/>
      <c r="H12" s="7"/>
      <c r="I12" s="7"/>
      <c r="J12" s="7"/>
      <c r="K12" s="7" t="n">
        <f aca="false">1+1+1+1+1+1</f>
        <v>6</v>
      </c>
    </row>
    <row r="13" customFormat="false" ht="12.75" hidden="false" customHeight="false" outlineLevel="0" collapsed="false">
      <c r="A13" s="6" t="s">
        <v>87</v>
      </c>
      <c r="B13" s="7"/>
      <c r="C13" s="7" t="s">
        <v>163</v>
      </c>
      <c r="D13" s="7"/>
      <c r="E13" s="7"/>
      <c r="F13" s="7"/>
      <c r="G13" s="7"/>
      <c r="H13" s="7"/>
      <c r="I13" s="7"/>
      <c r="J13" s="7"/>
      <c r="K13" s="7" t="n">
        <f aca="false">1+1+1+1</f>
        <v>4</v>
      </c>
    </row>
    <row r="14" customFormat="false" ht="12.75" hidden="false" customHeight="false" outlineLevel="0" collapsed="false">
      <c r="A14" s="6" t="s">
        <v>101</v>
      </c>
      <c r="B14" s="7"/>
      <c r="C14" s="7" t="s">
        <v>33</v>
      </c>
      <c r="D14" s="7"/>
      <c r="E14" s="7"/>
      <c r="F14" s="7"/>
      <c r="G14" s="7"/>
      <c r="H14" s="7"/>
      <c r="I14" s="7"/>
      <c r="J14" s="7"/>
      <c r="K14" s="7" t="n">
        <f aca="false">2</f>
        <v>2</v>
      </c>
    </row>
    <row r="15" customFormat="false" ht="12.75" hidden="false" customHeight="false" outlineLevel="0" collapsed="false">
      <c r="A15" s="6" t="s">
        <v>164</v>
      </c>
      <c r="B15" s="7"/>
      <c r="C15" s="7" t="s">
        <v>34</v>
      </c>
      <c r="D15" s="7"/>
      <c r="E15" s="7"/>
      <c r="F15" s="7"/>
      <c r="G15" s="7"/>
      <c r="H15" s="7"/>
      <c r="I15" s="7"/>
      <c r="J15" s="7"/>
      <c r="K15" s="7"/>
    </row>
    <row r="16" customFormat="false" ht="12.75" hidden="false" customHeight="false" outlineLevel="0" collapsed="false">
      <c r="A16" s="6" t="s">
        <v>79</v>
      </c>
      <c r="B16" s="7"/>
      <c r="C16" s="7" t="s">
        <v>35</v>
      </c>
      <c r="D16" s="7"/>
      <c r="E16" s="7"/>
      <c r="F16" s="7"/>
      <c r="G16" s="7"/>
      <c r="H16" s="7"/>
      <c r="I16" s="7"/>
      <c r="J16" s="7"/>
      <c r="K16" s="7" t="n">
        <f aca="false">1</f>
        <v>1</v>
      </c>
    </row>
    <row r="17" customFormat="false" ht="12.75" hidden="false" customHeight="false" outlineLevel="0" collapsed="false">
      <c r="A17" s="6" t="s">
        <v>105</v>
      </c>
      <c r="B17" s="7"/>
      <c r="C17" s="7" t="s">
        <v>36</v>
      </c>
      <c r="D17" s="7"/>
      <c r="E17" s="7"/>
      <c r="F17" s="7"/>
      <c r="G17" s="7"/>
      <c r="H17" s="7"/>
      <c r="I17" s="7"/>
      <c r="J17" s="7"/>
      <c r="K17" s="7"/>
    </row>
    <row r="18" customFormat="false" ht="12.75" hidden="false" customHeight="false" outlineLevel="0" collapsed="false">
      <c r="A18" s="6" t="s">
        <v>165</v>
      </c>
      <c r="B18" s="7"/>
      <c r="C18" s="7" t="s">
        <v>37</v>
      </c>
      <c r="D18" s="7"/>
      <c r="E18" s="7"/>
      <c r="F18" s="7"/>
      <c r="G18" s="7"/>
      <c r="H18" s="7"/>
      <c r="I18" s="7"/>
      <c r="J18" s="7"/>
      <c r="K18" s="45" t="n">
        <f aca="false">1+1+1</f>
        <v>3</v>
      </c>
    </row>
    <row r="22" customFormat="false" ht="13.5" hidden="false" customHeight="false" outlineLevel="0" collapsed="false">
      <c r="A22" s="42" t="s">
        <v>166</v>
      </c>
      <c r="B22" s="43"/>
      <c r="C22" s="43"/>
      <c r="D22" s="43"/>
      <c r="E22" s="43"/>
      <c r="F22" s="43"/>
      <c r="G22" s="42"/>
      <c r="H22" s="43"/>
      <c r="I22" s="42" t="s">
        <v>167</v>
      </c>
      <c r="J22" s="43"/>
      <c r="K22" s="42" t="s">
        <v>168</v>
      </c>
    </row>
    <row r="23" customFormat="false" ht="12.75" hidden="false" customHeight="false" outlineLevel="0" collapsed="false">
      <c r="G23" s="2"/>
      <c r="I23" s="46"/>
      <c r="J23" s="3"/>
      <c r="K23" s="46"/>
    </row>
    <row r="24" customFormat="false" ht="12.75" hidden="false" customHeight="false" outlineLevel="0" collapsed="false">
      <c r="A24" s="27" t="s">
        <v>39</v>
      </c>
      <c r="B24" s="22"/>
      <c r="C24" s="22"/>
      <c r="D24" s="29"/>
      <c r="E24" s="16"/>
      <c r="F24" s="29"/>
      <c r="G24" s="29"/>
      <c r="H24" s="16"/>
      <c r="I24" s="6"/>
      <c r="J24" s="16"/>
      <c r="K24" s="16"/>
    </row>
    <row r="25" customFormat="false" ht="25.5" hidden="false" customHeight="false" outlineLevel="0" collapsed="false">
      <c r="A25" s="27" t="s">
        <v>40</v>
      </c>
      <c r="B25" s="22"/>
      <c r="C25" s="22"/>
      <c r="D25" s="29"/>
      <c r="E25" s="16"/>
      <c r="F25" s="29"/>
      <c r="G25" s="29"/>
      <c r="H25" s="16"/>
      <c r="I25" s="6" t="n">
        <f aca="false">1+1</f>
        <v>2</v>
      </c>
      <c r="J25" s="16"/>
      <c r="K25" s="47" t="s">
        <v>220</v>
      </c>
    </row>
    <row r="26" customFormat="false" ht="25.5" hidden="false" customHeight="false" outlineLevel="0" collapsed="false">
      <c r="A26" s="27" t="s">
        <v>42</v>
      </c>
      <c r="B26" s="22"/>
      <c r="C26" s="22"/>
      <c r="D26" s="29"/>
      <c r="E26" s="16"/>
      <c r="F26" s="29"/>
      <c r="G26" s="29"/>
      <c r="H26" s="16"/>
      <c r="I26" s="6" t="n">
        <f aca="false">1+1+1+1+1+1</f>
        <v>6</v>
      </c>
      <c r="J26" s="16"/>
      <c r="K26" s="29" t="s">
        <v>221</v>
      </c>
    </row>
    <row r="27" customFormat="false" ht="25.5" hidden="false" customHeight="false" outlineLevel="0" collapsed="false">
      <c r="A27" s="27" t="s">
        <v>152</v>
      </c>
      <c r="B27" s="22"/>
      <c r="C27" s="22"/>
      <c r="D27" s="29"/>
      <c r="E27" s="16"/>
      <c r="F27" s="29"/>
      <c r="G27" s="29"/>
      <c r="H27" s="16"/>
      <c r="I27" s="6" t="n">
        <f aca="false">1</f>
        <v>1</v>
      </c>
      <c r="J27" s="16"/>
      <c r="K27" s="16" t="s">
        <v>222</v>
      </c>
    </row>
    <row r="28" customFormat="false" ht="12.75" hidden="false" customHeight="false" outlineLevel="0" collapsed="false">
      <c r="A28" s="27" t="s">
        <v>153</v>
      </c>
      <c r="B28" s="22"/>
      <c r="C28" s="22"/>
      <c r="D28" s="29"/>
      <c r="E28" s="16"/>
      <c r="F28" s="29"/>
      <c r="G28" s="29"/>
      <c r="H28" s="16"/>
      <c r="I28" s="6" t="n">
        <f aca="false">1</f>
        <v>1</v>
      </c>
      <c r="J28" s="16"/>
      <c r="K28" s="16" t="s">
        <v>223</v>
      </c>
    </row>
    <row r="29" customFormat="false" ht="12.75" hidden="false" customHeight="false" outlineLevel="0" collapsed="false">
      <c r="A29" s="27" t="s">
        <v>154</v>
      </c>
      <c r="B29" s="22"/>
      <c r="C29" s="22"/>
      <c r="D29" s="29"/>
      <c r="E29" s="16"/>
      <c r="F29" s="29"/>
      <c r="G29" s="29"/>
      <c r="H29" s="16"/>
      <c r="I29" s="6"/>
      <c r="J29" s="16"/>
      <c r="K29" s="29"/>
    </row>
    <row r="30" customFormat="false" ht="12.75" hidden="false" customHeight="false" outlineLevel="0" collapsed="false">
      <c r="A30" s="27" t="s">
        <v>43</v>
      </c>
      <c r="B30" s="22"/>
      <c r="C30" s="22"/>
      <c r="D30" s="29"/>
      <c r="E30" s="16"/>
      <c r="F30" s="29"/>
      <c r="G30" s="29"/>
      <c r="H30" s="16"/>
      <c r="I30" s="6" t="n">
        <f aca="false">1</f>
        <v>1</v>
      </c>
      <c r="J30" s="16"/>
      <c r="K30" s="16" t="s">
        <v>224</v>
      </c>
    </row>
    <row r="31" customFormat="false" ht="15.75" hidden="false" customHeight="true" outlineLevel="0" collapsed="false">
      <c r="A31" s="27" t="s">
        <v>41</v>
      </c>
      <c r="B31" s="22"/>
      <c r="C31" s="22"/>
      <c r="D31" s="29"/>
      <c r="E31" s="16"/>
      <c r="F31" s="29"/>
      <c r="G31" s="29"/>
      <c r="H31" s="16"/>
      <c r="I31" s="6" t="n">
        <f aca="false">1</f>
        <v>1</v>
      </c>
      <c r="J31" s="16"/>
      <c r="K31" s="16" t="s">
        <v>225</v>
      </c>
    </row>
    <row r="32" customFormat="false" ht="13.5" hidden="false" customHeight="false" outlineLevel="0" collapsed="false">
      <c r="A32" s="48" t="s">
        <v>169</v>
      </c>
      <c r="I32" s="5" t="n">
        <f aca="false">1+1+1+1+1+1</f>
        <v>6</v>
      </c>
      <c r="K32" s="49" t="s">
        <v>226</v>
      </c>
    </row>
    <row r="33" customFormat="false" ht="13.5" hidden="false" customHeight="false" outlineLevel="0" collapsed="false">
      <c r="A33" s="50" t="s">
        <v>158</v>
      </c>
      <c r="B33" s="51"/>
      <c r="C33" s="51"/>
      <c r="D33" s="51"/>
      <c r="E33" s="51"/>
      <c r="F33" s="51"/>
      <c r="G33" s="51"/>
      <c r="H33" s="51"/>
      <c r="I33" s="52" t="n">
        <f aca="false">SUM(I24:I32)</f>
        <v>18</v>
      </c>
      <c r="J33" s="51"/>
      <c r="K33" s="51"/>
    </row>
  </sheetData>
  <mergeCells count="1">
    <mergeCell ref="A1:K1"/>
  </mergeCells>
  <printOptions headings="false" gridLines="false" gridLinesSet="true" horizontalCentered="false" verticalCentered="false"/>
  <pageMargins left="0.5" right="0.5" top="0.75" bottom="0.75"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97"/>
  <sheetViews>
    <sheetView showFormulas="false" showGridLines="true" showRowColHeaders="true" showZeros="true" rightToLeft="false" tabSelected="false" showOutlineSymbols="true" defaultGridColor="true" view="normal" topLeftCell="A68" colorId="64" zoomScale="100" zoomScaleNormal="100" zoomScalePageLayoutView="100" workbookViewId="0">
      <selection pane="topLeft" activeCell="G129" activeCellId="0" sqref="G129"/>
    </sheetView>
  </sheetViews>
  <sheetFormatPr defaultColWidth="9.13671875" defaultRowHeight="12.75" customHeight="true" zeroHeight="false" outlineLevelRow="0" outlineLevelCol="0"/>
  <cols>
    <col collapsed="false" customWidth="true" hidden="false" outlineLevel="0" max="1" min="1" style="1" width="9.85"/>
    <col collapsed="false" customWidth="true" hidden="false" outlineLevel="0" max="2" min="2" style="1" width="30.7"/>
    <col collapsed="false" customWidth="true" hidden="false" outlineLevel="0" max="3" min="3" style="1" width="10.85"/>
    <col collapsed="false" customWidth="true" hidden="false" outlineLevel="0" max="4" min="4" style="1" width="20.13"/>
    <col collapsed="false" customWidth="true" hidden="false" outlineLevel="0" max="5" min="5" style="1" width="15.13"/>
    <col collapsed="false" customWidth="true" hidden="false" outlineLevel="0" max="6" min="6" style="1" width="7.28"/>
    <col collapsed="false" customWidth="true" hidden="false" outlineLevel="0" max="7" min="7" style="1" width="41.99"/>
    <col collapsed="false" customWidth="true" hidden="false" outlineLevel="0" max="8" min="8" style="1" width="46.56"/>
    <col collapsed="false" customWidth="true" hidden="false" outlineLevel="0" max="9" min="9" style="1" width="8.41"/>
    <col collapsed="false" customWidth="true" hidden="false" outlineLevel="0" max="10" min="10" style="1" width="11.85"/>
    <col collapsed="false" customWidth="true" hidden="false" outlineLevel="0" max="11" min="11" style="1" width="14.14"/>
    <col collapsed="false" customWidth="true" hidden="false" outlineLevel="0" max="12" min="12" style="1" width="9.85"/>
    <col collapsed="false" customWidth="true" hidden="false" outlineLevel="0" max="13" min="13" style="1" width="13.28"/>
    <col collapsed="false" customWidth="true" hidden="false" outlineLevel="0" max="14" min="14" style="1" width="10.85"/>
    <col collapsed="false" customWidth="false" hidden="false" outlineLevel="0" max="15" min="15" style="1" width="9.14"/>
    <col collapsed="false" customWidth="true" hidden="false" outlineLevel="0" max="16" min="16" style="1" width="12.28"/>
    <col collapsed="false" customWidth="true" hidden="false" outlineLevel="0" max="17" min="17" style="1" width="10.71"/>
    <col collapsed="false" customWidth="true" hidden="false" outlineLevel="0" max="18" min="18" style="1" width="13.28"/>
    <col collapsed="false" customWidth="true" hidden="false" outlineLevel="0" max="19" min="19" style="1" width="9.7"/>
    <col collapsed="false" customWidth="true" hidden="false" outlineLevel="0" max="20" min="20" style="1" width="11.56"/>
    <col collapsed="false" customWidth="true" hidden="false" outlineLevel="0" max="27" min="21" style="1" width="9.85"/>
    <col collapsed="false" customWidth="false" hidden="false" outlineLevel="0" max="29" min="28" style="1" width="9.14"/>
    <col collapsed="false" customWidth="true" hidden="false" outlineLevel="0" max="31" min="30" style="1" width="9.85"/>
    <col collapsed="false" customWidth="false" hidden="false" outlineLevel="0" max="257" min="32" style="1" width="9.14"/>
  </cols>
  <sheetData>
    <row r="1" customFormat="false" ht="12.75" hidden="false" customHeight="false" outlineLevel="0" collapsed="false">
      <c r="A1" s="2" t="s">
        <v>0</v>
      </c>
      <c r="B1" s="2"/>
      <c r="C1" s="2"/>
      <c r="D1" s="2"/>
      <c r="E1" s="2"/>
      <c r="F1" s="2"/>
      <c r="G1" s="2" t="s">
        <v>1</v>
      </c>
      <c r="H1" s="2" t="s">
        <v>2</v>
      </c>
      <c r="I1" s="2" t="s">
        <v>3</v>
      </c>
      <c r="J1" s="2" t="s">
        <v>4</v>
      </c>
      <c r="K1" s="2" t="s">
        <v>5</v>
      </c>
      <c r="L1" s="2" t="s">
        <v>6</v>
      </c>
      <c r="M1" s="2" t="s">
        <v>7</v>
      </c>
      <c r="N1" s="2" t="s">
        <v>8</v>
      </c>
      <c r="O1" s="2" t="s">
        <v>9</v>
      </c>
      <c r="P1" s="2" t="s">
        <v>10</v>
      </c>
      <c r="Q1" s="2" t="s">
        <v>11</v>
      </c>
      <c r="R1" s="2" t="s">
        <v>12</v>
      </c>
      <c r="S1" s="2" t="s">
        <v>13</v>
      </c>
      <c r="T1" s="2" t="s">
        <v>14</v>
      </c>
      <c r="U1" s="2" t="s">
        <v>15</v>
      </c>
      <c r="V1" s="2" t="s">
        <v>16</v>
      </c>
      <c r="W1" s="2" t="s">
        <v>17</v>
      </c>
      <c r="X1" s="2" t="s">
        <v>18</v>
      </c>
      <c r="Y1" s="2" t="s">
        <v>19</v>
      </c>
      <c r="Z1" s="2" t="s">
        <v>20</v>
      </c>
      <c r="AA1" s="2" t="s">
        <v>21</v>
      </c>
      <c r="AB1" s="2" t="s">
        <v>22</v>
      </c>
      <c r="AC1" s="2" t="s">
        <v>23</v>
      </c>
      <c r="AD1" s="2" t="s">
        <v>24</v>
      </c>
      <c r="AE1" s="2" t="s">
        <v>25</v>
      </c>
      <c r="AF1" s="2" t="s">
        <v>26</v>
      </c>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3" t="s">
        <v>29</v>
      </c>
      <c r="B2" s="4"/>
      <c r="H2" s="1" t="n">
        <f aca="false">1+1</f>
        <v>2</v>
      </c>
      <c r="J2" s="1" t="n">
        <f aca="false">1</f>
        <v>1</v>
      </c>
      <c r="K2" s="4"/>
      <c r="L2" s="5"/>
      <c r="M2" s="4"/>
      <c r="N2" s="4"/>
      <c r="P2" s="1" t="n">
        <v>1</v>
      </c>
      <c r="AC2" s="1" t="n">
        <f aca="false">'summary 0910'!K10</f>
        <v>1</v>
      </c>
      <c r="AD2" s="1" t="n">
        <f aca="false">'summary 0917'!K10</f>
        <v>2</v>
      </c>
      <c r="AE2" s="1" t="n">
        <f aca="false">'summary 0924'!K10</f>
        <v>2</v>
      </c>
      <c r="AF2" s="1" t="n">
        <f aca="false">'summary 1001'!K10</f>
        <v>2</v>
      </c>
    </row>
    <row r="3" customFormat="false" ht="12.75" hidden="false" customHeight="false" outlineLevel="0" collapsed="false">
      <c r="A3" s="3" t="s">
        <v>30</v>
      </c>
      <c r="B3" s="5"/>
      <c r="K3" s="5"/>
      <c r="L3" s="5"/>
      <c r="M3" s="5"/>
      <c r="N3" s="6" t="n">
        <v>1</v>
      </c>
      <c r="P3" s="1" t="n">
        <v>1</v>
      </c>
      <c r="R3" s="1" t="n">
        <f aca="false">'[1]summary 0625'!K11</f>
        <v>2</v>
      </c>
      <c r="T3" s="1" t="n">
        <f aca="false">'[1]summary 0709'!K10</f>
        <v>1</v>
      </c>
      <c r="AE3" s="1" t="n">
        <f aca="false">'summary 0924'!K11</f>
        <v>1</v>
      </c>
    </row>
    <row r="4" customFormat="false" ht="12.75" hidden="false" customHeight="false" outlineLevel="0" collapsed="false">
      <c r="A4" s="3" t="s">
        <v>31</v>
      </c>
      <c r="B4" s="5"/>
      <c r="G4" s="1" t="n">
        <f aca="false">1+1+1+1+1+1+1+1+1+1+1+1+1+1+1+1+1+1+1+1+1+1+1+1+1+1+1+1+1+1</f>
        <v>30</v>
      </c>
      <c r="H4" s="1" t="n">
        <f aca="false">1+1+1+1+1+1</f>
        <v>6</v>
      </c>
      <c r="I4" s="1" t="n">
        <f aca="false">1+1+1+1+1+1+1+1+1+1</f>
        <v>10</v>
      </c>
      <c r="J4" s="1" t="n">
        <f aca="false">1+1+1+1+1+1+1+1+1+1+1+1+1+1+1+1+1+1+1</f>
        <v>19</v>
      </c>
      <c r="K4" s="5" t="n">
        <v>13</v>
      </c>
      <c r="L4" s="5" t="n">
        <v>7</v>
      </c>
      <c r="M4" s="5" t="n">
        <v>2</v>
      </c>
      <c r="N4" s="6" t="n">
        <f aca="false">8</f>
        <v>8</v>
      </c>
      <c r="O4" s="1" t="n">
        <v>5</v>
      </c>
      <c r="P4" s="1" t="n">
        <v>6</v>
      </c>
      <c r="Q4" s="1" t="n">
        <f aca="false">'[1]summary 0618'!K12</f>
        <v>6</v>
      </c>
      <c r="R4" s="1" t="n">
        <f aca="false">'[1]summary 0625'!K12</f>
        <v>9</v>
      </c>
      <c r="S4" s="1" t="n">
        <f aca="false">'[1]summary 0702'!K12</f>
        <v>5</v>
      </c>
      <c r="W4" s="1" t="n">
        <f aca="false">'[1]summary 0730'!K12</f>
        <v>17</v>
      </c>
      <c r="X4" s="1" t="n">
        <f aca="false">'[1]summary 0806'!K12</f>
        <v>12</v>
      </c>
      <c r="Y4" s="1" t="n">
        <f aca="false">'[1]summary 0813'!K12</f>
        <v>5</v>
      </c>
      <c r="Z4" s="1" t="n">
        <f aca="false">'summary 0820'!K12</f>
        <v>4</v>
      </c>
      <c r="AA4" s="1" t="n">
        <f aca="false">'summary 0827'!K12</f>
        <v>8</v>
      </c>
      <c r="AB4" s="1" t="n">
        <f aca="false">'summary 0904'!K12</f>
        <v>11</v>
      </c>
      <c r="AC4" s="1" t="n">
        <f aca="false">'summary 0910'!K12</f>
        <v>4</v>
      </c>
      <c r="AD4" s="1" t="n">
        <f aca="false">'summary 0917'!K12</f>
        <v>6</v>
      </c>
      <c r="AE4" s="1" t="n">
        <f aca="false">'summary 0924'!K12</f>
        <v>4</v>
      </c>
      <c r="AF4" s="1" t="n">
        <f aca="false">'summary 1001'!K12</f>
        <v>10</v>
      </c>
    </row>
    <row r="5" customFormat="false" ht="12.75" hidden="false" customHeight="false" outlineLevel="0" collapsed="false">
      <c r="A5" s="3" t="s">
        <v>32</v>
      </c>
      <c r="B5" s="5"/>
      <c r="G5" s="1" t="n">
        <f aca="false">1+1+1+1+1</f>
        <v>5</v>
      </c>
      <c r="H5" s="1" t="n">
        <f aca="false">1+1+1</f>
        <v>3</v>
      </c>
      <c r="I5" s="1" t="n">
        <f aca="false">1+1+1</f>
        <v>3</v>
      </c>
      <c r="J5" s="1" t="n">
        <f aca="false">1+1</f>
        <v>2</v>
      </c>
      <c r="K5" s="5" t="n">
        <v>6</v>
      </c>
      <c r="L5" s="5" t="n">
        <v>5</v>
      </c>
      <c r="M5" s="5" t="n">
        <v>6</v>
      </c>
      <c r="N5" s="6" t="n">
        <f aca="false">4</f>
        <v>4</v>
      </c>
      <c r="O5" s="1" t="n">
        <v>5</v>
      </c>
      <c r="P5" s="1" t="n">
        <v>2</v>
      </c>
      <c r="Q5" s="1" t="n">
        <f aca="false">'[1]summary 0618'!K13</f>
        <v>4</v>
      </c>
      <c r="R5" s="1" t="n">
        <f aca="false">'[1]summary 0625'!K13</f>
        <v>3</v>
      </c>
      <c r="S5" s="1" t="n">
        <f aca="false">'[1]summary 0702'!K13</f>
        <v>1</v>
      </c>
      <c r="T5" s="1" t="n">
        <f aca="false">'[1]summary 0709'!K12</f>
        <v>12</v>
      </c>
      <c r="U5" s="1" t="n">
        <f aca="false">'[1]summary 0716'!K12</f>
        <v>9</v>
      </c>
      <c r="V5" s="1" t="n">
        <f aca="false">'[1]summary 0723'!K12</f>
        <v>9</v>
      </c>
      <c r="W5" s="1" t="n">
        <f aca="false">'[1]summary 0730'!K13</f>
        <v>4</v>
      </c>
      <c r="X5" s="1" t="n">
        <f aca="false">'[1]summary 0806'!K13</f>
        <v>5</v>
      </c>
      <c r="Y5" s="1" t="n">
        <f aca="false">'[1]summary 0813'!K13</f>
        <v>5</v>
      </c>
      <c r="Z5" s="1" t="n">
        <f aca="false">'summary 0820'!K13</f>
        <v>3</v>
      </c>
      <c r="AA5" s="1" t="n">
        <f aca="false">'summary 0827'!K13</f>
        <v>6</v>
      </c>
      <c r="AB5" s="1" t="n">
        <f aca="false">'summary 0904'!K13</f>
        <v>4</v>
      </c>
      <c r="AC5" s="1" t="n">
        <f aca="false">'summary 0910'!K13</f>
        <v>3</v>
      </c>
      <c r="AD5" s="1" t="n">
        <f aca="false">'summary 0917'!K13</f>
        <v>6</v>
      </c>
      <c r="AE5" s="1" t="n">
        <f aca="false">'summary 0924'!K13</f>
        <v>4</v>
      </c>
      <c r="AF5" s="1" t="n">
        <f aca="false">'summary 1001'!K13</f>
        <v>6</v>
      </c>
    </row>
    <row r="6" customFormat="false" ht="12.75" hidden="false" customHeight="false" outlineLevel="0" collapsed="false">
      <c r="A6" s="3" t="s">
        <v>33</v>
      </c>
      <c r="B6" s="5"/>
      <c r="G6" s="1" t="n">
        <f aca="false">1+1</f>
        <v>2</v>
      </c>
      <c r="H6" s="1" t="n">
        <f aca="false">1+1+1+1</f>
        <v>4</v>
      </c>
      <c r="I6" s="1" t="n">
        <f aca="false">1</f>
        <v>1</v>
      </c>
      <c r="J6" s="1" t="n">
        <f aca="false">1+1+1</f>
        <v>3</v>
      </c>
      <c r="K6" s="5"/>
      <c r="L6" s="5"/>
      <c r="M6" s="5" t="n">
        <v>1</v>
      </c>
      <c r="N6" s="6"/>
      <c r="O6" s="1" t="n">
        <v>1</v>
      </c>
      <c r="P6" s="1" t="n">
        <v>3</v>
      </c>
      <c r="T6" s="1" t="n">
        <f aca="false">'[1]summary 0709'!K13</f>
        <v>5</v>
      </c>
      <c r="U6" s="1" t="n">
        <f aca="false">'[1]summary 0716'!K13</f>
        <v>5</v>
      </c>
      <c r="V6" s="1" t="n">
        <f aca="false">'[1]summary 0723'!K13</f>
        <v>5</v>
      </c>
      <c r="W6" s="1" t="n">
        <f aca="false">'[1]summary 0730'!K14</f>
        <v>1</v>
      </c>
      <c r="X6" s="1" t="n">
        <f aca="false">'[1]summary 0806'!K14</f>
        <v>1</v>
      </c>
      <c r="Y6" s="1" t="n">
        <f aca="false">'[1]summary 0813'!K14</f>
        <v>2</v>
      </c>
      <c r="AA6" s="1" t="n">
        <f aca="false">'summary 0827'!K14</f>
        <v>1</v>
      </c>
      <c r="AC6" s="1" t="n">
        <f aca="false">'summary 0910'!K14</f>
        <v>2</v>
      </c>
    </row>
    <row r="7" customFormat="false" ht="12.75" hidden="false" customHeight="false" outlineLevel="0" collapsed="false">
      <c r="A7" s="3" t="s">
        <v>34</v>
      </c>
      <c r="B7" s="5"/>
      <c r="G7" s="1" t="n">
        <f aca="false">1+1+1</f>
        <v>3</v>
      </c>
      <c r="K7" s="5"/>
      <c r="L7" s="5"/>
      <c r="M7" s="5" t="n">
        <v>1</v>
      </c>
      <c r="N7" s="6" t="n">
        <f aca="false">1</f>
        <v>1</v>
      </c>
      <c r="O7" s="1" t="n">
        <v>3</v>
      </c>
      <c r="Q7" s="1" t="n">
        <f aca="false">'[1]summary 0618'!K15</f>
        <v>1</v>
      </c>
      <c r="R7" s="1" t="n">
        <f aca="false">'[1]summary 0625'!K15</f>
        <v>5</v>
      </c>
      <c r="S7" s="1" t="n">
        <f aca="false">'[1]summary 0702'!K15</f>
        <v>1</v>
      </c>
      <c r="T7" s="1" t="n">
        <f aca="false">'[1]summary 0709'!K14</f>
        <v>3</v>
      </c>
      <c r="W7" s="1" t="n">
        <f aca="false">'[1]summary 0730'!K15</f>
        <v>2</v>
      </c>
      <c r="X7" s="1" t="n">
        <f aca="false">'[1]summary 0806'!K15</f>
        <v>1</v>
      </c>
      <c r="Y7" s="1" t="n">
        <f aca="false">'[1]summary 0813'!K15</f>
        <v>2</v>
      </c>
      <c r="AA7" s="1" t="n">
        <f aca="false">'summary 0827'!K15</f>
        <v>3</v>
      </c>
      <c r="AB7" s="1" t="n">
        <f aca="false">'summary 0904'!K15</f>
        <v>1</v>
      </c>
      <c r="AC7" s="1" t="n">
        <f aca="false">'summary 0910'!K15</f>
        <v>1</v>
      </c>
      <c r="AF7" s="1" t="n">
        <f aca="false">'summary 1001'!K15</f>
        <v>1</v>
      </c>
    </row>
    <row r="8" customFormat="false" ht="12.75" hidden="false" customHeight="false" outlineLevel="0" collapsed="false">
      <c r="A8" s="3" t="s">
        <v>35</v>
      </c>
      <c r="B8" s="5"/>
      <c r="G8" s="1" t="n">
        <f aca="false">1+1+1+1</f>
        <v>4</v>
      </c>
      <c r="H8" s="1" t="n">
        <f aca="false">1</f>
        <v>1</v>
      </c>
      <c r="I8" s="1" t="n">
        <f aca="false">1+1+1+1+1</f>
        <v>5</v>
      </c>
      <c r="J8" s="1" t="n">
        <f aca="false">1</f>
        <v>1</v>
      </c>
      <c r="K8" s="5" t="n">
        <v>2</v>
      </c>
      <c r="L8" s="5" t="n">
        <v>1</v>
      </c>
      <c r="M8" s="5"/>
      <c r="N8" s="6" t="n">
        <f aca="false">3</f>
        <v>3</v>
      </c>
      <c r="P8" s="1" t="n">
        <v>3</v>
      </c>
      <c r="Q8" s="1" t="n">
        <f aca="false">'[1]summary 0618'!K16</f>
        <v>1</v>
      </c>
      <c r="T8" s="1" t="n">
        <f aca="false">'[1]summary 0709'!K15</f>
        <v>2</v>
      </c>
      <c r="V8" s="1" t="n">
        <f aca="false">'[1]summary 0723'!K16</f>
        <v>2</v>
      </c>
      <c r="X8" s="1" t="n">
        <f aca="false">'[1]summary 0806'!K16</f>
        <v>1</v>
      </c>
      <c r="Y8" s="1" t="n">
        <f aca="false">'[1]summary 0813'!K16</f>
        <v>1</v>
      </c>
      <c r="Z8" s="1" t="n">
        <f aca="false">'summary 0820'!K16</f>
        <v>3</v>
      </c>
      <c r="AA8" s="1" t="n">
        <f aca="false">'summary 0827'!K16</f>
        <v>2</v>
      </c>
    </row>
    <row r="9" customFormat="false" ht="12.75" hidden="false" customHeight="false" outlineLevel="0" collapsed="false">
      <c r="A9" s="3" t="s">
        <v>36</v>
      </c>
      <c r="B9" s="5"/>
      <c r="K9" s="5" t="n">
        <v>1</v>
      </c>
      <c r="L9" s="5"/>
      <c r="M9" s="5" t="n">
        <v>1</v>
      </c>
      <c r="N9" s="6"/>
      <c r="O9" s="1" t="n">
        <v>2</v>
      </c>
      <c r="Q9" s="1" t="n">
        <f aca="false">'[1]summary 0618'!K17</f>
        <v>4</v>
      </c>
      <c r="R9" s="1" t="n">
        <f aca="false">'[1]summary 0625'!K17</f>
        <v>7</v>
      </c>
      <c r="V9" s="1" t="n">
        <f aca="false">'[1]summary 0723'!K16</f>
        <v>2</v>
      </c>
      <c r="W9" s="1" t="n">
        <f aca="false">'[1]summary 0730'!K17</f>
        <v>3</v>
      </c>
      <c r="X9" s="1" t="n">
        <f aca="false">'[1]summary 0806'!K17</f>
        <v>3</v>
      </c>
      <c r="Y9" s="1" t="n">
        <f aca="false">'[1]summary 0813'!K17</f>
        <v>2</v>
      </c>
      <c r="Z9" s="1" t="n">
        <f aca="false">'summary 0820'!K17</f>
        <v>3</v>
      </c>
      <c r="AA9" s="1" t="n">
        <f aca="false">'summary 0827'!K17</f>
        <v>2</v>
      </c>
      <c r="AB9" s="1" t="n">
        <f aca="false">'summary 0904'!K17</f>
        <v>1</v>
      </c>
      <c r="AD9" s="1" t="n">
        <f aca="false">'summary 0917'!K17</f>
        <v>1</v>
      </c>
      <c r="AE9" s="1" t="n">
        <f aca="false">'summary 0924'!K17</f>
        <v>3</v>
      </c>
      <c r="AF9" s="1" t="n">
        <f aca="false">'summary 1001'!K17</f>
        <v>1</v>
      </c>
    </row>
    <row r="10" customFormat="false" ht="12.75" hidden="false" customHeight="false" outlineLevel="0" collapsed="false">
      <c r="A10" s="7" t="s">
        <v>37</v>
      </c>
      <c r="B10" s="5"/>
      <c r="K10" s="5"/>
      <c r="L10" s="5"/>
      <c r="M10" s="5"/>
      <c r="N10" s="5"/>
      <c r="S10" s="1" t="n">
        <f aca="false">'[1]summary 0702'!K18</f>
        <v>1</v>
      </c>
      <c r="U10" s="1" t="n">
        <f aca="false">'[1]summary 0716'!K17</f>
        <v>1</v>
      </c>
      <c r="V10" s="1" t="n">
        <f aca="false">'[1]summary 0723'!K17</f>
        <v>1</v>
      </c>
      <c r="W10" s="1" t="n">
        <f aca="false">'[1]summary 0730'!K18</f>
        <v>2</v>
      </c>
      <c r="X10" s="1" t="n">
        <f aca="false">'[1]summary 0806'!K18</f>
        <v>1</v>
      </c>
      <c r="Z10" s="1" t="n">
        <f aca="false">'summary 0820'!K18</f>
        <v>1</v>
      </c>
      <c r="AA10" s="1" t="n">
        <f aca="false">'summary 0827'!K18</f>
        <v>1</v>
      </c>
      <c r="AB10" s="1" t="n">
        <f aca="false">'summary 0904'!K18</f>
        <v>1</v>
      </c>
      <c r="AD10" s="1" t="n">
        <f aca="false">'summary 0917'!K18</f>
        <v>1</v>
      </c>
      <c r="AF10" s="1" t="n">
        <f aca="false">'summary 1001'!K18</f>
        <v>3</v>
      </c>
    </row>
    <row r="11" customFormat="false" ht="12.75" hidden="false" customHeight="false" outlineLevel="0" collapsed="false">
      <c r="A11" s="8" t="s">
        <v>38</v>
      </c>
      <c r="B11" s="5"/>
      <c r="G11" s="1" t="n">
        <v>44</v>
      </c>
      <c r="H11" s="1" t="n">
        <v>16</v>
      </c>
      <c r="I11" s="1" t="n">
        <v>19</v>
      </c>
      <c r="J11" s="1" t="n">
        <f aca="false">SUM(J2:J8)</f>
        <v>26</v>
      </c>
      <c r="K11" s="5" t="n">
        <f aca="false">SUM(K2:K9)</f>
        <v>22</v>
      </c>
      <c r="L11" s="5" t="n">
        <f aca="false">SUM(L2:L9)</f>
        <v>13</v>
      </c>
      <c r="M11" s="5" t="n">
        <f aca="false">SUM(M2:M9)</f>
        <v>11</v>
      </c>
      <c r="N11" s="5" t="n">
        <f aca="false">SUM(N2:N9)</f>
        <v>17</v>
      </c>
      <c r="O11" s="5" t="n">
        <f aca="false">SUM(O2:O9)</f>
        <v>16</v>
      </c>
      <c r="P11" s="5" t="n">
        <f aca="false">SUM(P2:P9)</f>
        <v>16</v>
      </c>
      <c r="Q11" s="5" t="n">
        <f aca="false">SUM(Q2:Q9)</f>
        <v>16</v>
      </c>
      <c r="R11" s="5" t="n">
        <f aca="false">SUM(R2:R9)</f>
        <v>26</v>
      </c>
      <c r="S11" s="5" t="n">
        <f aca="false">SUM(S2:S10)</f>
        <v>8</v>
      </c>
      <c r="T11" s="5" t="n">
        <f aca="false">SUM(T2:T10)</f>
        <v>23</v>
      </c>
      <c r="U11" s="1" t="n">
        <f aca="false">SUM(U3:U10)</f>
        <v>15</v>
      </c>
      <c r="V11" s="1" t="n">
        <f aca="false">SUM(V3:V10)</f>
        <v>19</v>
      </c>
      <c r="W11" s="1" t="n">
        <f aca="false">SUM(W3:W10)</f>
        <v>29</v>
      </c>
      <c r="X11" s="1" t="n">
        <f aca="false">SUM(X3:X10)</f>
        <v>24</v>
      </c>
      <c r="Y11" s="1" t="n">
        <f aca="false">SUM(Y3:Y10)</f>
        <v>17</v>
      </c>
      <c r="Z11" s="1" t="n">
        <f aca="false">SUM(Z3:Z10)</f>
        <v>14</v>
      </c>
      <c r="AA11" s="1" t="n">
        <f aca="false">SUM(AA3:AA10)</f>
        <v>23</v>
      </c>
      <c r="AB11" s="1" t="n">
        <f aca="false">SUM(AB3:AB10)</f>
        <v>18</v>
      </c>
      <c r="AC11" s="1" t="n">
        <f aca="false">SUM(AC2:AC10)</f>
        <v>11</v>
      </c>
      <c r="AD11" s="1" t="n">
        <f aca="false">SUM(AD2:AD10)</f>
        <v>16</v>
      </c>
      <c r="AE11" s="1" t="n">
        <f aca="false">SUM(AE2:AE10)</f>
        <v>14</v>
      </c>
      <c r="AF11" s="1" t="n">
        <f aca="false">SUM(AF2:AF10)</f>
        <v>23</v>
      </c>
    </row>
    <row r="12" customFormat="false" ht="12.75" hidden="false" customHeight="false" outlineLevel="0" collapsed="false">
      <c r="A12" s="2" t="s">
        <v>0</v>
      </c>
      <c r="B12" s="2"/>
      <c r="C12" s="2"/>
      <c r="D12" s="2"/>
      <c r="E12" s="2"/>
      <c r="F12" s="2"/>
      <c r="G12" s="9" t="n">
        <v>36986</v>
      </c>
      <c r="H12" s="9" t="n">
        <v>36993</v>
      </c>
      <c r="I12" s="9" t="n">
        <v>37000</v>
      </c>
      <c r="J12" s="9" t="n">
        <v>37007</v>
      </c>
      <c r="K12" s="9" t="n">
        <v>37013</v>
      </c>
      <c r="L12" s="9" t="n">
        <v>37021</v>
      </c>
      <c r="M12" s="9" t="n">
        <v>37029</v>
      </c>
      <c r="N12" s="9" t="n">
        <v>37039</v>
      </c>
      <c r="O12" s="9" t="n">
        <v>37046</v>
      </c>
      <c r="P12" s="9" t="n">
        <v>37053</v>
      </c>
      <c r="Q12" s="9" t="n">
        <v>37060</v>
      </c>
      <c r="R12" s="9" t="n">
        <v>37067</v>
      </c>
      <c r="S12" s="9" t="n">
        <v>37074</v>
      </c>
      <c r="T12" s="9" t="n">
        <v>37081</v>
      </c>
      <c r="U12" s="9" t="n">
        <v>37088</v>
      </c>
      <c r="V12" s="9" t="n">
        <v>37095</v>
      </c>
      <c r="W12" s="9" t="n">
        <v>37102</v>
      </c>
      <c r="X12" s="9" t="n">
        <v>37109</v>
      </c>
      <c r="Y12" s="9" t="n">
        <v>37116</v>
      </c>
      <c r="Z12" s="9" t="n">
        <v>37123</v>
      </c>
      <c r="AA12" s="9" t="n">
        <v>37130</v>
      </c>
      <c r="AB12" s="9" t="n">
        <v>37138</v>
      </c>
      <c r="AC12" s="9" t="n">
        <v>37144</v>
      </c>
      <c r="AD12" s="9" t="n">
        <v>37151</v>
      </c>
      <c r="AE12" s="9" t="n">
        <v>37158</v>
      </c>
      <c r="AF12" s="9" t="n">
        <v>37165</v>
      </c>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15" customFormat="false" ht="12.75" hidden="false" customHeight="false" outlineLevel="0" collapsed="false">
      <c r="A15" s="1" t="s">
        <v>39</v>
      </c>
      <c r="Y15" s="1" t="n">
        <f aca="false">[2]Aug!$U$24+[2]Aug!$U$9</f>
        <v>3</v>
      </c>
      <c r="Z15" s="1" t="n">
        <f aca="false">[2]Aug!$AB$27</f>
        <v>1</v>
      </c>
      <c r="AB15" s="1" t="n">
        <f aca="false">3</f>
        <v>3</v>
      </c>
      <c r="AC15" s="1" t="n">
        <f aca="false">2</f>
        <v>2</v>
      </c>
      <c r="AD15" s="1" t="n">
        <v>3</v>
      </c>
      <c r="AE15" s="1" t="n">
        <f aca="false">7+1</f>
        <v>8</v>
      </c>
      <c r="AF15" s="1" t="n">
        <f aca="false">2</f>
        <v>2</v>
      </c>
      <c r="AG15" s="1" t="s">
        <v>39</v>
      </c>
    </row>
    <row r="16" customFormat="false" ht="12.75" hidden="false" customHeight="false" outlineLevel="0" collapsed="false">
      <c r="A16" s="1" t="s">
        <v>40</v>
      </c>
      <c r="X16" s="1" t="n">
        <f aca="false">[2]Aug!$N$22+[2]Aug!$N$20+[2]Aug!$N$7+[2]Aug!$N$8</f>
        <v>14</v>
      </c>
      <c r="Y16" s="1" t="n">
        <f aca="false">[2]Aug!$U$20+[2]Aug!$U$22+[2]Aug!$U$16</f>
        <v>3</v>
      </c>
      <c r="Z16" s="1" t="n">
        <f aca="false">[2]Aug!$AB$22+[2]Aug!$AB$7+[2]Aug!$AB$8</f>
        <v>8</v>
      </c>
      <c r="AA16" s="1" t="n">
        <f aca="false">[2]Aug!$AI$16+1</f>
        <v>2</v>
      </c>
      <c r="AB16" s="1" t="n">
        <f aca="false">1+1+5+2</f>
        <v>9</v>
      </c>
      <c r="AC16" s="1" t="n">
        <f aca="false">1+4+12</f>
        <v>17</v>
      </c>
      <c r="AD16" s="1" t="n">
        <v>57</v>
      </c>
      <c r="AE16" s="1" t="n">
        <f aca="false">14+1+1</f>
        <v>16</v>
      </c>
      <c r="AF16" s="1" t="n">
        <f aca="false">1+1</f>
        <v>2</v>
      </c>
      <c r="AG16" s="1" t="s">
        <v>40</v>
      </c>
    </row>
    <row r="17" customFormat="false" ht="12.75" hidden="false" customHeight="false" outlineLevel="0" collapsed="false">
      <c r="A17" s="1" t="s">
        <v>41</v>
      </c>
      <c r="AG17" s="1" t="s">
        <v>41</v>
      </c>
    </row>
    <row r="18" customFormat="false" ht="12.75" hidden="false" customHeight="false" outlineLevel="0" collapsed="false">
      <c r="A18" s="1" t="s">
        <v>42</v>
      </c>
      <c r="AG18" s="1" t="s">
        <v>42</v>
      </c>
    </row>
    <row r="19" customFormat="false" ht="12.75" hidden="false" customHeight="false" outlineLevel="0" collapsed="false">
      <c r="A19" s="1" t="s">
        <v>43</v>
      </c>
      <c r="AG19" s="1" t="s">
        <v>43</v>
      </c>
    </row>
    <row r="20" customFormat="false" ht="12.75" hidden="false" customHeight="false" outlineLevel="0" collapsed="false">
      <c r="A20" s="1" t="s">
        <v>44</v>
      </c>
      <c r="X20" s="1" t="n">
        <f aca="false">[2]Aug!$N$21+[2]Aug!$N$15</f>
        <v>6</v>
      </c>
      <c r="Y20" s="1" t="n">
        <f aca="false">[2]Aug!$U$26+[2]Aug!$U$21</f>
        <v>7</v>
      </c>
      <c r="Z20" s="1" t="n">
        <f aca="false">[2]Aug!$AB$26+[2]Aug!$AB$21</f>
        <v>3</v>
      </c>
      <c r="AA20" s="1" t="n">
        <f aca="false">[2]Aug!$AI$26+[2]Aug!$AI$21</f>
        <v>11</v>
      </c>
      <c r="AB20" s="1" t="n">
        <f aca="false">1</f>
        <v>1</v>
      </c>
      <c r="AC20" s="1" t="n">
        <f aca="false">14+3</f>
        <v>17</v>
      </c>
      <c r="AD20" s="1" t="n">
        <v>6</v>
      </c>
      <c r="AE20" s="1" t="n">
        <v>5</v>
      </c>
      <c r="AF20" s="1" t="n">
        <f aca="false">1+1+7</f>
        <v>9</v>
      </c>
      <c r="AG20" s="1" t="s">
        <v>44</v>
      </c>
    </row>
    <row r="22" customFormat="false" ht="12.75" hidden="false" customHeight="false" outlineLevel="0" collapsed="false">
      <c r="A22" s="1" t="s">
        <v>45</v>
      </c>
      <c r="X22" s="1" t="n">
        <f aca="false">SUM(X15:X20)</f>
        <v>20</v>
      </c>
      <c r="Y22" s="1" t="n">
        <f aca="false">SUM(Y15:Y20)</f>
        <v>13</v>
      </c>
      <c r="Z22" s="1" t="n">
        <f aca="false">SUM(Z15:Z20)</f>
        <v>12</v>
      </c>
      <c r="AA22" s="1" t="n">
        <f aca="false">SUM(AA15:AA20)</f>
        <v>13</v>
      </c>
      <c r="AB22" s="1" t="n">
        <f aca="false">SUM(AB15:AB20)</f>
        <v>13</v>
      </c>
      <c r="AC22" s="1" t="n">
        <f aca="false">SUM(AC15:AC20)</f>
        <v>36</v>
      </c>
      <c r="AD22" s="1" t="n">
        <f aca="false">SUM(AD15:AD20)</f>
        <v>66</v>
      </c>
      <c r="AE22" s="1" t="n">
        <f aca="false">SUM(AE15:AE20)</f>
        <v>29</v>
      </c>
      <c r="AF22" s="1" t="n">
        <f aca="false">SUM(AF15:AF20)</f>
        <v>13</v>
      </c>
      <c r="AG22" s="1" t="s">
        <v>46</v>
      </c>
    </row>
    <row r="24" customFormat="false" ht="12.75" hidden="false" customHeight="false" outlineLevel="0" collapsed="false">
      <c r="A24" s="1" t="s">
        <v>47</v>
      </c>
      <c r="AG24" s="1" t="s">
        <v>47</v>
      </c>
    </row>
    <row r="111" customFormat="false" ht="12.75" hidden="false" customHeight="false" outlineLevel="0" collapsed="false">
      <c r="A111" s="10" t="s">
        <v>227</v>
      </c>
      <c r="B111" s="11"/>
      <c r="C111" s="11"/>
      <c r="D111" s="11"/>
      <c r="E111" s="11"/>
      <c r="F111" s="12"/>
      <c r="G111" s="11"/>
      <c r="H111" s="11"/>
      <c r="I111" s="12"/>
      <c r="J111" s="12"/>
      <c r="K111" s="12"/>
      <c r="L111" s="11"/>
    </row>
    <row r="112" customFormat="false" ht="12.75" hidden="false" customHeight="false" outlineLevel="0" collapsed="false">
      <c r="A112" s="11"/>
      <c r="B112" s="11"/>
      <c r="C112" s="11"/>
      <c r="D112" s="11"/>
      <c r="E112" s="11"/>
      <c r="F112" s="12"/>
      <c r="G112" s="11"/>
      <c r="H112" s="11"/>
      <c r="I112" s="12"/>
      <c r="J112" s="12"/>
      <c r="K112" s="12"/>
      <c r="L112" s="11"/>
    </row>
    <row r="113" customFormat="false" ht="12.75" hidden="false" customHeight="false" outlineLevel="0" collapsed="false">
      <c r="A113" s="13" t="s">
        <v>49</v>
      </c>
      <c r="B113" s="11"/>
      <c r="C113" s="11"/>
      <c r="D113" s="11"/>
      <c r="E113" s="11"/>
      <c r="F113" s="12"/>
      <c r="G113" s="11"/>
      <c r="H113" s="11"/>
      <c r="I113" s="12"/>
      <c r="J113" s="12"/>
      <c r="K113" s="12"/>
      <c r="L113" s="11"/>
    </row>
    <row r="114" customFormat="false" ht="12.75" hidden="false" customHeight="false" outlineLevel="0" collapsed="false">
      <c r="A114" s="11" t="s">
        <v>50</v>
      </c>
      <c r="B114" s="11"/>
      <c r="C114" s="11"/>
      <c r="D114" s="11"/>
      <c r="E114" s="11"/>
      <c r="F114" s="12"/>
      <c r="G114" s="11"/>
      <c r="H114" s="11"/>
      <c r="I114" s="12"/>
      <c r="J114" s="12"/>
      <c r="K114" s="12"/>
      <c r="L114" s="11"/>
    </row>
    <row r="115" customFormat="false" ht="12.75" hidden="false" customHeight="false" outlineLevel="0" collapsed="false">
      <c r="A115" s="11" t="s">
        <v>51</v>
      </c>
      <c r="B115" s="11"/>
      <c r="C115" s="11"/>
      <c r="D115" s="11"/>
      <c r="E115" s="11"/>
      <c r="F115" s="12"/>
      <c r="G115" s="11"/>
      <c r="H115" s="11"/>
      <c r="I115" s="12"/>
      <c r="J115" s="12"/>
      <c r="K115" s="12"/>
      <c r="L115" s="11"/>
    </row>
    <row r="116" customFormat="false" ht="12.75" hidden="false" customHeight="false" outlineLevel="0" collapsed="false">
      <c r="A116" s="11" t="s">
        <v>52</v>
      </c>
      <c r="B116" s="11"/>
      <c r="C116" s="11"/>
      <c r="D116" s="11"/>
      <c r="E116" s="11"/>
      <c r="F116" s="12"/>
      <c r="G116" s="11"/>
      <c r="H116" s="11"/>
      <c r="I116" s="12"/>
      <c r="J116" s="12"/>
      <c r="K116" s="12"/>
      <c r="L116" s="11"/>
    </row>
    <row r="117" customFormat="false" ht="12.75" hidden="false" customHeight="false" outlineLevel="0" collapsed="false">
      <c r="A117" s="11" t="s">
        <v>53</v>
      </c>
      <c r="B117" s="11"/>
      <c r="C117" s="11"/>
      <c r="D117" s="11"/>
      <c r="E117" s="11"/>
      <c r="F117" s="12"/>
      <c r="G117" s="11"/>
      <c r="H117" s="11"/>
      <c r="I117" s="12"/>
      <c r="J117" s="12"/>
      <c r="K117" s="12"/>
      <c r="L117" s="11"/>
    </row>
    <row r="118" customFormat="false" ht="12.75" hidden="false" customHeight="false" outlineLevel="0" collapsed="false">
      <c r="A118" s="11" t="s">
        <v>54</v>
      </c>
      <c r="B118" s="11"/>
      <c r="C118" s="11"/>
      <c r="D118" s="11"/>
      <c r="E118" s="11"/>
      <c r="F118" s="12"/>
      <c r="G118" s="11"/>
      <c r="H118" s="11"/>
      <c r="I118" s="12"/>
      <c r="J118" s="12"/>
      <c r="K118" s="12"/>
      <c r="L118" s="11"/>
    </row>
    <row r="119" customFormat="false" ht="12.75" hidden="false" customHeight="false" outlineLevel="0" collapsed="false">
      <c r="A119" s="11" t="s">
        <v>55</v>
      </c>
      <c r="B119" s="11"/>
      <c r="C119" s="11"/>
      <c r="D119" s="11"/>
      <c r="E119" s="11"/>
      <c r="F119" s="12"/>
      <c r="G119" s="11"/>
      <c r="H119" s="11"/>
      <c r="I119" s="12"/>
      <c r="J119" s="12"/>
      <c r="K119" s="12"/>
      <c r="L119" s="11"/>
    </row>
    <row r="120" customFormat="false" ht="12.75" hidden="false" customHeight="false" outlineLevel="0" collapsed="false">
      <c r="A120" s="11" t="s">
        <v>56</v>
      </c>
      <c r="B120" s="11"/>
      <c r="C120" s="11"/>
      <c r="D120" s="11"/>
      <c r="E120" s="11"/>
      <c r="F120" s="12"/>
      <c r="G120" s="11"/>
      <c r="H120" s="11"/>
      <c r="I120" s="12"/>
      <c r="J120" s="12"/>
      <c r="K120" s="12"/>
      <c r="L120" s="11"/>
    </row>
    <row r="121" customFormat="false" ht="12.75" hidden="false" customHeight="false" outlineLevel="0" collapsed="false">
      <c r="A121" s="11" t="s">
        <v>57</v>
      </c>
      <c r="B121" s="11"/>
      <c r="C121" s="11"/>
      <c r="D121" s="11"/>
      <c r="E121" s="11"/>
      <c r="F121" s="12"/>
      <c r="G121" s="11"/>
      <c r="H121" s="11"/>
      <c r="I121" s="12"/>
      <c r="J121" s="12"/>
      <c r="K121" s="12"/>
      <c r="L121" s="11"/>
    </row>
    <row r="122" customFormat="false" ht="12.75" hidden="false" customHeight="false" outlineLevel="0" collapsed="false">
      <c r="A122" s="11" t="s">
        <v>58</v>
      </c>
      <c r="B122" s="11"/>
      <c r="C122" s="11"/>
      <c r="D122" s="11"/>
      <c r="E122" s="11"/>
      <c r="F122" s="12"/>
      <c r="G122" s="11"/>
      <c r="H122" s="11"/>
      <c r="I122" s="12"/>
      <c r="J122" s="12"/>
      <c r="K122" s="12"/>
      <c r="L122" s="11"/>
    </row>
    <row r="123" customFormat="false" ht="12.75" hidden="false" customHeight="false" outlineLevel="0" collapsed="false">
      <c r="A123" s="11"/>
      <c r="B123" s="11"/>
      <c r="C123" s="11"/>
      <c r="D123" s="11"/>
      <c r="E123" s="11"/>
      <c r="F123" s="12"/>
      <c r="G123" s="11"/>
      <c r="H123" s="11"/>
      <c r="I123" s="12"/>
      <c r="J123" s="12"/>
      <c r="K123" s="12"/>
      <c r="L123" s="11"/>
    </row>
    <row r="124" customFormat="false" ht="12.75" hidden="false" customHeight="false" outlineLevel="0" collapsed="false">
      <c r="A124" s="14"/>
      <c r="B124" s="14"/>
      <c r="C124" s="14"/>
      <c r="D124" s="14"/>
      <c r="E124" s="14" t="s">
        <v>59</v>
      </c>
      <c r="F124" s="14"/>
      <c r="G124" s="14"/>
      <c r="H124" s="14"/>
      <c r="I124" s="14" t="s">
        <v>60</v>
      </c>
      <c r="J124" s="14" t="s">
        <v>61</v>
      </c>
      <c r="K124" s="14" t="s">
        <v>62</v>
      </c>
      <c r="L124" s="14" t="s">
        <v>63</v>
      </c>
    </row>
    <row r="125" customFormat="false" ht="12.75" hidden="false" customHeight="false" outlineLevel="0" collapsed="false">
      <c r="A125" s="14" t="s">
        <v>64</v>
      </c>
      <c r="B125" s="14" t="s">
        <v>65</v>
      </c>
      <c r="C125" s="14" t="s">
        <v>66</v>
      </c>
      <c r="D125" s="14" t="s">
        <v>67</v>
      </c>
      <c r="E125" s="14" t="s">
        <v>68</v>
      </c>
      <c r="F125" s="14" t="s">
        <v>49</v>
      </c>
      <c r="G125" s="14" t="s">
        <v>69</v>
      </c>
      <c r="H125" s="14" t="s">
        <v>70</v>
      </c>
      <c r="I125" s="14" t="s">
        <v>71</v>
      </c>
      <c r="J125" s="14" t="s">
        <v>72</v>
      </c>
      <c r="K125" s="14" t="s">
        <v>73</v>
      </c>
      <c r="L125" s="14" t="s">
        <v>74</v>
      </c>
    </row>
    <row r="126" customFormat="false" ht="12.75" hidden="false" customHeight="false" outlineLevel="0" collapsed="false">
      <c r="A126" s="14"/>
      <c r="B126" s="14"/>
      <c r="C126" s="14"/>
      <c r="D126" s="14"/>
      <c r="E126" s="14"/>
      <c r="F126" s="14"/>
      <c r="G126" s="14"/>
      <c r="H126" s="14"/>
      <c r="I126" s="14"/>
      <c r="J126" s="14"/>
      <c r="K126" s="14"/>
      <c r="L126" s="14"/>
    </row>
    <row r="127" customFormat="false" ht="38.25" hidden="false" customHeight="false" outlineLevel="0" collapsed="false">
      <c r="A127" s="20" t="n">
        <v>37169</v>
      </c>
      <c r="B127" s="16" t="s">
        <v>228</v>
      </c>
      <c r="C127" s="21" t="s">
        <v>93</v>
      </c>
      <c r="D127" s="21" t="s">
        <v>229</v>
      </c>
      <c r="E127" s="21" t="s">
        <v>199</v>
      </c>
      <c r="F127" s="21" t="s">
        <v>96</v>
      </c>
      <c r="G127" s="22" t="s">
        <v>230</v>
      </c>
      <c r="H127" s="21"/>
      <c r="I127" s="21" t="s">
        <v>82</v>
      </c>
      <c r="J127" s="21" t="s">
        <v>82</v>
      </c>
      <c r="K127" s="21" t="s">
        <v>82</v>
      </c>
      <c r="L127" s="21" t="s">
        <v>83</v>
      </c>
    </row>
    <row r="128" customFormat="false" ht="51" hidden="false" customHeight="false" outlineLevel="0" collapsed="false">
      <c r="A128" s="20" t="n">
        <v>37169</v>
      </c>
      <c r="B128" s="16" t="s">
        <v>207</v>
      </c>
      <c r="C128" s="21" t="s">
        <v>40</v>
      </c>
      <c r="D128" s="21" t="s">
        <v>208</v>
      </c>
      <c r="E128" s="21" t="s">
        <v>140</v>
      </c>
      <c r="F128" s="21" t="s">
        <v>96</v>
      </c>
      <c r="G128" s="22" t="s">
        <v>231</v>
      </c>
      <c r="H128" s="21"/>
      <c r="I128" s="21" t="s">
        <v>81</v>
      </c>
      <c r="J128" s="21" t="s">
        <v>82</v>
      </c>
      <c r="K128" s="21" t="s">
        <v>82</v>
      </c>
      <c r="L128" s="21" t="s">
        <v>83</v>
      </c>
    </row>
    <row r="129" customFormat="false" ht="25.5" hidden="false" customHeight="false" outlineLevel="0" collapsed="false">
      <c r="A129" s="20" t="n">
        <v>37169</v>
      </c>
      <c r="B129" s="16" t="s">
        <v>232</v>
      </c>
      <c r="C129" s="21" t="s">
        <v>42</v>
      </c>
      <c r="D129" s="21" t="s">
        <v>191</v>
      </c>
      <c r="E129" s="21" t="s">
        <v>192</v>
      </c>
      <c r="F129" s="21" t="s">
        <v>165</v>
      </c>
      <c r="G129" s="22" t="s">
        <v>233</v>
      </c>
      <c r="H129" s="21"/>
      <c r="I129" s="21" t="s">
        <v>81</v>
      </c>
      <c r="J129" s="21" t="s">
        <v>82</v>
      </c>
      <c r="K129" s="21" t="s">
        <v>81</v>
      </c>
      <c r="L129" s="21" t="s">
        <v>83</v>
      </c>
    </row>
    <row r="130" customFormat="false" ht="23.25" hidden="false" customHeight="true" outlineLevel="0" collapsed="false">
      <c r="A130" s="20" t="n">
        <v>37169</v>
      </c>
      <c r="B130" s="16" t="s">
        <v>234</v>
      </c>
      <c r="C130" s="21" t="s">
        <v>42</v>
      </c>
      <c r="D130" s="21" t="s">
        <v>235</v>
      </c>
      <c r="E130" s="21" t="s">
        <v>86</v>
      </c>
      <c r="F130" s="21" t="s">
        <v>87</v>
      </c>
      <c r="G130" s="22" t="s">
        <v>236</v>
      </c>
      <c r="H130" s="21"/>
      <c r="I130" s="21" t="s">
        <v>82</v>
      </c>
      <c r="J130" s="21" t="s">
        <v>82</v>
      </c>
      <c r="K130" s="21" t="s">
        <v>81</v>
      </c>
      <c r="L130" s="21" t="s">
        <v>83</v>
      </c>
    </row>
    <row r="131" customFormat="false" ht="24.75" hidden="false" customHeight="true" outlineLevel="0" collapsed="false">
      <c r="A131" s="20" t="n">
        <v>37169</v>
      </c>
      <c r="B131" s="16" t="s">
        <v>237</v>
      </c>
      <c r="C131" s="21" t="s">
        <v>42</v>
      </c>
      <c r="D131" s="21" t="s">
        <v>89</v>
      </c>
      <c r="E131" s="21" t="s">
        <v>86</v>
      </c>
      <c r="F131" s="21" t="s">
        <v>164</v>
      </c>
      <c r="G131" s="22" t="s">
        <v>238</v>
      </c>
      <c r="H131" s="21"/>
      <c r="I131" s="21" t="s">
        <v>81</v>
      </c>
      <c r="J131" s="21" t="s">
        <v>82</v>
      </c>
      <c r="K131" s="21" t="s">
        <v>82</v>
      </c>
      <c r="L131" s="21" t="s">
        <v>83</v>
      </c>
    </row>
    <row r="132" customFormat="false" ht="51" hidden="false" customHeight="false" outlineLevel="0" collapsed="false">
      <c r="A132" s="20" t="n">
        <v>37168</v>
      </c>
      <c r="B132" s="16" t="s">
        <v>239</v>
      </c>
      <c r="C132" s="21" t="s">
        <v>93</v>
      </c>
      <c r="D132" s="21" t="s">
        <v>229</v>
      </c>
      <c r="E132" s="21" t="s">
        <v>199</v>
      </c>
      <c r="F132" s="21" t="s">
        <v>96</v>
      </c>
      <c r="G132" s="22" t="s">
        <v>240</v>
      </c>
      <c r="H132" s="21"/>
      <c r="I132" s="21" t="s">
        <v>81</v>
      </c>
      <c r="J132" s="21" t="s">
        <v>81</v>
      </c>
      <c r="K132" s="21" t="s">
        <v>81</v>
      </c>
      <c r="L132" s="21" t="s">
        <v>83</v>
      </c>
      <c r="M132" s="19"/>
      <c r="N132" s="19"/>
      <c r="O132" s="19"/>
      <c r="P132" s="19"/>
      <c r="Q132" s="19"/>
      <c r="R132" s="19"/>
      <c r="S132" s="19"/>
      <c r="T132" s="19"/>
      <c r="U132" s="19"/>
      <c r="V132" s="19"/>
      <c r="W132" s="19"/>
      <c r="X132" s="19"/>
      <c r="Y132" s="19"/>
    </row>
    <row r="133" customFormat="false" ht="38.25" hidden="false" customHeight="false" outlineLevel="0" collapsed="false">
      <c r="A133" s="20" t="n">
        <v>37168</v>
      </c>
      <c r="B133" s="16" t="s">
        <v>235</v>
      </c>
      <c r="C133" s="21" t="s">
        <v>42</v>
      </c>
      <c r="D133" s="21" t="s">
        <v>235</v>
      </c>
      <c r="E133" s="21" t="s">
        <v>86</v>
      </c>
      <c r="F133" s="21" t="s">
        <v>87</v>
      </c>
      <c r="G133" s="22" t="s">
        <v>241</v>
      </c>
      <c r="H133" s="21"/>
      <c r="I133" s="21" t="s">
        <v>82</v>
      </c>
      <c r="J133" s="21" t="s">
        <v>82</v>
      </c>
      <c r="K133" s="21" t="s">
        <v>81</v>
      </c>
      <c r="L133" s="21" t="s">
        <v>83</v>
      </c>
      <c r="M133" s="19"/>
      <c r="N133" s="19"/>
      <c r="O133" s="19"/>
      <c r="P133" s="19"/>
      <c r="Q133" s="19"/>
      <c r="R133" s="19"/>
      <c r="S133" s="19"/>
      <c r="T133" s="19"/>
      <c r="U133" s="19"/>
      <c r="V133" s="19"/>
      <c r="W133" s="19"/>
      <c r="X133" s="19"/>
      <c r="Y133" s="19"/>
    </row>
    <row r="134" customFormat="false" ht="25.5" hidden="false" customHeight="false" outlineLevel="0" collapsed="false">
      <c r="A134" s="20" t="n">
        <v>37167</v>
      </c>
      <c r="B134" s="16" t="s">
        <v>242</v>
      </c>
      <c r="C134" s="21" t="s">
        <v>40</v>
      </c>
      <c r="D134" s="21" t="s">
        <v>243</v>
      </c>
      <c r="E134" s="21" t="s">
        <v>128</v>
      </c>
      <c r="F134" s="21" t="s">
        <v>161</v>
      </c>
      <c r="G134" s="22" t="s">
        <v>244</v>
      </c>
      <c r="H134" s="21"/>
      <c r="I134" s="21" t="s">
        <v>82</v>
      </c>
      <c r="J134" s="21" t="s">
        <v>82</v>
      </c>
      <c r="K134" s="21" t="s">
        <v>82</v>
      </c>
      <c r="L134" s="21" t="s">
        <v>83</v>
      </c>
      <c r="M134" s="19"/>
      <c r="N134" s="19"/>
      <c r="O134" s="19"/>
      <c r="P134" s="19"/>
      <c r="Q134" s="19"/>
      <c r="R134" s="19"/>
      <c r="S134" s="19"/>
      <c r="T134" s="19"/>
      <c r="U134" s="19"/>
      <c r="V134" s="19"/>
      <c r="W134" s="19"/>
      <c r="X134" s="19"/>
      <c r="Y134" s="19"/>
    </row>
    <row r="135" customFormat="false" ht="55.5" hidden="false" customHeight="true" outlineLevel="0" collapsed="false">
      <c r="A135" s="20" t="n">
        <v>37167</v>
      </c>
      <c r="B135" s="16" t="s">
        <v>245</v>
      </c>
      <c r="C135" s="21" t="s">
        <v>93</v>
      </c>
      <c r="D135" s="21" t="s">
        <v>246</v>
      </c>
      <c r="E135" s="21" t="s">
        <v>247</v>
      </c>
      <c r="F135" s="21" t="s">
        <v>165</v>
      </c>
      <c r="G135" s="22" t="s">
        <v>248</v>
      </c>
      <c r="H135" s="21"/>
      <c r="I135" s="21" t="s">
        <v>81</v>
      </c>
      <c r="J135" s="21" t="s">
        <v>81</v>
      </c>
      <c r="K135" s="21" t="s">
        <v>81</v>
      </c>
      <c r="L135" s="21" t="s">
        <v>83</v>
      </c>
      <c r="M135" s="19"/>
      <c r="N135" s="19"/>
      <c r="O135" s="19"/>
      <c r="P135" s="19"/>
      <c r="Q135" s="19"/>
      <c r="R135" s="19"/>
      <c r="S135" s="19"/>
      <c r="T135" s="19"/>
      <c r="U135" s="19"/>
      <c r="V135" s="19"/>
      <c r="W135" s="19"/>
      <c r="X135" s="19"/>
      <c r="Y135" s="19"/>
    </row>
    <row r="136" customFormat="false" ht="25.5" hidden="false" customHeight="false" outlineLevel="0" collapsed="false">
      <c r="A136" s="20" t="n">
        <v>37167</v>
      </c>
      <c r="B136" s="16" t="s">
        <v>249</v>
      </c>
      <c r="C136" s="21" t="s">
        <v>93</v>
      </c>
      <c r="D136" s="21" t="s">
        <v>250</v>
      </c>
      <c r="E136" s="21" t="s">
        <v>251</v>
      </c>
      <c r="F136" s="21" t="s">
        <v>96</v>
      </c>
      <c r="G136" s="22" t="s">
        <v>252</v>
      </c>
      <c r="H136" s="21"/>
      <c r="I136" s="21" t="s">
        <v>81</v>
      </c>
      <c r="J136" s="21" t="s">
        <v>82</v>
      </c>
      <c r="K136" s="21" t="s">
        <v>82</v>
      </c>
      <c r="L136" s="21" t="s">
        <v>83</v>
      </c>
      <c r="M136" s="19"/>
      <c r="N136" s="19"/>
      <c r="O136" s="19"/>
      <c r="P136" s="19"/>
      <c r="Q136" s="19"/>
      <c r="R136" s="19"/>
      <c r="S136" s="19"/>
      <c r="T136" s="19"/>
      <c r="U136" s="19"/>
      <c r="V136" s="19"/>
      <c r="W136" s="19"/>
      <c r="X136" s="19"/>
      <c r="Y136" s="19"/>
    </row>
    <row r="137" customFormat="false" ht="25.5" hidden="false" customHeight="false" outlineLevel="0" collapsed="false">
      <c r="A137" s="20" t="n">
        <v>37167</v>
      </c>
      <c r="B137" s="16" t="s">
        <v>253</v>
      </c>
      <c r="C137" s="21" t="s">
        <v>42</v>
      </c>
      <c r="D137" s="21" t="s">
        <v>254</v>
      </c>
      <c r="E137" s="21" t="s">
        <v>255</v>
      </c>
      <c r="F137" s="21" t="s">
        <v>96</v>
      </c>
      <c r="G137" s="22" t="s">
        <v>256</v>
      </c>
      <c r="H137" s="21"/>
      <c r="I137" s="21" t="s">
        <v>81</v>
      </c>
      <c r="J137" s="21" t="s">
        <v>82</v>
      </c>
      <c r="K137" s="21" t="s">
        <v>82</v>
      </c>
      <c r="L137" s="21" t="s">
        <v>83</v>
      </c>
      <c r="M137" s="19"/>
      <c r="N137" s="19"/>
      <c r="O137" s="19"/>
      <c r="P137" s="19"/>
      <c r="Q137" s="19"/>
      <c r="R137" s="19"/>
      <c r="S137" s="19"/>
      <c r="T137" s="19"/>
      <c r="U137" s="19"/>
      <c r="V137" s="19"/>
      <c r="W137" s="19"/>
      <c r="X137" s="19"/>
      <c r="Y137" s="19"/>
    </row>
    <row r="138" customFormat="false" ht="25.5" hidden="false" customHeight="false" outlineLevel="0" collapsed="false">
      <c r="A138" s="20" t="n">
        <v>37167</v>
      </c>
      <c r="B138" s="16" t="s">
        <v>257</v>
      </c>
      <c r="C138" s="21" t="s">
        <v>42</v>
      </c>
      <c r="D138" s="21" t="s">
        <v>258</v>
      </c>
      <c r="E138" s="21" t="s">
        <v>86</v>
      </c>
      <c r="F138" s="21" t="s">
        <v>96</v>
      </c>
      <c r="G138" s="22" t="s">
        <v>259</v>
      </c>
      <c r="H138" s="21"/>
      <c r="I138" s="21" t="s">
        <v>81</v>
      </c>
      <c r="J138" s="21" t="s">
        <v>82</v>
      </c>
      <c r="K138" s="21" t="s">
        <v>81</v>
      </c>
      <c r="L138" s="21" t="s">
        <v>83</v>
      </c>
      <c r="M138" s="19"/>
      <c r="N138" s="19"/>
      <c r="O138" s="19"/>
      <c r="P138" s="19"/>
      <c r="Q138" s="19"/>
      <c r="R138" s="19"/>
      <c r="S138" s="19"/>
      <c r="T138" s="19"/>
      <c r="U138" s="19"/>
      <c r="V138" s="19"/>
      <c r="W138" s="19"/>
      <c r="X138" s="19"/>
      <c r="Y138" s="19"/>
    </row>
    <row r="139" customFormat="false" ht="38.25" hidden="false" customHeight="false" outlineLevel="0" collapsed="false">
      <c r="A139" s="20" t="n">
        <v>37167</v>
      </c>
      <c r="B139" s="16" t="s">
        <v>260</v>
      </c>
      <c r="C139" s="21" t="s">
        <v>42</v>
      </c>
      <c r="D139" s="21" t="s">
        <v>235</v>
      </c>
      <c r="E139" s="21" t="s">
        <v>86</v>
      </c>
      <c r="F139" s="21" t="s">
        <v>96</v>
      </c>
      <c r="G139" s="22" t="s">
        <v>261</v>
      </c>
      <c r="H139" s="21"/>
      <c r="I139" s="21" t="s">
        <v>82</v>
      </c>
      <c r="J139" s="21" t="s">
        <v>82</v>
      </c>
      <c r="K139" s="21" t="s">
        <v>81</v>
      </c>
      <c r="L139" s="21" t="s">
        <v>83</v>
      </c>
      <c r="M139" s="19"/>
      <c r="N139" s="19"/>
      <c r="O139" s="19"/>
      <c r="P139" s="19"/>
      <c r="Q139" s="19"/>
      <c r="R139" s="19"/>
      <c r="S139" s="19"/>
      <c r="T139" s="19"/>
      <c r="U139" s="19"/>
      <c r="V139" s="19"/>
      <c r="W139" s="19"/>
      <c r="X139" s="19"/>
      <c r="Y139" s="19"/>
    </row>
    <row r="140" customFormat="false" ht="25.5" hidden="false" customHeight="false" outlineLevel="0" collapsed="false">
      <c r="A140" s="20" t="n">
        <v>37167</v>
      </c>
      <c r="B140" s="16" t="s">
        <v>84</v>
      </c>
      <c r="C140" s="21" t="s">
        <v>42</v>
      </c>
      <c r="D140" s="21" t="s">
        <v>235</v>
      </c>
      <c r="E140" s="21" t="s">
        <v>86</v>
      </c>
      <c r="F140" s="21" t="s">
        <v>87</v>
      </c>
      <c r="G140" s="22" t="s">
        <v>262</v>
      </c>
      <c r="H140" s="21"/>
      <c r="I140" s="21" t="s">
        <v>82</v>
      </c>
      <c r="J140" s="21" t="s">
        <v>82</v>
      </c>
      <c r="K140" s="21" t="s">
        <v>81</v>
      </c>
      <c r="L140" s="21" t="s">
        <v>83</v>
      </c>
      <c r="M140" s="19"/>
      <c r="N140" s="19"/>
      <c r="O140" s="19"/>
      <c r="P140" s="19"/>
      <c r="Q140" s="19"/>
      <c r="R140" s="19"/>
      <c r="S140" s="19"/>
      <c r="T140" s="19"/>
      <c r="U140" s="19"/>
      <c r="V140" s="19"/>
      <c r="W140" s="19"/>
      <c r="X140" s="19"/>
      <c r="Y140" s="19"/>
    </row>
    <row r="141" customFormat="false" ht="38.25" hidden="false" customHeight="false" outlineLevel="0" collapsed="false">
      <c r="A141" s="20" t="n">
        <v>37166</v>
      </c>
      <c r="B141" s="16" t="s">
        <v>263</v>
      </c>
      <c r="C141" s="21" t="s">
        <v>40</v>
      </c>
      <c r="D141" s="21" t="s">
        <v>243</v>
      </c>
      <c r="E141" s="21" t="s">
        <v>128</v>
      </c>
      <c r="F141" s="21" t="s">
        <v>96</v>
      </c>
      <c r="G141" s="22" t="s">
        <v>264</v>
      </c>
      <c r="H141" s="21"/>
      <c r="I141" s="21" t="s">
        <v>81</v>
      </c>
      <c r="J141" s="21" t="s">
        <v>82</v>
      </c>
      <c r="K141" s="21" t="s">
        <v>82</v>
      </c>
      <c r="L141" s="21" t="s">
        <v>83</v>
      </c>
      <c r="M141" s="19"/>
      <c r="N141" s="19"/>
      <c r="O141" s="19"/>
      <c r="P141" s="19"/>
      <c r="Q141" s="19"/>
      <c r="R141" s="19"/>
      <c r="S141" s="19"/>
      <c r="T141" s="19"/>
      <c r="U141" s="19"/>
      <c r="V141" s="19"/>
      <c r="W141" s="19"/>
      <c r="X141" s="19"/>
      <c r="Y141" s="19"/>
    </row>
    <row r="142" customFormat="false" ht="12.75" hidden="false" customHeight="false" outlineLevel="0" collapsed="false">
      <c r="A142" s="20" t="n">
        <v>37166</v>
      </c>
      <c r="B142" s="16" t="s">
        <v>265</v>
      </c>
      <c r="C142" s="21" t="s">
        <v>42</v>
      </c>
      <c r="D142" s="21" t="s">
        <v>191</v>
      </c>
      <c r="E142" s="21" t="s">
        <v>192</v>
      </c>
      <c r="F142" s="21" t="s">
        <v>96</v>
      </c>
      <c r="G142" s="22" t="s">
        <v>266</v>
      </c>
      <c r="H142" s="21"/>
      <c r="I142" s="21" t="s">
        <v>81</v>
      </c>
      <c r="J142" s="21" t="s">
        <v>82</v>
      </c>
      <c r="K142" s="21" t="s">
        <v>81</v>
      </c>
      <c r="L142" s="21" t="s">
        <v>83</v>
      </c>
      <c r="M142" s="19"/>
      <c r="N142" s="19"/>
      <c r="O142" s="19"/>
      <c r="P142" s="19"/>
      <c r="Q142" s="19"/>
      <c r="R142" s="19"/>
      <c r="S142" s="19"/>
      <c r="T142" s="19"/>
      <c r="U142" s="19"/>
      <c r="V142" s="19"/>
      <c r="W142" s="19"/>
      <c r="X142" s="19"/>
      <c r="Y142" s="19"/>
    </row>
    <row r="143" customFormat="false" ht="25.5" hidden="false" customHeight="false" outlineLevel="0" collapsed="false">
      <c r="A143" s="20" t="n">
        <v>37166</v>
      </c>
      <c r="B143" s="16" t="s">
        <v>85</v>
      </c>
      <c r="C143" s="21" t="s">
        <v>42</v>
      </c>
      <c r="D143" s="21" t="s">
        <v>235</v>
      </c>
      <c r="E143" s="21" t="s">
        <v>86</v>
      </c>
      <c r="F143" s="21" t="s">
        <v>87</v>
      </c>
      <c r="G143" s="22" t="s">
        <v>267</v>
      </c>
      <c r="H143" s="21"/>
      <c r="I143" s="21" t="s">
        <v>82</v>
      </c>
      <c r="J143" s="21" t="s">
        <v>82</v>
      </c>
      <c r="K143" s="21" t="s">
        <v>81</v>
      </c>
      <c r="L143" s="21" t="s">
        <v>83</v>
      </c>
      <c r="M143" s="19"/>
      <c r="N143" s="19"/>
      <c r="O143" s="19"/>
      <c r="P143" s="19"/>
      <c r="Q143" s="19"/>
      <c r="R143" s="19"/>
      <c r="S143" s="19"/>
      <c r="T143" s="19"/>
      <c r="U143" s="19"/>
      <c r="V143" s="19"/>
      <c r="W143" s="19"/>
      <c r="X143" s="19"/>
      <c r="Y143" s="19"/>
    </row>
    <row r="144" customFormat="false" ht="25.5" hidden="false" customHeight="false" outlineLevel="0" collapsed="false">
      <c r="A144" s="20" t="n">
        <v>37165</v>
      </c>
      <c r="B144" s="16" t="s">
        <v>268</v>
      </c>
      <c r="C144" s="21" t="s">
        <v>41</v>
      </c>
      <c r="D144" s="21" t="s">
        <v>177</v>
      </c>
      <c r="E144" s="21" t="s">
        <v>269</v>
      </c>
      <c r="F144" s="21" t="s">
        <v>161</v>
      </c>
      <c r="G144" s="22" t="s">
        <v>270</v>
      </c>
      <c r="H144" s="21"/>
      <c r="I144" s="21" t="s">
        <v>82</v>
      </c>
      <c r="J144" s="21" t="s">
        <v>82</v>
      </c>
      <c r="K144" s="21" t="s">
        <v>81</v>
      </c>
      <c r="L144" s="21" t="s">
        <v>83</v>
      </c>
      <c r="M144" s="19"/>
      <c r="N144" s="19"/>
      <c r="O144" s="19"/>
      <c r="P144" s="19"/>
      <c r="Q144" s="19"/>
      <c r="R144" s="19"/>
      <c r="S144" s="19"/>
      <c r="T144" s="19"/>
      <c r="U144" s="19"/>
      <c r="V144" s="19"/>
      <c r="W144" s="19"/>
      <c r="X144" s="19"/>
      <c r="Y144" s="19"/>
    </row>
    <row r="145" customFormat="false" ht="114.75" hidden="false" customHeight="false" outlineLevel="0" collapsed="false">
      <c r="A145" s="20" t="n">
        <v>37165</v>
      </c>
      <c r="B145" s="22" t="s">
        <v>271</v>
      </c>
      <c r="C145" s="21" t="s">
        <v>40</v>
      </c>
      <c r="D145" s="21" t="s">
        <v>173</v>
      </c>
      <c r="E145" s="21" t="s">
        <v>128</v>
      </c>
      <c r="F145" s="21" t="s">
        <v>105</v>
      </c>
      <c r="G145" s="22" t="s">
        <v>272</v>
      </c>
      <c r="H145" s="21"/>
      <c r="I145" s="21" t="s">
        <v>82</v>
      </c>
      <c r="J145" s="21" t="s">
        <v>82</v>
      </c>
      <c r="K145" s="21" t="s">
        <v>82</v>
      </c>
      <c r="L145" s="21" t="s">
        <v>83</v>
      </c>
      <c r="M145" s="19"/>
      <c r="N145" s="19"/>
      <c r="O145" s="19"/>
      <c r="P145" s="19"/>
      <c r="Q145" s="19"/>
      <c r="R145" s="19"/>
      <c r="S145" s="19"/>
      <c r="T145" s="19"/>
      <c r="U145" s="19"/>
      <c r="V145" s="19"/>
      <c r="W145" s="19"/>
      <c r="X145" s="19"/>
      <c r="Y145" s="19"/>
    </row>
    <row r="146" customFormat="false" ht="25.5" hidden="false" customHeight="false" outlineLevel="0" collapsed="false">
      <c r="A146" s="20" t="n">
        <v>37165</v>
      </c>
      <c r="B146" s="21" t="s">
        <v>273</v>
      </c>
      <c r="C146" s="21" t="s">
        <v>39</v>
      </c>
      <c r="D146" s="21" t="s">
        <v>274</v>
      </c>
      <c r="E146" s="21" t="s">
        <v>275</v>
      </c>
      <c r="F146" s="21" t="s">
        <v>96</v>
      </c>
      <c r="G146" s="22" t="s">
        <v>276</v>
      </c>
      <c r="H146" s="21"/>
      <c r="I146" s="21" t="s">
        <v>81</v>
      </c>
      <c r="J146" s="21" t="s">
        <v>82</v>
      </c>
      <c r="K146" s="21" t="s">
        <v>81</v>
      </c>
      <c r="L146" s="21" t="s">
        <v>83</v>
      </c>
      <c r="M146" s="19"/>
      <c r="N146" s="19"/>
      <c r="O146" s="19"/>
      <c r="P146" s="19"/>
      <c r="Q146" s="19"/>
      <c r="R146" s="19"/>
      <c r="S146" s="19"/>
      <c r="T146" s="19"/>
      <c r="U146" s="19"/>
      <c r="V146" s="19"/>
      <c r="W146" s="19"/>
      <c r="X146" s="19"/>
      <c r="Y146" s="19"/>
    </row>
    <row r="147" customFormat="false" ht="25.5" hidden="false" customHeight="false" outlineLevel="0" collapsed="false">
      <c r="A147" s="20" t="n">
        <v>37165</v>
      </c>
      <c r="B147" s="21" t="s">
        <v>277</v>
      </c>
      <c r="C147" s="21" t="s">
        <v>42</v>
      </c>
      <c r="D147" s="21" t="s">
        <v>235</v>
      </c>
      <c r="E147" s="21" t="s">
        <v>86</v>
      </c>
      <c r="F147" s="21" t="s">
        <v>87</v>
      </c>
      <c r="G147" s="22" t="s">
        <v>278</v>
      </c>
      <c r="H147" s="21"/>
      <c r="I147" s="21" t="s">
        <v>82</v>
      </c>
      <c r="J147" s="21" t="s">
        <v>82</v>
      </c>
      <c r="K147" s="21" t="s">
        <v>81</v>
      </c>
      <c r="L147" s="21" t="s">
        <v>83</v>
      </c>
      <c r="M147" s="19"/>
      <c r="N147" s="19"/>
      <c r="O147" s="19"/>
      <c r="P147" s="19"/>
      <c r="Q147" s="19"/>
      <c r="R147" s="19"/>
      <c r="S147" s="19"/>
      <c r="T147" s="19"/>
      <c r="U147" s="19"/>
      <c r="V147" s="19"/>
      <c r="W147" s="19"/>
      <c r="X147" s="19"/>
      <c r="Y147" s="19"/>
    </row>
    <row r="148" customFormat="false" ht="38.25" hidden="false" customHeight="false" outlineLevel="0" collapsed="false">
      <c r="A148" s="20" t="n">
        <v>37165</v>
      </c>
      <c r="B148" s="21" t="s">
        <v>279</v>
      </c>
      <c r="C148" s="21" t="s">
        <v>42</v>
      </c>
      <c r="D148" s="21" t="s">
        <v>235</v>
      </c>
      <c r="E148" s="21" t="s">
        <v>86</v>
      </c>
      <c r="F148" s="21" t="s">
        <v>87</v>
      </c>
      <c r="G148" s="22" t="s">
        <v>280</v>
      </c>
      <c r="H148" s="21"/>
      <c r="I148" s="21" t="s">
        <v>82</v>
      </c>
      <c r="J148" s="21" t="s">
        <v>82</v>
      </c>
      <c r="K148" s="21" t="s">
        <v>81</v>
      </c>
      <c r="L148" s="21" t="s">
        <v>83</v>
      </c>
      <c r="M148" s="19"/>
      <c r="N148" s="19"/>
      <c r="O148" s="19"/>
      <c r="P148" s="19"/>
      <c r="Q148" s="19"/>
      <c r="R148" s="19"/>
      <c r="S148" s="19"/>
      <c r="T148" s="19"/>
      <c r="U148" s="19"/>
      <c r="V148" s="19"/>
      <c r="W148" s="19"/>
      <c r="X148" s="19"/>
      <c r="Y148" s="19"/>
    </row>
    <row r="149" customFormat="false" ht="105.75" hidden="false" customHeight="true" outlineLevel="0" collapsed="false">
      <c r="A149" s="20" t="n">
        <v>37165</v>
      </c>
      <c r="B149" s="21" t="s">
        <v>235</v>
      </c>
      <c r="C149" s="21" t="s">
        <v>42</v>
      </c>
      <c r="D149" s="21" t="s">
        <v>235</v>
      </c>
      <c r="E149" s="21" t="s">
        <v>86</v>
      </c>
      <c r="F149" s="21" t="s">
        <v>96</v>
      </c>
      <c r="G149" s="22" t="s">
        <v>281</v>
      </c>
      <c r="H149" s="21"/>
      <c r="I149" s="21" t="s">
        <v>82</v>
      </c>
      <c r="J149" s="21" t="s">
        <v>82</v>
      </c>
      <c r="K149" s="21" t="s">
        <v>81</v>
      </c>
      <c r="L149" s="21" t="s">
        <v>83</v>
      </c>
    </row>
    <row r="150" customFormat="false" ht="12.75" hidden="false" customHeight="false" outlineLevel="0" collapsed="false">
      <c r="A150" s="20"/>
      <c r="B150" s="21"/>
      <c r="C150" s="21"/>
      <c r="D150" s="21"/>
      <c r="E150" s="21"/>
      <c r="F150" s="21"/>
      <c r="G150" s="22"/>
      <c r="H150" s="22"/>
      <c r="I150" s="21"/>
      <c r="J150" s="21"/>
      <c r="K150" s="21"/>
      <c r="L150" s="21"/>
    </row>
    <row r="151" customFormat="false" ht="12.75" hidden="false" customHeight="false" outlineLevel="0" collapsed="false">
      <c r="A151" s="20"/>
      <c r="B151" s="21"/>
      <c r="C151" s="21"/>
      <c r="D151" s="21"/>
      <c r="E151" s="21"/>
      <c r="F151" s="21"/>
      <c r="G151" s="22"/>
      <c r="H151" s="22"/>
      <c r="I151" s="21"/>
      <c r="J151" s="21"/>
      <c r="K151" s="21"/>
      <c r="L151" s="21"/>
    </row>
    <row r="152" customFormat="false" ht="12.75" hidden="false" customHeight="false" outlineLevel="0" collapsed="false">
      <c r="A152" s="20"/>
      <c r="B152" s="21"/>
      <c r="C152" s="21"/>
      <c r="D152" s="21"/>
      <c r="E152" s="21"/>
      <c r="F152" s="21"/>
      <c r="G152" s="22"/>
      <c r="H152" s="22"/>
      <c r="I152" s="21"/>
      <c r="J152" s="21"/>
      <c r="K152" s="21"/>
      <c r="L152" s="21"/>
    </row>
    <row r="153" customFormat="false" ht="12.75" hidden="false" customHeight="false" outlineLevel="0" collapsed="false">
      <c r="A153" s="20"/>
      <c r="B153" s="21"/>
      <c r="C153" s="21"/>
      <c r="D153" s="21"/>
      <c r="E153" s="21"/>
      <c r="F153" s="21"/>
      <c r="G153" s="23"/>
      <c r="H153" s="21"/>
      <c r="I153" s="21"/>
      <c r="J153" s="21"/>
      <c r="K153" s="21"/>
      <c r="L153" s="21"/>
    </row>
    <row r="154" customFormat="false" ht="12.75" hidden="false" customHeight="false" outlineLevel="0" collapsed="false">
      <c r="A154" s="20"/>
      <c r="B154" s="21"/>
      <c r="C154" s="21"/>
      <c r="D154" s="21"/>
      <c r="E154" s="21"/>
      <c r="F154" s="21"/>
      <c r="G154" s="23"/>
      <c r="H154" s="23"/>
      <c r="I154" s="21"/>
      <c r="J154" s="21"/>
      <c r="K154" s="21"/>
      <c r="L154" s="21"/>
    </row>
    <row r="155" customFormat="false" ht="12.75" hidden="false" customHeight="false" outlineLevel="0" collapsed="false">
      <c r="A155" s="20"/>
      <c r="B155" s="23"/>
      <c r="C155" s="21"/>
      <c r="D155" s="21"/>
      <c r="E155" s="21"/>
      <c r="F155" s="21"/>
      <c r="G155" s="23"/>
      <c r="H155" s="21"/>
      <c r="I155" s="21"/>
      <c r="J155" s="21"/>
      <c r="K155" s="21"/>
      <c r="L155" s="21"/>
    </row>
    <row r="156" customFormat="false" ht="12.75" hidden="false" customHeight="false" outlineLevel="0" collapsed="false">
      <c r="A156" s="20"/>
      <c r="B156" s="21"/>
      <c r="C156" s="21"/>
      <c r="D156" s="21"/>
      <c r="E156" s="21"/>
      <c r="F156" s="21"/>
      <c r="G156" s="23"/>
      <c r="H156" s="23"/>
      <c r="I156" s="21"/>
      <c r="J156" s="21"/>
      <c r="K156" s="21"/>
      <c r="L156" s="21"/>
    </row>
    <row r="157" customFormat="false" ht="12.75" hidden="false" customHeight="false" outlineLevel="0" collapsed="false">
      <c r="A157" s="20"/>
      <c r="B157" s="21"/>
      <c r="C157" s="21"/>
      <c r="D157" s="21"/>
      <c r="E157" s="21"/>
      <c r="F157" s="21"/>
      <c r="G157" s="23"/>
      <c r="H157" s="23"/>
      <c r="I157" s="21"/>
      <c r="J157" s="21"/>
      <c r="K157" s="21"/>
      <c r="L157" s="21"/>
    </row>
    <row r="158" customFormat="false" ht="12.75" hidden="false" customHeight="false" outlineLevel="0" collapsed="false">
      <c r="A158" s="20"/>
      <c r="B158" s="21"/>
      <c r="C158" s="21"/>
      <c r="D158" s="21"/>
      <c r="E158" s="21"/>
      <c r="F158" s="21"/>
      <c r="G158" s="23"/>
      <c r="H158" s="23"/>
      <c r="I158" s="21"/>
      <c r="J158" s="21"/>
      <c r="K158" s="21"/>
      <c r="L158" s="21"/>
    </row>
    <row r="159" customFormat="false" ht="12.75" hidden="false" customHeight="false" outlineLevel="0" collapsed="false">
      <c r="A159" s="20"/>
      <c r="B159" s="21"/>
      <c r="C159" s="21"/>
      <c r="D159" s="21"/>
      <c r="E159" s="21"/>
      <c r="F159" s="21"/>
      <c r="G159" s="23"/>
      <c r="H159" s="23"/>
      <c r="I159" s="21"/>
      <c r="J159" s="21"/>
      <c r="K159" s="21"/>
      <c r="L159" s="21"/>
    </row>
    <row r="160" customFormat="false" ht="12.75" hidden="false" customHeight="false" outlineLevel="0" collapsed="false">
      <c r="A160" s="20"/>
      <c r="B160" s="21"/>
      <c r="C160" s="21"/>
      <c r="D160" s="21"/>
      <c r="E160" s="21"/>
      <c r="F160" s="21"/>
      <c r="G160" s="23"/>
      <c r="H160" s="23"/>
      <c r="I160" s="21"/>
      <c r="J160" s="21"/>
      <c r="K160" s="21"/>
      <c r="L160" s="21"/>
    </row>
    <row r="161" customFormat="false" ht="54.75" hidden="false" customHeight="true" outlineLevel="0" collapsed="false">
      <c r="A161" s="20"/>
      <c r="B161" s="21"/>
      <c r="C161" s="21"/>
      <c r="D161" s="21"/>
      <c r="E161" s="21"/>
      <c r="F161" s="21"/>
      <c r="G161" s="23"/>
      <c r="H161" s="23"/>
      <c r="I161" s="21"/>
      <c r="J161" s="21"/>
      <c r="K161" s="21"/>
      <c r="L161" s="21"/>
    </row>
    <row r="162" customFormat="false" ht="12.75" hidden="false" customHeight="false" outlineLevel="0" collapsed="false">
      <c r="A162" s="20"/>
      <c r="B162" s="21"/>
      <c r="C162" s="21"/>
      <c r="D162" s="21"/>
      <c r="E162" s="21"/>
      <c r="F162" s="21"/>
      <c r="G162" s="23"/>
      <c r="H162" s="23"/>
      <c r="I162" s="21"/>
      <c r="J162" s="21"/>
      <c r="K162" s="21"/>
      <c r="L162" s="21"/>
    </row>
    <row r="163" customFormat="false" ht="12.75" hidden="false" customHeight="false" outlineLevel="0" collapsed="false">
      <c r="A163" s="20"/>
      <c r="B163" s="21"/>
      <c r="C163" s="21"/>
      <c r="D163" s="21"/>
      <c r="E163" s="21"/>
      <c r="F163" s="21"/>
      <c r="G163" s="23"/>
      <c r="H163" s="23"/>
      <c r="I163" s="21"/>
      <c r="J163" s="21"/>
      <c r="K163" s="21"/>
      <c r="L163" s="21"/>
    </row>
    <row r="164" customFormat="false" ht="54" hidden="false" customHeight="true" outlineLevel="0" collapsed="false">
      <c r="A164" s="20"/>
      <c r="B164" s="21"/>
      <c r="C164" s="21"/>
      <c r="D164" s="21"/>
      <c r="E164" s="21"/>
      <c r="F164" s="21"/>
      <c r="G164" s="23"/>
      <c r="H164" s="23"/>
      <c r="I164" s="21"/>
      <c r="J164" s="21"/>
      <c r="K164" s="21"/>
      <c r="L164" s="21"/>
    </row>
    <row r="165" customFormat="false" ht="42" hidden="false" customHeight="true" outlineLevel="0" collapsed="false">
      <c r="A165" s="20"/>
      <c r="B165" s="21"/>
      <c r="C165" s="21"/>
      <c r="D165" s="21"/>
      <c r="E165" s="21"/>
      <c r="F165" s="21"/>
      <c r="G165" s="23"/>
      <c r="H165" s="23"/>
      <c r="I165" s="21"/>
      <c r="J165" s="21"/>
      <c r="K165" s="21"/>
      <c r="L165" s="21"/>
    </row>
    <row r="166" customFormat="false" ht="42" hidden="false" customHeight="true" outlineLevel="0" collapsed="false">
      <c r="A166" s="20"/>
      <c r="B166" s="21"/>
      <c r="C166" s="21"/>
      <c r="D166" s="21"/>
      <c r="E166" s="21"/>
      <c r="F166" s="21"/>
      <c r="G166" s="23"/>
      <c r="H166" s="23"/>
      <c r="I166" s="21"/>
      <c r="J166" s="21"/>
      <c r="K166" s="21"/>
      <c r="L166" s="21"/>
    </row>
    <row r="167" customFormat="false" ht="12.75" hidden="false" customHeight="false" outlineLevel="0" collapsed="false">
      <c r="A167" s="24"/>
      <c r="B167" s="21"/>
      <c r="C167" s="21"/>
      <c r="D167" s="21"/>
      <c r="E167" s="21"/>
      <c r="F167" s="21"/>
      <c r="G167" s="23"/>
      <c r="H167" s="23"/>
      <c r="I167" s="21"/>
      <c r="J167" s="21"/>
      <c r="K167" s="21"/>
      <c r="L167" s="21"/>
    </row>
    <row r="168" customFormat="false" ht="12.75" hidden="false" customHeight="false" outlineLevel="0" collapsed="false">
      <c r="A168" s="24"/>
      <c r="B168" s="21"/>
      <c r="C168" s="21"/>
      <c r="D168" s="21"/>
      <c r="E168" s="21"/>
      <c r="F168" s="21"/>
      <c r="G168" s="23"/>
      <c r="H168" s="23"/>
      <c r="I168" s="21"/>
      <c r="J168" s="21"/>
      <c r="K168" s="21"/>
      <c r="L168" s="21"/>
    </row>
    <row r="169" customFormat="false" ht="12.75" hidden="false" customHeight="false" outlineLevel="0" collapsed="false">
      <c r="A169" s="24"/>
      <c r="B169" s="21"/>
      <c r="C169" s="21"/>
      <c r="D169" s="21"/>
      <c r="E169" s="21"/>
      <c r="F169" s="21"/>
      <c r="G169" s="23"/>
      <c r="H169" s="23"/>
      <c r="I169" s="21"/>
      <c r="J169" s="21"/>
      <c r="K169" s="21"/>
      <c r="L169" s="21"/>
    </row>
    <row r="170" customFormat="false" ht="12.75" hidden="false" customHeight="false" outlineLevel="0" collapsed="false">
      <c r="A170" s="24"/>
      <c r="B170" s="21"/>
      <c r="C170" s="21"/>
      <c r="D170" s="21"/>
      <c r="E170" s="21"/>
      <c r="F170" s="21"/>
      <c r="G170" s="23"/>
      <c r="H170" s="23"/>
      <c r="I170" s="21"/>
      <c r="J170" s="21"/>
      <c r="K170" s="21"/>
      <c r="L170" s="21"/>
    </row>
    <row r="171" customFormat="false" ht="12.75" hidden="false" customHeight="false" outlineLevel="0" collapsed="false">
      <c r="A171" s="24"/>
      <c r="B171" s="21"/>
      <c r="C171" s="21"/>
      <c r="D171" s="21"/>
      <c r="E171" s="21"/>
      <c r="F171" s="21"/>
      <c r="G171" s="23"/>
      <c r="H171" s="23"/>
      <c r="I171" s="21"/>
      <c r="J171" s="21"/>
      <c r="K171" s="21"/>
      <c r="L171" s="21"/>
    </row>
    <row r="172" customFormat="false" ht="12.75" hidden="false" customHeight="false" outlineLevel="0" collapsed="false">
      <c r="A172" s="24"/>
      <c r="B172" s="23"/>
      <c r="C172" s="25"/>
      <c r="D172" s="23"/>
      <c r="E172" s="26"/>
      <c r="F172" s="25"/>
      <c r="G172" s="23"/>
      <c r="H172" s="23"/>
      <c r="I172" s="21"/>
      <c r="J172" s="21"/>
      <c r="K172" s="21"/>
      <c r="L172" s="21"/>
    </row>
    <row r="173" customFormat="false" ht="12.75" hidden="false" customHeight="false" outlineLevel="0" collapsed="false">
      <c r="A173" s="24"/>
      <c r="B173" s="23"/>
      <c r="C173" s="25"/>
      <c r="D173" s="23"/>
      <c r="E173" s="26"/>
      <c r="F173" s="25"/>
      <c r="G173" s="21"/>
      <c r="H173" s="21"/>
      <c r="I173" s="21"/>
      <c r="J173" s="21"/>
      <c r="K173" s="21"/>
      <c r="L173" s="21"/>
    </row>
    <row r="174" customFormat="false" ht="12.75" hidden="false" customHeight="false" outlineLevel="0" collapsed="false">
      <c r="A174" s="27"/>
      <c r="B174" s="23"/>
      <c r="C174" s="25"/>
      <c r="D174" s="23"/>
      <c r="E174" s="26"/>
      <c r="F174" s="25"/>
      <c r="G174" s="23"/>
      <c r="H174" s="26"/>
      <c r="I174" s="21"/>
      <c r="J174" s="21"/>
      <c r="K174" s="21"/>
      <c r="L174" s="21"/>
    </row>
    <row r="175" customFormat="false" ht="12.75" hidden="false" customHeight="false" outlineLevel="0" collapsed="false">
      <c r="A175" s="27"/>
      <c r="B175" s="23"/>
      <c r="C175" s="25"/>
      <c r="D175" s="23"/>
      <c r="E175" s="26"/>
      <c r="F175" s="25"/>
      <c r="G175" s="23"/>
      <c r="H175" s="26"/>
      <c r="I175" s="21"/>
      <c r="J175" s="21"/>
      <c r="K175" s="21"/>
      <c r="L175" s="21"/>
    </row>
    <row r="176" customFormat="false" ht="12.75" hidden="false" customHeight="false" outlineLevel="0" collapsed="false">
      <c r="A176" s="28"/>
      <c r="B176" s="23"/>
      <c r="C176" s="25"/>
      <c r="D176" s="23"/>
      <c r="E176" s="26"/>
      <c r="F176" s="25"/>
      <c r="G176" s="26"/>
      <c r="H176" s="26"/>
      <c r="I176" s="25"/>
      <c r="J176" s="25"/>
      <c r="K176" s="25"/>
      <c r="L176" s="25"/>
    </row>
    <row r="177" customFormat="false" ht="12.75" hidden="false" customHeight="false" outlineLevel="0" collapsed="false">
      <c r="A177" s="28"/>
      <c r="B177" s="23"/>
      <c r="C177" s="25"/>
      <c r="D177" s="26"/>
      <c r="E177" s="26"/>
      <c r="F177" s="25"/>
      <c r="G177" s="26"/>
      <c r="H177" s="26"/>
      <c r="I177" s="25"/>
      <c r="J177" s="25"/>
      <c r="K177" s="25"/>
      <c r="L177" s="25"/>
    </row>
    <row r="178" customFormat="false" ht="12.75" hidden="false" customHeight="false" outlineLevel="0" collapsed="false">
      <c r="A178" s="28"/>
      <c r="B178" s="23"/>
      <c r="C178" s="25"/>
      <c r="D178" s="23"/>
      <c r="E178" s="26"/>
      <c r="F178" s="25"/>
      <c r="G178" s="26"/>
      <c r="H178" s="26"/>
      <c r="I178" s="25"/>
      <c r="J178" s="25"/>
      <c r="K178" s="25"/>
      <c r="L178" s="25"/>
    </row>
    <row r="179" customFormat="false" ht="12.75" hidden="false" customHeight="false" outlineLevel="0" collapsed="false">
      <c r="A179" s="28"/>
      <c r="B179" s="23"/>
      <c r="C179" s="25"/>
      <c r="D179" s="23"/>
      <c r="E179" s="26"/>
      <c r="F179" s="25"/>
      <c r="G179" s="26"/>
      <c r="H179" s="26"/>
      <c r="I179" s="25"/>
      <c r="J179" s="25"/>
      <c r="K179" s="25"/>
      <c r="L179" s="25"/>
    </row>
    <row r="180" customFormat="false" ht="19.5" hidden="false" customHeight="true" outlineLevel="0" collapsed="false">
      <c r="A180" s="28"/>
      <c r="B180" s="23"/>
      <c r="C180" s="25"/>
      <c r="D180" s="23"/>
      <c r="E180" s="26"/>
      <c r="F180" s="25"/>
      <c r="G180" s="26"/>
      <c r="H180" s="26"/>
      <c r="I180" s="25"/>
      <c r="J180" s="25"/>
      <c r="K180" s="25"/>
      <c r="L180" s="25"/>
    </row>
    <row r="181" customFormat="false" ht="12.75" hidden="false" customHeight="false" outlineLevel="0" collapsed="false">
      <c r="A181" s="28"/>
      <c r="B181" s="23"/>
      <c r="C181" s="21"/>
      <c r="D181" s="23"/>
      <c r="E181" s="26"/>
      <c r="F181" s="25"/>
      <c r="G181" s="26"/>
      <c r="H181" s="26"/>
      <c r="I181" s="25"/>
      <c r="J181" s="25"/>
      <c r="K181" s="25"/>
      <c r="L181" s="25"/>
    </row>
    <row r="182" customFormat="false" ht="12.75" hidden="false" customHeight="false" outlineLevel="0" collapsed="false">
      <c r="A182" s="28"/>
      <c r="B182" s="23"/>
      <c r="C182" s="25"/>
      <c r="D182" s="23"/>
      <c r="E182" s="26"/>
      <c r="F182" s="25"/>
      <c r="G182" s="26"/>
      <c r="H182" s="26"/>
      <c r="I182" s="25"/>
      <c r="J182" s="25"/>
      <c r="K182" s="25"/>
      <c r="L182" s="25"/>
    </row>
    <row r="183" customFormat="false" ht="12.75" hidden="false" customHeight="false" outlineLevel="0" collapsed="false">
      <c r="A183" s="28"/>
      <c r="B183" s="23"/>
      <c r="C183" s="25"/>
      <c r="D183" s="23"/>
      <c r="E183" s="26"/>
      <c r="F183" s="25"/>
      <c r="G183" s="26"/>
      <c r="H183" s="26"/>
      <c r="I183" s="25"/>
      <c r="J183" s="25"/>
      <c r="K183" s="25"/>
      <c r="L183" s="25"/>
    </row>
    <row r="184" customFormat="false" ht="12.75" hidden="false" customHeight="false" outlineLevel="0" collapsed="false">
      <c r="A184" s="27"/>
      <c r="B184" s="22"/>
      <c r="C184" s="16"/>
      <c r="D184" s="22"/>
      <c r="E184" s="29"/>
      <c r="F184" s="16"/>
      <c r="G184" s="22"/>
      <c r="H184" s="22"/>
      <c r="I184" s="16"/>
      <c r="J184" s="16"/>
      <c r="K184" s="16"/>
      <c r="L184" s="16"/>
    </row>
    <row r="185" customFormat="false" ht="12.75" hidden="false" customHeight="false" outlineLevel="0" collapsed="false">
      <c r="A185" s="27"/>
      <c r="B185" s="22"/>
      <c r="C185" s="16"/>
      <c r="D185" s="22"/>
      <c r="E185" s="29"/>
      <c r="F185" s="16"/>
      <c r="G185" s="22"/>
      <c r="H185" s="22"/>
      <c r="I185" s="16"/>
      <c r="J185" s="16"/>
      <c r="K185" s="16"/>
      <c r="L185" s="16"/>
    </row>
    <row r="187" customFormat="false" ht="12.75" hidden="false" customHeight="false" outlineLevel="0" collapsed="false">
      <c r="A187" s="2" t="s">
        <v>147</v>
      </c>
      <c r="B187" s="2" t="s">
        <v>148</v>
      </c>
      <c r="C187" s="1" t="s">
        <v>149</v>
      </c>
      <c r="D187" s="30" t="s">
        <v>150</v>
      </c>
      <c r="E187" s="30" t="s">
        <v>151</v>
      </c>
    </row>
    <row r="188" customFormat="false" ht="12.75" hidden="false" customHeight="false" outlineLevel="0" collapsed="false">
      <c r="A188" s="31" t="s">
        <v>39</v>
      </c>
      <c r="B188" s="32" t="n">
        <f aca="false">C188/$C$197</f>
        <v>0.0434782608695652</v>
      </c>
      <c r="C188" s="5" t="n">
        <f aca="false">'summary 1001'!I24</f>
        <v>1</v>
      </c>
      <c r="D188" s="1" t="n">
        <f aca="false">33+1+1+1+1+1+8+1+1+1+2+1+2+1+1+1+2+3+8+2</f>
        <v>72</v>
      </c>
      <c r="E188" s="33" t="n">
        <f aca="false">(C188/D188)*100</f>
        <v>1.38888888888889</v>
      </c>
    </row>
    <row r="189" customFormat="false" ht="12.75" hidden="false" customHeight="false" outlineLevel="0" collapsed="false">
      <c r="A189" s="31" t="s">
        <v>40</v>
      </c>
      <c r="B189" s="32" t="n">
        <f aca="false">C189/$C$197</f>
        <v>0.173913043478261</v>
      </c>
      <c r="C189" s="5" t="n">
        <f aca="false">'summary 1001'!I25</f>
        <v>4</v>
      </c>
      <c r="D189" s="1" t="n">
        <f aca="false">540+17+1+1+6+10+1+2+12+2+1+1+1+3+4+3+1+1+1+8+2+1+1+6+1+1+2+1+2+1+4+1+1+1+12+4+57+16+1+1</f>
        <v>732</v>
      </c>
      <c r="E189" s="33" t="n">
        <f aca="false">(C189/D189)*100</f>
        <v>0.546448087431694</v>
      </c>
    </row>
    <row r="190" customFormat="false" ht="12.75" hidden="false" customHeight="false" outlineLevel="0" collapsed="false">
      <c r="A190" s="31" t="s">
        <v>42</v>
      </c>
      <c r="B190" s="32" t="n">
        <f aca="false">C190/$C$197</f>
        <v>0.565217391304348</v>
      </c>
      <c r="C190" s="5" t="n">
        <f aca="false">'summary 1001'!I26</f>
        <v>13</v>
      </c>
      <c r="D190" s="1" t="n">
        <f aca="false">13+1+1+1+16+10</f>
        <v>42</v>
      </c>
      <c r="E190" s="33" t="n">
        <f aca="false">(C190/D190)*100</f>
        <v>30.952380952381</v>
      </c>
    </row>
    <row r="191" customFormat="false" ht="12.75" hidden="false" customHeight="false" outlineLevel="0" collapsed="false">
      <c r="A191" s="31" t="s">
        <v>152</v>
      </c>
      <c r="B191" s="32" t="n">
        <f aca="false">C191/$C$197</f>
        <v>0</v>
      </c>
      <c r="C191" s="5"/>
      <c r="D191" s="1" t="n">
        <f aca="false">36+1+1+2+1</f>
        <v>41</v>
      </c>
      <c r="E191" s="33"/>
    </row>
    <row r="192" customFormat="false" ht="12.75" hidden="false" customHeight="false" outlineLevel="0" collapsed="false">
      <c r="A192" s="31" t="s">
        <v>153</v>
      </c>
      <c r="B192" s="32" t="n">
        <f aca="false">C192/$C$197</f>
        <v>0.0869565217391304</v>
      </c>
      <c r="C192" s="5" t="n">
        <f aca="false">'summary 1001'!I28</f>
        <v>2</v>
      </c>
      <c r="D192" s="1" t="n">
        <f aca="false">288+2+13+2+5+56+59+14+2+3+3+1+4+14+1</f>
        <v>467</v>
      </c>
      <c r="E192" s="33" t="n">
        <f aca="false">(C192/D192)*100</f>
        <v>0.428265524625268</v>
      </c>
    </row>
    <row r="193" customFormat="false" ht="12.75" hidden="false" customHeight="false" outlineLevel="0" collapsed="false">
      <c r="A193" s="31" t="s">
        <v>154</v>
      </c>
      <c r="B193" s="32" t="n">
        <f aca="false">C193/$C$197</f>
        <v>0.0869565217391304</v>
      </c>
      <c r="C193" s="5" t="n">
        <f aca="false">'summary 1001'!I29</f>
        <v>2</v>
      </c>
      <c r="D193" s="1" t="n">
        <f aca="false">132+2+1+2+7+3+4+2+7+1+3+4+5+7</f>
        <v>180</v>
      </c>
      <c r="E193" s="33" t="n">
        <f aca="false">(C193/D193)*100</f>
        <v>1.11111111111111</v>
      </c>
    </row>
    <row r="194" customFormat="false" ht="12.75" hidden="false" customHeight="false" outlineLevel="0" collapsed="false">
      <c r="A194" s="31" t="s">
        <v>43</v>
      </c>
      <c r="B194" s="32" t="n">
        <f aca="false">C194/$C$197</f>
        <v>0</v>
      </c>
      <c r="C194" s="5"/>
      <c r="D194" s="1" t="n">
        <v>9</v>
      </c>
      <c r="E194" s="33"/>
    </row>
    <row r="195" customFormat="false" ht="12.75" hidden="false" customHeight="false" outlineLevel="0" collapsed="false">
      <c r="A195" s="31" t="s">
        <v>41</v>
      </c>
      <c r="B195" s="32" t="n">
        <f aca="false">C195/$C$197</f>
        <v>0.0434782608695652</v>
      </c>
      <c r="C195" s="5" t="n">
        <f aca="false">'summary 1001'!I31</f>
        <v>1</v>
      </c>
      <c r="D195" s="1" t="n">
        <f aca="false">10+5+2</f>
        <v>17</v>
      </c>
      <c r="E195" s="33" t="n">
        <f aca="false">(C195/D195)*100</f>
        <v>5.88235294117647</v>
      </c>
    </row>
    <row r="196" customFormat="false" ht="12.75" hidden="false" customHeight="false" outlineLevel="0" collapsed="false">
      <c r="A196" s="34" t="s">
        <v>155</v>
      </c>
      <c r="B196" s="32" t="n">
        <f aca="false">C196/$C$197</f>
        <v>0</v>
      </c>
      <c r="C196" s="5"/>
    </row>
    <row r="197" customFormat="false" ht="12.75" hidden="false" customHeight="false" outlineLevel="0" collapsed="false">
      <c r="A197" s="34" t="s">
        <v>156</v>
      </c>
      <c r="B197" s="35" t="n">
        <f aca="false">SUM(B188:B196)</f>
        <v>1</v>
      </c>
      <c r="C197" s="1" t="n">
        <f aca="false">SUM(C188:C196)</f>
        <v>23</v>
      </c>
      <c r="D197" s="1" t="n">
        <f aca="false">SUM(D188:D196)</f>
        <v>1560</v>
      </c>
    </row>
  </sheetData>
  <printOptions headings="false" gridLines="false" gridLinesSet="true" horizontalCentered="true" verticalCentered="false"/>
  <pageMargins left="0.25" right="0.25" top="0.984027777777778" bottom="0.5" header="0.5" footer="0.25"/>
  <pageSetup paperSize="5" scale="100" fitToWidth="1" fitToHeight="1" pageOrder="downThenOver" orientation="landscape" blackAndWhite="false" draft="false" cellComments="none" horizontalDpi="300" verticalDpi="300" copies="1"/>
  <headerFooter differentFirst="false" differentOddEven="false">
    <oddHeader>&amp;C&amp;"Arial,Bold"EWS-Global Risk Operations
Weekly Summary of Market Risk Aggregation Issues
Week Beginning October 01</oddHeader>
    <oddFooter>&amp;L&amp;"Arial,Bold"Questions Call Nancy ext 54751</oddFooter>
  </headerFooter>
  <rowBreaks count="1" manualBreakCount="1">
    <brk id="110" man="true" max="16383" min="0"/>
  </rowBreaks>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K31" activeCellId="0" sqref="K31"/>
    </sheetView>
  </sheetViews>
  <sheetFormatPr defaultColWidth="9.13671875" defaultRowHeight="12.75" customHeight="true" zeroHeight="false" outlineLevelRow="0" outlineLevelCol="0"/>
  <cols>
    <col collapsed="false" customWidth="true" hidden="false" outlineLevel="0" max="1" min="1" style="1" width="20.56"/>
    <col collapsed="false" customWidth="true" hidden="false" outlineLevel="0" max="2" min="2" style="1" width="3.7"/>
    <col collapsed="false" customWidth="true" hidden="false" outlineLevel="0" max="3" min="3" style="1" width="37.85"/>
    <col collapsed="false" customWidth="true" hidden="false" outlineLevel="0" max="4" min="4" style="1" width="9.99"/>
    <col collapsed="false" customWidth="true" hidden="false" outlineLevel="0" max="5" min="5" style="1" width="6.7"/>
    <col collapsed="false" customWidth="true" hidden="false" outlineLevel="0" max="6" min="6" style="1" width="15.7"/>
    <col collapsed="false" customWidth="true" hidden="true" outlineLevel="0" max="7" min="7" style="1" width="10.71"/>
    <col collapsed="false" customWidth="true" hidden="true" outlineLevel="0" max="8" min="8" style="1" width="3.7"/>
    <col collapsed="false" customWidth="true" hidden="false" outlineLevel="0" max="9" min="9" style="1" width="10.71"/>
    <col collapsed="false" customWidth="true" hidden="false" outlineLevel="0" max="10" min="10" style="1" width="3.7"/>
    <col collapsed="false" customWidth="true" hidden="false" outlineLevel="0" max="11" min="11" style="1" width="29.71"/>
    <col collapsed="false" customWidth="false" hidden="false" outlineLevel="0" max="257" min="12" style="1" width="9.14"/>
  </cols>
  <sheetData>
    <row r="1" customFormat="false" ht="12.75" hidden="false" customHeight="false" outlineLevel="0" collapsed="false">
      <c r="A1" s="36" t="s">
        <v>157</v>
      </c>
      <c r="B1" s="36"/>
      <c r="C1" s="36"/>
      <c r="D1" s="36"/>
      <c r="E1" s="36"/>
      <c r="F1" s="36"/>
      <c r="G1" s="36"/>
      <c r="H1" s="36"/>
      <c r="I1" s="36"/>
      <c r="J1" s="36"/>
      <c r="K1" s="36"/>
    </row>
    <row r="3" customFormat="false" ht="12.75" hidden="false" customHeight="false" outlineLevel="0" collapsed="false">
      <c r="K3" s="37"/>
    </row>
    <row r="4" customFormat="false" ht="13.5" hidden="false" customHeight="false" outlineLevel="0" collapsed="false">
      <c r="I4" s="38"/>
      <c r="J4" s="38"/>
      <c r="K4" s="38"/>
    </row>
    <row r="5" customFormat="false" ht="13.5" hidden="false" customHeight="false" outlineLevel="0" collapsed="false">
      <c r="A5" s="39" t="s">
        <v>158</v>
      </c>
      <c r="B5" s="40"/>
      <c r="C5" s="40"/>
      <c r="D5" s="40"/>
      <c r="E5" s="40"/>
      <c r="F5" s="40"/>
      <c r="G5" s="40"/>
      <c r="H5" s="40"/>
      <c r="I5" s="40"/>
      <c r="J5" s="40"/>
      <c r="K5" s="41" t="n">
        <f aca="false">SUM(K10:K18)</f>
        <v>23</v>
      </c>
    </row>
    <row r="6" customFormat="false" ht="12.75" hidden="false" customHeight="false" outlineLevel="0" collapsed="false">
      <c r="A6" s="2"/>
      <c r="B6" s="2"/>
      <c r="C6" s="2"/>
      <c r="K6" s="4"/>
    </row>
    <row r="7" customFormat="false" ht="12.75" hidden="false" customHeight="false" outlineLevel="0" collapsed="false">
      <c r="A7" s="2"/>
      <c r="B7" s="2"/>
      <c r="C7" s="2"/>
      <c r="K7" s="4"/>
    </row>
    <row r="8" customFormat="false" ht="13.5" hidden="false" customHeight="false" outlineLevel="0" collapsed="false">
      <c r="A8" s="42" t="s">
        <v>159</v>
      </c>
      <c r="B8" s="42"/>
      <c r="C8" s="42" t="s">
        <v>160</v>
      </c>
      <c r="D8" s="42"/>
      <c r="E8" s="43"/>
      <c r="F8" s="43"/>
      <c r="G8" s="43"/>
      <c r="H8" s="43"/>
      <c r="I8" s="43"/>
      <c r="J8" s="43"/>
      <c r="K8" s="44"/>
    </row>
    <row r="9" customFormat="false" ht="12.75" hidden="false" customHeight="false" outlineLevel="0" collapsed="false">
      <c r="A9" s="3"/>
      <c r="B9" s="3"/>
      <c r="C9" s="3"/>
      <c r="D9" s="3"/>
      <c r="E9" s="3"/>
      <c r="F9" s="3"/>
      <c r="G9" s="3"/>
      <c r="H9" s="3"/>
      <c r="I9" s="3"/>
      <c r="K9" s="4"/>
    </row>
    <row r="10" customFormat="false" ht="12.75" hidden="false" customHeight="false" outlineLevel="0" collapsed="false">
      <c r="A10" s="5" t="s">
        <v>161</v>
      </c>
      <c r="B10" s="3"/>
      <c r="C10" s="3" t="s">
        <v>29</v>
      </c>
      <c r="D10" s="3"/>
      <c r="E10" s="3"/>
      <c r="F10" s="3"/>
      <c r="G10" s="3"/>
      <c r="H10" s="3"/>
      <c r="I10" s="3"/>
      <c r="K10" s="3" t="n">
        <f aca="false">2</f>
        <v>2</v>
      </c>
    </row>
    <row r="11" customFormat="false" ht="12.75" hidden="false" customHeight="false" outlineLevel="0" collapsed="false">
      <c r="A11" s="6" t="s">
        <v>162</v>
      </c>
      <c r="B11" s="7"/>
      <c r="C11" s="7" t="s">
        <v>30</v>
      </c>
      <c r="D11" s="7"/>
      <c r="E11" s="7"/>
      <c r="F11" s="7"/>
      <c r="G11" s="7"/>
      <c r="H11" s="7"/>
      <c r="I11" s="7"/>
      <c r="J11" s="7"/>
      <c r="K11" s="7"/>
    </row>
    <row r="12" customFormat="false" ht="12.75" hidden="false" customHeight="false" outlineLevel="0" collapsed="false">
      <c r="A12" s="6" t="s">
        <v>96</v>
      </c>
      <c r="B12" s="7"/>
      <c r="C12" s="7" t="s">
        <v>31</v>
      </c>
      <c r="D12" s="7"/>
      <c r="E12" s="7"/>
      <c r="F12" s="7"/>
      <c r="G12" s="7"/>
      <c r="H12" s="7"/>
      <c r="I12" s="7"/>
      <c r="J12" s="7"/>
      <c r="K12" s="7" t="n">
        <f aca="false">10</f>
        <v>10</v>
      </c>
    </row>
    <row r="13" customFormat="false" ht="12.75" hidden="false" customHeight="false" outlineLevel="0" collapsed="false">
      <c r="A13" s="6" t="s">
        <v>87</v>
      </c>
      <c r="B13" s="7"/>
      <c r="C13" s="7" t="s">
        <v>163</v>
      </c>
      <c r="D13" s="7"/>
      <c r="E13" s="7"/>
      <c r="F13" s="7"/>
      <c r="G13" s="7"/>
      <c r="H13" s="7"/>
      <c r="I13" s="7"/>
      <c r="J13" s="7"/>
      <c r="K13" s="7" t="n">
        <f aca="false">6</f>
        <v>6</v>
      </c>
    </row>
    <row r="14" customFormat="false" ht="12.75" hidden="false" customHeight="false" outlineLevel="0" collapsed="false">
      <c r="A14" s="6" t="s">
        <v>101</v>
      </c>
      <c r="B14" s="7"/>
      <c r="C14" s="7" t="s">
        <v>33</v>
      </c>
      <c r="D14" s="7"/>
      <c r="E14" s="7"/>
      <c r="F14" s="7"/>
      <c r="G14" s="7"/>
      <c r="H14" s="7"/>
      <c r="I14" s="7"/>
      <c r="J14" s="7"/>
      <c r="K14" s="7"/>
    </row>
    <row r="15" customFormat="false" ht="12.75" hidden="false" customHeight="false" outlineLevel="0" collapsed="false">
      <c r="A15" s="6" t="s">
        <v>164</v>
      </c>
      <c r="B15" s="7"/>
      <c r="C15" s="7" t="s">
        <v>34</v>
      </c>
      <c r="D15" s="7"/>
      <c r="E15" s="7"/>
      <c r="F15" s="7"/>
      <c r="G15" s="7"/>
      <c r="H15" s="7"/>
      <c r="I15" s="7"/>
      <c r="J15" s="7"/>
      <c r="K15" s="7" t="n">
        <f aca="false">1</f>
        <v>1</v>
      </c>
    </row>
    <row r="16" customFormat="false" ht="12.75" hidden="false" customHeight="false" outlineLevel="0" collapsed="false">
      <c r="A16" s="6" t="s">
        <v>79</v>
      </c>
      <c r="B16" s="7"/>
      <c r="C16" s="7" t="s">
        <v>35</v>
      </c>
      <c r="D16" s="7"/>
      <c r="E16" s="7"/>
      <c r="F16" s="7"/>
      <c r="G16" s="7"/>
      <c r="H16" s="7"/>
      <c r="I16" s="7"/>
      <c r="J16" s="7"/>
      <c r="K16" s="7"/>
    </row>
    <row r="17" customFormat="false" ht="12.75" hidden="false" customHeight="false" outlineLevel="0" collapsed="false">
      <c r="A17" s="6" t="s">
        <v>105</v>
      </c>
      <c r="B17" s="7"/>
      <c r="C17" s="7" t="s">
        <v>36</v>
      </c>
      <c r="D17" s="7"/>
      <c r="E17" s="7"/>
      <c r="F17" s="7"/>
      <c r="G17" s="7"/>
      <c r="H17" s="7"/>
      <c r="I17" s="7"/>
      <c r="J17" s="7"/>
      <c r="K17" s="7" t="n">
        <f aca="false">1</f>
        <v>1</v>
      </c>
    </row>
    <row r="18" customFormat="false" ht="12.75" hidden="false" customHeight="false" outlineLevel="0" collapsed="false">
      <c r="A18" s="6" t="s">
        <v>165</v>
      </c>
      <c r="B18" s="7"/>
      <c r="C18" s="7" t="s">
        <v>37</v>
      </c>
      <c r="D18" s="7"/>
      <c r="E18" s="7"/>
      <c r="F18" s="7"/>
      <c r="G18" s="7"/>
      <c r="H18" s="7"/>
      <c r="I18" s="7"/>
      <c r="J18" s="7"/>
      <c r="K18" s="45" t="n">
        <f aca="false">3</f>
        <v>3</v>
      </c>
    </row>
    <row r="22" customFormat="false" ht="13.5" hidden="false" customHeight="false" outlineLevel="0" collapsed="false">
      <c r="A22" s="42" t="s">
        <v>166</v>
      </c>
      <c r="B22" s="43"/>
      <c r="C22" s="43"/>
      <c r="D22" s="43"/>
      <c r="E22" s="43"/>
      <c r="F22" s="43"/>
      <c r="G22" s="42"/>
      <c r="H22" s="43"/>
      <c r="I22" s="42" t="s">
        <v>167</v>
      </c>
      <c r="J22" s="43"/>
      <c r="K22" s="42" t="s">
        <v>168</v>
      </c>
    </row>
    <row r="23" customFormat="false" ht="12.75" hidden="false" customHeight="false" outlineLevel="0" collapsed="false">
      <c r="G23" s="2"/>
      <c r="I23" s="46"/>
      <c r="J23" s="3"/>
      <c r="K23" s="46"/>
    </row>
    <row r="24" customFormat="false" ht="25.5" hidden="false" customHeight="false" outlineLevel="0" collapsed="false">
      <c r="A24" s="27" t="s">
        <v>39</v>
      </c>
      <c r="B24" s="22"/>
      <c r="C24" s="22"/>
      <c r="D24" s="29"/>
      <c r="E24" s="16"/>
      <c r="F24" s="29"/>
      <c r="G24" s="29"/>
      <c r="H24" s="16"/>
      <c r="I24" s="6" t="n">
        <f aca="false">1</f>
        <v>1</v>
      </c>
      <c r="J24" s="16"/>
      <c r="K24" s="16" t="s">
        <v>282</v>
      </c>
    </row>
    <row r="25" customFormat="false" ht="25.5" hidden="false" customHeight="false" outlineLevel="0" collapsed="false">
      <c r="A25" s="27" t="s">
        <v>40</v>
      </c>
      <c r="B25" s="22"/>
      <c r="C25" s="22"/>
      <c r="D25" s="29"/>
      <c r="E25" s="16"/>
      <c r="F25" s="29"/>
      <c r="G25" s="29"/>
      <c r="H25" s="16"/>
      <c r="I25" s="6" t="n">
        <f aca="false">1+1+1+1</f>
        <v>4</v>
      </c>
      <c r="J25" s="16"/>
      <c r="K25" s="47" t="s">
        <v>283</v>
      </c>
    </row>
    <row r="26" customFormat="false" ht="25.5" hidden="false" customHeight="false" outlineLevel="0" collapsed="false">
      <c r="A26" s="27" t="s">
        <v>42</v>
      </c>
      <c r="B26" s="22"/>
      <c r="C26" s="22"/>
      <c r="D26" s="29"/>
      <c r="E26" s="16"/>
      <c r="F26" s="29"/>
      <c r="G26" s="29"/>
      <c r="H26" s="16"/>
      <c r="I26" s="6" t="n">
        <f aca="false">1+1+1+1+1+1+1+1+1+1+1+1+1</f>
        <v>13</v>
      </c>
      <c r="J26" s="16"/>
      <c r="K26" s="29" t="s">
        <v>284</v>
      </c>
    </row>
    <row r="27" customFormat="false" ht="12.75" hidden="false" customHeight="false" outlineLevel="0" collapsed="false">
      <c r="A27" s="27" t="s">
        <v>152</v>
      </c>
      <c r="B27" s="22"/>
      <c r="C27" s="22"/>
      <c r="D27" s="29"/>
      <c r="E27" s="16"/>
      <c r="F27" s="29"/>
      <c r="G27" s="29"/>
      <c r="H27" s="16"/>
      <c r="I27" s="6"/>
      <c r="J27" s="16"/>
      <c r="K27" s="16"/>
    </row>
    <row r="28" customFormat="false" ht="12.75" hidden="false" customHeight="false" outlineLevel="0" collapsed="false">
      <c r="A28" s="27" t="s">
        <v>153</v>
      </c>
      <c r="B28" s="22"/>
      <c r="C28" s="22"/>
      <c r="D28" s="29"/>
      <c r="E28" s="16"/>
      <c r="F28" s="29"/>
      <c r="G28" s="29"/>
      <c r="H28" s="16"/>
      <c r="I28" s="6" t="n">
        <f aca="false">1+1</f>
        <v>2</v>
      </c>
      <c r="J28" s="16"/>
      <c r="K28" s="16" t="s">
        <v>231</v>
      </c>
    </row>
    <row r="29" customFormat="false" ht="12.75" hidden="false" customHeight="false" outlineLevel="0" collapsed="false">
      <c r="A29" s="27" t="s">
        <v>154</v>
      </c>
      <c r="B29" s="22"/>
      <c r="C29" s="22"/>
      <c r="D29" s="29"/>
      <c r="E29" s="16"/>
      <c r="F29" s="29"/>
      <c r="G29" s="29"/>
      <c r="H29" s="16"/>
      <c r="I29" s="6" t="n">
        <f aca="false">1+1</f>
        <v>2</v>
      </c>
      <c r="J29" s="16"/>
      <c r="K29" s="29" t="s">
        <v>285</v>
      </c>
    </row>
    <row r="30" customFormat="false" ht="12.75" hidden="false" customHeight="false" outlineLevel="0" collapsed="false">
      <c r="A30" s="27" t="s">
        <v>43</v>
      </c>
      <c r="B30" s="22"/>
      <c r="C30" s="22"/>
      <c r="D30" s="29"/>
      <c r="E30" s="16"/>
      <c r="F30" s="29"/>
      <c r="G30" s="29"/>
      <c r="H30" s="16"/>
      <c r="I30" s="6"/>
      <c r="J30" s="16"/>
      <c r="K30" s="16"/>
    </row>
    <row r="31" customFormat="false" ht="15.75" hidden="false" customHeight="true" outlineLevel="0" collapsed="false">
      <c r="A31" s="27" t="s">
        <v>41</v>
      </c>
      <c r="B31" s="22"/>
      <c r="C31" s="22"/>
      <c r="D31" s="29"/>
      <c r="E31" s="16"/>
      <c r="F31" s="29"/>
      <c r="G31" s="29"/>
      <c r="H31" s="16"/>
      <c r="I31" s="6" t="n">
        <f aca="false">1</f>
        <v>1</v>
      </c>
      <c r="J31" s="16"/>
      <c r="K31" s="16" t="s">
        <v>286</v>
      </c>
    </row>
    <row r="32" customFormat="false" ht="13.5" hidden="false" customHeight="false" outlineLevel="0" collapsed="false">
      <c r="A32" s="48" t="s">
        <v>169</v>
      </c>
      <c r="I32" s="5"/>
      <c r="K32" s="49"/>
    </row>
    <row r="33" customFormat="false" ht="13.5" hidden="false" customHeight="false" outlineLevel="0" collapsed="false">
      <c r="A33" s="50" t="s">
        <v>158</v>
      </c>
      <c r="B33" s="51"/>
      <c r="C33" s="51"/>
      <c r="D33" s="51"/>
      <c r="E33" s="51"/>
      <c r="F33" s="51"/>
      <c r="G33" s="51"/>
      <c r="H33" s="51"/>
      <c r="I33" s="52" t="n">
        <f aca="false">SUM(I24:I32)</f>
        <v>23</v>
      </c>
      <c r="J33" s="51"/>
      <c r="K33" s="51"/>
    </row>
  </sheetData>
  <mergeCells count="1">
    <mergeCell ref="A1:K1"/>
  </mergeCells>
  <printOptions headings="false" gridLines="false" gridLinesSet="true" horizontalCentered="false" verticalCentered="false"/>
  <pageMargins left="0.5" right="0.5" top="0.75" bottom="0.75"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97"/>
  <sheetViews>
    <sheetView showFormulas="false" showGridLines="true" showRowColHeaders="true" showZeros="true" rightToLeft="false" tabSelected="false" showOutlineSymbols="true" defaultGridColor="true" view="normal" topLeftCell="A65" colorId="64" zoomScale="100" zoomScaleNormal="100" zoomScalePageLayoutView="100" workbookViewId="0">
      <selection pane="topLeft" activeCell="L53" activeCellId="0" sqref="L53"/>
    </sheetView>
  </sheetViews>
  <sheetFormatPr defaultColWidth="9.13671875" defaultRowHeight="12.75" customHeight="true" zeroHeight="false" outlineLevelRow="0" outlineLevelCol="0"/>
  <cols>
    <col collapsed="false" customWidth="true" hidden="false" outlineLevel="0" max="1" min="1" style="1" width="9.85"/>
    <col collapsed="false" customWidth="true" hidden="false" outlineLevel="0" max="2" min="2" style="1" width="30.7"/>
    <col collapsed="false" customWidth="true" hidden="false" outlineLevel="0" max="3" min="3" style="1" width="10.85"/>
    <col collapsed="false" customWidth="true" hidden="false" outlineLevel="0" max="4" min="4" style="1" width="20.13"/>
    <col collapsed="false" customWidth="true" hidden="false" outlineLevel="0" max="5" min="5" style="1" width="15.13"/>
    <col collapsed="false" customWidth="true" hidden="false" outlineLevel="0" max="6" min="6" style="1" width="7.28"/>
    <col collapsed="false" customWidth="true" hidden="false" outlineLevel="0" max="7" min="7" style="1" width="41.99"/>
    <col collapsed="false" customWidth="true" hidden="false" outlineLevel="0" max="8" min="8" style="1" width="46.56"/>
    <col collapsed="false" customWidth="true" hidden="false" outlineLevel="0" max="9" min="9" style="1" width="8.41"/>
    <col collapsed="false" customWidth="true" hidden="false" outlineLevel="0" max="10" min="10" style="1" width="11.85"/>
    <col collapsed="false" customWidth="true" hidden="false" outlineLevel="0" max="11" min="11" style="1" width="14.14"/>
    <col collapsed="false" customWidth="true" hidden="false" outlineLevel="0" max="12" min="12" style="1" width="9.85"/>
    <col collapsed="false" customWidth="true" hidden="false" outlineLevel="0" max="13" min="13" style="1" width="13.28"/>
    <col collapsed="false" customWidth="true" hidden="false" outlineLevel="0" max="14" min="14" style="1" width="10.85"/>
    <col collapsed="false" customWidth="false" hidden="false" outlineLevel="0" max="15" min="15" style="1" width="9.14"/>
    <col collapsed="false" customWidth="true" hidden="false" outlineLevel="0" max="16" min="16" style="1" width="12.28"/>
    <col collapsed="false" customWidth="true" hidden="false" outlineLevel="0" max="17" min="17" style="1" width="10.71"/>
    <col collapsed="false" customWidth="true" hidden="false" outlineLevel="0" max="18" min="18" style="1" width="13.28"/>
    <col collapsed="false" customWidth="true" hidden="false" outlineLevel="0" max="19" min="19" style="1" width="9.7"/>
    <col collapsed="false" customWidth="true" hidden="false" outlineLevel="0" max="20" min="20" style="1" width="11.56"/>
    <col collapsed="false" customWidth="true" hidden="false" outlineLevel="0" max="27" min="21" style="1" width="9.85"/>
    <col collapsed="false" customWidth="false" hidden="false" outlineLevel="0" max="29" min="28" style="1" width="9.14"/>
    <col collapsed="false" customWidth="true" hidden="false" outlineLevel="0" max="31" min="30" style="1" width="9.85"/>
    <col collapsed="false" customWidth="false" hidden="false" outlineLevel="0" max="257" min="32" style="1" width="9.14"/>
  </cols>
  <sheetData>
    <row r="1" customFormat="false" ht="12.75" hidden="false" customHeight="false" outlineLevel="0" collapsed="false">
      <c r="A1" s="2" t="s">
        <v>0</v>
      </c>
      <c r="B1" s="2"/>
      <c r="C1" s="2"/>
      <c r="D1" s="2"/>
      <c r="E1" s="2"/>
      <c r="F1" s="2"/>
      <c r="G1" s="2" t="s">
        <v>1</v>
      </c>
      <c r="H1" s="2" t="s">
        <v>2</v>
      </c>
      <c r="I1" s="2" t="s">
        <v>3</v>
      </c>
      <c r="J1" s="2" t="s">
        <v>4</v>
      </c>
      <c r="K1" s="2" t="s">
        <v>5</v>
      </c>
      <c r="L1" s="2" t="s">
        <v>6</v>
      </c>
      <c r="M1" s="2" t="s">
        <v>7</v>
      </c>
      <c r="N1" s="2" t="s">
        <v>8</v>
      </c>
      <c r="O1" s="2" t="s">
        <v>9</v>
      </c>
      <c r="P1" s="2" t="s">
        <v>10</v>
      </c>
      <c r="Q1" s="2" t="s">
        <v>11</v>
      </c>
      <c r="R1" s="2" t="s">
        <v>12</v>
      </c>
      <c r="S1" s="2" t="s">
        <v>13</v>
      </c>
      <c r="T1" s="2" t="s">
        <v>14</v>
      </c>
      <c r="U1" s="2" t="s">
        <v>15</v>
      </c>
      <c r="V1" s="2" t="s">
        <v>16</v>
      </c>
      <c r="W1" s="2" t="s">
        <v>17</v>
      </c>
      <c r="X1" s="2" t="s">
        <v>18</v>
      </c>
      <c r="Y1" s="2" t="s">
        <v>19</v>
      </c>
      <c r="Z1" s="2" t="s">
        <v>20</v>
      </c>
      <c r="AA1" s="2" t="s">
        <v>21</v>
      </c>
      <c r="AB1" s="2" t="s">
        <v>22</v>
      </c>
      <c r="AC1" s="2" t="s">
        <v>23</v>
      </c>
      <c r="AD1" s="2" t="s">
        <v>24</v>
      </c>
      <c r="AE1" s="2" t="s">
        <v>25</v>
      </c>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3" t="s">
        <v>29</v>
      </c>
      <c r="B2" s="4"/>
      <c r="H2" s="1" t="n">
        <f aca="false">1+1</f>
        <v>2</v>
      </c>
      <c r="J2" s="1" t="n">
        <f aca="false">1</f>
        <v>1</v>
      </c>
      <c r="K2" s="4"/>
      <c r="L2" s="5"/>
      <c r="M2" s="4"/>
      <c r="N2" s="4"/>
      <c r="P2" s="1" t="n">
        <v>1</v>
      </c>
      <c r="AC2" s="1" t="n">
        <f aca="false">'summary 0910'!K10</f>
        <v>1</v>
      </c>
      <c r="AD2" s="1" t="n">
        <f aca="false">'summary 0917'!K10</f>
        <v>2</v>
      </c>
      <c r="AE2" s="1" t="n">
        <f aca="false">'summary 0924'!K10</f>
        <v>2</v>
      </c>
    </row>
    <row r="3" customFormat="false" ht="12.75" hidden="false" customHeight="false" outlineLevel="0" collapsed="false">
      <c r="A3" s="3" t="s">
        <v>30</v>
      </c>
      <c r="B3" s="5"/>
      <c r="K3" s="5"/>
      <c r="L3" s="5"/>
      <c r="M3" s="5"/>
      <c r="N3" s="6" t="n">
        <v>1</v>
      </c>
      <c r="P3" s="1" t="n">
        <v>1</v>
      </c>
      <c r="R3" s="1" t="n">
        <f aca="false">'[1]summary 0625'!K11</f>
        <v>2</v>
      </c>
      <c r="T3" s="1" t="n">
        <f aca="false">'[1]summary 0709'!K10</f>
        <v>1</v>
      </c>
      <c r="AE3" s="1" t="n">
        <f aca="false">'summary 0924'!K11</f>
        <v>1</v>
      </c>
    </row>
    <row r="4" customFormat="false" ht="12.75" hidden="false" customHeight="false" outlineLevel="0" collapsed="false">
      <c r="A4" s="3" t="s">
        <v>31</v>
      </c>
      <c r="B4" s="5"/>
      <c r="G4" s="1" t="n">
        <f aca="false">1+1+1+1+1+1+1+1+1+1+1+1+1+1+1+1+1+1+1+1+1+1+1+1+1+1+1+1+1+1</f>
        <v>30</v>
      </c>
      <c r="H4" s="1" t="n">
        <f aca="false">1+1+1+1+1+1</f>
        <v>6</v>
      </c>
      <c r="I4" s="1" t="n">
        <f aca="false">1+1+1+1+1+1+1+1+1+1</f>
        <v>10</v>
      </c>
      <c r="J4" s="1" t="n">
        <f aca="false">1+1+1+1+1+1+1+1+1+1+1+1+1+1+1+1+1+1+1</f>
        <v>19</v>
      </c>
      <c r="K4" s="5" t="n">
        <v>13</v>
      </c>
      <c r="L4" s="5" t="n">
        <v>7</v>
      </c>
      <c r="M4" s="5" t="n">
        <v>2</v>
      </c>
      <c r="N4" s="6" t="n">
        <f aca="false">8</f>
        <v>8</v>
      </c>
      <c r="O4" s="1" t="n">
        <v>5</v>
      </c>
      <c r="P4" s="1" t="n">
        <v>6</v>
      </c>
      <c r="Q4" s="1" t="n">
        <f aca="false">'[1]summary 0618'!K12</f>
        <v>6</v>
      </c>
      <c r="R4" s="1" t="n">
        <f aca="false">'[1]summary 0625'!K12</f>
        <v>9</v>
      </c>
      <c r="S4" s="1" t="n">
        <f aca="false">'[1]summary 0702'!K12</f>
        <v>5</v>
      </c>
      <c r="W4" s="1" t="n">
        <f aca="false">'[1]summary 0730'!K12</f>
        <v>17</v>
      </c>
      <c r="X4" s="1" t="n">
        <f aca="false">'[1]summary 0806'!K12</f>
        <v>12</v>
      </c>
      <c r="Y4" s="1" t="n">
        <f aca="false">'[1]summary 0813'!K12</f>
        <v>5</v>
      </c>
      <c r="Z4" s="1" t="n">
        <f aca="false">'summary 0820'!K12</f>
        <v>4</v>
      </c>
      <c r="AA4" s="1" t="n">
        <f aca="false">'summary 0827'!K12</f>
        <v>8</v>
      </c>
      <c r="AB4" s="1" t="n">
        <f aca="false">'summary 0904'!K12</f>
        <v>11</v>
      </c>
      <c r="AC4" s="1" t="n">
        <f aca="false">'summary 0910'!K12</f>
        <v>4</v>
      </c>
      <c r="AD4" s="1" t="n">
        <f aca="false">'summary 0917'!K12</f>
        <v>6</v>
      </c>
      <c r="AE4" s="1" t="n">
        <f aca="false">'summary 0924'!K12</f>
        <v>4</v>
      </c>
    </row>
    <row r="5" customFormat="false" ht="12.75" hidden="false" customHeight="false" outlineLevel="0" collapsed="false">
      <c r="A5" s="3" t="s">
        <v>32</v>
      </c>
      <c r="B5" s="5"/>
      <c r="G5" s="1" t="n">
        <f aca="false">1+1+1+1+1</f>
        <v>5</v>
      </c>
      <c r="H5" s="1" t="n">
        <f aca="false">1+1+1</f>
        <v>3</v>
      </c>
      <c r="I5" s="1" t="n">
        <f aca="false">1+1+1</f>
        <v>3</v>
      </c>
      <c r="J5" s="1" t="n">
        <f aca="false">1+1</f>
        <v>2</v>
      </c>
      <c r="K5" s="5" t="n">
        <v>6</v>
      </c>
      <c r="L5" s="5" t="n">
        <v>5</v>
      </c>
      <c r="M5" s="5" t="n">
        <v>6</v>
      </c>
      <c r="N5" s="6" t="n">
        <f aca="false">4</f>
        <v>4</v>
      </c>
      <c r="O5" s="1" t="n">
        <v>5</v>
      </c>
      <c r="P5" s="1" t="n">
        <v>2</v>
      </c>
      <c r="Q5" s="1" t="n">
        <f aca="false">'[1]summary 0618'!K13</f>
        <v>4</v>
      </c>
      <c r="R5" s="1" t="n">
        <f aca="false">'[1]summary 0625'!K13</f>
        <v>3</v>
      </c>
      <c r="S5" s="1" t="n">
        <f aca="false">'[1]summary 0702'!K13</f>
        <v>1</v>
      </c>
      <c r="T5" s="1" t="n">
        <f aca="false">'[1]summary 0709'!K12</f>
        <v>12</v>
      </c>
      <c r="U5" s="1" t="n">
        <f aca="false">'[1]summary 0716'!K12</f>
        <v>9</v>
      </c>
      <c r="V5" s="1" t="n">
        <f aca="false">'[1]summary 0723'!K12</f>
        <v>9</v>
      </c>
      <c r="W5" s="1" t="n">
        <f aca="false">'[1]summary 0730'!K13</f>
        <v>4</v>
      </c>
      <c r="X5" s="1" t="n">
        <f aca="false">'[1]summary 0806'!K13</f>
        <v>5</v>
      </c>
      <c r="Y5" s="1" t="n">
        <f aca="false">'[1]summary 0813'!K13</f>
        <v>5</v>
      </c>
      <c r="Z5" s="1" t="n">
        <f aca="false">'summary 0820'!K13</f>
        <v>3</v>
      </c>
      <c r="AA5" s="1" t="n">
        <f aca="false">'summary 0827'!K13</f>
        <v>6</v>
      </c>
      <c r="AB5" s="1" t="n">
        <f aca="false">'summary 0904'!K13</f>
        <v>4</v>
      </c>
      <c r="AC5" s="1" t="n">
        <f aca="false">'summary 0910'!K13</f>
        <v>3</v>
      </c>
      <c r="AD5" s="1" t="n">
        <f aca="false">'summary 0917'!K13</f>
        <v>6</v>
      </c>
      <c r="AE5" s="1" t="n">
        <f aca="false">'summary 0924'!K13</f>
        <v>4</v>
      </c>
    </row>
    <row r="6" customFormat="false" ht="12.75" hidden="false" customHeight="false" outlineLevel="0" collapsed="false">
      <c r="A6" s="3" t="s">
        <v>33</v>
      </c>
      <c r="B6" s="5"/>
      <c r="G6" s="1" t="n">
        <f aca="false">1+1</f>
        <v>2</v>
      </c>
      <c r="H6" s="1" t="n">
        <f aca="false">1+1+1+1</f>
        <v>4</v>
      </c>
      <c r="I6" s="1" t="n">
        <f aca="false">1</f>
        <v>1</v>
      </c>
      <c r="J6" s="1" t="n">
        <f aca="false">1+1+1</f>
        <v>3</v>
      </c>
      <c r="K6" s="5"/>
      <c r="L6" s="5"/>
      <c r="M6" s="5" t="n">
        <v>1</v>
      </c>
      <c r="N6" s="6"/>
      <c r="O6" s="1" t="n">
        <v>1</v>
      </c>
      <c r="P6" s="1" t="n">
        <v>3</v>
      </c>
      <c r="T6" s="1" t="n">
        <f aca="false">'[1]summary 0709'!K13</f>
        <v>5</v>
      </c>
      <c r="U6" s="1" t="n">
        <f aca="false">'[1]summary 0716'!K13</f>
        <v>5</v>
      </c>
      <c r="V6" s="1" t="n">
        <f aca="false">'[1]summary 0723'!K13</f>
        <v>5</v>
      </c>
      <c r="W6" s="1" t="n">
        <f aca="false">'[1]summary 0730'!K14</f>
        <v>1</v>
      </c>
      <c r="X6" s="1" t="n">
        <f aca="false">'[1]summary 0806'!K14</f>
        <v>1</v>
      </c>
      <c r="Y6" s="1" t="n">
        <f aca="false">'[1]summary 0813'!K14</f>
        <v>2</v>
      </c>
      <c r="AA6" s="1" t="n">
        <f aca="false">'summary 0827'!K14</f>
        <v>1</v>
      </c>
      <c r="AC6" s="1" t="n">
        <f aca="false">'summary 0910'!K14</f>
        <v>2</v>
      </c>
    </row>
    <row r="7" customFormat="false" ht="12.75" hidden="false" customHeight="false" outlineLevel="0" collapsed="false">
      <c r="A7" s="3" t="s">
        <v>34</v>
      </c>
      <c r="B7" s="5"/>
      <c r="G7" s="1" t="n">
        <f aca="false">1+1+1</f>
        <v>3</v>
      </c>
      <c r="K7" s="5"/>
      <c r="L7" s="5"/>
      <c r="M7" s="5" t="n">
        <v>1</v>
      </c>
      <c r="N7" s="6" t="n">
        <f aca="false">1</f>
        <v>1</v>
      </c>
      <c r="O7" s="1" t="n">
        <v>3</v>
      </c>
      <c r="Q7" s="1" t="n">
        <f aca="false">'[1]summary 0618'!K15</f>
        <v>1</v>
      </c>
      <c r="R7" s="1" t="n">
        <f aca="false">'[1]summary 0625'!K15</f>
        <v>5</v>
      </c>
      <c r="S7" s="1" t="n">
        <f aca="false">'[1]summary 0702'!K15</f>
        <v>1</v>
      </c>
      <c r="T7" s="1" t="n">
        <f aca="false">'[1]summary 0709'!K14</f>
        <v>3</v>
      </c>
      <c r="W7" s="1" t="n">
        <f aca="false">'[1]summary 0730'!K15</f>
        <v>2</v>
      </c>
      <c r="X7" s="1" t="n">
        <f aca="false">'[1]summary 0806'!K15</f>
        <v>1</v>
      </c>
      <c r="Y7" s="1" t="n">
        <f aca="false">'[1]summary 0813'!K15</f>
        <v>2</v>
      </c>
      <c r="AA7" s="1" t="n">
        <f aca="false">'summary 0827'!K15</f>
        <v>3</v>
      </c>
      <c r="AB7" s="1" t="n">
        <f aca="false">'summary 0904'!K15</f>
        <v>1</v>
      </c>
      <c r="AC7" s="1" t="n">
        <f aca="false">'summary 0910'!K15</f>
        <v>1</v>
      </c>
    </row>
    <row r="8" customFormat="false" ht="12.75" hidden="false" customHeight="false" outlineLevel="0" collapsed="false">
      <c r="A8" s="3" t="s">
        <v>35</v>
      </c>
      <c r="B8" s="5"/>
      <c r="G8" s="1" t="n">
        <f aca="false">1+1+1+1</f>
        <v>4</v>
      </c>
      <c r="H8" s="1" t="n">
        <f aca="false">1</f>
        <v>1</v>
      </c>
      <c r="I8" s="1" t="n">
        <f aca="false">1+1+1+1+1</f>
        <v>5</v>
      </c>
      <c r="J8" s="1" t="n">
        <f aca="false">1</f>
        <v>1</v>
      </c>
      <c r="K8" s="5" t="n">
        <v>2</v>
      </c>
      <c r="L8" s="5" t="n">
        <v>1</v>
      </c>
      <c r="M8" s="5"/>
      <c r="N8" s="6" t="n">
        <f aca="false">3</f>
        <v>3</v>
      </c>
      <c r="P8" s="1" t="n">
        <v>3</v>
      </c>
      <c r="Q8" s="1" t="n">
        <f aca="false">'[1]summary 0618'!K16</f>
        <v>1</v>
      </c>
      <c r="T8" s="1" t="n">
        <f aca="false">'[1]summary 0709'!K15</f>
        <v>2</v>
      </c>
      <c r="V8" s="1" t="n">
        <f aca="false">'[1]summary 0723'!K16</f>
        <v>2</v>
      </c>
      <c r="X8" s="1" t="n">
        <f aca="false">'[1]summary 0806'!K16</f>
        <v>1</v>
      </c>
      <c r="Y8" s="1" t="n">
        <f aca="false">'[1]summary 0813'!K16</f>
        <v>1</v>
      </c>
      <c r="Z8" s="1" t="n">
        <f aca="false">'summary 0820'!K16</f>
        <v>3</v>
      </c>
      <c r="AA8" s="1" t="n">
        <f aca="false">'summary 0827'!K16</f>
        <v>2</v>
      </c>
    </row>
    <row r="9" customFormat="false" ht="12.75" hidden="false" customHeight="false" outlineLevel="0" collapsed="false">
      <c r="A9" s="3" t="s">
        <v>36</v>
      </c>
      <c r="B9" s="5"/>
      <c r="K9" s="5" t="n">
        <v>1</v>
      </c>
      <c r="L9" s="5"/>
      <c r="M9" s="5" t="n">
        <v>1</v>
      </c>
      <c r="N9" s="6"/>
      <c r="O9" s="1" t="n">
        <v>2</v>
      </c>
      <c r="Q9" s="1" t="n">
        <f aca="false">'[1]summary 0618'!K17</f>
        <v>4</v>
      </c>
      <c r="R9" s="1" t="n">
        <f aca="false">'[1]summary 0625'!K17</f>
        <v>7</v>
      </c>
      <c r="V9" s="1" t="n">
        <f aca="false">'[1]summary 0723'!K16</f>
        <v>2</v>
      </c>
      <c r="W9" s="1" t="n">
        <f aca="false">'[1]summary 0730'!K17</f>
        <v>3</v>
      </c>
      <c r="X9" s="1" t="n">
        <f aca="false">'[1]summary 0806'!K17</f>
        <v>3</v>
      </c>
      <c r="Y9" s="1" t="n">
        <f aca="false">'[1]summary 0813'!K17</f>
        <v>2</v>
      </c>
      <c r="Z9" s="1" t="n">
        <f aca="false">'summary 0820'!K17</f>
        <v>3</v>
      </c>
      <c r="AA9" s="1" t="n">
        <f aca="false">'summary 0827'!K17</f>
        <v>2</v>
      </c>
      <c r="AB9" s="1" t="n">
        <f aca="false">'summary 0904'!K17</f>
        <v>1</v>
      </c>
      <c r="AD9" s="1" t="n">
        <f aca="false">'summary 0917'!K17</f>
        <v>1</v>
      </c>
      <c r="AE9" s="1" t="n">
        <f aca="false">'summary 0924'!K17</f>
        <v>3</v>
      </c>
    </row>
    <row r="10" customFormat="false" ht="12.75" hidden="false" customHeight="false" outlineLevel="0" collapsed="false">
      <c r="A10" s="7" t="s">
        <v>37</v>
      </c>
      <c r="B10" s="5"/>
      <c r="K10" s="5"/>
      <c r="L10" s="5"/>
      <c r="M10" s="5"/>
      <c r="N10" s="5"/>
      <c r="S10" s="1" t="n">
        <f aca="false">'[1]summary 0702'!K18</f>
        <v>1</v>
      </c>
      <c r="U10" s="1" t="n">
        <f aca="false">'[1]summary 0716'!K17</f>
        <v>1</v>
      </c>
      <c r="V10" s="1" t="n">
        <f aca="false">'[1]summary 0723'!K17</f>
        <v>1</v>
      </c>
      <c r="W10" s="1" t="n">
        <f aca="false">'[1]summary 0730'!K18</f>
        <v>2</v>
      </c>
      <c r="X10" s="1" t="n">
        <f aca="false">'[1]summary 0806'!K18</f>
        <v>1</v>
      </c>
      <c r="Z10" s="1" t="n">
        <f aca="false">'summary 0820'!K18</f>
        <v>1</v>
      </c>
      <c r="AA10" s="1" t="n">
        <f aca="false">'summary 0827'!K18</f>
        <v>1</v>
      </c>
      <c r="AB10" s="1" t="n">
        <f aca="false">'summary 0904'!K18</f>
        <v>1</v>
      </c>
      <c r="AD10" s="1" t="n">
        <f aca="false">'summary 0917'!K18</f>
        <v>1</v>
      </c>
    </row>
    <row r="11" customFormat="false" ht="12.75" hidden="false" customHeight="false" outlineLevel="0" collapsed="false">
      <c r="A11" s="8" t="s">
        <v>38</v>
      </c>
      <c r="B11" s="5"/>
      <c r="G11" s="1" t="n">
        <v>44</v>
      </c>
      <c r="H11" s="1" t="n">
        <v>16</v>
      </c>
      <c r="I11" s="1" t="n">
        <v>19</v>
      </c>
      <c r="J11" s="1" t="n">
        <f aca="false">SUM(J2:J8)</f>
        <v>26</v>
      </c>
      <c r="K11" s="5" t="n">
        <f aca="false">SUM(K2:K9)</f>
        <v>22</v>
      </c>
      <c r="L11" s="5" t="n">
        <f aca="false">SUM(L2:L9)</f>
        <v>13</v>
      </c>
      <c r="M11" s="5" t="n">
        <f aca="false">SUM(M2:M9)</f>
        <v>11</v>
      </c>
      <c r="N11" s="5" t="n">
        <f aca="false">SUM(N2:N9)</f>
        <v>17</v>
      </c>
      <c r="O11" s="5" t="n">
        <f aca="false">SUM(O2:O9)</f>
        <v>16</v>
      </c>
      <c r="P11" s="5" t="n">
        <f aca="false">SUM(P2:P9)</f>
        <v>16</v>
      </c>
      <c r="Q11" s="5" t="n">
        <f aca="false">SUM(Q2:Q9)</f>
        <v>16</v>
      </c>
      <c r="R11" s="5" t="n">
        <f aca="false">SUM(R2:R9)</f>
        <v>26</v>
      </c>
      <c r="S11" s="5" t="n">
        <f aca="false">SUM(S2:S10)</f>
        <v>8</v>
      </c>
      <c r="T11" s="5" t="n">
        <f aca="false">SUM(T2:T10)</f>
        <v>23</v>
      </c>
      <c r="U11" s="1" t="n">
        <f aca="false">SUM(U3:U10)</f>
        <v>15</v>
      </c>
      <c r="V11" s="1" t="n">
        <f aca="false">SUM(V3:V10)</f>
        <v>19</v>
      </c>
      <c r="W11" s="1" t="n">
        <f aca="false">SUM(W3:W10)</f>
        <v>29</v>
      </c>
      <c r="X11" s="1" t="n">
        <f aca="false">SUM(X3:X10)</f>
        <v>24</v>
      </c>
      <c r="Y11" s="1" t="n">
        <f aca="false">SUM(Y3:Y10)</f>
        <v>17</v>
      </c>
      <c r="Z11" s="1" t="n">
        <f aca="false">SUM(Z3:Z10)</f>
        <v>14</v>
      </c>
      <c r="AA11" s="1" t="n">
        <f aca="false">SUM(AA3:AA10)</f>
        <v>23</v>
      </c>
      <c r="AB11" s="1" t="n">
        <f aca="false">SUM(AB3:AB10)</f>
        <v>18</v>
      </c>
      <c r="AC11" s="1" t="n">
        <f aca="false">SUM(AC2:AC10)</f>
        <v>11</v>
      </c>
      <c r="AD11" s="1" t="n">
        <f aca="false">SUM(AD2:AD10)</f>
        <v>16</v>
      </c>
      <c r="AE11" s="1" t="n">
        <f aca="false">SUM(AE2:AE10)</f>
        <v>14</v>
      </c>
    </row>
    <row r="12" customFormat="false" ht="12.75" hidden="false" customHeight="false" outlineLevel="0" collapsed="false">
      <c r="A12" s="2" t="s">
        <v>0</v>
      </c>
      <c r="B12" s="2"/>
      <c r="C12" s="2"/>
      <c r="D12" s="2"/>
      <c r="E12" s="2"/>
      <c r="F12" s="2"/>
      <c r="G12" s="9" t="n">
        <v>36986</v>
      </c>
      <c r="H12" s="9" t="n">
        <v>36993</v>
      </c>
      <c r="I12" s="9" t="n">
        <v>37000</v>
      </c>
      <c r="J12" s="9" t="n">
        <v>37007</v>
      </c>
      <c r="K12" s="9" t="n">
        <v>37013</v>
      </c>
      <c r="L12" s="9" t="n">
        <v>37021</v>
      </c>
      <c r="M12" s="9" t="n">
        <v>37029</v>
      </c>
      <c r="N12" s="9" t="n">
        <v>37039</v>
      </c>
      <c r="O12" s="9" t="n">
        <v>37046</v>
      </c>
      <c r="P12" s="9" t="n">
        <v>37053</v>
      </c>
      <c r="Q12" s="9" t="n">
        <v>37060</v>
      </c>
      <c r="R12" s="9" t="n">
        <v>37067</v>
      </c>
      <c r="S12" s="9" t="n">
        <v>37074</v>
      </c>
      <c r="T12" s="9" t="n">
        <v>37081</v>
      </c>
      <c r="U12" s="9" t="n">
        <v>37088</v>
      </c>
      <c r="V12" s="9" t="n">
        <v>37095</v>
      </c>
      <c r="W12" s="9" t="n">
        <v>37102</v>
      </c>
      <c r="X12" s="9" t="n">
        <v>37109</v>
      </c>
      <c r="Y12" s="9" t="n">
        <v>37116</v>
      </c>
      <c r="Z12" s="9" t="n">
        <v>37123</v>
      </c>
      <c r="AA12" s="9" t="n">
        <v>37130</v>
      </c>
      <c r="AB12" s="9" t="n">
        <v>37138</v>
      </c>
      <c r="AC12" s="9" t="n">
        <v>37144</v>
      </c>
      <c r="AD12" s="9" t="n">
        <v>37151</v>
      </c>
      <c r="AE12" s="9" t="n">
        <v>37158</v>
      </c>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15" customFormat="false" ht="12.75" hidden="false" customHeight="false" outlineLevel="0" collapsed="false">
      <c r="A15" s="1" t="s">
        <v>39</v>
      </c>
      <c r="Y15" s="1" t="n">
        <f aca="false">[2]Aug!$U$24+[2]Aug!$U$9</f>
        <v>3</v>
      </c>
      <c r="Z15" s="1" t="n">
        <f aca="false">[2]Aug!$AB$27</f>
        <v>1</v>
      </c>
      <c r="AB15" s="1" t="n">
        <f aca="false">3</f>
        <v>3</v>
      </c>
      <c r="AC15" s="1" t="n">
        <f aca="false">2</f>
        <v>2</v>
      </c>
      <c r="AD15" s="1" t="n">
        <v>3</v>
      </c>
      <c r="AE15" s="1" t="n">
        <f aca="false">7+1</f>
        <v>8</v>
      </c>
      <c r="AF15" s="1" t="s">
        <v>39</v>
      </c>
    </row>
    <row r="16" customFormat="false" ht="12.75" hidden="false" customHeight="false" outlineLevel="0" collapsed="false">
      <c r="A16" s="1" t="s">
        <v>40</v>
      </c>
      <c r="X16" s="1" t="n">
        <f aca="false">[2]Aug!$N$22+[2]Aug!$N$20+[2]Aug!$N$7+[2]Aug!$N$8</f>
        <v>14</v>
      </c>
      <c r="Y16" s="1" t="n">
        <f aca="false">[2]Aug!$U$20+[2]Aug!$U$22+[2]Aug!$U$16</f>
        <v>3</v>
      </c>
      <c r="Z16" s="1" t="n">
        <f aca="false">[2]Aug!$AB$22+[2]Aug!$AB$7+[2]Aug!$AB$8</f>
        <v>8</v>
      </c>
      <c r="AA16" s="1" t="n">
        <f aca="false">[2]Aug!$AI$16+1</f>
        <v>2</v>
      </c>
      <c r="AB16" s="1" t="n">
        <f aca="false">1+1+5+2</f>
        <v>9</v>
      </c>
      <c r="AC16" s="1" t="n">
        <f aca="false">1+4+12</f>
        <v>17</v>
      </c>
      <c r="AD16" s="1" t="n">
        <v>57</v>
      </c>
      <c r="AE16" s="1" t="n">
        <f aca="false">14+1+1</f>
        <v>16</v>
      </c>
      <c r="AF16" s="1" t="s">
        <v>40</v>
      </c>
    </row>
    <row r="17" customFormat="false" ht="12.75" hidden="false" customHeight="false" outlineLevel="0" collapsed="false">
      <c r="A17" s="1" t="s">
        <v>41</v>
      </c>
      <c r="AF17" s="1" t="s">
        <v>41</v>
      </c>
    </row>
    <row r="18" customFormat="false" ht="12.75" hidden="false" customHeight="false" outlineLevel="0" collapsed="false">
      <c r="A18" s="1" t="s">
        <v>42</v>
      </c>
      <c r="AF18" s="1" t="s">
        <v>42</v>
      </c>
    </row>
    <row r="19" customFormat="false" ht="12.75" hidden="false" customHeight="false" outlineLevel="0" collapsed="false">
      <c r="A19" s="1" t="s">
        <v>43</v>
      </c>
      <c r="AF19" s="1" t="s">
        <v>43</v>
      </c>
    </row>
    <row r="20" customFormat="false" ht="12.75" hidden="false" customHeight="false" outlineLevel="0" collapsed="false">
      <c r="A20" s="1" t="s">
        <v>44</v>
      </c>
      <c r="X20" s="1" t="n">
        <f aca="false">[2]Aug!$N$21+[2]Aug!$N$15</f>
        <v>6</v>
      </c>
      <c r="Y20" s="1" t="n">
        <f aca="false">[2]Aug!$U$26+[2]Aug!$U$21</f>
        <v>7</v>
      </c>
      <c r="Z20" s="1" t="n">
        <f aca="false">[2]Aug!$AB$26+[2]Aug!$AB$21</f>
        <v>3</v>
      </c>
      <c r="AA20" s="1" t="n">
        <f aca="false">[2]Aug!$AI$26+[2]Aug!$AI$21</f>
        <v>11</v>
      </c>
      <c r="AB20" s="1" t="n">
        <f aca="false">1</f>
        <v>1</v>
      </c>
      <c r="AC20" s="1" t="n">
        <f aca="false">14+3</f>
        <v>17</v>
      </c>
      <c r="AD20" s="1" t="n">
        <v>6</v>
      </c>
      <c r="AE20" s="1" t="n">
        <v>5</v>
      </c>
      <c r="AF20" s="1" t="s">
        <v>44</v>
      </c>
    </row>
    <row r="22" customFormat="false" ht="12.75" hidden="false" customHeight="false" outlineLevel="0" collapsed="false">
      <c r="A22" s="1" t="s">
        <v>45</v>
      </c>
      <c r="X22" s="1" t="n">
        <f aca="false">SUM(X15:X20)</f>
        <v>20</v>
      </c>
      <c r="Y22" s="1" t="n">
        <f aca="false">SUM(Y15:Y20)</f>
        <v>13</v>
      </c>
      <c r="Z22" s="1" t="n">
        <f aca="false">SUM(Z15:Z20)</f>
        <v>12</v>
      </c>
      <c r="AA22" s="1" t="n">
        <f aca="false">SUM(AA15:AA20)</f>
        <v>13</v>
      </c>
      <c r="AB22" s="1" t="n">
        <f aca="false">SUM(AB15:AB20)</f>
        <v>13</v>
      </c>
      <c r="AC22" s="1" t="n">
        <f aca="false">SUM(AC15:AC20)</f>
        <v>36</v>
      </c>
      <c r="AD22" s="1" t="n">
        <f aca="false">SUM(AD15:AD20)</f>
        <v>66</v>
      </c>
      <c r="AE22" s="1" t="n">
        <f aca="false">SUM(AE15:AE20)</f>
        <v>29</v>
      </c>
      <c r="AF22" s="1" t="s">
        <v>46</v>
      </c>
    </row>
    <row r="24" customFormat="false" ht="12.75" hidden="false" customHeight="false" outlineLevel="0" collapsed="false">
      <c r="A24" s="1" t="s">
        <v>47</v>
      </c>
      <c r="AF24" s="1" t="s">
        <v>47</v>
      </c>
    </row>
    <row r="111" customFormat="false" ht="12.75" hidden="false" customHeight="false" outlineLevel="0" collapsed="false">
      <c r="A111" s="10" t="s">
        <v>227</v>
      </c>
      <c r="B111" s="11"/>
      <c r="C111" s="11"/>
      <c r="D111" s="11"/>
      <c r="E111" s="11"/>
      <c r="F111" s="12"/>
      <c r="G111" s="11"/>
      <c r="H111" s="11"/>
      <c r="I111" s="12"/>
      <c r="J111" s="12"/>
      <c r="K111" s="12"/>
      <c r="L111" s="11"/>
    </row>
    <row r="112" customFormat="false" ht="12.75" hidden="false" customHeight="false" outlineLevel="0" collapsed="false">
      <c r="A112" s="11"/>
      <c r="B112" s="11"/>
      <c r="C112" s="11"/>
      <c r="D112" s="11"/>
      <c r="E112" s="11"/>
      <c r="F112" s="12"/>
      <c r="G112" s="11"/>
      <c r="H112" s="11"/>
      <c r="I112" s="12"/>
      <c r="J112" s="12"/>
      <c r="K112" s="12"/>
      <c r="L112" s="11"/>
    </row>
    <row r="113" customFormat="false" ht="12.75" hidden="false" customHeight="false" outlineLevel="0" collapsed="false">
      <c r="A113" s="13" t="s">
        <v>49</v>
      </c>
      <c r="B113" s="11"/>
      <c r="C113" s="11"/>
      <c r="D113" s="11"/>
      <c r="E113" s="11"/>
      <c r="F113" s="12"/>
      <c r="G113" s="11"/>
      <c r="H113" s="11"/>
      <c r="I113" s="12"/>
      <c r="J113" s="12"/>
      <c r="K113" s="12"/>
      <c r="L113" s="11"/>
    </row>
    <row r="114" customFormat="false" ht="12.75" hidden="false" customHeight="false" outlineLevel="0" collapsed="false">
      <c r="A114" s="11" t="s">
        <v>50</v>
      </c>
      <c r="B114" s="11"/>
      <c r="C114" s="11"/>
      <c r="D114" s="11"/>
      <c r="E114" s="11"/>
      <c r="F114" s="12"/>
      <c r="G114" s="11"/>
      <c r="H114" s="11"/>
      <c r="I114" s="12"/>
      <c r="J114" s="12"/>
      <c r="K114" s="12"/>
      <c r="L114" s="11"/>
    </row>
    <row r="115" customFormat="false" ht="12.75" hidden="false" customHeight="false" outlineLevel="0" collapsed="false">
      <c r="A115" s="11" t="s">
        <v>51</v>
      </c>
      <c r="B115" s="11"/>
      <c r="C115" s="11"/>
      <c r="D115" s="11"/>
      <c r="E115" s="11"/>
      <c r="F115" s="12"/>
      <c r="G115" s="11"/>
      <c r="H115" s="11"/>
      <c r="I115" s="12"/>
      <c r="J115" s="12"/>
      <c r="K115" s="12"/>
      <c r="L115" s="11"/>
    </row>
    <row r="116" customFormat="false" ht="12.75" hidden="false" customHeight="false" outlineLevel="0" collapsed="false">
      <c r="A116" s="11" t="s">
        <v>52</v>
      </c>
      <c r="B116" s="11"/>
      <c r="C116" s="11"/>
      <c r="D116" s="11"/>
      <c r="E116" s="11"/>
      <c r="F116" s="12"/>
      <c r="G116" s="11"/>
      <c r="H116" s="11"/>
      <c r="I116" s="12"/>
      <c r="J116" s="12"/>
      <c r="K116" s="12"/>
      <c r="L116" s="11"/>
    </row>
    <row r="117" customFormat="false" ht="12.75" hidden="false" customHeight="false" outlineLevel="0" collapsed="false">
      <c r="A117" s="11" t="s">
        <v>53</v>
      </c>
      <c r="B117" s="11"/>
      <c r="C117" s="11"/>
      <c r="D117" s="11"/>
      <c r="E117" s="11"/>
      <c r="F117" s="12"/>
      <c r="G117" s="11"/>
      <c r="H117" s="11"/>
      <c r="I117" s="12"/>
      <c r="J117" s="12"/>
      <c r="K117" s="12"/>
      <c r="L117" s="11"/>
    </row>
    <row r="118" customFormat="false" ht="12.75" hidden="false" customHeight="false" outlineLevel="0" collapsed="false">
      <c r="A118" s="11" t="s">
        <v>54</v>
      </c>
      <c r="B118" s="11"/>
      <c r="C118" s="11"/>
      <c r="D118" s="11"/>
      <c r="E118" s="11"/>
      <c r="F118" s="12"/>
      <c r="G118" s="11"/>
      <c r="H118" s="11"/>
      <c r="I118" s="12"/>
      <c r="J118" s="12"/>
      <c r="K118" s="12"/>
      <c r="L118" s="11"/>
    </row>
    <row r="119" customFormat="false" ht="12.75" hidden="false" customHeight="false" outlineLevel="0" collapsed="false">
      <c r="A119" s="11" t="s">
        <v>55</v>
      </c>
      <c r="B119" s="11"/>
      <c r="C119" s="11"/>
      <c r="D119" s="11"/>
      <c r="E119" s="11"/>
      <c r="F119" s="12"/>
      <c r="G119" s="11"/>
      <c r="H119" s="11"/>
      <c r="I119" s="12"/>
      <c r="J119" s="12"/>
      <c r="K119" s="12"/>
      <c r="L119" s="11"/>
    </row>
    <row r="120" customFormat="false" ht="12.75" hidden="false" customHeight="false" outlineLevel="0" collapsed="false">
      <c r="A120" s="11" t="s">
        <v>56</v>
      </c>
      <c r="B120" s="11"/>
      <c r="C120" s="11"/>
      <c r="D120" s="11"/>
      <c r="E120" s="11"/>
      <c r="F120" s="12"/>
      <c r="G120" s="11"/>
      <c r="H120" s="11"/>
      <c r="I120" s="12"/>
      <c r="J120" s="12"/>
      <c r="K120" s="12"/>
      <c r="L120" s="11"/>
    </row>
    <row r="121" customFormat="false" ht="12.75" hidden="false" customHeight="false" outlineLevel="0" collapsed="false">
      <c r="A121" s="11" t="s">
        <v>57</v>
      </c>
      <c r="B121" s="11"/>
      <c r="C121" s="11"/>
      <c r="D121" s="11"/>
      <c r="E121" s="11"/>
      <c r="F121" s="12"/>
      <c r="G121" s="11"/>
      <c r="H121" s="11"/>
      <c r="I121" s="12"/>
      <c r="J121" s="12"/>
      <c r="K121" s="12"/>
      <c r="L121" s="11"/>
    </row>
    <row r="122" customFormat="false" ht="12.75" hidden="false" customHeight="false" outlineLevel="0" collapsed="false">
      <c r="A122" s="11" t="s">
        <v>58</v>
      </c>
      <c r="B122" s="11"/>
      <c r="C122" s="11"/>
      <c r="D122" s="11"/>
      <c r="E122" s="11"/>
      <c r="F122" s="12"/>
      <c r="G122" s="11"/>
      <c r="H122" s="11"/>
      <c r="I122" s="12"/>
      <c r="J122" s="12"/>
      <c r="K122" s="12"/>
      <c r="L122" s="11"/>
    </row>
    <row r="123" customFormat="false" ht="12.75" hidden="false" customHeight="false" outlineLevel="0" collapsed="false">
      <c r="A123" s="11"/>
      <c r="B123" s="11"/>
      <c r="C123" s="11"/>
      <c r="D123" s="11"/>
      <c r="E123" s="11"/>
      <c r="F123" s="12"/>
      <c r="G123" s="11"/>
      <c r="H123" s="11"/>
      <c r="I123" s="12"/>
      <c r="J123" s="12"/>
      <c r="K123" s="12"/>
      <c r="L123" s="11"/>
    </row>
    <row r="124" customFormat="false" ht="12.75" hidden="false" customHeight="false" outlineLevel="0" collapsed="false">
      <c r="A124" s="14"/>
      <c r="B124" s="14"/>
      <c r="C124" s="14"/>
      <c r="D124" s="14"/>
      <c r="E124" s="14" t="s">
        <v>59</v>
      </c>
      <c r="F124" s="14"/>
      <c r="G124" s="14"/>
      <c r="H124" s="14"/>
      <c r="I124" s="14" t="s">
        <v>60</v>
      </c>
      <c r="J124" s="14" t="s">
        <v>61</v>
      </c>
      <c r="K124" s="14" t="s">
        <v>62</v>
      </c>
      <c r="L124" s="14" t="s">
        <v>63</v>
      </c>
    </row>
    <row r="125" customFormat="false" ht="12.75" hidden="false" customHeight="false" outlineLevel="0" collapsed="false">
      <c r="A125" s="14" t="s">
        <v>64</v>
      </c>
      <c r="B125" s="14" t="s">
        <v>65</v>
      </c>
      <c r="C125" s="14" t="s">
        <v>66</v>
      </c>
      <c r="D125" s="14" t="s">
        <v>67</v>
      </c>
      <c r="E125" s="14" t="s">
        <v>68</v>
      </c>
      <c r="F125" s="14" t="s">
        <v>49</v>
      </c>
      <c r="G125" s="14" t="s">
        <v>69</v>
      </c>
      <c r="H125" s="14" t="s">
        <v>70</v>
      </c>
      <c r="I125" s="14" t="s">
        <v>71</v>
      </c>
      <c r="J125" s="14" t="s">
        <v>72</v>
      </c>
      <c r="K125" s="14" t="s">
        <v>73</v>
      </c>
      <c r="L125" s="14" t="s">
        <v>74</v>
      </c>
    </row>
    <row r="126" customFormat="false" ht="12.75" hidden="false" customHeight="false" outlineLevel="0" collapsed="false">
      <c r="A126" s="14"/>
      <c r="B126" s="14"/>
      <c r="C126" s="14"/>
      <c r="D126" s="14"/>
      <c r="E126" s="14"/>
      <c r="F126" s="14"/>
      <c r="G126" s="14"/>
      <c r="H126" s="14"/>
      <c r="I126" s="14"/>
      <c r="J126" s="14"/>
      <c r="K126" s="14"/>
      <c r="L126" s="14"/>
    </row>
    <row r="127" customFormat="false" ht="25.5" hidden="false" customHeight="false" outlineLevel="0" collapsed="false">
      <c r="A127" s="20" t="n">
        <v>37162</v>
      </c>
      <c r="B127" s="21" t="s">
        <v>287</v>
      </c>
      <c r="C127" s="21" t="s">
        <v>39</v>
      </c>
      <c r="D127" s="21" t="s">
        <v>111</v>
      </c>
      <c r="E127" s="21" t="s">
        <v>288</v>
      </c>
      <c r="F127" s="21" t="s">
        <v>161</v>
      </c>
      <c r="G127" s="22" t="s">
        <v>289</v>
      </c>
      <c r="H127" s="21"/>
      <c r="I127" s="21" t="s">
        <v>82</v>
      </c>
      <c r="J127" s="21" t="s">
        <v>82</v>
      </c>
      <c r="K127" s="21" t="s">
        <v>82</v>
      </c>
      <c r="L127" s="21" t="s">
        <v>83</v>
      </c>
    </row>
    <row r="128" customFormat="false" ht="25.5" hidden="false" customHeight="false" outlineLevel="0" collapsed="false">
      <c r="A128" s="20" t="n">
        <v>37162</v>
      </c>
      <c r="B128" s="21" t="s">
        <v>290</v>
      </c>
      <c r="C128" s="21" t="s">
        <v>93</v>
      </c>
      <c r="D128" s="21" t="s">
        <v>291</v>
      </c>
      <c r="E128" s="21" t="s">
        <v>251</v>
      </c>
      <c r="F128" s="21" t="s">
        <v>161</v>
      </c>
      <c r="G128" s="22" t="s">
        <v>292</v>
      </c>
      <c r="H128" s="21"/>
      <c r="I128" s="21" t="s">
        <v>82</v>
      </c>
      <c r="J128" s="21" t="s">
        <v>82</v>
      </c>
      <c r="K128" s="21" t="s">
        <v>82</v>
      </c>
      <c r="L128" s="21" t="s">
        <v>83</v>
      </c>
    </row>
    <row r="129" customFormat="false" ht="12.75" hidden="false" customHeight="false" outlineLevel="0" collapsed="false">
      <c r="A129" s="20" t="n">
        <v>37162</v>
      </c>
      <c r="B129" s="21" t="s">
        <v>253</v>
      </c>
      <c r="C129" s="21" t="s">
        <v>42</v>
      </c>
      <c r="D129" s="21" t="s">
        <v>254</v>
      </c>
      <c r="E129" s="21" t="s">
        <v>255</v>
      </c>
      <c r="F129" s="21" t="s">
        <v>96</v>
      </c>
      <c r="G129" s="22" t="s">
        <v>293</v>
      </c>
      <c r="H129" s="21"/>
      <c r="I129" s="21" t="s">
        <v>81</v>
      </c>
      <c r="J129" s="21" t="s">
        <v>81</v>
      </c>
      <c r="K129" s="21" t="s">
        <v>81</v>
      </c>
      <c r="L129" s="21" t="s">
        <v>83</v>
      </c>
    </row>
    <row r="130" customFormat="false" ht="23.25" hidden="false" customHeight="true" outlineLevel="0" collapsed="false">
      <c r="A130" s="20" t="n">
        <v>37162</v>
      </c>
      <c r="B130" s="21" t="s">
        <v>232</v>
      </c>
      <c r="C130" s="21" t="s">
        <v>42</v>
      </c>
      <c r="D130" s="21" t="s">
        <v>191</v>
      </c>
      <c r="E130" s="21" t="s">
        <v>192</v>
      </c>
      <c r="F130" s="21" t="s">
        <v>105</v>
      </c>
      <c r="G130" s="22" t="s">
        <v>294</v>
      </c>
      <c r="H130" s="21"/>
      <c r="I130" s="21" t="s">
        <v>81</v>
      </c>
      <c r="J130" s="21" t="s">
        <v>82</v>
      </c>
      <c r="K130" s="21" t="s">
        <v>81</v>
      </c>
      <c r="L130" s="21" t="s">
        <v>83</v>
      </c>
    </row>
    <row r="131" customFormat="false" ht="24.75" hidden="false" customHeight="true" outlineLevel="0" collapsed="false">
      <c r="A131" s="20" t="n">
        <v>37162</v>
      </c>
      <c r="B131" s="21" t="s">
        <v>85</v>
      </c>
      <c r="C131" s="21" t="s">
        <v>42</v>
      </c>
      <c r="D131" s="21" t="s">
        <v>235</v>
      </c>
      <c r="E131" s="21" t="s">
        <v>86</v>
      </c>
      <c r="F131" s="21" t="s">
        <v>87</v>
      </c>
      <c r="G131" s="22" t="s">
        <v>295</v>
      </c>
      <c r="H131" s="21"/>
      <c r="I131" s="21" t="s">
        <v>82</v>
      </c>
      <c r="J131" s="21" t="s">
        <v>82</v>
      </c>
      <c r="K131" s="21" t="s">
        <v>81</v>
      </c>
      <c r="L131" s="21" t="s">
        <v>83</v>
      </c>
    </row>
    <row r="132" customFormat="false" ht="25.5" hidden="false" customHeight="false" outlineLevel="0" collapsed="false">
      <c r="A132" s="20" t="n">
        <v>37161</v>
      </c>
      <c r="B132" s="21" t="s">
        <v>296</v>
      </c>
      <c r="C132" s="21"/>
      <c r="D132" s="21"/>
      <c r="E132" s="21"/>
      <c r="F132" s="21" t="s">
        <v>105</v>
      </c>
      <c r="G132" s="22" t="s">
        <v>297</v>
      </c>
      <c r="H132" s="21"/>
      <c r="I132" s="21" t="s">
        <v>81</v>
      </c>
      <c r="J132" s="21" t="s">
        <v>82</v>
      </c>
      <c r="K132" s="21" t="s">
        <v>81</v>
      </c>
      <c r="L132" s="21" t="s">
        <v>83</v>
      </c>
      <c r="M132" s="19"/>
      <c r="N132" s="19"/>
      <c r="O132" s="19"/>
      <c r="P132" s="19"/>
      <c r="Q132" s="19"/>
      <c r="R132" s="19"/>
      <c r="S132" s="19"/>
      <c r="T132" s="19"/>
      <c r="U132" s="19"/>
      <c r="V132" s="19"/>
      <c r="W132" s="19"/>
      <c r="X132" s="19"/>
      <c r="Y132" s="19"/>
    </row>
    <row r="133" customFormat="false" ht="51" hidden="false" customHeight="false" outlineLevel="0" collapsed="false">
      <c r="A133" s="20" t="n">
        <v>37160</v>
      </c>
      <c r="B133" s="22" t="s">
        <v>298</v>
      </c>
      <c r="C133" s="21" t="s">
        <v>93</v>
      </c>
      <c r="D133" s="21" t="s">
        <v>250</v>
      </c>
      <c r="E133" s="21" t="s">
        <v>251</v>
      </c>
      <c r="F133" s="21" t="s">
        <v>96</v>
      </c>
      <c r="G133" s="22" t="s">
        <v>299</v>
      </c>
      <c r="H133" s="21"/>
      <c r="I133" s="21" t="s">
        <v>82</v>
      </c>
      <c r="J133" s="21" t="s">
        <v>81</v>
      </c>
      <c r="K133" s="21" t="s">
        <v>82</v>
      </c>
      <c r="L133" s="21" t="s">
        <v>83</v>
      </c>
      <c r="M133" s="19"/>
      <c r="N133" s="19"/>
      <c r="O133" s="19"/>
      <c r="P133" s="19"/>
      <c r="Q133" s="19"/>
      <c r="R133" s="19"/>
      <c r="S133" s="19"/>
      <c r="T133" s="19"/>
      <c r="U133" s="19"/>
      <c r="V133" s="19"/>
      <c r="W133" s="19"/>
      <c r="X133" s="19"/>
      <c r="Y133" s="19"/>
    </row>
    <row r="134" customFormat="false" ht="38.25" hidden="false" customHeight="false" outlineLevel="0" collapsed="false">
      <c r="A134" s="20" t="n">
        <v>37160</v>
      </c>
      <c r="B134" s="21" t="s">
        <v>300</v>
      </c>
      <c r="C134" s="21" t="s">
        <v>93</v>
      </c>
      <c r="D134" s="21" t="s">
        <v>229</v>
      </c>
      <c r="E134" s="21" t="s">
        <v>199</v>
      </c>
      <c r="F134" s="21" t="s">
        <v>96</v>
      </c>
      <c r="G134" s="22" t="s">
        <v>301</v>
      </c>
      <c r="H134" s="21"/>
      <c r="I134" s="21" t="s">
        <v>81</v>
      </c>
      <c r="J134" s="21" t="s">
        <v>82</v>
      </c>
      <c r="K134" s="21" t="s">
        <v>82</v>
      </c>
      <c r="L134" s="21" t="s">
        <v>83</v>
      </c>
      <c r="M134" s="19"/>
      <c r="N134" s="19"/>
      <c r="O134" s="19"/>
      <c r="P134" s="19"/>
      <c r="Q134" s="19"/>
      <c r="R134" s="19"/>
      <c r="S134" s="19"/>
      <c r="T134" s="19"/>
      <c r="U134" s="19"/>
      <c r="V134" s="19"/>
      <c r="W134" s="19"/>
      <c r="X134" s="19"/>
      <c r="Y134" s="19"/>
    </row>
    <row r="135" customFormat="false" ht="55.5" hidden="false" customHeight="true" outlineLevel="0" collapsed="false">
      <c r="A135" s="20" t="n">
        <v>37159</v>
      </c>
      <c r="B135" s="21" t="s">
        <v>273</v>
      </c>
      <c r="C135" s="21" t="s">
        <v>39</v>
      </c>
      <c r="D135" s="21" t="s">
        <v>274</v>
      </c>
      <c r="E135" s="21" t="s">
        <v>275</v>
      </c>
      <c r="F135" s="21" t="s">
        <v>105</v>
      </c>
      <c r="G135" s="22" t="s">
        <v>276</v>
      </c>
      <c r="H135" s="21"/>
      <c r="I135" s="21" t="s">
        <v>81</v>
      </c>
      <c r="J135" s="21" t="s">
        <v>82</v>
      </c>
      <c r="K135" s="21" t="s">
        <v>81</v>
      </c>
      <c r="L135" s="21" t="s">
        <v>83</v>
      </c>
      <c r="M135" s="19"/>
      <c r="N135" s="19"/>
      <c r="O135" s="19"/>
      <c r="P135" s="19"/>
      <c r="Q135" s="19"/>
      <c r="R135" s="19"/>
      <c r="S135" s="19"/>
      <c r="T135" s="19"/>
      <c r="U135" s="19"/>
      <c r="V135" s="19"/>
      <c r="W135" s="19"/>
      <c r="X135" s="19"/>
      <c r="Y135" s="19"/>
    </row>
    <row r="136" customFormat="false" ht="63.75" hidden="false" customHeight="false" outlineLevel="0" collapsed="false">
      <c r="A136" s="20" t="n">
        <v>37159</v>
      </c>
      <c r="B136" s="21" t="s">
        <v>89</v>
      </c>
      <c r="C136" s="21" t="s">
        <v>42</v>
      </c>
      <c r="D136" s="21" t="s">
        <v>235</v>
      </c>
      <c r="E136" s="21" t="s">
        <v>86</v>
      </c>
      <c r="F136" s="21" t="s">
        <v>87</v>
      </c>
      <c r="G136" s="22" t="s">
        <v>302</v>
      </c>
      <c r="H136" s="21"/>
      <c r="I136" s="21" t="s">
        <v>82</v>
      </c>
      <c r="J136" s="21" t="s">
        <v>82</v>
      </c>
      <c r="K136" s="21" t="s">
        <v>82</v>
      </c>
      <c r="L136" s="21" t="s">
        <v>83</v>
      </c>
      <c r="M136" s="19"/>
      <c r="N136" s="19"/>
      <c r="O136" s="19"/>
      <c r="P136" s="19"/>
      <c r="Q136" s="19"/>
      <c r="R136" s="19"/>
      <c r="S136" s="19"/>
      <c r="T136" s="19"/>
      <c r="U136" s="19"/>
      <c r="V136" s="19"/>
      <c r="W136" s="19"/>
      <c r="X136" s="19"/>
      <c r="Y136" s="19"/>
    </row>
    <row r="137" customFormat="false" ht="51" hidden="false" customHeight="false" outlineLevel="0" collapsed="false">
      <c r="A137" s="20" t="n">
        <v>37159</v>
      </c>
      <c r="B137" s="21" t="s">
        <v>303</v>
      </c>
      <c r="C137" s="21" t="s">
        <v>42</v>
      </c>
      <c r="D137" s="21" t="s">
        <v>235</v>
      </c>
      <c r="E137" s="21" t="s">
        <v>86</v>
      </c>
      <c r="F137" s="21" t="s">
        <v>87</v>
      </c>
      <c r="G137" s="22" t="s">
        <v>304</v>
      </c>
      <c r="H137" s="21"/>
      <c r="I137" s="21" t="s">
        <v>82</v>
      </c>
      <c r="J137" s="21" t="s">
        <v>82</v>
      </c>
      <c r="K137" s="21" t="s">
        <v>82</v>
      </c>
      <c r="L137" s="21" t="s">
        <v>83</v>
      </c>
      <c r="M137" s="19"/>
      <c r="N137" s="19"/>
      <c r="O137" s="19"/>
      <c r="P137" s="19"/>
      <c r="Q137" s="19"/>
      <c r="R137" s="19"/>
      <c r="S137" s="19"/>
      <c r="T137" s="19"/>
      <c r="U137" s="19"/>
      <c r="V137" s="19"/>
      <c r="W137" s="19"/>
      <c r="X137" s="19"/>
      <c r="Y137" s="19"/>
    </row>
    <row r="138" customFormat="false" ht="38.25" hidden="false" customHeight="false" outlineLevel="0" collapsed="false">
      <c r="A138" s="20" t="n">
        <v>37158</v>
      </c>
      <c r="B138" s="21" t="s">
        <v>305</v>
      </c>
      <c r="C138" s="21" t="s">
        <v>93</v>
      </c>
      <c r="D138" s="21" t="s">
        <v>306</v>
      </c>
      <c r="E138" s="21" t="s">
        <v>199</v>
      </c>
      <c r="F138" s="21" t="s">
        <v>96</v>
      </c>
      <c r="G138" s="22" t="s">
        <v>307</v>
      </c>
      <c r="H138" s="21"/>
      <c r="I138" s="21" t="s">
        <v>82</v>
      </c>
      <c r="J138" s="21" t="s">
        <v>82</v>
      </c>
      <c r="K138" s="21" t="s">
        <v>82</v>
      </c>
      <c r="L138" s="21" t="s">
        <v>83</v>
      </c>
      <c r="M138" s="19"/>
      <c r="N138" s="19"/>
      <c r="O138" s="19"/>
      <c r="P138" s="19"/>
      <c r="Q138" s="19"/>
      <c r="R138" s="19"/>
      <c r="S138" s="19"/>
      <c r="T138" s="19"/>
      <c r="U138" s="19"/>
      <c r="V138" s="19"/>
      <c r="W138" s="19"/>
      <c r="X138" s="19"/>
      <c r="Y138" s="19"/>
    </row>
    <row r="139" customFormat="false" ht="38.25" hidden="false" customHeight="false" outlineLevel="0" collapsed="false">
      <c r="A139" s="20" t="n">
        <v>37158</v>
      </c>
      <c r="B139" s="21" t="s">
        <v>89</v>
      </c>
      <c r="C139" s="21" t="s">
        <v>42</v>
      </c>
      <c r="D139" s="21" t="s">
        <v>89</v>
      </c>
      <c r="E139" s="21" t="s">
        <v>86</v>
      </c>
      <c r="F139" s="21" t="s">
        <v>162</v>
      </c>
      <c r="G139" s="22" t="s">
        <v>308</v>
      </c>
      <c r="H139" s="21"/>
      <c r="I139" s="21" t="s">
        <v>82</v>
      </c>
      <c r="J139" s="21" t="s">
        <v>82</v>
      </c>
      <c r="K139" s="21" t="s">
        <v>81</v>
      </c>
      <c r="L139" s="21" t="s">
        <v>83</v>
      </c>
      <c r="M139" s="19"/>
      <c r="N139" s="19"/>
      <c r="O139" s="19"/>
      <c r="P139" s="19"/>
      <c r="Q139" s="19"/>
      <c r="R139" s="19"/>
      <c r="S139" s="19"/>
      <c r="T139" s="19"/>
      <c r="U139" s="19"/>
      <c r="V139" s="19"/>
      <c r="W139" s="19"/>
      <c r="X139" s="19"/>
      <c r="Y139" s="19"/>
    </row>
    <row r="140" customFormat="false" ht="63.75" hidden="false" customHeight="false" outlineLevel="0" collapsed="false">
      <c r="A140" s="20" t="n">
        <v>37158</v>
      </c>
      <c r="B140" s="21" t="s">
        <v>309</v>
      </c>
      <c r="C140" s="21" t="s">
        <v>42</v>
      </c>
      <c r="D140" s="21" t="s">
        <v>235</v>
      </c>
      <c r="E140" s="21" t="s">
        <v>86</v>
      </c>
      <c r="F140" s="21" t="s">
        <v>87</v>
      </c>
      <c r="G140" s="22" t="s">
        <v>310</v>
      </c>
      <c r="H140" s="21"/>
      <c r="I140" s="21" t="s">
        <v>81</v>
      </c>
      <c r="J140" s="21" t="s">
        <v>82</v>
      </c>
      <c r="K140" s="21" t="s">
        <v>81</v>
      </c>
      <c r="L140" s="21" t="s">
        <v>83</v>
      </c>
      <c r="M140" s="19"/>
      <c r="N140" s="19"/>
      <c r="O140" s="19"/>
      <c r="P140" s="19"/>
      <c r="Q140" s="19"/>
      <c r="R140" s="19"/>
      <c r="S140" s="19"/>
      <c r="T140" s="19"/>
      <c r="U140" s="19"/>
      <c r="V140" s="19"/>
      <c r="W140" s="19"/>
      <c r="X140" s="19"/>
      <c r="Y140" s="19"/>
    </row>
    <row r="141" customFormat="false" ht="12.75" hidden="false" customHeight="false" outlineLevel="0" collapsed="false">
      <c r="A141" s="20"/>
      <c r="B141" s="21"/>
      <c r="C141" s="21"/>
      <c r="D141" s="21"/>
      <c r="E141" s="21"/>
      <c r="F141" s="21"/>
      <c r="G141" s="22"/>
      <c r="H141" s="21"/>
      <c r="I141" s="21"/>
      <c r="J141" s="21"/>
      <c r="K141" s="21"/>
      <c r="L141" s="21"/>
      <c r="M141" s="19"/>
      <c r="N141" s="19"/>
      <c r="O141" s="19"/>
      <c r="P141" s="19"/>
      <c r="Q141" s="19"/>
      <c r="R141" s="19"/>
      <c r="S141" s="19"/>
      <c r="T141" s="19"/>
      <c r="U141" s="19"/>
      <c r="V141" s="19"/>
      <c r="W141" s="19"/>
      <c r="X141" s="19"/>
      <c r="Y141" s="19"/>
    </row>
    <row r="142" customFormat="false" ht="12.75" hidden="false" customHeight="false" outlineLevel="0" collapsed="false">
      <c r="A142" s="20"/>
      <c r="B142" s="21"/>
      <c r="C142" s="21"/>
      <c r="D142" s="21"/>
      <c r="E142" s="21"/>
      <c r="F142" s="21"/>
      <c r="G142" s="22"/>
      <c r="H142" s="21"/>
      <c r="I142" s="21"/>
      <c r="J142" s="21"/>
      <c r="K142" s="21"/>
      <c r="L142" s="21"/>
      <c r="M142" s="19"/>
      <c r="N142" s="19"/>
      <c r="O142" s="19"/>
      <c r="P142" s="19"/>
      <c r="Q142" s="19"/>
      <c r="R142" s="19"/>
      <c r="S142" s="19"/>
      <c r="T142" s="19"/>
      <c r="U142" s="19"/>
      <c r="V142" s="19"/>
      <c r="W142" s="19"/>
      <c r="X142" s="19"/>
      <c r="Y142" s="19"/>
    </row>
    <row r="143" customFormat="false" ht="12.75" hidden="false" customHeight="false" outlineLevel="0" collapsed="false">
      <c r="A143" s="54"/>
      <c r="B143" s="55"/>
      <c r="C143" s="55"/>
      <c r="D143" s="55"/>
      <c r="E143" s="55"/>
      <c r="F143" s="55"/>
      <c r="G143" s="56"/>
      <c r="H143" s="56"/>
      <c r="I143" s="55"/>
      <c r="J143" s="55"/>
      <c r="K143" s="55"/>
      <c r="L143" s="17"/>
      <c r="M143" s="19"/>
      <c r="N143" s="19"/>
      <c r="O143" s="19"/>
      <c r="P143" s="19"/>
      <c r="Q143" s="19"/>
      <c r="R143" s="19"/>
      <c r="S143" s="19"/>
      <c r="T143" s="19"/>
      <c r="U143" s="19"/>
      <c r="V143" s="19"/>
      <c r="W143" s="19"/>
      <c r="X143" s="19"/>
      <c r="Y143" s="19"/>
    </row>
    <row r="144" customFormat="false" ht="12.75" hidden="false" customHeight="false" outlineLevel="0" collapsed="false">
      <c r="A144" s="20"/>
      <c r="B144" s="21"/>
      <c r="C144" s="21"/>
      <c r="D144" s="21"/>
      <c r="E144" s="21"/>
      <c r="F144" s="21"/>
      <c r="G144" s="22"/>
      <c r="H144" s="22"/>
      <c r="I144" s="21"/>
      <c r="J144" s="21"/>
      <c r="K144" s="21"/>
      <c r="L144" s="17"/>
      <c r="M144" s="19"/>
      <c r="N144" s="19"/>
      <c r="O144" s="19"/>
      <c r="P144" s="19"/>
      <c r="Q144" s="19"/>
      <c r="R144" s="19"/>
      <c r="S144" s="19"/>
      <c r="T144" s="19"/>
      <c r="U144" s="19"/>
      <c r="V144" s="19"/>
      <c r="W144" s="19"/>
      <c r="X144" s="19"/>
      <c r="Y144" s="19"/>
    </row>
    <row r="145" customFormat="false" ht="12.75" hidden="false" customHeight="false" outlineLevel="0" collapsed="false">
      <c r="A145" s="15"/>
      <c r="B145" s="22"/>
      <c r="C145" s="17"/>
      <c r="D145" s="17"/>
      <c r="E145" s="17"/>
      <c r="F145" s="17"/>
      <c r="G145" s="22"/>
      <c r="H145" s="22"/>
      <c r="I145" s="17"/>
      <c r="J145" s="17"/>
      <c r="K145" s="17"/>
      <c r="L145" s="17"/>
      <c r="M145" s="19"/>
      <c r="N145" s="19"/>
      <c r="O145" s="19"/>
      <c r="P145" s="19"/>
      <c r="Q145" s="19"/>
      <c r="R145" s="19"/>
      <c r="S145" s="19"/>
      <c r="T145" s="19"/>
      <c r="U145" s="19"/>
      <c r="V145" s="19"/>
      <c r="W145" s="19"/>
      <c r="X145" s="19"/>
      <c r="Y145" s="19"/>
    </row>
    <row r="146" customFormat="false" ht="12.75" hidden="false" customHeight="false" outlineLevel="0" collapsed="false">
      <c r="A146" s="15"/>
      <c r="B146" s="22"/>
      <c r="C146" s="17"/>
      <c r="D146" s="17"/>
      <c r="E146" s="17"/>
      <c r="F146" s="17"/>
      <c r="G146" s="22"/>
      <c r="H146" s="22"/>
      <c r="I146" s="17"/>
      <c r="J146" s="17"/>
      <c r="K146" s="17"/>
      <c r="L146" s="17"/>
      <c r="M146" s="19"/>
      <c r="N146" s="19"/>
      <c r="O146" s="19"/>
      <c r="P146" s="19"/>
      <c r="Q146" s="19"/>
      <c r="R146" s="19"/>
      <c r="S146" s="19"/>
      <c r="T146" s="19"/>
      <c r="U146" s="19"/>
      <c r="V146" s="19"/>
      <c r="W146" s="19"/>
      <c r="X146" s="19"/>
      <c r="Y146" s="19"/>
    </row>
    <row r="147" customFormat="false" ht="12.75" hidden="false" customHeight="false" outlineLevel="0" collapsed="false">
      <c r="A147" s="15"/>
      <c r="B147" s="22"/>
      <c r="C147" s="17"/>
      <c r="D147" s="17"/>
      <c r="E147" s="17"/>
      <c r="F147" s="17"/>
      <c r="G147" s="22"/>
      <c r="H147" s="22"/>
      <c r="I147" s="17"/>
      <c r="J147" s="17"/>
      <c r="K147" s="17"/>
      <c r="L147" s="17"/>
      <c r="M147" s="19"/>
      <c r="N147" s="19"/>
      <c r="O147" s="19"/>
      <c r="P147" s="19"/>
      <c r="Q147" s="19"/>
      <c r="R147" s="19"/>
      <c r="S147" s="19"/>
      <c r="T147" s="19"/>
      <c r="U147" s="19"/>
      <c r="V147" s="19"/>
      <c r="W147" s="19"/>
      <c r="X147" s="19"/>
      <c r="Y147" s="19"/>
    </row>
    <row r="148" customFormat="false" ht="12.75" hidden="false" customHeight="false" outlineLevel="0" collapsed="false">
      <c r="A148" s="15"/>
      <c r="B148" s="22"/>
      <c r="C148" s="17"/>
      <c r="D148" s="17"/>
      <c r="E148" s="17"/>
      <c r="F148" s="17"/>
      <c r="G148" s="22"/>
      <c r="H148" s="22"/>
      <c r="I148" s="17"/>
      <c r="J148" s="17"/>
      <c r="K148" s="17"/>
      <c r="L148" s="17"/>
      <c r="M148" s="19"/>
      <c r="N148" s="19"/>
      <c r="O148" s="19"/>
      <c r="P148" s="19"/>
      <c r="Q148" s="19"/>
      <c r="R148" s="19"/>
      <c r="S148" s="19"/>
      <c r="T148" s="19"/>
      <c r="U148" s="19"/>
      <c r="V148" s="19"/>
      <c r="W148" s="19"/>
      <c r="X148" s="19"/>
      <c r="Y148" s="19"/>
    </row>
    <row r="149" customFormat="false" ht="105.75" hidden="false" customHeight="true" outlineLevel="0" collapsed="false">
      <c r="A149" s="15"/>
      <c r="B149" s="22"/>
      <c r="C149" s="17"/>
      <c r="D149" s="17"/>
      <c r="E149" s="17"/>
      <c r="F149" s="17"/>
      <c r="G149" s="22"/>
      <c r="H149" s="17"/>
      <c r="I149" s="17"/>
      <c r="J149" s="17"/>
      <c r="K149" s="17"/>
      <c r="L149" s="17"/>
    </row>
    <row r="150" customFormat="false" ht="12.75" hidden="false" customHeight="false" outlineLevel="0" collapsed="false">
      <c r="A150" s="20"/>
      <c r="B150" s="21"/>
      <c r="C150" s="21"/>
      <c r="D150" s="21"/>
      <c r="E150" s="21"/>
      <c r="F150" s="21"/>
      <c r="G150" s="22"/>
      <c r="H150" s="22"/>
      <c r="I150" s="21"/>
      <c r="J150" s="21"/>
      <c r="K150" s="21"/>
      <c r="L150" s="21"/>
    </row>
    <row r="151" customFormat="false" ht="12.75" hidden="false" customHeight="false" outlineLevel="0" collapsed="false">
      <c r="A151" s="20"/>
      <c r="B151" s="21"/>
      <c r="C151" s="21"/>
      <c r="D151" s="21"/>
      <c r="E151" s="21"/>
      <c r="F151" s="21"/>
      <c r="G151" s="22"/>
      <c r="H151" s="22"/>
      <c r="I151" s="21"/>
      <c r="J151" s="21"/>
      <c r="K151" s="21"/>
      <c r="L151" s="21"/>
    </row>
    <row r="152" customFormat="false" ht="12.75" hidden="false" customHeight="false" outlineLevel="0" collapsed="false">
      <c r="A152" s="20"/>
      <c r="B152" s="21"/>
      <c r="C152" s="21"/>
      <c r="D152" s="21"/>
      <c r="E152" s="21"/>
      <c r="F152" s="21"/>
      <c r="G152" s="22"/>
      <c r="H152" s="22"/>
      <c r="I152" s="21"/>
      <c r="J152" s="21"/>
      <c r="K152" s="21"/>
      <c r="L152" s="21"/>
    </row>
    <row r="153" customFormat="false" ht="12.75" hidden="false" customHeight="false" outlineLevel="0" collapsed="false">
      <c r="A153" s="20"/>
      <c r="B153" s="21"/>
      <c r="C153" s="21"/>
      <c r="D153" s="21"/>
      <c r="E153" s="21"/>
      <c r="F153" s="21"/>
      <c r="G153" s="23"/>
      <c r="H153" s="21"/>
      <c r="I153" s="21"/>
      <c r="J153" s="21"/>
      <c r="K153" s="21"/>
      <c r="L153" s="21"/>
    </row>
    <row r="154" customFormat="false" ht="12.75" hidden="false" customHeight="false" outlineLevel="0" collapsed="false">
      <c r="A154" s="20"/>
      <c r="B154" s="21"/>
      <c r="C154" s="21"/>
      <c r="D154" s="21"/>
      <c r="E154" s="21"/>
      <c r="F154" s="21"/>
      <c r="G154" s="23"/>
      <c r="H154" s="23"/>
      <c r="I154" s="21"/>
      <c r="J154" s="21"/>
      <c r="K154" s="21"/>
      <c r="L154" s="21"/>
    </row>
    <row r="155" customFormat="false" ht="12.75" hidden="false" customHeight="false" outlineLevel="0" collapsed="false">
      <c r="A155" s="20"/>
      <c r="B155" s="23"/>
      <c r="C155" s="21"/>
      <c r="D155" s="21"/>
      <c r="E155" s="21"/>
      <c r="F155" s="21"/>
      <c r="G155" s="23"/>
      <c r="H155" s="21"/>
      <c r="I155" s="21"/>
      <c r="J155" s="21"/>
      <c r="K155" s="21"/>
      <c r="L155" s="21"/>
    </row>
    <row r="156" customFormat="false" ht="12.75" hidden="false" customHeight="false" outlineLevel="0" collapsed="false">
      <c r="A156" s="20"/>
      <c r="B156" s="21"/>
      <c r="C156" s="21"/>
      <c r="D156" s="21"/>
      <c r="E156" s="21"/>
      <c r="F156" s="21"/>
      <c r="G156" s="23"/>
      <c r="H156" s="23"/>
      <c r="I156" s="21"/>
      <c r="J156" s="21"/>
      <c r="K156" s="21"/>
      <c r="L156" s="21"/>
    </row>
    <row r="157" customFormat="false" ht="12.75" hidden="false" customHeight="false" outlineLevel="0" collapsed="false">
      <c r="A157" s="20"/>
      <c r="B157" s="21"/>
      <c r="C157" s="21"/>
      <c r="D157" s="21"/>
      <c r="E157" s="21"/>
      <c r="F157" s="21"/>
      <c r="G157" s="23"/>
      <c r="H157" s="23"/>
      <c r="I157" s="21"/>
      <c r="J157" s="21"/>
      <c r="K157" s="21"/>
      <c r="L157" s="21"/>
    </row>
    <row r="158" customFormat="false" ht="12.75" hidden="false" customHeight="false" outlineLevel="0" collapsed="false">
      <c r="A158" s="20"/>
      <c r="B158" s="21"/>
      <c r="C158" s="21"/>
      <c r="D158" s="21"/>
      <c r="E158" s="21"/>
      <c r="F158" s="21"/>
      <c r="G158" s="23"/>
      <c r="H158" s="23"/>
      <c r="I158" s="21"/>
      <c r="J158" s="21"/>
      <c r="K158" s="21"/>
      <c r="L158" s="21"/>
    </row>
    <row r="159" customFormat="false" ht="12.75" hidden="false" customHeight="false" outlineLevel="0" collapsed="false">
      <c r="A159" s="20"/>
      <c r="B159" s="21"/>
      <c r="C159" s="21"/>
      <c r="D159" s="21"/>
      <c r="E159" s="21"/>
      <c r="F159" s="21"/>
      <c r="G159" s="23"/>
      <c r="H159" s="23"/>
      <c r="I159" s="21"/>
      <c r="J159" s="21"/>
      <c r="K159" s="21"/>
      <c r="L159" s="21"/>
    </row>
    <row r="160" customFormat="false" ht="12.75" hidden="false" customHeight="false" outlineLevel="0" collapsed="false">
      <c r="A160" s="20"/>
      <c r="B160" s="21"/>
      <c r="C160" s="21"/>
      <c r="D160" s="21"/>
      <c r="E160" s="21"/>
      <c r="F160" s="21"/>
      <c r="G160" s="23"/>
      <c r="H160" s="23"/>
      <c r="I160" s="21"/>
      <c r="J160" s="21"/>
      <c r="K160" s="21"/>
      <c r="L160" s="21"/>
    </row>
    <row r="161" customFormat="false" ht="54.75" hidden="false" customHeight="true" outlineLevel="0" collapsed="false">
      <c r="A161" s="20"/>
      <c r="B161" s="21"/>
      <c r="C161" s="21"/>
      <c r="D161" s="21"/>
      <c r="E161" s="21"/>
      <c r="F161" s="21"/>
      <c r="G161" s="23"/>
      <c r="H161" s="23"/>
      <c r="I161" s="21"/>
      <c r="J161" s="21"/>
      <c r="K161" s="21"/>
      <c r="L161" s="21"/>
    </row>
    <row r="162" customFormat="false" ht="12.75" hidden="false" customHeight="false" outlineLevel="0" collapsed="false">
      <c r="A162" s="20"/>
      <c r="B162" s="21"/>
      <c r="C162" s="21"/>
      <c r="D162" s="21"/>
      <c r="E162" s="21"/>
      <c r="F162" s="21"/>
      <c r="G162" s="23"/>
      <c r="H162" s="23"/>
      <c r="I162" s="21"/>
      <c r="J162" s="21"/>
      <c r="K162" s="21"/>
      <c r="L162" s="21"/>
    </row>
    <row r="163" customFormat="false" ht="12.75" hidden="false" customHeight="false" outlineLevel="0" collapsed="false">
      <c r="A163" s="20"/>
      <c r="B163" s="21"/>
      <c r="C163" s="21"/>
      <c r="D163" s="21"/>
      <c r="E163" s="21"/>
      <c r="F163" s="21"/>
      <c r="G163" s="23"/>
      <c r="H163" s="23"/>
      <c r="I163" s="21"/>
      <c r="J163" s="21"/>
      <c r="K163" s="21"/>
      <c r="L163" s="21"/>
    </row>
    <row r="164" customFormat="false" ht="54" hidden="false" customHeight="true" outlineLevel="0" collapsed="false">
      <c r="A164" s="20"/>
      <c r="B164" s="21"/>
      <c r="C164" s="21"/>
      <c r="D164" s="21"/>
      <c r="E164" s="21"/>
      <c r="F164" s="21"/>
      <c r="G164" s="23"/>
      <c r="H164" s="23"/>
      <c r="I164" s="21"/>
      <c r="J164" s="21"/>
      <c r="K164" s="21"/>
      <c r="L164" s="21"/>
    </row>
    <row r="165" customFormat="false" ht="42" hidden="false" customHeight="true" outlineLevel="0" collapsed="false">
      <c r="A165" s="20"/>
      <c r="B165" s="21"/>
      <c r="C165" s="21"/>
      <c r="D165" s="21"/>
      <c r="E165" s="21"/>
      <c r="F165" s="21"/>
      <c r="G165" s="23"/>
      <c r="H165" s="23"/>
      <c r="I165" s="21"/>
      <c r="J165" s="21"/>
      <c r="K165" s="21"/>
      <c r="L165" s="21"/>
    </row>
    <row r="166" customFormat="false" ht="42" hidden="false" customHeight="true" outlineLevel="0" collapsed="false">
      <c r="A166" s="20"/>
      <c r="B166" s="21"/>
      <c r="C166" s="21"/>
      <c r="D166" s="21"/>
      <c r="E166" s="21"/>
      <c r="F166" s="21"/>
      <c r="G166" s="23"/>
      <c r="H166" s="23"/>
      <c r="I166" s="21"/>
      <c r="J166" s="21"/>
      <c r="K166" s="21"/>
      <c r="L166" s="21"/>
    </row>
    <row r="167" customFormat="false" ht="12.75" hidden="false" customHeight="false" outlineLevel="0" collapsed="false">
      <c r="A167" s="24"/>
      <c r="B167" s="21"/>
      <c r="C167" s="21"/>
      <c r="D167" s="21"/>
      <c r="E167" s="21"/>
      <c r="F167" s="21"/>
      <c r="G167" s="23"/>
      <c r="H167" s="23"/>
      <c r="I167" s="21"/>
      <c r="J167" s="21"/>
      <c r="K167" s="21"/>
      <c r="L167" s="21"/>
    </row>
    <row r="168" customFormat="false" ht="12.75" hidden="false" customHeight="false" outlineLevel="0" collapsed="false">
      <c r="A168" s="24"/>
      <c r="B168" s="21"/>
      <c r="C168" s="21"/>
      <c r="D168" s="21"/>
      <c r="E168" s="21"/>
      <c r="F168" s="21"/>
      <c r="G168" s="23"/>
      <c r="H168" s="23"/>
      <c r="I168" s="21"/>
      <c r="J168" s="21"/>
      <c r="K168" s="21"/>
      <c r="L168" s="21"/>
    </row>
    <row r="169" customFormat="false" ht="12.75" hidden="false" customHeight="false" outlineLevel="0" collapsed="false">
      <c r="A169" s="24"/>
      <c r="B169" s="21"/>
      <c r="C169" s="21"/>
      <c r="D169" s="21"/>
      <c r="E169" s="21"/>
      <c r="F169" s="21"/>
      <c r="G169" s="23"/>
      <c r="H169" s="23"/>
      <c r="I169" s="21"/>
      <c r="J169" s="21"/>
      <c r="K169" s="21"/>
      <c r="L169" s="21"/>
    </row>
    <row r="170" customFormat="false" ht="12.75" hidden="false" customHeight="false" outlineLevel="0" collapsed="false">
      <c r="A170" s="24"/>
      <c r="B170" s="21"/>
      <c r="C170" s="21"/>
      <c r="D170" s="21"/>
      <c r="E170" s="21"/>
      <c r="F170" s="21"/>
      <c r="G170" s="23"/>
      <c r="H170" s="23"/>
      <c r="I170" s="21"/>
      <c r="J170" s="21"/>
      <c r="K170" s="21"/>
      <c r="L170" s="21"/>
    </row>
    <row r="171" customFormat="false" ht="12.75" hidden="false" customHeight="false" outlineLevel="0" collapsed="false">
      <c r="A171" s="24"/>
      <c r="B171" s="21"/>
      <c r="C171" s="21"/>
      <c r="D171" s="21"/>
      <c r="E171" s="21"/>
      <c r="F171" s="21"/>
      <c r="G171" s="23"/>
      <c r="H171" s="23"/>
      <c r="I171" s="21"/>
      <c r="J171" s="21"/>
      <c r="K171" s="21"/>
      <c r="L171" s="21"/>
    </row>
    <row r="172" customFormat="false" ht="12.75" hidden="false" customHeight="false" outlineLevel="0" collapsed="false">
      <c r="A172" s="24"/>
      <c r="B172" s="23"/>
      <c r="C172" s="25"/>
      <c r="D172" s="23"/>
      <c r="E172" s="26"/>
      <c r="F172" s="25"/>
      <c r="G172" s="23"/>
      <c r="H172" s="23"/>
      <c r="I172" s="21"/>
      <c r="J172" s="21"/>
      <c r="K172" s="21"/>
      <c r="L172" s="21"/>
    </row>
    <row r="173" customFormat="false" ht="12.75" hidden="false" customHeight="false" outlineLevel="0" collapsed="false">
      <c r="A173" s="24"/>
      <c r="B173" s="23"/>
      <c r="C173" s="25"/>
      <c r="D173" s="23"/>
      <c r="E173" s="26"/>
      <c r="F173" s="25"/>
      <c r="G173" s="21"/>
      <c r="H173" s="21"/>
      <c r="I173" s="21"/>
      <c r="J173" s="21"/>
      <c r="K173" s="21"/>
      <c r="L173" s="21"/>
    </row>
    <row r="174" customFormat="false" ht="12.75" hidden="false" customHeight="false" outlineLevel="0" collapsed="false">
      <c r="A174" s="27"/>
      <c r="B174" s="23"/>
      <c r="C174" s="25"/>
      <c r="D174" s="23"/>
      <c r="E174" s="26"/>
      <c r="F174" s="25"/>
      <c r="G174" s="23"/>
      <c r="H174" s="26"/>
      <c r="I174" s="21"/>
      <c r="J174" s="21"/>
      <c r="K174" s="21"/>
      <c r="L174" s="21"/>
    </row>
    <row r="175" customFormat="false" ht="12.75" hidden="false" customHeight="false" outlineLevel="0" collapsed="false">
      <c r="A175" s="27"/>
      <c r="B175" s="23"/>
      <c r="C175" s="25"/>
      <c r="D175" s="23"/>
      <c r="E175" s="26"/>
      <c r="F175" s="25"/>
      <c r="G175" s="23"/>
      <c r="H175" s="26"/>
      <c r="I175" s="21"/>
      <c r="J175" s="21"/>
      <c r="K175" s="21"/>
      <c r="L175" s="21"/>
    </row>
    <row r="176" customFormat="false" ht="12.75" hidden="false" customHeight="false" outlineLevel="0" collapsed="false">
      <c r="A176" s="28"/>
      <c r="B176" s="23"/>
      <c r="C176" s="25"/>
      <c r="D176" s="23"/>
      <c r="E176" s="26"/>
      <c r="F176" s="25"/>
      <c r="G176" s="26"/>
      <c r="H176" s="26"/>
      <c r="I176" s="25"/>
      <c r="J176" s="25"/>
      <c r="K176" s="25"/>
      <c r="L176" s="25"/>
    </row>
    <row r="177" customFormat="false" ht="12.75" hidden="false" customHeight="false" outlineLevel="0" collapsed="false">
      <c r="A177" s="28"/>
      <c r="B177" s="23"/>
      <c r="C177" s="25"/>
      <c r="D177" s="26"/>
      <c r="E177" s="26"/>
      <c r="F177" s="25"/>
      <c r="G177" s="26"/>
      <c r="H177" s="26"/>
      <c r="I177" s="25"/>
      <c r="J177" s="25"/>
      <c r="K177" s="25"/>
      <c r="L177" s="25"/>
    </row>
    <row r="178" customFormat="false" ht="12.75" hidden="false" customHeight="false" outlineLevel="0" collapsed="false">
      <c r="A178" s="28"/>
      <c r="B178" s="23"/>
      <c r="C178" s="25"/>
      <c r="D178" s="23"/>
      <c r="E178" s="26"/>
      <c r="F178" s="25"/>
      <c r="G178" s="26"/>
      <c r="H178" s="26"/>
      <c r="I178" s="25"/>
      <c r="J178" s="25"/>
      <c r="K178" s="25"/>
      <c r="L178" s="25"/>
    </row>
    <row r="179" customFormat="false" ht="12.75" hidden="false" customHeight="false" outlineLevel="0" collapsed="false">
      <c r="A179" s="28"/>
      <c r="B179" s="23"/>
      <c r="C179" s="25"/>
      <c r="D179" s="23"/>
      <c r="E179" s="26"/>
      <c r="F179" s="25"/>
      <c r="G179" s="26"/>
      <c r="H179" s="26"/>
      <c r="I179" s="25"/>
      <c r="J179" s="25"/>
      <c r="K179" s="25"/>
      <c r="L179" s="25"/>
    </row>
    <row r="180" customFormat="false" ht="19.5" hidden="false" customHeight="true" outlineLevel="0" collapsed="false">
      <c r="A180" s="28"/>
      <c r="B180" s="23"/>
      <c r="C180" s="25"/>
      <c r="D180" s="23"/>
      <c r="E180" s="26"/>
      <c r="F180" s="25"/>
      <c r="G180" s="26"/>
      <c r="H180" s="26"/>
      <c r="I180" s="25"/>
      <c r="J180" s="25"/>
      <c r="K180" s="25"/>
      <c r="L180" s="25"/>
    </row>
    <row r="181" customFormat="false" ht="12.75" hidden="false" customHeight="false" outlineLevel="0" collapsed="false">
      <c r="A181" s="28"/>
      <c r="B181" s="23"/>
      <c r="C181" s="21"/>
      <c r="D181" s="23"/>
      <c r="E181" s="26"/>
      <c r="F181" s="25"/>
      <c r="G181" s="26"/>
      <c r="H181" s="26"/>
      <c r="I181" s="25"/>
      <c r="J181" s="25"/>
      <c r="K181" s="25"/>
      <c r="L181" s="25"/>
    </row>
    <row r="182" customFormat="false" ht="12.75" hidden="false" customHeight="false" outlineLevel="0" collapsed="false">
      <c r="A182" s="28"/>
      <c r="B182" s="23"/>
      <c r="C182" s="25"/>
      <c r="D182" s="23"/>
      <c r="E182" s="26"/>
      <c r="F182" s="25"/>
      <c r="G182" s="26"/>
      <c r="H182" s="26"/>
      <c r="I182" s="25"/>
      <c r="J182" s="25"/>
      <c r="K182" s="25"/>
      <c r="L182" s="25"/>
    </row>
    <row r="183" customFormat="false" ht="12.75" hidden="false" customHeight="false" outlineLevel="0" collapsed="false">
      <c r="A183" s="28"/>
      <c r="B183" s="23"/>
      <c r="C183" s="25"/>
      <c r="D183" s="23"/>
      <c r="E183" s="26"/>
      <c r="F183" s="25"/>
      <c r="G183" s="26"/>
      <c r="H183" s="26"/>
      <c r="I183" s="25"/>
      <c r="J183" s="25"/>
      <c r="K183" s="25"/>
      <c r="L183" s="25"/>
    </row>
    <row r="184" customFormat="false" ht="12.75" hidden="false" customHeight="false" outlineLevel="0" collapsed="false">
      <c r="A184" s="27"/>
      <c r="B184" s="22"/>
      <c r="C184" s="16"/>
      <c r="D184" s="22"/>
      <c r="E184" s="29"/>
      <c r="F184" s="16"/>
      <c r="G184" s="22"/>
      <c r="H184" s="22"/>
      <c r="I184" s="16"/>
      <c r="J184" s="16"/>
      <c r="K184" s="16"/>
      <c r="L184" s="16"/>
    </row>
    <row r="185" customFormat="false" ht="12.75" hidden="false" customHeight="false" outlineLevel="0" collapsed="false">
      <c r="A185" s="27"/>
      <c r="B185" s="22"/>
      <c r="C185" s="16"/>
      <c r="D185" s="22"/>
      <c r="E185" s="29"/>
      <c r="F185" s="16"/>
      <c r="G185" s="22"/>
      <c r="H185" s="22"/>
      <c r="I185" s="16"/>
      <c r="J185" s="16"/>
      <c r="K185" s="16"/>
      <c r="L185" s="16"/>
    </row>
    <row r="187" customFormat="false" ht="12.75" hidden="false" customHeight="false" outlineLevel="0" collapsed="false">
      <c r="A187" s="2" t="s">
        <v>147</v>
      </c>
      <c r="B187" s="2" t="s">
        <v>148</v>
      </c>
      <c r="C187" s="1" t="s">
        <v>149</v>
      </c>
      <c r="D187" s="30" t="s">
        <v>150</v>
      </c>
      <c r="E187" s="30" t="s">
        <v>151</v>
      </c>
    </row>
    <row r="188" customFormat="false" ht="12.75" hidden="false" customHeight="false" outlineLevel="0" collapsed="false">
      <c r="A188" s="31" t="s">
        <v>39</v>
      </c>
      <c r="B188" s="32" t="n">
        <f aca="false">C188/$C$197</f>
        <v>0.142857142857143</v>
      </c>
      <c r="C188" s="5" t="n">
        <f aca="false">'summary 0924'!I24</f>
        <v>2</v>
      </c>
      <c r="D188" s="1" t="n">
        <f aca="false">33+1+1+1+1+1+8+1+1+1+2+1+2+1+1+1+2+3+8</f>
        <v>70</v>
      </c>
      <c r="E188" s="33" t="n">
        <f aca="false">(C188/D188)*100</f>
        <v>2.85714285714286</v>
      </c>
    </row>
    <row r="189" customFormat="false" ht="12.75" hidden="false" customHeight="false" outlineLevel="0" collapsed="false">
      <c r="A189" s="31" t="s">
        <v>40</v>
      </c>
      <c r="B189" s="32" t="n">
        <f aca="false">C189/$C$197</f>
        <v>0</v>
      </c>
      <c r="C189" s="5" t="n">
        <f aca="false">'summary 0924'!I25</f>
        <v>0</v>
      </c>
      <c r="D189" s="1" t="n">
        <f aca="false">540+17+1+1+6+10+1+2+12+2+1+1+1+3+4+3+1+1+1+8+2+1+1+6+1+1+2+1+2+1+4+1+1+1+12+4+57+16</f>
        <v>730</v>
      </c>
      <c r="E189" s="33" t="n">
        <f aca="false">(C189/D189)*100</f>
        <v>0</v>
      </c>
    </row>
    <row r="190" customFormat="false" ht="12.75" hidden="false" customHeight="false" outlineLevel="0" collapsed="false">
      <c r="A190" s="31" t="s">
        <v>42</v>
      </c>
      <c r="B190" s="32" t="n">
        <f aca="false">C190/$C$197</f>
        <v>0.571428571428571</v>
      </c>
      <c r="C190" s="5" t="n">
        <f aca="false">'summary 0924'!I26</f>
        <v>8</v>
      </c>
      <c r="D190" s="1" t="n">
        <f aca="false">13+1+1+1+16+10</f>
        <v>42</v>
      </c>
      <c r="E190" s="33" t="n">
        <f aca="false">(C190/D190)*100</f>
        <v>19.047619047619</v>
      </c>
    </row>
    <row r="191" customFormat="false" ht="12.75" hidden="false" customHeight="false" outlineLevel="0" collapsed="false">
      <c r="A191" s="31" t="s">
        <v>152</v>
      </c>
      <c r="B191" s="32" t="n">
        <f aca="false">C191/$C$197</f>
        <v>0</v>
      </c>
      <c r="C191" s="5" t="n">
        <f aca="false">'summary 0924'!I27</f>
        <v>0</v>
      </c>
      <c r="D191" s="1" t="n">
        <f aca="false">36+1+1+2</f>
        <v>40</v>
      </c>
      <c r="E191" s="33" t="n">
        <f aca="false">(C191/D191)*100</f>
        <v>0</v>
      </c>
    </row>
    <row r="192" customFormat="false" ht="12.75" hidden="false" customHeight="false" outlineLevel="0" collapsed="false">
      <c r="A192" s="31" t="s">
        <v>153</v>
      </c>
      <c r="B192" s="32" t="n">
        <f aca="false">C192/$C$197</f>
        <v>0.142857142857143</v>
      </c>
      <c r="C192" s="5" t="n">
        <f aca="false">'summary 0924'!I28</f>
        <v>2</v>
      </c>
      <c r="D192" s="1" t="n">
        <f aca="false">288+2+13+2+5+56+59+14+2+3+3+1+4+14</f>
        <v>466</v>
      </c>
      <c r="E192" s="33" t="n">
        <f aca="false">(C192/D192)*100</f>
        <v>0.429184549356223</v>
      </c>
    </row>
    <row r="193" customFormat="false" ht="12.75" hidden="false" customHeight="false" outlineLevel="0" collapsed="false">
      <c r="A193" s="31" t="s">
        <v>154</v>
      </c>
      <c r="B193" s="32" t="n">
        <f aca="false">C193/$C$197</f>
        <v>0.0714285714285714</v>
      </c>
      <c r="C193" s="5" t="n">
        <f aca="false">'summary 0924'!I29</f>
        <v>1</v>
      </c>
      <c r="D193" s="1" t="n">
        <f aca="false">132+2+1+2+7+3+4+2+7+1+3+4+5</f>
        <v>173</v>
      </c>
      <c r="E193" s="33" t="n">
        <f aca="false">(C193/D193)*100</f>
        <v>0.578034682080925</v>
      </c>
    </row>
    <row r="194" customFormat="false" ht="12.75" hidden="false" customHeight="false" outlineLevel="0" collapsed="false">
      <c r="A194" s="31" t="s">
        <v>43</v>
      </c>
      <c r="B194" s="32" t="n">
        <f aca="false">C194/$C$197</f>
        <v>0</v>
      </c>
      <c r="C194" s="5" t="n">
        <f aca="false">'summary 0924'!I30</f>
        <v>0</v>
      </c>
      <c r="D194" s="1" t="n">
        <v>9</v>
      </c>
      <c r="E194" s="33" t="n">
        <f aca="false">(C194/D194)*100</f>
        <v>0</v>
      </c>
    </row>
    <row r="195" customFormat="false" ht="12.75" hidden="false" customHeight="false" outlineLevel="0" collapsed="false">
      <c r="A195" s="31" t="s">
        <v>41</v>
      </c>
      <c r="B195" s="32" t="n">
        <f aca="false">C195/$C$197</f>
        <v>0</v>
      </c>
      <c r="C195" s="5" t="n">
        <f aca="false">'summary 0924'!I31</f>
        <v>0</v>
      </c>
      <c r="D195" s="1" t="n">
        <f aca="false">10+5+2</f>
        <v>17</v>
      </c>
      <c r="E195" s="33" t="n">
        <f aca="false">(C195/D195)*100</f>
        <v>0</v>
      </c>
    </row>
    <row r="196" customFormat="false" ht="12.75" hidden="false" customHeight="false" outlineLevel="0" collapsed="false">
      <c r="A196" s="34" t="s">
        <v>155</v>
      </c>
      <c r="B196" s="32" t="n">
        <f aca="false">C196/$C$197</f>
        <v>0.0714285714285714</v>
      </c>
      <c r="C196" s="5" t="n">
        <f aca="false">'summary 0924'!I32</f>
        <v>1</v>
      </c>
    </row>
    <row r="197" customFormat="false" ht="12.75" hidden="false" customHeight="false" outlineLevel="0" collapsed="false">
      <c r="A197" s="34" t="s">
        <v>156</v>
      </c>
      <c r="B197" s="35" t="n">
        <f aca="false">SUM(B188:B196)</f>
        <v>1</v>
      </c>
      <c r="C197" s="1" t="n">
        <f aca="false">SUM(C188:C196)</f>
        <v>14</v>
      </c>
      <c r="D197" s="1" t="n">
        <f aca="false">SUM(D188:D196)</f>
        <v>1547</v>
      </c>
    </row>
  </sheetData>
  <printOptions headings="false" gridLines="false" gridLinesSet="true" horizontalCentered="true" verticalCentered="false"/>
  <pageMargins left="0.25" right="0.25" top="0.984027777777778" bottom="0.5" header="0.5" footer="0.25"/>
  <pageSetup paperSize="5" scale="100" fitToWidth="1" fitToHeight="1" pageOrder="downThenOver" orientation="landscape" blackAndWhite="false" draft="false" cellComments="none" horizontalDpi="300" verticalDpi="300" copies="1"/>
  <headerFooter differentFirst="false" differentOddEven="false">
    <oddHeader>&amp;C&amp;"Arial,Bold"EWS-Global Risk Operations
Weekly Summary of Market Risk Aggregation Issues
Week Beginning September 24</oddHeader>
    <oddFooter>&amp;L&amp;"Arial,Bold"Questions Call Nancy ext 54751</oddFooter>
  </headerFooter>
  <rowBreaks count="1" manualBreakCount="1">
    <brk id="110" man="true" max="16383" min="0"/>
  </rowBreaks>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I27" activeCellId="0" sqref="I27"/>
    </sheetView>
  </sheetViews>
  <sheetFormatPr defaultColWidth="9.13671875" defaultRowHeight="12.75" customHeight="true" zeroHeight="false" outlineLevelRow="0" outlineLevelCol="0"/>
  <cols>
    <col collapsed="false" customWidth="true" hidden="false" outlineLevel="0" max="1" min="1" style="1" width="20.56"/>
    <col collapsed="false" customWidth="true" hidden="false" outlineLevel="0" max="2" min="2" style="1" width="3.7"/>
    <col collapsed="false" customWidth="true" hidden="false" outlineLevel="0" max="3" min="3" style="1" width="37.85"/>
    <col collapsed="false" customWidth="true" hidden="false" outlineLevel="0" max="4" min="4" style="1" width="9.99"/>
    <col collapsed="false" customWidth="true" hidden="false" outlineLevel="0" max="5" min="5" style="1" width="6.7"/>
    <col collapsed="false" customWidth="true" hidden="false" outlineLevel="0" max="6" min="6" style="1" width="15.7"/>
    <col collapsed="false" customWidth="true" hidden="true" outlineLevel="0" max="7" min="7" style="1" width="10.71"/>
    <col collapsed="false" customWidth="true" hidden="true" outlineLevel="0" max="8" min="8" style="1" width="3.7"/>
    <col collapsed="false" customWidth="true" hidden="false" outlineLevel="0" max="9" min="9" style="1" width="10.71"/>
    <col collapsed="false" customWidth="true" hidden="false" outlineLevel="0" max="10" min="10" style="1" width="3.7"/>
    <col collapsed="false" customWidth="true" hidden="false" outlineLevel="0" max="11" min="11" style="1" width="29.71"/>
    <col collapsed="false" customWidth="false" hidden="false" outlineLevel="0" max="257" min="12" style="1" width="9.14"/>
  </cols>
  <sheetData>
    <row r="1" customFormat="false" ht="12.75" hidden="false" customHeight="false" outlineLevel="0" collapsed="false">
      <c r="A1" s="36" t="s">
        <v>157</v>
      </c>
      <c r="B1" s="36"/>
      <c r="C1" s="36"/>
      <c r="D1" s="36"/>
      <c r="E1" s="36"/>
      <c r="F1" s="36"/>
      <c r="G1" s="36"/>
      <c r="H1" s="36"/>
      <c r="I1" s="36"/>
      <c r="J1" s="36"/>
      <c r="K1" s="36"/>
    </row>
    <row r="3" customFormat="false" ht="12.75" hidden="false" customHeight="false" outlineLevel="0" collapsed="false">
      <c r="K3" s="37"/>
    </row>
    <row r="4" customFormat="false" ht="13.5" hidden="false" customHeight="false" outlineLevel="0" collapsed="false">
      <c r="I4" s="38"/>
      <c r="J4" s="38"/>
      <c r="K4" s="38"/>
    </row>
    <row r="5" customFormat="false" ht="13.5" hidden="false" customHeight="false" outlineLevel="0" collapsed="false">
      <c r="A5" s="39" t="s">
        <v>158</v>
      </c>
      <c r="B5" s="40"/>
      <c r="C5" s="40"/>
      <c r="D5" s="40"/>
      <c r="E5" s="40"/>
      <c r="F5" s="40"/>
      <c r="G5" s="40"/>
      <c r="H5" s="40"/>
      <c r="I5" s="40"/>
      <c r="J5" s="40"/>
      <c r="K5" s="41" t="n">
        <f aca="false">SUM(K10:K18)</f>
        <v>14</v>
      </c>
    </row>
    <row r="6" customFormat="false" ht="12.75" hidden="false" customHeight="false" outlineLevel="0" collapsed="false">
      <c r="A6" s="2"/>
      <c r="B6" s="2"/>
      <c r="C6" s="2"/>
      <c r="K6" s="4"/>
    </row>
    <row r="7" customFormat="false" ht="12.75" hidden="false" customHeight="false" outlineLevel="0" collapsed="false">
      <c r="A7" s="2"/>
      <c r="B7" s="2"/>
      <c r="C7" s="2"/>
      <c r="K7" s="4"/>
    </row>
    <row r="8" customFormat="false" ht="13.5" hidden="false" customHeight="false" outlineLevel="0" collapsed="false">
      <c r="A8" s="42" t="s">
        <v>159</v>
      </c>
      <c r="B8" s="42"/>
      <c r="C8" s="42" t="s">
        <v>160</v>
      </c>
      <c r="D8" s="42"/>
      <c r="E8" s="43"/>
      <c r="F8" s="43"/>
      <c r="G8" s="43"/>
      <c r="H8" s="43"/>
      <c r="I8" s="43"/>
      <c r="J8" s="43"/>
      <c r="K8" s="44"/>
    </row>
    <row r="9" customFormat="false" ht="12.75" hidden="false" customHeight="false" outlineLevel="0" collapsed="false">
      <c r="A9" s="3"/>
      <c r="B9" s="3"/>
      <c r="C9" s="3"/>
      <c r="D9" s="3"/>
      <c r="E9" s="3"/>
      <c r="F9" s="3"/>
      <c r="G9" s="3"/>
      <c r="H9" s="3"/>
      <c r="I9" s="3"/>
      <c r="K9" s="4"/>
    </row>
    <row r="10" customFormat="false" ht="12.75" hidden="false" customHeight="false" outlineLevel="0" collapsed="false">
      <c r="A10" s="5" t="s">
        <v>161</v>
      </c>
      <c r="B10" s="3"/>
      <c r="C10" s="3" t="s">
        <v>29</v>
      </c>
      <c r="D10" s="3"/>
      <c r="E10" s="3"/>
      <c r="F10" s="3"/>
      <c r="G10" s="3"/>
      <c r="H10" s="3"/>
      <c r="I10" s="3"/>
      <c r="K10" s="3" t="n">
        <v>2</v>
      </c>
    </row>
    <row r="11" customFormat="false" ht="12.75" hidden="false" customHeight="false" outlineLevel="0" collapsed="false">
      <c r="A11" s="6" t="s">
        <v>162</v>
      </c>
      <c r="B11" s="7"/>
      <c r="C11" s="7" t="s">
        <v>30</v>
      </c>
      <c r="D11" s="7"/>
      <c r="E11" s="7"/>
      <c r="F11" s="7"/>
      <c r="G11" s="7"/>
      <c r="H11" s="7"/>
      <c r="I11" s="7"/>
      <c r="J11" s="7"/>
      <c r="K11" s="7" t="n">
        <v>1</v>
      </c>
    </row>
    <row r="12" customFormat="false" ht="12.75" hidden="false" customHeight="false" outlineLevel="0" collapsed="false">
      <c r="A12" s="6" t="s">
        <v>96</v>
      </c>
      <c r="B12" s="7"/>
      <c r="C12" s="7" t="s">
        <v>31</v>
      </c>
      <c r="D12" s="7"/>
      <c r="E12" s="7"/>
      <c r="F12" s="7"/>
      <c r="G12" s="7"/>
      <c r="H12" s="7"/>
      <c r="I12" s="7"/>
      <c r="J12" s="7"/>
      <c r="K12" s="7" t="n">
        <f aca="false">1+3</f>
        <v>4</v>
      </c>
    </row>
    <row r="13" customFormat="false" ht="12.75" hidden="false" customHeight="false" outlineLevel="0" collapsed="false">
      <c r="A13" s="6" t="s">
        <v>87</v>
      </c>
      <c r="B13" s="7"/>
      <c r="C13" s="7" t="s">
        <v>163</v>
      </c>
      <c r="D13" s="7"/>
      <c r="E13" s="7"/>
      <c r="F13" s="7"/>
      <c r="G13" s="7"/>
      <c r="H13" s="7"/>
      <c r="I13" s="7"/>
      <c r="J13" s="7"/>
      <c r="K13" s="7" t="n">
        <v>4</v>
      </c>
    </row>
    <row r="14" customFormat="false" ht="12.75" hidden="false" customHeight="false" outlineLevel="0" collapsed="false">
      <c r="A14" s="6" t="s">
        <v>101</v>
      </c>
      <c r="B14" s="7"/>
      <c r="C14" s="7" t="s">
        <v>33</v>
      </c>
      <c r="D14" s="7"/>
      <c r="E14" s="7"/>
      <c r="F14" s="7"/>
      <c r="G14" s="7"/>
      <c r="H14" s="7"/>
      <c r="I14" s="7"/>
      <c r="J14" s="7"/>
      <c r="K14" s="7"/>
    </row>
    <row r="15" customFormat="false" ht="12.75" hidden="false" customHeight="false" outlineLevel="0" collapsed="false">
      <c r="A15" s="6" t="s">
        <v>164</v>
      </c>
      <c r="B15" s="7"/>
      <c r="C15" s="7" t="s">
        <v>34</v>
      </c>
      <c r="D15" s="7"/>
      <c r="E15" s="7"/>
      <c r="F15" s="7"/>
      <c r="G15" s="7"/>
      <c r="H15" s="7"/>
      <c r="I15" s="7"/>
      <c r="J15" s="7"/>
      <c r="K15" s="7"/>
    </row>
    <row r="16" customFormat="false" ht="12.75" hidden="false" customHeight="false" outlineLevel="0" collapsed="false">
      <c r="A16" s="6" t="s">
        <v>79</v>
      </c>
      <c r="B16" s="7"/>
      <c r="C16" s="7" t="s">
        <v>35</v>
      </c>
      <c r="D16" s="7"/>
      <c r="E16" s="7"/>
      <c r="F16" s="7"/>
      <c r="G16" s="7"/>
      <c r="H16" s="7"/>
      <c r="I16" s="7"/>
      <c r="J16" s="7"/>
      <c r="K16" s="7"/>
    </row>
    <row r="17" customFormat="false" ht="12.75" hidden="false" customHeight="false" outlineLevel="0" collapsed="false">
      <c r="A17" s="6" t="s">
        <v>105</v>
      </c>
      <c r="B17" s="7"/>
      <c r="C17" s="7" t="s">
        <v>36</v>
      </c>
      <c r="D17" s="7"/>
      <c r="E17" s="7"/>
      <c r="F17" s="7"/>
      <c r="G17" s="7"/>
      <c r="H17" s="7"/>
      <c r="I17" s="7"/>
      <c r="J17" s="7"/>
      <c r="K17" s="7" t="n">
        <v>3</v>
      </c>
    </row>
    <row r="18" customFormat="false" ht="12.75" hidden="false" customHeight="false" outlineLevel="0" collapsed="false">
      <c r="A18" s="6" t="s">
        <v>165</v>
      </c>
      <c r="B18" s="7"/>
      <c r="C18" s="7" t="s">
        <v>37</v>
      </c>
      <c r="D18" s="7"/>
      <c r="E18" s="7"/>
      <c r="F18" s="7"/>
      <c r="G18" s="7"/>
      <c r="H18" s="7"/>
      <c r="I18" s="7"/>
      <c r="J18" s="7"/>
      <c r="K18" s="45"/>
    </row>
    <row r="22" customFormat="false" ht="13.5" hidden="false" customHeight="false" outlineLevel="0" collapsed="false">
      <c r="A22" s="42" t="s">
        <v>166</v>
      </c>
      <c r="B22" s="43"/>
      <c r="C22" s="43"/>
      <c r="D22" s="43"/>
      <c r="E22" s="43"/>
      <c r="F22" s="43"/>
      <c r="G22" s="42"/>
      <c r="H22" s="43"/>
      <c r="I22" s="42" t="s">
        <v>167</v>
      </c>
      <c r="J22" s="43"/>
      <c r="K22" s="42" t="s">
        <v>168</v>
      </c>
    </row>
    <row r="23" customFormat="false" ht="12.75" hidden="false" customHeight="false" outlineLevel="0" collapsed="false">
      <c r="G23" s="2"/>
      <c r="I23" s="46"/>
      <c r="J23" s="3"/>
      <c r="K23" s="46"/>
    </row>
    <row r="24" customFormat="false" ht="12.75" hidden="false" customHeight="false" outlineLevel="0" collapsed="false">
      <c r="A24" s="27" t="s">
        <v>39</v>
      </c>
      <c r="B24" s="22"/>
      <c r="C24" s="22"/>
      <c r="D24" s="29"/>
      <c r="E24" s="16"/>
      <c r="F24" s="29"/>
      <c r="G24" s="29"/>
      <c r="H24" s="16"/>
      <c r="I24" s="6" t="n">
        <f aca="false">1+1</f>
        <v>2</v>
      </c>
      <c r="J24" s="16"/>
      <c r="K24" s="16"/>
    </row>
    <row r="25" customFormat="false" ht="12.75" hidden="false" customHeight="false" outlineLevel="0" collapsed="false">
      <c r="A25" s="27" t="s">
        <v>40</v>
      </c>
      <c r="B25" s="22"/>
      <c r="C25" s="22"/>
      <c r="D25" s="29"/>
      <c r="E25" s="16"/>
      <c r="F25" s="29"/>
      <c r="G25" s="29"/>
      <c r="H25" s="16"/>
      <c r="I25" s="6"/>
      <c r="J25" s="16"/>
      <c r="K25" s="47"/>
    </row>
    <row r="26" customFormat="false" ht="12.75" hidden="false" customHeight="false" outlineLevel="0" collapsed="false">
      <c r="A26" s="27" t="s">
        <v>42</v>
      </c>
      <c r="B26" s="22"/>
      <c r="C26" s="22"/>
      <c r="D26" s="29"/>
      <c r="E26" s="16"/>
      <c r="F26" s="29"/>
      <c r="G26" s="29"/>
      <c r="H26" s="16"/>
      <c r="I26" s="6" t="n">
        <v>8</v>
      </c>
      <c r="J26" s="16"/>
      <c r="K26" s="29"/>
    </row>
    <row r="27" customFormat="false" ht="12.75" hidden="false" customHeight="false" outlineLevel="0" collapsed="false">
      <c r="A27" s="27" t="s">
        <v>152</v>
      </c>
      <c r="B27" s="22"/>
      <c r="C27" s="22"/>
      <c r="D27" s="29"/>
      <c r="E27" s="16"/>
      <c r="F27" s="29"/>
      <c r="G27" s="29"/>
      <c r="H27" s="16"/>
      <c r="I27" s="6"/>
      <c r="J27" s="16"/>
      <c r="K27" s="16"/>
    </row>
    <row r="28" customFormat="false" ht="12.75" hidden="false" customHeight="false" outlineLevel="0" collapsed="false">
      <c r="A28" s="27" t="s">
        <v>153</v>
      </c>
      <c r="B28" s="22"/>
      <c r="C28" s="22"/>
      <c r="D28" s="29"/>
      <c r="E28" s="16"/>
      <c r="F28" s="29"/>
      <c r="G28" s="29"/>
      <c r="H28" s="16"/>
      <c r="I28" s="6" t="n">
        <f aca="false">1+1</f>
        <v>2</v>
      </c>
      <c r="J28" s="16"/>
      <c r="K28" s="16"/>
    </row>
    <row r="29" customFormat="false" ht="12.75" hidden="false" customHeight="false" outlineLevel="0" collapsed="false">
      <c r="A29" s="27" t="s">
        <v>154</v>
      </c>
      <c r="B29" s="22"/>
      <c r="C29" s="22"/>
      <c r="D29" s="29"/>
      <c r="E29" s="16"/>
      <c r="F29" s="29"/>
      <c r="G29" s="29"/>
      <c r="H29" s="16"/>
      <c r="I29" s="6" t="n">
        <f aca="false">1</f>
        <v>1</v>
      </c>
      <c r="J29" s="16"/>
      <c r="K29" s="29"/>
    </row>
    <row r="30" customFormat="false" ht="12.75" hidden="false" customHeight="false" outlineLevel="0" collapsed="false">
      <c r="A30" s="27" t="s">
        <v>43</v>
      </c>
      <c r="B30" s="22"/>
      <c r="C30" s="22"/>
      <c r="D30" s="29"/>
      <c r="E30" s="16"/>
      <c r="F30" s="29"/>
      <c r="G30" s="29"/>
      <c r="H30" s="16"/>
      <c r="I30" s="6"/>
      <c r="J30" s="16"/>
      <c r="K30" s="16"/>
    </row>
    <row r="31" customFormat="false" ht="12.75" hidden="false" customHeight="false" outlineLevel="0" collapsed="false">
      <c r="A31" s="27" t="s">
        <v>41</v>
      </c>
      <c r="B31" s="22"/>
      <c r="C31" s="22"/>
      <c r="D31" s="29"/>
      <c r="E31" s="16"/>
      <c r="F31" s="29"/>
      <c r="G31" s="29"/>
      <c r="H31" s="16"/>
      <c r="I31" s="6"/>
      <c r="J31" s="16"/>
      <c r="K31" s="16"/>
    </row>
    <row r="32" customFormat="false" ht="13.5" hidden="false" customHeight="false" outlineLevel="0" collapsed="false">
      <c r="A32" s="48" t="s">
        <v>169</v>
      </c>
      <c r="I32" s="5" t="n">
        <v>1</v>
      </c>
      <c r="K32" s="49"/>
    </row>
    <row r="33" customFormat="false" ht="13.5" hidden="false" customHeight="false" outlineLevel="0" collapsed="false">
      <c r="A33" s="50" t="s">
        <v>158</v>
      </c>
      <c r="B33" s="51"/>
      <c r="C33" s="51"/>
      <c r="D33" s="51"/>
      <c r="E33" s="51"/>
      <c r="F33" s="51"/>
      <c r="G33" s="51"/>
      <c r="H33" s="51"/>
      <c r="I33" s="52" t="n">
        <f aca="false">SUM(I24:I32)</f>
        <v>14</v>
      </c>
      <c r="J33" s="51"/>
      <c r="K33" s="51"/>
    </row>
  </sheetData>
  <mergeCells count="1">
    <mergeCell ref="A1:K1"/>
  </mergeCells>
  <printOptions headings="false" gridLines="false" gridLinesSet="true" horizontalCentered="false" verticalCentered="false"/>
  <pageMargins left="0.5" right="0.5" top="0.75" bottom="0.75"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97"/>
  <sheetViews>
    <sheetView showFormulas="false" showGridLines="true" showRowColHeaders="true" showZeros="true" rightToLeft="false" tabSelected="false" showOutlineSymbols="true" defaultGridColor="true" view="normal" topLeftCell="A42" colorId="64" zoomScale="80" zoomScaleNormal="80" zoomScalePageLayoutView="100" workbookViewId="0">
      <selection pane="topLeft" activeCell="G112" activeCellId="0" sqref="G112"/>
    </sheetView>
  </sheetViews>
  <sheetFormatPr defaultColWidth="9.13671875" defaultRowHeight="12.75" customHeight="true" zeroHeight="false" outlineLevelRow="0" outlineLevelCol="0"/>
  <cols>
    <col collapsed="false" customWidth="true" hidden="false" outlineLevel="0" max="1" min="1" style="1" width="9.85"/>
    <col collapsed="false" customWidth="true" hidden="false" outlineLevel="0" max="2" min="2" style="1" width="30.7"/>
    <col collapsed="false" customWidth="true" hidden="false" outlineLevel="0" max="3" min="3" style="1" width="10.85"/>
    <col collapsed="false" customWidth="true" hidden="false" outlineLevel="0" max="4" min="4" style="1" width="20.13"/>
    <col collapsed="false" customWidth="true" hidden="false" outlineLevel="0" max="5" min="5" style="1" width="15.13"/>
    <col collapsed="false" customWidth="true" hidden="false" outlineLevel="0" max="6" min="6" style="1" width="7.28"/>
    <col collapsed="false" customWidth="true" hidden="false" outlineLevel="0" max="7" min="7" style="1" width="41.99"/>
    <col collapsed="false" customWidth="true" hidden="false" outlineLevel="0" max="8" min="8" style="1" width="46.56"/>
    <col collapsed="false" customWidth="true" hidden="false" outlineLevel="0" max="9" min="9" style="1" width="8.41"/>
    <col collapsed="false" customWidth="true" hidden="false" outlineLevel="0" max="10" min="10" style="1" width="11.85"/>
    <col collapsed="false" customWidth="true" hidden="false" outlineLevel="0" max="11" min="11" style="1" width="14.14"/>
    <col collapsed="false" customWidth="true" hidden="false" outlineLevel="0" max="12" min="12" style="1" width="9.85"/>
    <col collapsed="false" customWidth="true" hidden="false" outlineLevel="0" max="13" min="13" style="1" width="13.28"/>
    <col collapsed="false" customWidth="true" hidden="false" outlineLevel="0" max="14" min="14" style="1" width="10.85"/>
    <col collapsed="false" customWidth="false" hidden="false" outlineLevel="0" max="15" min="15" style="1" width="9.14"/>
    <col collapsed="false" customWidth="true" hidden="false" outlineLevel="0" max="16" min="16" style="1" width="12.28"/>
    <col collapsed="false" customWidth="true" hidden="false" outlineLevel="0" max="17" min="17" style="1" width="10.71"/>
    <col collapsed="false" customWidth="true" hidden="false" outlineLevel="0" max="18" min="18" style="1" width="13.28"/>
    <col collapsed="false" customWidth="true" hidden="false" outlineLevel="0" max="19" min="19" style="1" width="9.7"/>
    <col collapsed="false" customWidth="true" hidden="false" outlineLevel="0" max="20" min="20" style="1" width="11.56"/>
    <col collapsed="false" customWidth="true" hidden="false" outlineLevel="0" max="27" min="21" style="1" width="9.85"/>
    <col collapsed="false" customWidth="false" hidden="false" outlineLevel="0" max="29" min="28" style="1" width="9.14"/>
    <col collapsed="false" customWidth="true" hidden="false" outlineLevel="0" max="30" min="30" style="1" width="9.85"/>
    <col collapsed="false" customWidth="false" hidden="false" outlineLevel="0" max="257" min="31" style="1" width="9.14"/>
  </cols>
  <sheetData>
    <row r="1" customFormat="false" ht="12.75" hidden="false" customHeight="false" outlineLevel="0" collapsed="false">
      <c r="A1" s="2" t="s">
        <v>0</v>
      </c>
      <c r="B1" s="2"/>
      <c r="C1" s="2"/>
      <c r="D1" s="2"/>
      <c r="E1" s="2"/>
      <c r="F1" s="2"/>
      <c r="G1" s="2" t="s">
        <v>1</v>
      </c>
      <c r="H1" s="2" t="s">
        <v>2</v>
      </c>
      <c r="I1" s="2" t="s">
        <v>3</v>
      </c>
      <c r="J1" s="2" t="s">
        <v>4</v>
      </c>
      <c r="K1" s="2" t="s">
        <v>5</v>
      </c>
      <c r="L1" s="2" t="s">
        <v>6</v>
      </c>
      <c r="M1" s="2" t="s">
        <v>7</v>
      </c>
      <c r="N1" s="2" t="s">
        <v>8</v>
      </c>
      <c r="O1" s="2" t="s">
        <v>9</v>
      </c>
      <c r="P1" s="2" t="s">
        <v>10</v>
      </c>
      <c r="Q1" s="2" t="s">
        <v>11</v>
      </c>
      <c r="R1" s="2" t="s">
        <v>12</v>
      </c>
      <c r="S1" s="2" t="s">
        <v>13</v>
      </c>
      <c r="T1" s="2" t="s">
        <v>14</v>
      </c>
      <c r="U1" s="2" t="s">
        <v>15</v>
      </c>
      <c r="V1" s="2" t="s">
        <v>16</v>
      </c>
      <c r="W1" s="2" t="s">
        <v>17</v>
      </c>
      <c r="X1" s="2" t="s">
        <v>18</v>
      </c>
      <c r="Y1" s="2" t="s">
        <v>19</v>
      </c>
      <c r="Z1" s="2" t="s">
        <v>20</v>
      </c>
      <c r="AA1" s="2" t="s">
        <v>21</v>
      </c>
      <c r="AB1" s="2" t="s">
        <v>22</v>
      </c>
      <c r="AC1" s="2" t="s">
        <v>23</v>
      </c>
      <c r="AD1" s="2" t="s">
        <v>24</v>
      </c>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3" t="s">
        <v>29</v>
      </c>
      <c r="B2" s="4"/>
      <c r="H2" s="1" t="n">
        <f aca="false">1+1</f>
        <v>2</v>
      </c>
      <c r="J2" s="1" t="n">
        <f aca="false">1</f>
        <v>1</v>
      </c>
      <c r="K2" s="4"/>
      <c r="L2" s="5"/>
      <c r="M2" s="4"/>
      <c r="N2" s="4"/>
      <c r="P2" s="1" t="n">
        <v>1</v>
      </c>
      <c r="AC2" s="1" t="n">
        <f aca="false">'summary 0910'!K10</f>
        <v>1</v>
      </c>
      <c r="AD2" s="1" t="n">
        <f aca="false">'summary 0917'!K10</f>
        <v>2</v>
      </c>
    </row>
    <row r="3" customFormat="false" ht="12.75" hidden="false" customHeight="false" outlineLevel="0" collapsed="false">
      <c r="A3" s="3" t="s">
        <v>30</v>
      </c>
      <c r="B3" s="5"/>
      <c r="K3" s="5"/>
      <c r="L3" s="5"/>
      <c r="M3" s="5"/>
      <c r="N3" s="6" t="n">
        <v>1</v>
      </c>
      <c r="P3" s="1" t="n">
        <v>1</v>
      </c>
      <c r="R3" s="1" t="n">
        <f aca="false">'[1]summary 0625'!K11</f>
        <v>2</v>
      </c>
      <c r="T3" s="1" t="n">
        <f aca="false">'[1]summary 0709'!K10</f>
        <v>1</v>
      </c>
    </row>
    <row r="4" customFormat="false" ht="12.75" hidden="false" customHeight="false" outlineLevel="0" collapsed="false">
      <c r="A4" s="3" t="s">
        <v>31</v>
      </c>
      <c r="B4" s="5"/>
      <c r="G4" s="1" t="n">
        <f aca="false">1+1+1+1+1+1+1+1+1+1+1+1+1+1+1+1+1+1+1+1+1+1+1+1+1+1+1+1+1+1</f>
        <v>30</v>
      </c>
      <c r="H4" s="1" t="n">
        <f aca="false">1+1+1+1+1+1</f>
        <v>6</v>
      </c>
      <c r="I4" s="1" t="n">
        <f aca="false">1+1+1+1+1+1+1+1+1+1</f>
        <v>10</v>
      </c>
      <c r="J4" s="1" t="n">
        <f aca="false">1+1+1+1+1+1+1+1+1+1+1+1+1+1+1+1+1+1+1</f>
        <v>19</v>
      </c>
      <c r="K4" s="5" t="n">
        <v>13</v>
      </c>
      <c r="L4" s="5" t="n">
        <v>7</v>
      </c>
      <c r="M4" s="5" t="n">
        <v>2</v>
      </c>
      <c r="N4" s="6" t="n">
        <f aca="false">8</f>
        <v>8</v>
      </c>
      <c r="O4" s="1" t="n">
        <v>5</v>
      </c>
      <c r="P4" s="1" t="n">
        <v>6</v>
      </c>
      <c r="Q4" s="1" t="n">
        <f aca="false">'[1]summary 0618'!K12</f>
        <v>6</v>
      </c>
      <c r="R4" s="1" t="n">
        <f aca="false">'[1]summary 0625'!K12</f>
        <v>9</v>
      </c>
      <c r="S4" s="1" t="n">
        <f aca="false">'[1]summary 0702'!K12</f>
        <v>5</v>
      </c>
      <c r="W4" s="1" t="n">
        <f aca="false">'[1]summary 0730'!K12</f>
        <v>17</v>
      </c>
      <c r="X4" s="1" t="n">
        <f aca="false">'[1]summary 0806'!K12</f>
        <v>12</v>
      </c>
      <c r="Y4" s="1" t="n">
        <f aca="false">'[1]summary 0813'!K12</f>
        <v>5</v>
      </c>
      <c r="Z4" s="1" t="n">
        <f aca="false">'summary 0820'!K12</f>
        <v>4</v>
      </c>
      <c r="AA4" s="1" t="n">
        <f aca="false">'summary 0827'!K12</f>
        <v>8</v>
      </c>
      <c r="AB4" s="1" t="n">
        <f aca="false">'summary 0904'!K12</f>
        <v>11</v>
      </c>
      <c r="AC4" s="1" t="n">
        <f aca="false">'summary 0910'!K12</f>
        <v>4</v>
      </c>
      <c r="AD4" s="1" t="n">
        <f aca="false">'summary 0917'!K12</f>
        <v>6</v>
      </c>
    </row>
    <row r="5" customFormat="false" ht="12.75" hidden="false" customHeight="false" outlineLevel="0" collapsed="false">
      <c r="A5" s="3" t="s">
        <v>32</v>
      </c>
      <c r="B5" s="5"/>
      <c r="G5" s="1" t="n">
        <f aca="false">1+1+1+1+1</f>
        <v>5</v>
      </c>
      <c r="H5" s="1" t="n">
        <f aca="false">1+1+1</f>
        <v>3</v>
      </c>
      <c r="I5" s="1" t="n">
        <f aca="false">1+1+1</f>
        <v>3</v>
      </c>
      <c r="J5" s="1" t="n">
        <f aca="false">1+1</f>
        <v>2</v>
      </c>
      <c r="K5" s="5" t="n">
        <v>6</v>
      </c>
      <c r="L5" s="5" t="n">
        <v>5</v>
      </c>
      <c r="M5" s="5" t="n">
        <v>6</v>
      </c>
      <c r="N5" s="6" t="n">
        <f aca="false">4</f>
        <v>4</v>
      </c>
      <c r="O5" s="1" t="n">
        <v>5</v>
      </c>
      <c r="P5" s="1" t="n">
        <v>2</v>
      </c>
      <c r="Q5" s="1" t="n">
        <f aca="false">'[1]summary 0618'!K13</f>
        <v>4</v>
      </c>
      <c r="R5" s="1" t="n">
        <f aca="false">'[1]summary 0625'!K13</f>
        <v>3</v>
      </c>
      <c r="S5" s="1" t="n">
        <f aca="false">'[1]summary 0702'!K13</f>
        <v>1</v>
      </c>
      <c r="T5" s="1" t="n">
        <f aca="false">'[1]summary 0709'!K12</f>
        <v>12</v>
      </c>
      <c r="U5" s="1" t="n">
        <f aca="false">'[1]summary 0716'!K12</f>
        <v>9</v>
      </c>
      <c r="V5" s="1" t="n">
        <f aca="false">'[1]summary 0723'!K12</f>
        <v>9</v>
      </c>
      <c r="W5" s="1" t="n">
        <f aca="false">'[1]summary 0730'!K13</f>
        <v>4</v>
      </c>
      <c r="X5" s="1" t="n">
        <f aca="false">'[1]summary 0806'!K13</f>
        <v>5</v>
      </c>
      <c r="Y5" s="1" t="n">
        <f aca="false">'[1]summary 0813'!K13</f>
        <v>5</v>
      </c>
      <c r="Z5" s="1" t="n">
        <f aca="false">'summary 0820'!K13</f>
        <v>3</v>
      </c>
      <c r="AA5" s="1" t="n">
        <f aca="false">'summary 0827'!K13</f>
        <v>6</v>
      </c>
      <c r="AB5" s="1" t="n">
        <f aca="false">'summary 0904'!K13</f>
        <v>4</v>
      </c>
      <c r="AC5" s="1" t="n">
        <f aca="false">'summary 0910'!K13</f>
        <v>3</v>
      </c>
      <c r="AD5" s="1" t="n">
        <f aca="false">'summary 0917'!K13</f>
        <v>6</v>
      </c>
    </row>
    <row r="6" customFormat="false" ht="12.75" hidden="false" customHeight="false" outlineLevel="0" collapsed="false">
      <c r="A6" s="3" t="s">
        <v>33</v>
      </c>
      <c r="B6" s="5"/>
      <c r="G6" s="1" t="n">
        <f aca="false">1+1</f>
        <v>2</v>
      </c>
      <c r="H6" s="1" t="n">
        <f aca="false">1+1+1+1</f>
        <v>4</v>
      </c>
      <c r="I6" s="1" t="n">
        <f aca="false">1</f>
        <v>1</v>
      </c>
      <c r="J6" s="1" t="n">
        <f aca="false">1+1+1</f>
        <v>3</v>
      </c>
      <c r="K6" s="5"/>
      <c r="L6" s="5"/>
      <c r="M6" s="5" t="n">
        <v>1</v>
      </c>
      <c r="N6" s="6"/>
      <c r="O6" s="1" t="n">
        <v>1</v>
      </c>
      <c r="P6" s="1" t="n">
        <v>3</v>
      </c>
      <c r="T6" s="1" t="n">
        <f aca="false">'[1]summary 0709'!K13</f>
        <v>5</v>
      </c>
      <c r="U6" s="1" t="n">
        <f aca="false">'[1]summary 0716'!K13</f>
        <v>5</v>
      </c>
      <c r="V6" s="1" t="n">
        <f aca="false">'[1]summary 0723'!K13</f>
        <v>5</v>
      </c>
      <c r="W6" s="1" t="n">
        <f aca="false">'[1]summary 0730'!K14</f>
        <v>1</v>
      </c>
      <c r="X6" s="1" t="n">
        <f aca="false">'[1]summary 0806'!K14</f>
        <v>1</v>
      </c>
      <c r="Y6" s="1" t="n">
        <f aca="false">'[1]summary 0813'!K14</f>
        <v>2</v>
      </c>
      <c r="AA6" s="1" t="n">
        <f aca="false">'summary 0827'!K14</f>
        <v>1</v>
      </c>
      <c r="AC6" s="1" t="n">
        <f aca="false">'summary 0910'!K14</f>
        <v>2</v>
      </c>
    </row>
    <row r="7" customFormat="false" ht="12.75" hidden="false" customHeight="false" outlineLevel="0" collapsed="false">
      <c r="A7" s="3" t="s">
        <v>34</v>
      </c>
      <c r="B7" s="5"/>
      <c r="G7" s="1" t="n">
        <f aca="false">1+1+1</f>
        <v>3</v>
      </c>
      <c r="K7" s="5"/>
      <c r="L7" s="5"/>
      <c r="M7" s="5" t="n">
        <v>1</v>
      </c>
      <c r="N7" s="6" t="n">
        <f aca="false">1</f>
        <v>1</v>
      </c>
      <c r="O7" s="1" t="n">
        <v>3</v>
      </c>
      <c r="Q7" s="1" t="n">
        <f aca="false">'[1]summary 0618'!K15</f>
        <v>1</v>
      </c>
      <c r="R7" s="1" t="n">
        <f aca="false">'[1]summary 0625'!K15</f>
        <v>5</v>
      </c>
      <c r="S7" s="1" t="n">
        <f aca="false">'[1]summary 0702'!K15</f>
        <v>1</v>
      </c>
      <c r="T7" s="1" t="n">
        <f aca="false">'[1]summary 0709'!K14</f>
        <v>3</v>
      </c>
      <c r="W7" s="1" t="n">
        <f aca="false">'[1]summary 0730'!K15</f>
        <v>2</v>
      </c>
      <c r="X7" s="1" t="n">
        <f aca="false">'[1]summary 0806'!K15</f>
        <v>1</v>
      </c>
      <c r="Y7" s="1" t="n">
        <f aca="false">'[1]summary 0813'!K15</f>
        <v>2</v>
      </c>
      <c r="AA7" s="1" t="n">
        <f aca="false">'summary 0827'!K15</f>
        <v>3</v>
      </c>
      <c r="AB7" s="1" t="n">
        <f aca="false">'summary 0904'!K15</f>
        <v>1</v>
      </c>
      <c r="AC7" s="1" t="n">
        <f aca="false">'summary 0910'!K15</f>
        <v>1</v>
      </c>
    </row>
    <row r="8" customFormat="false" ht="12.75" hidden="false" customHeight="false" outlineLevel="0" collapsed="false">
      <c r="A8" s="3" t="s">
        <v>35</v>
      </c>
      <c r="B8" s="5"/>
      <c r="G8" s="1" t="n">
        <f aca="false">1+1+1+1</f>
        <v>4</v>
      </c>
      <c r="H8" s="1" t="n">
        <f aca="false">1</f>
        <v>1</v>
      </c>
      <c r="I8" s="1" t="n">
        <f aca="false">1+1+1+1+1</f>
        <v>5</v>
      </c>
      <c r="J8" s="1" t="n">
        <f aca="false">1</f>
        <v>1</v>
      </c>
      <c r="K8" s="5" t="n">
        <v>2</v>
      </c>
      <c r="L8" s="5" t="n">
        <v>1</v>
      </c>
      <c r="M8" s="5"/>
      <c r="N8" s="6" t="n">
        <f aca="false">3</f>
        <v>3</v>
      </c>
      <c r="P8" s="1" t="n">
        <v>3</v>
      </c>
      <c r="Q8" s="1" t="n">
        <f aca="false">'[1]summary 0618'!K16</f>
        <v>1</v>
      </c>
      <c r="T8" s="1" t="n">
        <f aca="false">'[1]summary 0709'!K15</f>
        <v>2</v>
      </c>
      <c r="V8" s="1" t="n">
        <f aca="false">'[1]summary 0723'!K16</f>
        <v>2</v>
      </c>
      <c r="X8" s="1" t="n">
        <f aca="false">'[1]summary 0806'!K16</f>
        <v>1</v>
      </c>
      <c r="Y8" s="1" t="n">
        <f aca="false">'[1]summary 0813'!K16</f>
        <v>1</v>
      </c>
      <c r="Z8" s="1" t="n">
        <f aca="false">'summary 0820'!K16</f>
        <v>3</v>
      </c>
      <c r="AA8" s="1" t="n">
        <f aca="false">'summary 0827'!K16</f>
        <v>2</v>
      </c>
    </row>
    <row r="9" customFormat="false" ht="12.75" hidden="false" customHeight="false" outlineLevel="0" collapsed="false">
      <c r="A9" s="3" t="s">
        <v>36</v>
      </c>
      <c r="B9" s="5"/>
      <c r="K9" s="5" t="n">
        <v>1</v>
      </c>
      <c r="L9" s="5"/>
      <c r="M9" s="5" t="n">
        <v>1</v>
      </c>
      <c r="N9" s="6"/>
      <c r="O9" s="1" t="n">
        <v>2</v>
      </c>
      <c r="Q9" s="1" t="n">
        <f aca="false">'[1]summary 0618'!K17</f>
        <v>4</v>
      </c>
      <c r="R9" s="1" t="n">
        <f aca="false">'[1]summary 0625'!K17</f>
        <v>7</v>
      </c>
      <c r="V9" s="1" t="n">
        <f aca="false">'[1]summary 0723'!K16</f>
        <v>2</v>
      </c>
      <c r="W9" s="1" t="n">
        <f aca="false">'[1]summary 0730'!K17</f>
        <v>3</v>
      </c>
      <c r="X9" s="1" t="n">
        <f aca="false">'[1]summary 0806'!K17</f>
        <v>3</v>
      </c>
      <c r="Y9" s="1" t="n">
        <f aca="false">'[1]summary 0813'!K17</f>
        <v>2</v>
      </c>
      <c r="Z9" s="1" t="n">
        <f aca="false">'summary 0820'!K17</f>
        <v>3</v>
      </c>
      <c r="AA9" s="1" t="n">
        <f aca="false">'summary 0827'!K17</f>
        <v>2</v>
      </c>
      <c r="AB9" s="1" t="n">
        <f aca="false">'summary 0904'!K17</f>
        <v>1</v>
      </c>
      <c r="AD9" s="1" t="n">
        <f aca="false">'summary 0917'!K17</f>
        <v>1</v>
      </c>
    </row>
    <row r="10" customFormat="false" ht="12.75" hidden="false" customHeight="false" outlineLevel="0" collapsed="false">
      <c r="A10" s="7" t="s">
        <v>37</v>
      </c>
      <c r="B10" s="5"/>
      <c r="K10" s="5"/>
      <c r="L10" s="5"/>
      <c r="M10" s="5"/>
      <c r="N10" s="5"/>
      <c r="S10" s="1" t="n">
        <f aca="false">'[1]summary 0702'!K18</f>
        <v>1</v>
      </c>
      <c r="U10" s="1" t="n">
        <f aca="false">'[1]summary 0716'!K17</f>
        <v>1</v>
      </c>
      <c r="V10" s="1" t="n">
        <f aca="false">'[1]summary 0723'!K17</f>
        <v>1</v>
      </c>
      <c r="W10" s="1" t="n">
        <f aca="false">'[1]summary 0730'!K18</f>
        <v>2</v>
      </c>
      <c r="X10" s="1" t="n">
        <f aca="false">'[1]summary 0806'!K18</f>
        <v>1</v>
      </c>
      <c r="Z10" s="1" t="n">
        <f aca="false">'summary 0820'!K18</f>
        <v>1</v>
      </c>
      <c r="AA10" s="1" t="n">
        <f aca="false">'summary 0827'!K18</f>
        <v>1</v>
      </c>
      <c r="AB10" s="1" t="n">
        <f aca="false">'summary 0904'!K18</f>
        <v>1</v>
      </c>
      <c r="AD10" s="1" t="n">
        <f aca="false">'summary 0917'!K18</f>
        <v>1</v>
      </c>
    </row>
    <row r="11" customFormat="false" ht="12.75" hidden="false" customHeight="false" outlineLevel="0" collapsed="false">
      <c r="A11" s="8" t="s">
        <v>38</v>
      </c>
      <c r="B11" s="5"/>
      <c r="G11" s="1" t="n">
        <v>44</v>
      </c>
      <c r="H11" s="1" t="n">
        <v>16</v>
      </c>
      <c r="I11" s="1" t="n">
        <v>19</v>
      </c>
      <c r="J11" s="1" t="n">
        <f aca="false">SUM(J2:J8)</f>
        <v>26</v>
      </c>
      <c r="K11" s="5" t="n">
        <f aca="false">SUM(K2:K9)</f>
        <v>22</v>
      </c>
      <c r="L11" s="5" t="n">
        <f aca="false">SUM(L2:L9)</f>
        <v>13</v>
      </c>
      <c r="M11" s="5" t="n">
        <f aca="false">SUM(M2:M9)</f>
        <v>11</v>
      </c>
      <c r="N11" s="5" t="n">
        <f aca="false">SUM(N2:N9)</f>
        <v>17</v>
      </c>
      <c r="O11" s="5" t="n">
        <f aca="false">SUM(O2:O9)</f>
        <v>16</v>
      </c>
      <c r="P11" s="5" t="n">
        <f aca="false">SUM(P2:P9)</f>
        <v>16</v>
      </c>
      <c r="Q11" s="5" t="n">
        <f aca="false">SUM(Q2:Q9)</f>
        <v>16</v>
      </c>
      <c r="R11" s="5" t="n">
        <f aca="false">SUM(R2:R9)</f>
        <v>26</v>
      </c>
      <c r="S11" s="5" t="n">
        <f aca="false">SUM(S2:S10)</f>
        <v>8</v>
      </c>
      <c r="T11" s="5" t="n">
        <f aca="false">SUM(T2:T10)</f>
        <v>23</v>
      </c>
      <c r="U11" s="1" t="n">
        <f aca="false">SUM(U3:U10)</f>
        <v>15</v>
      </c>
      <c r="V11" s="1" t="n">
        <f aca="false">SUM(V3:V10)</f>
        <v>19</v>
      </c>
      <c r="W11" s="1" t="n">
        <f aca="false">SUM(W3:W10)</f>
        <v>29</v>
      </c>
      <c r="X11" s="1" t="n">
        <f aca="false">SUM(X3:X10)</f>
        <v>24</v>
      </c>
      <c r="Y11" s="1" t="n">
        <f aca="false">SUM(Y3:Y10)</f>
        <v>17</v>
      </c>
      <c r="Z11" s="1" t="n">
        <f aca="false">SUM(Z3:Z10)</f>
        <v>14</v>
      </c>
      <c r="AA11" s="1" t="n">
        <f aca="false">SUM(AA3:AA10)</f>
        <v>23</v>
      </c>
      <c r="AB11" s="1" t="n">
        <f aca="false">SUM(AB3:AB10)</f>
        <v>18</v>
      </c>
      <c r="AC11" s="1" t="n">
        <f aca="false">SUM(AC2:AC10)</f>
        <v>11</v>
      </c>
      <c r="AD11" s="1" t="n">
        <f aca="false">SUM(AD2:AD10)</f>
        <v>16</v>
      </c>
    </row>
    <row r="12" customFormat="false" ht="12.75" hidden="false" customHeight="false" outlineLevel="0" collapsed="false">
      <c r="A12" s="2" t="s">
        <v>0</v>
      </c>
      <c r="B12" s="2"/>
      <c r="C12" s="2"/>
      <c r="D12" s="2"/>
      <c r="E12" s="2"/>
      <c r="F12" s="2"/>
      <c r="G12" s="9" t="n">
        <v>36986</v>
      </c>
      <c r="H12" s="9" t="n">
        <v>36993</v>
      </c>
      <c r="I12" s="9" t="n">
        <v>37000</v>
      </c>
      <c r="J12" s="9" t="n">
        <v>37007</v>
      </c>
      <c r="K12" s="9" t="n">
        <v>37013</v>
      </c>
      <c r="L12" s="9" t="n">
        <v>37021</v>
      </c>
      <c r="M12" s="9" t="n">
        <v>37029</v>
      </c>
      <c r="N12" s="9" t="n">
        <v>37039</v>
      </c>
      <c r="O12" s="9" t="n">
        <v>37046</v>
      </c>
      <c r="P12" s="9" t="n">
        <v>37053</v>
      </c>
      <c r="Q12" s="9" t="n">
        <v>37060</v>
      </c>
      <c r="R12" s="9" t="n">
        <v>37067</v>
      </c>
      <c r="S12" s="9" t="n">
        <v>37074</v>
      </c>
      <c r="T12" s="9" t="n">
        <v>37081</v>
      </c>
      <c r="U12" s="9" t="n">
        <v>37088</v>
      </c>
      <c r="V12" s="9" t="n">
        <v>37095</v>
      </c>
      <c r="W12" s="9" t="n">
        <v>37102</v>
      </c>
      <c r="X12" s="9" t="n">
        <v>37109</v>
      </c>
      <c r="Y12" s="9" t="n">
        <v>37116</v>
      </c>
      <c r="Z12" s="9" t="n">
        <v>37123</v>
      </c>
      <c r="AA12" s="9" t="n">
        <v>37130</v>
      </c>
      <c r="AB12" s="9" t="n">
        <v>37138</v>
      </c>
      <c r="AC12" s="9" t="n">
        <v>37144</v>
      </c>
      <c r="AD12" s="9" t="n">
        <v>37151</v>
      </c>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15" customFormat="false" ht="12.75" hidden="false" customHeight="false" outlineLevel="0" collapsed="false">
      <c r="A15" s="1" t="s">
        <v>39</v>
      </c>
      <c r="Y15" s="1" t="n">
        <f aca="false">[2]Aug!$U$24+[2]Aug!$U$9</f>
        <v>3</v>
      </c>
      <c r="Z15" s="1" t="n">
        <f aca="false">[2]Aug!$AB$27</f>
        <v>1</v>
      </c>
      <c r="AB15" s="1" t="n">
        <f aca="false">3</f>
        <v>3</v>
      </c>
      <c r="AC15" s="1" t="n">
        <f aca="false">2</f>
        <v>2</v>
      </c>
      <c r="AD15" s="1" t="n">
        <v>3</v>
      </c>
      <c r="AE15" s="1" t="s">
        <v>39</v>
      </c>
    </row>
    <row r="16" customFormat="false" ht="12.75" hidden="false" customHeight="false" outlineLevel="0" collapsed="false">
      <c r="A16" s="1" t="s">
        <v>40</v>
      </c>
      <c r="X16" s="1" t="n">
        <f aca="false">[2]Aug!$N$22+[2]Aug!$N$20+[2]Aug!$N$7+[2]Aug!$N$8</f>
        <v>14</v>
      </c>
      <c r="Y16" s="1" t="n">
        <f aca="false">[2]Aug!$U$20+[2]Aug!$U$22+[2]Aug!$U$16</f>
        <v>3</v>
      </c>
      <c r="Z16" s="1" t="n">
        <f aca="false">[2]Aug!$AB$22+[2]Aug!$AB$7+[2]Aug!$AB$8</f>
        <v>8</v>
      </c>
      <c r="AA16" s="1" t="n">
        <f aca="false">[2]Aug!$AI$16+1</f>
        <v>2</v>
      </c>
      <c r="AB16" s="1" t="n">
        <f aca="false">1+1+5+2</f>
        <v>9</v>
      </c>
      <c r="AC16" s="1" t="n">
        <f aca="false">1+4+12</f>
        <v>17</v>
      </c>
      <c r="AD16" s="1" t="n">
        <v>57</v>
      </c>
      <c r="AE16" s="1" t="s">
        <v>40</v>
      </c>
    </row>
    <row r="17" customFormat="false" ht="12.75" hidden="false" customHeight="false" outlineLevel="0" collapsed="false">
      <c r="A17" s="1" t="s">
        <v>41</v>
      </c>
      <c r="AE17" s="1" t="s">
        <v>41</v>
      </c>
    </row>
    <row r="18" customFormat="false" ht="12.75" hidden="false" customHeight="false" outlineLevel="0" collapsed="false">
      <c r="A18" s="1" t="s">
        <v>42</v>
      </c>
      <c r="AE18" s="1" t="s">
        <v>42</v>
      </c>
    </row>
    <row r="19" customFormat="false" ht="12.75" hidden="false" customHeight="false" outlineLevel="0" collapsed="false">
      <c r="A19" s="1" t="s">
        <v>43</v>
      </c>
      <c r="AE19" s="1" t="s">
        <v>43</v>
      </c>
    </row>
    <row r="20" customFormat="false" ht="12.75" hidden="false" customHeight="false" outlineLevel="0" collapsed="false">
      <c r="A20" s="1" t="s">
        <v>44</v>
      </c>
      <c r="X20" s="1" t="n">
        <f aca="false">[2]Aug!$N$21+[2]Aug!$N$15</f>
        <v>6</v>
      </c>
      <c r="Y20" s="1" t="n">
        <f aca="false">[2]Aug!$U$26+[2]Aug!$U$21</f>
        <v>7</v>
      </c>
      <c r="Z20" s="1" t="n">
        <f aca="false">[2]Aug!$AB$26+[2]Aug!$AB$21</f>
        <v>3</v>
      </c>
      <c r="AA20" s="1" t="n">
        <f aca="false">[2]Aug!$AI$26+[2]Aug!$AI$21</f>
        <v>11</v>
      </c>
      <c r="AB20" s="1" t="n">
        <f aca="false">1</f>
        <v>1</v>
      </c>
      <c r="AC20" s="1" t="n">
        <f aca="false">14+3</f>
        <v>17</v>
      </c>
      <c r="AD20" s="1" t="n">
        <v>6</v>
      </c>
      <c r="AE20" s="1" t="s">
        <v>44</v>
      </c>
    </row>
    <row r="22" customFormat="false" ht="12.75" hidden="false" customHeight="false" outlineLevel="0" collapsed="false">
      <c r="A22" s="1" t="s">
        <v>45</v>
      </c>
      <c r="X22" s="1" t="n">
        <f aca="false">SUM(X15:X20)</f>
        <v>20</v>
      </c>
      <c r="Y22" s="1" t="n">
        <f aca="false">SUM(Y15:Y20)</f>
        <v>13</v>
      </c>
      <c r="Z22" s="1" t="n">
        <f aca="false">SUM(Z15:Z20)</f>
        <v>12</v>
      </c>
      <c r="AA22" s="1" t="n">
        <f aca="false">SUM(AA15:AA20)</f>
        <v>13</v>
      </c>
      <c r="AB22" s="1" t="n">
        <f aca="false">SUM(AB15:AB20)</f>
        <v>13</v>
      </c>
      <c r="AC22" s="1" t="n">
        <f aca="false">SUM(AC15:AC20)</f>
        <v>36</v>
      </c>
      <c r="AD22" s="1" t="n">
        <f aca="false">SUM(AD15:AD20)</f>
        <v>66</v>
      </c>
      <c r="AE22" s="1" t="s">
        <v>46</v>
      </c>
    </row>
    <row r="24" customFormat="false" ht="12.75" hidden="false" customHeight="false" outlineLevel="0" collapsed="false">
      <c r="A24" s="1" t="s">
        <v>47</v>
      </c>
      <c r="AE24" s="1" t="s">
        <v>47</v>
      </c>
    </row>
    <row r="111" customFormat="false" ht="12.75" hidden="false" customHeight="false" outlineLevel="0" collapsed="false">
      <c r="A111" s="10" t="s">
        <v>227</v>
      </c>
      <c r="B111" s="11"/>
      <c r="C111" s="11"/>
      <c r="D111" s="11"/>
      <c r="E111" s="11"/>
      <c r="F111" s="12"/>
      <c r="G111" s="11"/>
      <c r="H111" s="11"/>
      <c r="I111" s="12"/>
      <c r="J111" s="12"/>
      <c r="K111" s="12"/>
      <c r="L111" s="11"/>
    </row>
    <row r="112" customFormat="false" ht="12.75" hidden="false" customHeight="false" outlineLevel="0" collapsed="false">
      <c r="A112" s="11"/>
      <c r="B112" s="11"/>
      <c r="C112" s="11"/>
      <c r="D112" s="11"/>
      <c r="E112" s="11"/>
      <c r="F112" s="12"/>
      <c r="G112" s="11"/>
      <c r="H112" s="11"/>
      <c r="I112" s="12"/>
      <c r="J112" s="12"/>
      <c r="K112" s="12"/>
      <c r="L112" s="11"/>
    </row>
    <row r="113" customFormat="false" ht="12.75" hidden="false" customHeight="false" outlineLevel="0" collapsed="false">
      <c r="A113" s="13" t="s">
        <v>49</v>
      </c>
      <c r="B113" s="11"/>
      <c r="C113" s="11"/>
      <c r="D113" s="11"/>
      <c r="E113" s="11"/>
      <c r="F113" s="12"/>
      <c r="G113" s="11"/>
      <c r="H113" s="11"/>
      <c r="I113" s="12"/>
      <c r="J113" s="12"/>
      <c r="K113" s="12"/>
      <c r="L113" s="11"/>
    </row>
    <row r="114" customFormat="false" ht="12.75" hidden="false" customHeight="false" outlineLevel="0" collapsed="false">
      <c r="A114" s="11" t="s">
        <v>50</v>
      </c>
      <c r="B114" s="11"/>
      <c r="C114" s="11"/>
      <c r="D114" s="11"/>
      <c r="E114" s="11"/>
      <c r="F114" s="12"/>
      <c r="G114" s="11"/>
      <c r="H114" s="11"/>
      <c r="I114" s="12"/>
      <c r="J114" s="12"/>
      <c r="K114" s="12"/>
      <c r="L114" s="11"/>
    </row>
    <row r="115" customFormat="false" ht="12.75" hidden="false" customHeight="false" outlineLevel="0" collapsed="false">
      <c r="A115" s="11" t="s">
        <v>51</v>
      </c>
      <c r="B115" s="11"/>
      <c r="C115" s="11"/>
      <c r="D115" s="11"/>
      <c r="E115" s="11"/>
      <c r="F115" s="12"/>
      <c r="G115" s="11"/>
      <c r="H115" s="11"/>
      <c r="I115" s="12"/>
      <c r="J115" s="12"/>
      <c r="K115" s="12"/>
      <c r="L115" s="11"/>
    </row>
    <row r="116" customFormat="false" ht="12.75" hidden="false" customHeight="false" outlineLevel="0" collapsed="false">
      <c r="A116" s="11" t="s">
        <v>52</v>
      </c>
      <c r="B116" s="11"/>
      <c r="C116" s="11"/>
      <c r="D116" s="11"/>
      <c r="E116" s="11"/>
      <c r="F116" s="12"/>
      <c r="G116" s="11"/>
      <c r="H116" s="11"/>
      <c r="I116" s="12"/>
      <c r="J116" s="12"/>
      <c r="K116" s="12"/>
      <c r="L116" s="11"/>
    </row>
    <row r="117" customFormat="false" ht="12.75" hidden="false" customHeight="false" outlineLevel="0" collapsed="false">
      <c r="A117" s="11" t="s">
        <v>53</v>
      </c>
      <c r="B117" s="11"/>
      <c r="C117" s="11"/>
      <c r="D117" s="11"/>
      <c r="E117" s="11"/>
      <c r="F117" s="12"/>
      <c r="G117" s="11"/>
      <c r="H117" s="11"/>
      <c r="I117" s="12"/>
      <c r="J117" s="12"/>
      <c r="K117" s="12"/>
      <c r="L117" s="11"/>
    </row>
    <row r="118" customFormat="false" ht="12.75" hidden="false" customHeight="false" outlineLevel="0" collapsed="false">
      <c r="A118" s="11" t="s">
        <v>54</v>
      </c>
      <c r="B118" s="11"/>
      <c r="C118" s="11"/>
      <c r="D118" s="11"/>
      <c r="E118" s="11"/>
      <c r="F118" s="12"/>
      <c r="G118" s="11"/>
      <c r="H118" s="11"/>
      <c r="I118" s="12"/>
      <c r="J118" s="12"/>
      <c r="K118" s="12"/>
      <c r="L118" s="11"/>
    </row>
    <row r="119" customFormat="false" ht="12.75" hidden="false" customHeight="false" outlineLevel="0" collapsed="false">
      <c r="A119" s="11" t="s">
        <v>55</v>
      </c>
      <c r="B119" s="11"/>
      <c r="C119" s="11"/>
      <c r="D119" s="11"/>
      <c r="E119" s="11"/>
      <c r="F119" s="12"/>
      <c r="G119" s="11"/>
      <c r="H119" s="11"/>
      <c r="I119" s="12"/>
      <c r="J119" s="12"/>
      <c r="K119" s="12"/>
      <c r="L119" s="11"/>
    </row>
    <row r="120" customFormat="false" ht="12.75" hidden="false" customHeight="false" outlineLevel="0" collapsed="false">
      <c r="A120" s="11" t="s">
        <v>56</v>
      </c>
      <c r="B120" s="11"/>
      <c r="C120" s="11"/>
      <c r="D120" s="11"/>
      <c r="E120" s="11"/>
      <c r="F120" s="12"/>
      <c r="G120" s="11"/>
      <c r="H120" s="11"/>
      <c r="I120" s="12"/>
      <c r="J120" s="12"/>
      <c r="K120" s="12"/>
      <c r="L120" s="11"/>
    </row>
    <row r="121" customFormat="false" ht="12.75" hidden="false" customHeight="false" outlineLevel="0" collapsed="false">
      <c r="A121" s="11" t="s">
        <v>57</v>
      </c>
      <c r="B121" s="11"/>
      <c r="C121" s="11"/>
      <c r="D121" s="11"/>
      <c r="E121" s="11"/>
      <c r="F121" s="12"/>
      <c r="G121" s="11"/>
      <c r="H121" s="11"/>
      <c r="I121" s="12"/>
      <c r="J121" s="12"/>
      <c r="K121" s="12"/>
      <c r="L121" s="11"/>
    </row>
    <row r="122" customFormat="false" ht="12.75" hidden="false" customHeight="false" outlineLevel="0" collapsed="false">
      <c r="A122" s="11" t="s">
        <v>58</v>
      </c>
      <c r="B122" s="11"/>
      <c r="C122" s="11"/>
      <c r="D122" s="11"/>
      <c r="E122" s="11"/>
      <c r="F122" s="12"/>
      <c r="G122" s="11"/>
      <c r="H122" s="11"/>
      <c r="I122" s="12"/>
      <c r="J122" s="12"/>
      <c r="K122" s="12"/>
      <c r="L122" s="11"/>
    </row>
    <row r="123" customFormat="false" ht="12.75" hidden="false" customHeight="false" outlineLevel="0" collapsed="false">
      <c r="A123" s="11"/>
      <c r="B123" s="11"/>
      <c r="C123" s="11"/>
      <c r="D123" s="11"/>
      <c r="E123" s="11"/>
      <c r="F123" s="12"/>
      <c r="G123" s="11"/>
      <c r="H123" s="11"/>
      <c r="I123" s="12"/>
      <c r="J123" s="12"/>
      <c r="K123" s="12"/>
      <c r="L123" s="11"/>
    </row>
    <row r="124" customFormat="false" ht="12.75" hidden="false" customHeight="false" outlineLevel="0" collapsed="false">
      <c r="A124" s="14"/>
      <c r="B124" s="14"/>
      <c r="C124" s="14"/>
      <c r="D124" s="14"/>
      <c r="E124" s="14" t="s">
        <v>59</v>
      </c>
      <c r="F124" s="14"/>
      <c r="G124" s="14"/>
      <c r="H124" s="14"/>
      <c r="I124" s="14" t="s">
        <v>60</v>
      </c>
      <c r="J124" s="14" t="s">
        <v>61</v>
      </c>
      <c r="K124" s="14" t="s">
        <v>62</v>
      </c>
      <c r="L124" s="14" t="s">
        <v>63</v>
      </c>
    </row>
    <row r="125" customFormat="false" ht="12.75" hidden="false" customHeight="false" outlineLevel="0" collapsed="false">
      <c r="A125" s="14" t="s">
        <v>64</v>
      </c>
      <c r="B125" s="14" t="s">
        <v>65</v>
      </c>
      <c r="C125" s="14" t="s">
        <v>66</v>
      </c>
      <c r="D125" s="14" t="s">
        <v>67</v>
      </c>
      <c r="E125" s="14" t="s">
        <v>68</v>
      </c>
      <c r="F125" s="14" t="s">
        <v>49</v>
      </c>
      <c r="G125" s="14" t="s">
        <v>69</v>
      </c>
      <c r="H125" s="14" t="s">
        <v>70</v>
      </c>
      <c r="I125" s="14" t="s">
        <v>71</v>
      </c>
      <c r="J125" s="14" t="s">
        <v>72</v>
      </c>
      <c r="K125" s="14" t="s">
        <v>73</v>
      </c>
      <c r="L125" s="14" t="s">
        <v>74</v>
      </c>
    </row>
    <row r="126" customFormat="false" ht="12.75" hidden="false" customHeight="false" outlineLevel="0" collapsed="false">
      <c r="A126" s="14"/>
      <c r="B126" s="14"/>
      <c r="C126" s="14"/>
      <c r="D126" s="14"/>
      <c r="E126" s="14"/>
      <c r="F126" s="14"/>
      <c r="G126" s="14"/>
      <c r="H126" s="14"/>
      <c r="I126" s="14"/>
      <c r="J126" s="14"/>
      <c r="K126" s="14"/>
      <c r="L126" s="14"/>
    </row>
    <row r="127" customFormat="false" ht="25.5" hidden="false" customHeight="false" outlineLevel="0" collapsed="false">
      <c r="A127" s="20" t="n">
        <v>37155</v>
      </c>
      <c r="B127" s="21" t="s">
        <v>311</v>
      </c>
      <c r="C127" s="21" t="s">
        <v>42</v>
      </c>
      <c r="D127" s="21" t="s">
        <v>191</v>
      </c>
      <c r="E127" s="21" t="s">
        <v>192</v>
      </c>
      <c r="F127" s="21" t="s">
        <v>105</v>
      </c>
      <c r="G127" s="22" t="s">
        <v>312</v>
      </c>
      <c r="H127" s="22"/>
      <c r="I127" s="21" t="s">
        <v>81</v>
      </c>
      <c r="J127" s="21" t="s">
        <v>82</v>
      </c>
      <c r="K127" s="21" t="s">
        <v>81</v>
      </c>
      <c r="L127" s="21" t="s">
        <v>83</v>
      </c>
    </row>
    <row r="128" customFormat="false" ht="63.75" hidden="false" customHeight="false" outlineLevel="0" collapsed="false">
      <c r="A128" s="20" t="n">
        <v>37155</v>
      </c>
      <c r="B128" s="21" t="s">
        <v>313</v>
      </c>
      <c r="C128" s="21" t="s">
        <v>42</v>
      </c>
      <c r="D128" s="21" t="s">
        <v>235</v>
      </c>
      <c r="E128" s="21" t="s">
        <v>86</v>
      </c>
      <c r="F128" s="21" t="s">
        <v>87</v>
      </c>
      <c r="G128" s="22" t="s">
        <v>314</v>
      </c>
      <c r="H128" s="21"/>
      <c r="I128" s="21" t="s">
        <v>82</v>
      </c>
      <c r="J128" s="21" t="s">
        <v>82</v>
      </c>
      <c r="K128" s="21" t="s">
        <v>81</v>
      </c>
      <c r="L128" s="21" t="s">
        <v>83</v>
      </c>
    </row>
    <row r="129" customFormat="false" ht="38.25" hidden="false" customHeight="false" outlineLevel="0" collapsed="false">
      <c r="A129" s="20" t="n">
        <v>37155</v>
      </c>
      <c r="B129" s="21" t="s">
        <v>315</v>
      </c>
      <c r="C129" s="21" t="s">
        <v>42</v>
      </c>
      <c r="D129" s="21" t="s">
        <v>235</v>
      </c>
      <c r="E129" s="21" t="s">
        <v>86</v>
      </c>
      <c r="F129" s="21" t="s">
        <v>87</v>
      </c>
      <c r="G129" s="22" t="s">
        <v>316</v>
      </c>
      <c r="H129" s="21"/>
      <c r="I129" s="21" t="s">
        <v>82</v>
      </c>
      <c r="J129" s="21" t="s">
        <v>82</v>
      </c>
      <c r="K129" s="21" t="s">
        <v>81</v>
      </c>
      <c r="L129" s="21" t="s">
        <v>83</v>
      </c>
    </row>
    <row r="130" customFormat="false" ht="210" hidden="false" customHeight="true" outlineLevel="0" collapsed="false">
      <c r="A130" s="20" t="n">
        <v>37155</v>
      </c>
      <c r="B130" s="22" t="s">
        <v>317</v>
      </c>
      <c r="C130" s="21" t="s">
        <v>40</v>
      </c>
      <c r="D130" s="21" t="s">
        <v>217</v>
      </c>
      <c r="E130" s="21" t="s">
        <v>318</v>
      </c>
      <c r="F130" s="21" t="s">
        <v>96</v>
      </c>
      <c r="G130" s="22" t="s">
        <v>319</v>
      </c>
      <c r="H130" s="21"/>
      <c r="I130" s="21" t="s">
        <v>82</v>
      </c>
      <c r="J130" s="21" t="s">
        <v>82</v>
      </c>
      <c r="K130" s="21" t="s">
        <v>82</v>
      </c>
      <c r="L130" s="21" t="s">
        <v>83</v>
      </c>
    </row>
    <row r="131" customFormat="false" ht="24.75" hidden="false" customHeight="true" outlineLevel="0" collapsed="false">
      <c r="A131" s="20" t="n">
        <v>37154</v>
      </c>
      <c r="B131" s="21" t="s">
        <v>320</v>
      </c>
      <c r="C131" s="21" t="s">
        <v>42</v>
      </c>
      <c r="D131" s="21" t="s">
        <v>188</v>
      </c>
      <c r="E131" s="21" t="s">
        <v>86</v>
      </c>
      <c r="F131" s="21" t="s">
        <v>165</v>
      </c>
      <c r="G131" s="22" t="s">
        <v>321</v>
      </c>
      <c r="H131" s="21"/>
      <c r="I131" s="21" t="s">
        <v>82</v>
      </c>
      <c r="J131" s="21" t="s">
        <v>82</v>
      </c>
      <c r="K131" s="21" t="s">
        <v>81</v>
      </c>
      <c r="L131" s="21" t="s">
        <v>83</v>
      </c>
    </row>
    <row r="132" customFormat="false" ht="38.25" hidden="false" customHeight="false" outlineLevel="0" collapsed="false">
      <c r="A132" s="20" t="n">
        <v>37154</v>
      </c>
      <c r="B132" s="21" t="s">
        <v>322</v>
      </c>
      <c r="C132" s="21" t="s">
        <v>42</v>
      </c>
      <c r="D132" s="21" t="s">
        <v>322</v>
      </c>
      <c r="E132" s="21" t="s">
        <v>86</v>
      </c>
      <c r="F132" s="21" t="s">
        <v>161</v>
      </c>
      <c r="G132" s="22" t="s">
        <v>323</v>
      </c>
      <c r="H132" s="21"/>
      <c r="I132" s="21" t="s">
        <v>82</v>
      </c>
      <c r="J132" s="21" t="s">
        <v>82</v>
      </c>
      <c r="K132" s="21" t="s">
        <v>81</v>
      </c>
      <c r="L132" s="21" t="s">
        <v>83</v>
      </c>
      <c r="M132" s="19"/>
      <c r="N132" s="19"/>
      <c r="O132" s="19"/>
      <c r="P132" s="19"/>
      <c r="Q132" s="19"/>
      <c r="R132" s="19"/>
      <c r="S132" s="19"/>
      <c r="T132" s="19"/>
      <c r="U132" s="19"/>
      <c r="V132" s="19"/>
      <c r="W132" s="19"/>
      <c r="X132" s="19"/>
      <c r="Y132" s="19"/>
    </row>
    <row r="133" customFormat="false" ht="51" hidden="false" customHeight="false" outlineLevel="0" collapsed="false">
      <c r="A133" s="20" t="n">
        <v>37154</v>
      </c>
      <c r="B133" s="22" t="s">
        <v>324</v>
      </c>
      <c r="C133" s="21" t="s">
        <v>42</v>
      </c>
      <c r="D133" s="21" t="s">
        <v>235</v>
      </c>
      <c r="E133" s="21" t="s">
        <v>86</v>
      </c>
      <c r="F133" s="21" t="s">
        <v>87</v>
      </c>
      <c r="G133" s="22" t="s">
        <v>325</v>
      </c>
      <c r="H133" s="21"/>
      <c r="I133" s="21" t="s">
        <v>82</v>
      </c>
      <c r="J133" s="21" t="s">
        <v>82</v>
      </c>
      <c r="K133" s="21" t="s">
        <v>81</v>
      </c>
      <c r="L133" s="21" t="s">
        <v>83</v>
      </c>
      <c r="M133" s="19"/>
      <c r="N133" s="19"/>
      <c r="O133" s="19"/>
      <c r="P133" s="19"/>
      <c r="Q133" s="19"/>
      <c r="R133" s="19"/>
      <c r="S133" s="19"/>
      <c r="T133" s="19"/>
      <c r="U133" s="19"/>
      <c r="V133" s="19"/>
      <c r="W133" s="19"/>
      <c r="X133" s="19"/>
      <c r="Y133" s="19"/>
    </row>
    <row r="134" customFormat="false" ht="51" hidden="false" customHeight="false" outlineLevel="0" collapsed="false">
      <c r="A134" s="20" t="n">
        <v>37153</v>
      </c>
      <c r="B134" s="21" t="s">
        <v>326</v>
      </c>
      <c r="C134" s="21" t="s">
        <v>42</v>
      </c>
      <c r="D134" s="21" t="s">
        <v>235</v>
      </c>
      <c r="E134" s="21" t="s">
        <v>86</v>
      </c>
      <c r="F134" s="21" t="s">
        <v>87</v>
      </c>
      <c r="G134" s="22" t="s">
        <v>327</v>
      </c>
      <c r="H134" s="21"/>
      <c r="I134" s="21" t="s">
        <v>82</v>
      </c>
      <c r="J134" s="21" t="s">
        <v>82</v>
      </c>
      <c r="K134" s="21" t="s">
        <v>81</v>
      </c>
      <c r="L134" s="21" t="s">
        <v>83</v>
      </c>
      <c r="M134" s="19"/>
      <c r="N134" s="19"/>
      <c r="O134" s="19"/>
      <c r="P134" s="19"/>
      <c r="Q134" s="19"/>
      <c r="R134" s="19"/>
      <c r="S134" s="19"/>
      <c r="T134" s="19"/>
      <c r="U134" s="19"/>
      <c r="V134" s="19"/>
      <c r="W134" s="19"/>
      <c r="X134" s="19"/>
      <c r="Y134" s="19"/>
    </row>
    <row r="135" customFormat="false" ht="55.5" hidden="false" customHeight="true" outlineLevel="0" collapsed="false">
      <c r="A135" s="20" t="n">
        <v>37153</v>
      </c>
      <c r="B135" s="21" t="s">
        <v>89</v>
      </c>
      <c r="C135" s="21" t="s">
        <v>42</v>
      </c>
      <c r="D135" s="21" t="s">
        <v>89</v>
      </c>
      <c r="E135" s="21" t="s">
        <v>86</v>
      </c>
      <c r="F135" s="21" t="s">
        <v>87</v>
      </c>
      <c r="G135" s="22" t="s">
        <v>328</v>
      </c>
      <c r="H135" s="21"/>
      <c r="I135" s="21" t="s">
        <v>82</v>
      </c>
      <c r="J135" s="21" t="s">
        <v>82</v>
      </c>
      <c r="K135" s="21" t="s">
        <v>81</v>
      </c>
      <c r="L135" s="21" t="s">
        <v>83</v>
      </c>
      <c r="M135" s="19"/>
      <c r="N135" s="19"/>
      <c r="O135" s="19"/>
      <c r="P135" s="19"/>
      <c r="Q135" s="19"/>
      <c r="R135" s="19"/>
      <c r="S135" s="19"/>
      <c r="T135" s="19"/>
      <c r="U135" s="19"/>
      <c r="V135" s="19"/>
      <c r="W135" s="19"/>
      <c r="X135" s="19"/>
      <c r="Y135" s="19"/>
    </row>
    <row r="136" customFormat="false" ht="63.75" hidden="false" customHeight="false" outlineLevel="0" collapsed="false">
      <c r="A136" s="20" t="n">
        <v>37152</v>
      </c>
      <c r="B136" s="21" t="s">
        <v>329</v>
      </c>
      <c r="C136" s="21" t="s">
        <v>93</v>
      </c>
      <c r="D136" s="21" t="s">
        <v>330</v>
      </c>
      <c r="E136" s="21" t="s">
        <v>251</v>
      </c>
      <c r="F136" s="21" t="s">
        <v>96</v>
      </c>
      <c r="G136" s="22" t="s">
        <v>331</v>
      </c>
      <c r="H136" s="21"/>
      <c r="I136" s="21" t="s">
        <v>81</v>
      </c>
      <c r="J136" s="21" t="s">
        <v>81</v>
      </c>
      <c r="K136" s="21" t="s">
        <v>82</v>
      </c>
      <c r="L136" s="21" t="s">
        <v>83</v>
      </c>
      <c r="M136" s="19"/>
      <c r="N136" s="19"/>
      <c r="O136" s="19"/>
      <c r="P136" s="19"/>
      <c r="Q136" s="19"/>
      <c r="R136" s="19"/>
      <c r="S136" s="19"/>
      <c r="T136" s="19"/>
      <c r="U136" s="19"/>
      <c r="V136" s="19"/>
      <c r="W136" s="19"/>
      <c r="X136" s="19"/>
      <c r="Y136" s="19"/>
    </row>
    <row r="137" customFormat="false" ht="12.75" hidden="false" customHeight="false" outlineLevel="0" collapsed="false">
      <c r="A137" s="20" t="n">
        <v>37152</v>
      </c>
      <c r="B137" s="21" t="s">
        <v>332</v>
      </c>
      <c r="C137" s="21" t="s">
        <v>40</v>
      </c>
      <c r="D137" s="21" t="s">
        <v>217</v>
      </c>
      <c r="E137" s="21" t="s">
        <v>128</v>
      </c>
      <c r="F137" s="21" t="s">
        <v>96</v>
      </c>
      <c r="G137" s="22" t="s">
        <v>333</v>
      </c>
      <c r="H137" s="21"/>
      <c r="I137" s="21" t="s">
        <v>82</v>
      </c>
      <c r="J137" s="21" t="s">
        <v>82</v>
      </c>
      <c r="K137" s="21" t="s">
        <v>82</v>
      </c>
      <c r="L137" s="21" t="s">
        <v>83</v>
      </c>
      <c r="M137" s="19"/>
      <c r="N137" s="19"/>
      <c r="O137" s="19"/>
      <c r="P137" s="19"/>
      <c r="Q137" s="19"/>
      <c r="R137" s="19"/>
      <c r="S137" s="19"/>
      <c r="T137" s="19"/>
      <c r="U137" s="19"/>
      <c r="V137" s="19"/>
      <c r="W137" s="19"/>
      <c r="X137" s="19"/>
      <c r="Y137" s="19"/>
    </row>
    <row r="138" customFormat="false" ht="12.75" hidden="false" customHeight="false" outlineLevel="0" collapsed="false">
      <c r="A138" s="20" t="n">
        <v>37152</v>
      </c>
      <c r="B138" s="21" t="s">
        <v>334</v>
      </c>
      <c r="C138" s="21" t="s">
        <v>40</v>
      </c>
      <c r="D138" s="21" t="s">
        <v>335</v>
      </c>
      <c r="E138" s="21"/>
      <c r="F138" s="21" t="s">
        <v>96</v>
      </c>
      <c r="G138" s="22" t="s">
        <v>336</v>
      </c>
      <c r="H138" s="21"/>
      <c r="I138" s="21" t="s">
        <v>82</v>
      </c>
      <c r="J138" s="21" t="s">
        <v>82</v>
      </c>
      <c r="K138" s="21" t="s">
        <v>82</v>
      </c>
      <c r="L138" s="21" t="s">
        <v>83</v>
      </c>
      <c r="M138" s="19"/>
      <c r="N138" s="19"/>
      <c r="O138" s="19"/>
      <c r="P138" s="19"/>
      <c r="Q138" s="19"/>
      <c r="R138" s="19"/>
      <c r="S138" s="19"/>
      <c r="T138" s="19"/>
      <c r="U138" s="19"/>
      <c r="V138" s="19"/>
      <c r="W138" s="19"/>
      <c r="X138" s="19"/>
      <c r="Y138" s="19"/>
    </row>
    <row r="139" customFormat="false" ht="25.5" hidden="false" customHeight="false" outlineLevel="0" collapsed="false">
      <c r="A139" s="20" t="n">
        <v>37152</v>
      </c>
      <c r="B139" s="22" t="s">
        <v>337</v>
      </c>
      <c r="C139" s="21" t="s">
        <v>40</v>
      </c>
      <c r="D139" s="21"/>
      <c r="E139" s="21" t="s">
        <v>128</v>
      </c>
      <c r="F139" s="21" t="s">
        <v>161</v>
      </c>
      <c r="G139" s="22" t="s">
        <v>338</v>
      </c>
      <c r="H139" s="21"/>
      <c r="I139" s="21" t="s">
        <v>81</v>
      </c>
      <c r="J139" s="21" t="s">
        <v>82</v>
      </c>
      <c r="K139" s="21" t="s">
        <v>81</v>
      </c>
      <c r="L139" s="21" t="s">
        <v>83</v>
      </c>
      <c r="M139" s="19"/>
      <c r="N139" s="19"/>
      <c r="O139" s="19"/>
      <c r="P139" s="19"/>
      <c r="Q139" s="19"/>
      <c r="R139" s="19"/>
      <c r="S139" s="19"/>
      <c r="T139" s="19"/>
      <c r="U139" s="19"/>
      <c r="V139" s="19"/>
      <c r="W139" s="19"/>
      <c r="X139" s="19"/>
      <c r="Y139" s="19"/>
    </row>
    <row r="140" customFormat="false" ht="25.5" hidden="false" customHeight="false" outlineLevel="0" collapsed="false">
      <c r="A140" s="20" t="n">
        <v>37151</v>
      </c>
      <c r="B140" s="21" t="s">
        <v>339</v>
      </c>
      <c r="C140" s="21" t="s">
        <v>40</v>
      </c>
      <c r="D140" s="21" t="s">
        <v>217</v>
      </c>
      <c r="E140" s="21" t="s">
        <v>128</v>
      </c>
      <c r="F140" s="21" t="s">
        <v>96</v>
      </c>
      <c r="G140" s="22" t="s">
        <v>340</v>
      </c>
      <c r="H140" s="21"/>
      <c r="I140" s="21" t="s">
        <v>82</v>
      </c>
      <c r="J140" s="21" t="s">
        <v>82</v>
      </c>
      <c r="K140" s="21" t="s">
        <v>81</v>
      </c>
      <c r="L140" s="21" t="s">
        <v>83</v>
      </c>
      <c r="M140" s="19"/>
      <c r="N140" s="19"/>
      <c r="O140" s="19"/>
      <c r="P140" s="19"/>
      <c r="Q140" s="19"/>
      <c r="R140" s="19"/>
      <c r="S140" s="19"/>
      <c r="T140" s="19"/>
      <c r="U140" s="19"/>
      <c r="V140" s="19"/>
      <c r="W140" s="19"/>
      <c r="X140" s="19"/>
      <c r="Y140" s="19"/>
    </row>
    <row r="141" customFormat="false" ht="25.5" hidden="false" customHeight="false" outlineLevel="0" collapsed="false">
      <c r="A141" s="20" t="n">
        <v>37151</v>
      </c>
      <c r="B141" s="21" t="s">
        <v>341</v>
      </c>
      <c r="C141" s="21" t="s">
        <v>42</v>
      </c>
      <c r="D141" s="21"/>
      <c r="E141" s="21" t="s">
        <v>86</v>
      </c>
      <c r="F141" s="21" t="s">
        <v>96</v>
      </c>
      <c r="G141" s="22" t="s">
        <v>342</v>
      </c>
      <c r="H141" s="21"/>
      <c r="I141" s="21" t="s">
        <v>81</v>
      </c>
      <c r="J141" s="21" t="s">
        <v>82</v>
      </c>
      <c r="K141" s="21" t="s">
        <v>81</v>
      </c>
      <c r="L141" s="21" t="s">
        <v>83</v>
      </c>
      <c r="M141" s="19"/>
      <c r="N141" s="19"/>
      <c r="O141" s="19"/>
      <c r="P141" s="19"/>
      <c r="Q141" s="19"/>
      <c r="R141" s="19"/>
      <c r="S141" s="19"/>
      <c r="T141" s="19"/>
      <c r="U141" s="19"/>
      <c r="V141" s="19"/>
      <c r="W141" s="19"/>
      <c r="X141" s="19"/>
      <c r="Y141" s="19"/>
    </row>
    <row r="142" customFormat="false" ht="38.25" hidden="false" customHeight="false" outlineLevel="0" collapsed="false">
      <c r="A142" s="20" t="n">
        <v>37151</v>
      </c>
      <c r="B142" s="21" t="s">
        <v>89</v>
      </c>
      <c r="C142" s="21" t="s">
        <v>42</v>
      </c>
      <c r="D142" s="21" t="s">
        <v>89</v>
      </c>
      <c r="E142" s="21" t="s">
        <v>86</v>
      </c>
      <c r="F142" s="21" t="s">
        <v>87</v>
      </c>
      <c r="G142" s="22" t="s">
        <v>343</v>
      </c>
      <c r="H142" s="21"/>
      <c r="I142" s="21" t="s">
        <v>82</v>
      </c>
      <c r="J142" s="21" t="s">
        <v>82</v>
      </c>
      <c r="K142" s="21" t="s">
        <v>81</v>
      </c>
      <c r="L142" s="21" t="s">
        <v>83</v>
      </c>
      <c r="M142" s="19"/>
      <c r="N142" s="19"/>
      <c r="O142" s="19"/>
      <c r="P142" s="19"/>
      <c r="Q142" s="19"/>
      <c r="R142" s="19"/>
      <c r="S142" s="19"/>
      <c r="T142" s="19"/>
      <c r="U142" s="19"/>
      <c r="V142" s="19"/>
      <c r="W142" s="19"/>
      <c r="X142" s="19"/>
      <c r="Y142" s="19"/>
    </row>
    <row r="143" customFormat="false" ht="12.75" hidden="false" customHeight="false" outlineLevel="0" collapsed="false">
      <c r="A143" s="54"/>
      <c r="B143" s="55"/>
      <c r="C143" s="55"/>
      <c r="D143" s="55"/>
      <c r="E143" s="55"/>
      <c r="F143" s="55"/>
      <c r="G143" s="56"/>
      <c r="H143" s="56"/>
      <c r="I143" s="55"/>
      <c r="J143" s="55"/>
      <c r="K143" s="55"/>
      <c r="L143" s="17"/>
      <c r="M143" s="19"/>
      <c r="N143" s="19"/>
      <c r="O143" s="19"/>
      <c r="P143" s="19"/>
      <c r="Q143" s="19"/>
      <c r="R143" s="19"/>
      <c r="S143" s="19"/>
      <c r="T143" s="19"/>
      <c r="U143" s="19"/>
      <c r="V143" s="19"/>
      <c r="W143" s="19"/>
      <c r="X143" s="19"/>
      <c r="Y143" s="19"/>
    </row>
    <row r="144" customFormat="false" ht="12.75" hidden="false" customHeight="false" outlineLevel="0" collapsed="false">
      <c r="A144" s="20"/>
      <c r="B144" s="21"/>
      <c r="C144" s="21"/>
      <c r="D144" s="21"/>
      <c r="E144" s="21"/>
      <c r="F144" s="21"/>
      <c r="G144" s="22"/>
      <c r="H144" s="22"/>
      <c r="I144" s="21"/>
      <c r="J144" s="21"/>
      <c r="K144" s="21"/>
      <c r="L144" s="17"/>
      <c r="M144" s="19"/>
      <c r="N144" s="19"/>
      <c r="O144" s="19"/>
      <c r="P144" s="19"/>
      <c r="Q144" s="19"/>
      <c r="R144" s="19"/>
      <c r="S144" s="19"/>
      <c r="T144" s="19"/>
      <c r="U144" s="19"/>
      <c r="V144" s="19"/>
      <c r="W144" s="19"/>
      <c r="X144" s="19"/>
      <c r="Y144" s="19"/>
    </row>
    <row r="145" customFormat="false" ht="12.75" hidden="false" customHeight="false" outlineLevel="0" collapsed="false">
      <c r="A145" s="15"/>
      <c r="B145" s="22"/>
      <c r="C145" s="17"/>
      <c r="D145" s="17"/>
      <c r="E145" s="17"/>
      <c r="F145" s="17"/>
      <c r="G145" s="22"/>
      <c r="H145" s="22"/>
      <c r="I145" s="17"/>
      <c r="J145" s="17"/>
      <c r="K145" s="17"/>
      <c r="L145" s="17"/>
      <c r="M145" s="19"/>
      <c r="N145" s="19"/>
      <c r="O145" s="19"/>
      <c r="P145" s="19"/>
      <c r="Q145" s="19"/>
      <c r="R145" s="19"/>
      <c r="S145" s="19"/>
      <c r="T145" s="19"/>
      <c r="U145" s="19"/>
      <c r="V145" s="19"/>
      <c r="W145" s="19"/>
      <c r="X145" s="19"/>
      <c r="Y145" s="19"/>
    </row>
    <row r="146" customFormat="false" ht="12.75" hidden="false" customHeight="false" outlineLevel="0" collapsed="false">
      <c r="A146" s="15"/>
      <c r="B146" s="22"/>
      <c r="C146" s="17"/>
      <c r="D146" s="17"/>
      <c r="E146" s="17"/>
      <c r="F146" s="17"/>
      <c r="G146" s="22"/>
      <c r="H146" s="22"/>
      <c r="I146" s="17"/>
      <c r="J146" s="17"/>
      <c r="K146" s="17"/>
      <c r="L146" s="17"/>
      <c r="M146" s="19"/>
      <c r="N146" s="19"/>
      <c r="O146" s="19"/>
      <c r="P146" s="19"/>
      <c r="Q146" s="19"/>
      <c r="R146" s="19"/>
      <c r="S146" s="19"/>
      <c r="T146" s="19"/>
      <c r="U146" s="19"/>
      <c r="V146" s="19"/>
      <c r="W146" s="19"/>
      <c r="X146" s="19"/>
      <c r="Y146" s="19"/>
    </row>
    <row r="147" customFormat="false" ht="12.75" hidden="false" customHeight="false" outlineLevel="0" collapsed="false">
      <c r="A147" s="15"/>
      <c r="B147" s="22"/>
      <c r="C147" s="17"/>
      <c r="D147" s="17"/>
      <c r="E147" s="17"/>
      <c r="F147" s="17"/>
      <c r="G147" s="22"/>
      <c r="H147" s="22"/>
      <c r="I147" s="17"/>
      <c r="J147" s="17"/>
      <c r="K147" s="17"/>
      <c r="L147" s="17"/>
      <c r="M147" s="19"/>
      <c r="N147" s="19"/>
      <c r="O147" s="19"/>
      <c r="P147" s="19"/>
      <c r="Q147" s="19"/>
      <c r="R147" s="19"/>
      <c r="S147" s="19"/>
      <c r="T147" s="19"/>
      <c r="U147" s="19"/>
      <c r="V147" s="19"/>
      <c r="W147" s="19"/>
      <c r="X147" s="19"/>
      <c r="Y147" s="19"/>
    </row>
    <row r="148" customFormat="false" ht="12.75" hidden="false" customHeight="false" outlineLevel="0" collapsed="false">
      <c r="A148" s="15"/>
      <c r="B148" s="22"/>
      <c r="C148" s="17"/>
      <c r="D148" s="17"/>
      <c r="E148" s="17"/>
      <c r="F148" s="17"/>
      <c r="G148" s="22"/>
      <c r="H148" s="22"/>
      <c r="I148" s="17"/>
      <c r="J148" s="17"/>
      <c r="K148" s="17"/>
      <c r="L148" s="17"/>
      <c r="M148" s="19"/>
      <c r="N148" s="19"/>
      <c r="O148" s="19"/>
      <c r="P148" s="19"/>
      <c r="Q148" s="19"/>
      <c r="R148" s="19"/>
      <c r="S148" s="19"/>
      <c r="T148" s="19"/>
      <c r="U148" s="19"/>
      <c r="V148" s="19"/>
      <c r="W148" s="19"/>
      <c r="X148" s="19"/>
      <c r="Y148" s="19"/>
    </row>
    <row r="149" customFormat="false" ht="105.75" hidden="false" customHeight="true" outlineLevel="0" collapsed="false">
      <c r="A149" s="15"/>
      <c r="B149" s="22"/>
      <c r="C149" s="17"/>
      <c r="D149" s="17"/>
      <c r="E149" s="17"/>
      <c r="F149" s="17"/>
      <c r="G149" s="22"/>
      <c r="H149" s="17"/>
      <c r="I149" s="17"/>
      <c r="J149" s="17"/>
      <c r="K149" s="17"/>
      <c r="L149" s="17"/>
    </row>
    <row r="150" customFormat="false" ht="12.75" hidden="false" customHeight="false" outlineLevel="0" collapsed="false">
      <c r="A150" s="20"/>
      <c r="B150" s="21"/>
      <c r="C150" s="21"/>
      <c r="D150" s="21"/>
      <c r="E150" s="21"/>
      <c r="F150" s="21"/>
      <c r="G150" s="22"/>
      <c r="H150" s="22"/>
      <c r="I150" s="21"/>
      <c r="J150" s="21"/>
      <c r="K150" s="21"/>
      <c r="L150" s="21"/>
    </row>
    <row r="151" customFormat="false" ht="12.75" hidden="false" customHeight="false" outlineLevel="0" collapsed="false">
      <c r="A151" s="20"/>
      <c r="B151" s="21"/>
      <c r="C151" s="21"/>
      <c r="D151" s="21"/>
      <c r="E151" s="21"/>
      <c r="F151" s="21"/>
      <c r="G151" s="22"/>
      <c r="H151" s="22"/>
      <c r="I151" s="21"/>
      <c r="J151" s="21"/>
      <c r="K151" s="21"/>
      <c r="L151" s="21"/>
    </row>
    <row r="152" customFormat="false" ht="12.75" hidden="false" customHeight="false" outlineLevel="0" collapsed="false">
      <c r="A152" s="20"/>
      <c r="B152" s="21"/>
      <c r="C152" s="21"/>
      <c r="D152" s="21"/>
      <c r="E152" s="21"/>
      <c r="F152" s="21"/>
      <c r="G152" s="22"/>
      <c r="H152" s="22"/>
      <c r="I152" s="21"/>
      <c r="J152" s="21"/>
      <c r="K152" s="21"/>
      <c r="L152" s="21"/>
    </row>
    <row r="153" customFormat="false" ht="12.75" hidden="false" customHeight="false" outlineLevel="0" collapsed="false">
      <c r="A153" s="20"/>
      <c r="B153" s="21"/>
      <c r="C153" s="21"/>
      <c r="D153" s="21"/>
      <c r="E153" s="21"/>
      <c r="F153" s="21"/>
      <c r="G153" s="23"/>
      <c r="H153" s="21"/>
      <c r="I153" s="21"/>
      <c r="J153" s="21"/>
      <c r="K153" s="21"/>
      <c r="L153" s="21"/>
    </row>
    <row r="154" customFormat="false" ht="12.75" hidden="false" customHeight="false" outlineLevel="0" collapsed="false">
      <c r="A154" s="20"/>
      <c r="B154" s="21"/>
      <c r="C154" s="21"/>
      <c r="D154" s="21"/>
      <c r="E154" s="21"/>
      <c r="F154" s="21"/>
      <c r="G154" s="23"/>
      <c r="H154" s="23"/>
      <c r="I154" s="21"/>
      <c r="J154" s="21"/>
      <c r="K154" s="21"/>
      <c r="L154" s="21"/>
    </row>
    <row r="155" customFormat="false" ht="12.75" hidden="false" customHeight="false" outlineLevel="0" collapsed="false">
      <c r="A155" s="20"/>
      <c r="B155" s="23"/>
      <c r="C155" s="21"/>
      <c r="D155" s="21"/>
      <c r="E155" s="21"/>
      <c r="F155" s="21"/>
      <c r="G155" s="23"/>
      <c r="H155" s="21"/>
      <c r="I155" s="21"/>
      <c r="J155" s="21"/>
      <c r="K155" s="21"/>
      <c r="L155" s="21"/>
    </row>
    <row r="156" customFormat="false" ht="12.75" hidden="false" customHeight="false" outlineLevel="0" collapsed="false">
      <c r="A156" s="20"/>
      <c r="B156" s="21"/>
      <c r="C156" s="21"/>
      <c r="D156" s="21"/>
      <c r="E156" s="21"/>
      <c r="F156" s="21"/>
      <c r="G156" s="23"/>
      <c r="H156" s="23"/>
      <c r="I156" s="21"/>
      <c r="J156" s="21"/>
      <c r="K156" s="21"/>
      <c r="L156" s="21"/>
    </row>
    <row r="157" customFormat="false" ht="12.75" hidden="false" customHeight="false" outlineLevel="0" collapsed="false">
      <c r="A157" s="20"/>
      <c r="B157" s="21"/>
      <c r="C157" s="21"/>
      <c r="D157" s="21"/>
      <c r="E157" s="21"/>
      <c r="F157" s="21"/>
      <c r="G157" s="23"/>
      <c r="H157" s="23"/>
      <c r="I157" s="21"/>
      <c r="J157" s="21"/>
      <c r="K157" s="21"/>
      <c r="L157" s="21"/>
    </row>
    <row r="158" customFormat="false" ht="12.75" hidden="false" customHeight="false" outlineLevel="0" collapsed="false">
      <c r="A158" s="20"/>
      <c r="B158" s="21"/>
      <c r="C158" s="21"/>
      <c r="D158" s="21"/>
      <c r="E158" s="21"/>
      <c r="F158" s="21"/>
      <c r="G158" s="23"/>
      <c r="H158" s="23"/>
      <c r="I158" s="21"/>
      <c r="J158" s="21"/>
      <c r="K158" s="21"/>
      <c r="L158" s="21"/>
    </row>
    <row r="159" customFormat="false" ht="12.75" hidden="false" customHeight="false" outlineLevel="0" collapsed="false">
      <c r="A159" s="20"/>
      <c r="B159" s="21"/>
      <c r="C159" s="21"/>
      <c r="D159" s="21"/>
      <c r="E159" s="21"/>
      <c r="F159" s="21"/>
      <c r="G159" s="23"/>
      <c r="H159" s="23"/>
      <c r="I159" s="21"/>
      <c r="J159" s="21"/>
      <c r="K159" s="21"/>
      <c r="L159" s="21"/>
    </row>
    <row r="160" customFormat="false" ht="12.75" hidden="false" customHeight="false" outlineLevel="0" collapsed="false">
      <c r="A160" s="20"/>
      <c r="B160" s="21"/>
      <c r="C160" s="21"/>
      <c r="D160" s="21"/>
      <c r="E160" s="21"/>
      <c r="F160" s="21"/>
      <c r="G160" s="23"/>
      <c r="H160" s="23"/>
      <c r="I160" s="21"/>
      <c r="J160" s="21"/>
      <c r="K160" s="21"/>
      <c r="L160" s="21"/>
    </row>
    <row r="161" customFormat="false" ht="54.75" hidden="false" customHeight="true" outlineLevel="0" collapsed="false">
      <c r="A161" s="20"/>
      <c r="B161" s="21"/>
      <c r="C161" s="21"/>
      <c r="D161" s="21"/>
      <c r="E161" s="21"/>
      <c r="F161" s="21"/>
      <c r="G161" s="23"/>
      <c r="H161" s="23"/>
      <c r="I161" s="21"/>
      <c r="J161" s="21"/>
      <c r="K161" s="21"/>
      <c r="L161" s="21"/>
    </row>
    <row r="162" customFormat="false" ht="12.75" hidden="false" customHeight="false" outlineLevel="0" collapsed="false">
      <c r="A162" s="20"/>
      <c r="B162" s="21"/>
      <c r="C162" s="21"/>
      <c r="D162" s="21"/>
      <c r="E162" s="21"/>
      <c r="F162" s="21"/>
      <c r="G162" s="23"/>
      <c r="H162" s="23"/>
      <c r="I162" s="21"/>
      <c r="J162" s="21"/>
      <c r="K162" s="21"/>
      <c r="L162" s="21"/>
    </row>
    <row r="163" customFormat="false" ht="12.75" hidden="false" customHeight="false" outlineLevel="0" collapsed="false">
      <c r="A163" s="20"/>
      <c r="B163" s="21"/>
      <c r="C163" s="21"/>
      <c r="D163" s="21"/>
      <c r="E163" s="21"/>
      <c r="F163" s="21"/>
      <c r="G163" s="23"/>
      <c r="H163" s="23"/>
      <c r="I163" s="21"/>
      <c r="J163" s="21"/>
      <c r="K163" s="21"/>
      <c r="L163" s="21"/>
    </row>
    <row r="164" customFormat="false" ht="54" hidden="false" customHeight="true" outlineLevel="0" collapsed="false">
      <c r="A164" s="20"/>
      <c r="B164" s="21"/>
      <c r="C164" s="21"/>
      <c r="D164" s="21"/>
      <c r="E164" s="21"/>
      <c r="F164" s="21"/>
      <c r="G164" s="23"/>
      <c r="H164" s="23"/>
      <c r="I164" s="21"/>
      <c r="J164" s="21"/>
      <c r="K164" s="21"/>
      <c r="L164" s="21"/>
    </row>
    <row r="165" customFormat="false" ht="42" hidden="false" customHeight="true" outlineLevel="0" collapsed="false">
      <c r="A165" s="20"/>
      <c r="B165" s="21"/>
      <c r="C165" s="21"/>
      <c r="D165" s="21"/>
      <c r="E165" s="21"/>
      <c r="F165" s="21"/>
      <c r="G165" s="23"/>
      <c r="H165" s="23"/>
      <c r="I165" s="21"/>
      <c r="J165" s="21"/>
      <c r="K165" s="21"/>
      <c r="L165" s="21"/>
    </row>
    <row r="166" customFormat="false" ht="42" hidden="false" customHeight="true" outlineLevel="0" collapsed="false">
      <c r="A166" s="20"/>
      <c r="B166" s="21"/>
      <c r="C166" s="21"/>
      <c r="D166" s="21"/>
      <c r="E166" s="21"/>
      <c r="F166" s="21"/>
      <c r="G166" s="23"/>
      <c r="H166" s="23"/>
      <c r="I166" s="21"/>
      <c r="J166" s="21"/>
      <c r="K166" s="21"/>
      <c r="L166" s="21"/>
    </row>
    <row r="167" customFormat="false" ht="12.75" hidden="false" customHeight="false" outlineLevel="0" collapsed="false">
      <c r="A167" s="24"/>
      <c r="B167" s="21"/>
      <c r="C167" s="21"/>
      <c r="D167" s="21"/>
      <c r="E167" s="21"/>
      <c r="F167" s="21"/>
      <c r="G167" s="23"/>
      <c r="H167" s="23"/>
      <c r="I167" s="21"/>
      <c r="J167" s="21"/>
      <c r="K167" s="21"/>
      <c r="L167" s="21"/>
    </row>
    <row r="168" customFormat="false" ht="12.75" hidden="false" customHeight="false" outlineLevel="0" collapsed="false">
      <c r="A168" s="24"/>
      <c r="B168" s="21"/>
      <c r="C168" s="21"/>
      <c r="D168" s="21"/>
      <c r="E168" s="21"/>
      <c r="F168" s="21"/>
      <c r="G168" s="23"/>
      <c r="H168" s="23"/>
      <c r="I168" s="21"/>
      <c r="J168" s="21"/>
      <c r="K168" s="21"/>
      <c r="L168" s="21"/>
    </row>
    <row r="169" customFormat="false" ht="12.75" hidden="false" customHeight="false" outlineLevel="0" collapsed="false">
      <c r="A169" s="24"/>
      <c r="B169" s="21"/>
      <c r="C169" s="21"/>
      <c r="D169" s="21"/>
      <c r="E169" s="21"/>
      <c r="F169" s="21"/>
      <c r="G169" s="23"/>
      <c r="H169" s="23"/>
      <c r="I169" s="21"/>
      <c r="J169" s="21"/>
      <c r="K169" s="21"/>
      <c r="L169" s="21"/>
    </row>
    <row r="170" customFormat="false" ht="12.75" hidden="false" customHeight="false" outlineLevel="0" collapsed="false">
      <c r="A170" s="24"/>
      <c r="B170" s="21"/>
      <c r="C170" s="21"/>
      <c r="D170" s="21"/>
      <c r="E170" s="21"/>
      <c r="F170" s="21"/>
      <c r="G170" s="23"/>
      <c r="H170" s="23"/>
      <c r="I170" s="21"/>
      <c r="J170" s="21"/>
      <c r="K170" s="21"/>
      <c r="L170" s="21"/>
    </row>
    <row r="171" customFormat="false" ht="12.75" hidden="false" customHeight="false" outlineLevel="0" collapsed="false">
      <c r="A171" s="24"/>
      <c r="B171" s="21"/>
      <c r="C171" s="21"/>
      <c r="D171" s="21"/>
      <c r="E171" s="21"/>
      <c r="F171" s="21"/>
      <c r="G171" s="23"/>
      <c r="H171" s="23"/>
      <c r="I171" s="21"/>
      <c r="J171" s="21"/>
      <c r="K171" s="21"/>
      <c r="L171" s="21"/>
    </row>
    <row r="172" customFormat="false" ht="12.75" hidden="false" customHeight="false" outlineLevel="0" collapsed="false">
      <c r="A172" s="24"/>
      <c r="B172" s="23"/>
      <c r="C172" s="25"/>
      <c r="D172" s="23"/>
      <c r="E172" s="26"/>
      <c r="F172" s="25"/>
      <c r="G172" s="23"/>
      <c r="H172" s="23"/>
      <c r="I172" s="21"/>
      <c r="J172" s="21"/>
      <c r="K172" s="21"/>
      <c r="L172" s="21"/>
    </row>
    <row r="173" customFormat="false" ht="12.75" hidden="false" customHeight="false" outlineLevel="0" collapsed="false">
      <c r="A173" s="24"/>
      <c r="B173" s="23"/>
      <c r="C173" s="25"/>
      <c r="D173" s="23"/>
      <c r="E173" s="26"/>
      <c r="F173" s="25"/>
      <c r="G173" s="21"/>
      <c r="H173" s="21"/>
      <c r="I173" s="21"/>
      <c r="J173" s="21"/>
      <c r="K173" s="21"/>
      <c r="L173" s="21"/>
    </row>
    <row r="174" customFormat="false" ht="12.75" hidden="false" customHeight="false" outlineLevel="0" collapsed="false">
      <c r="A174" s="27"/>
      <c r="B174" s="23"/>
      <c r="C174" s="25"/>
      <c r="D174" s="23"/>
      <c r="E174" s="26"/>
      <c r="F174" s="25"/>
      <c r="G174" s="23"/>
      <c r="H174" s="26"/>
      <c r="I174" s="21"/>
      <c r="J174" s="21"/>
      <c r="K174" s="21"/>
      <c r="L174" s="21"/>
    </row>
    <row r="175" customFormat="false" ht="12.75" hidden="false" customHeight="false" outlineLevel="0" collapsed="false">
      <c r="A175" s="27"/>
      <c r="B175" s="23"/>
      <c r="C175" s="25"/>
      <c r="D175" s="23"/>
      <c r="E175" s="26"/>
      <c r="F175" s="25"/>
      <c r="G175" s="23"/>
      <c r="H175" s="26"/>
      <c r="I175" s="21"/>
      <c r="J175" s="21"/>
      <c r="K175" s="21"/>
      <c r="L175" s="21"/>
    </row>
    <row r="176" customFormat="false" ht="12.75" hidden="false" customHeight="false" outlineLevel="0" collapsed="false">
      <c r="A176" s="28"/>
      <c r="B176" s="23"/>
      <c r="C176" s="25"/>
      <c r="D176" s="23"/>
      <c r="E176" s="26"/>
      <c r="F176" s="25"/>
      <c r="G176" s="26"/>
      <c r="H176" s="26"/>
      <c r="I176" s="25"/>
      <c r="J176" s="25"/>
      <c r="K176" s="25"/>
      <c r="L176" s="25"/>
    </row>
    <row r="177" customFormat="false" ht="12.75" hidden="false" customHeight="false" outlineLevel="0" collapsed="false">
      <c r="A177" s="28"/>
      <c r="B177" s="23"/>
      <c r="C177" s="25"/>
      <c r="D177" s="26"/>
      <c r="E177" s="26"/>
      <c r="F177" s="25"/>
      <c r="G177" s="26"/>
      <c r="H177" s="26"/>
      <c r="I177" s="25"/>
      <c r="J177" s="25"/>
      <c r="K177" s="25"/>
      <c r="L177" s="25"/>
    </row>
    <row r="178" customFormat="false" ht="12.75" hidden="false" customHeight="false" outlineLevel="0" collapsed="false">
      <c r="A178" s="28"/>
      <c r="B178" s="23"/>
      <c r="C178" s="25"/>
      <c r="D178" s="23"/>
      <c r="E178" s="26"/>
      <c r="F178" s="25"/>
      <c r="G178" s="26"/>
      <c r="H178" s="26"/>
      <c r="I178" s="25"/>
      <c r="J178" s="25"/>
      <c r="K178" s="25"/>
      <c r="L178" s="25"/>
    </row>
    <row r="179" customFormat="false" ht="12.75" hidden="false" customHeight="false" outlineLevel="0" collapsed="false">
      <c r="A179" s="28"/>
      <c r="B179" s="23"/>
      <c r="C179" s="25"/>
      <c r="D179" s="23"/>
      <c r="E179" s="26"/>
      <c r="F179" s="25"/>
      <c r="G179" s="26"/>
      <c r="H179" s="26"/>
      <c r="I179" s="25"/>
      <c r="J179" s="25"/>
      <c r="K179" s="25"/>
      <c r="L179" s="25"/>
    </row>
    <row r="180" customFormat="false" ht="19.5" hidden="false" customHeight="true" outlineLevel="0" collapsed="false">
      <c r="A180" s="28"/>
      <c r="B180" s="23"/>
      <c r="C180" s="25"/>
      <c r="D180" s="23"/>
      <c r="E180" s="26"/>
      <c r="F180" s="25"/>
      <c r="G180" s="26"/>
      <c r="H180" s="26"/>
      <c r="I180" s="25"/>
      <c r="J180" s="25"/>
      <c r="K180" s="25"/>
      <c r="L180" s="25"/>
    </row>
    <row r="181" customFormat="false" ht="12.75" hidden="false" customHeight="false" outlineLevel="0" collapsed="false">
      <c r="A181" s="28"/>
      <c r="B181" s="23"/>
      <c r="C181" s="21"/>
      <c r="D181" s="23"/>
      <c r="E181" s="26"/>
      <c r="F181" s="25"/>
      <c r="G181" s="26"/>
      <c r="H181" s="26"/>
      <c r="I181" s="25"/>
      <c r="J181" s="25"/>
      <c r="K181" s="25"/>
      <c r="L181" s="25"/>
    </row>
    <row r="182" customFormat="false" ht="12.75" hidden="false" customHeight="false" outlineLevel="0" collapsed="false">
      <c r="A182" s="28"/>
      <c r="B182" s="23"/>
      <c r="C182" s="25"/>
      <c r="D182" s="23"/>
      <c r="E182" s="26"/>
      <c r="F182" s="25"/>
      <c r="G182" s="26"/>
      <c r="H182" s="26"/>
      <c r="I182" s="25"/>
      <c r="J182" s="25"/>
      <c r="K182" s="25"/>
      <c r="L182" s="25"/>
    </row>
    <row r="183" customFormat="false" ht="12.75" hidden="false" customHeight="false" outlineLevel="0" collapsed="false">
      <c r="A183" s="28"/>
      <c r="B183" s="23"/>
      <c r="C183" s="25"/>
      <c r="D183" s="23"/>
      <c r="E183" s="26"/>
      <c r="F183" s="25"/>
      <c r="G183" s="26"/>
      <c r="H183" s="26"/>
      <c r="I183" s="25"/>
      <c r="J183" s="25"/>
      <c r="K183" s="25"/>
      <c r="L183" s="25"/>
    </row>
    <row r="184" customFormat="false" ht="12.75" hidden="false" customHeight="false" outlineLevel="0" collapsed="false">
      <c r="A184" s="27"/>
      <c r="B184" s="22"/>
      <c r="C184" s="16"/>
      <c r="D184" s="22"/>
      <c r="E184" s="29"/>
      <c r="F184" s="16"/>
      <c r="G184" s="22"/>
      <c r="H184" s="22"/>
      <c r="I184" s="16"/>
      <c r="J184" s="16"/>
      <c r="K184" s="16"/>
      <c r="L184" s="16"/>
    </row>
    <row r="185" customFormat="false" ht="12.75" hidden="false" customHeight="false" outlineLevel="0" collapsed="false">
      <c r="A185" s="27"/>
      <c r="B185" s="22"/>
      <c r="C185" s="16"/>
      <c r="D185" s="22"/>
      <c r="E185" s="29"/>
      <c r="F185" s="16"/>
      <c r="G185" s="22"/>
      <c r="H185" s="22"/>
      <c r="I185" s="16"/>
      <c r="J185" s="16"/>
      <c r="K185" s="16"/>
      <c r="L185" s="16"/>
    </row>
    <row r="187" customFormat="false" ht="12.75" hidden="false" customHeight="false" outlineLevel="0" collapsed="false">
      <c r="A187" s="2" t="s">
        <v>147</v>
      </c>
      <c r="B187" s="2" t="s">
        <v>148</v>
      </c>
      <c r="C187" s="1" t="s">
        <v>149</v>
      </c>
      <c r="D187" s="30" t="s">
        <v>150</v>
      </c>
      <c r="E187" s="30" t="s">
        <v>151</v>
      </c>
    </row>
    <row r="188" customFormat="false" ht="12.75" hidden="false" customHeight="false" outlineLevel="0" collapsed="false">
      <c r="A188" s="31" t="s">
        <v>39</v>
      </c>
      <c r="B188" s="32" t="n">
        <f aca="false">C188/$C$197</f>
        <v>0</v>
      </c>
      <c r="C188" s="5" t="n">
        <f aca="false">'summary 0917'!I24</f>
        <v>0</v>
      </c>
      <c r="D188" s="1" t="n">
        <f aca="false">33+1+1+1+1+1+8+1+1+1+2+1+2+1+1+1+2+3</f>
        <v>62</v>
      </c>
      <c r="E188" s="33" t="n">
        <f aca="false">(C188/D188)*100</f>
        <v>0</v>
      </c>
    </row>
    <row r="189" customFormat="false" ht="12.75" hidden="false" customHeight="false" outlineLevel="0" collapsed="false">
      <c r="A189" s="31" t="s">
        <v>40</v>
      </c>
      <c r="B189" s="32" t="n">
        <f aca="false">C189/$C$197</f>
        <v>0.3125</v>
      </c>
      <c r="C189" s="5" t="n">
        <f aca="false">'summary 0917'!I25</f>
        <v>5</v>
      </c>
      <c r="D189" s="1" t="n">
        <f aca="false">540+17+1+1+6+10+1+2+12+2+1+1+1+3+4+3+1+1+1+8+2+1+1+6+1+1+2+1+2+1+4+1+1+1+12+4+57</f>
        <v>714</v>
      </c>
      <c r="E189" s="33" t="n">
        <f aca="false">(C189/D189)*100</f>
        <v>0.700280112044818</v>
      </c>
    </row>
    <row r="190" customFormat="false" ht="12.75" hidden="false" customHeight="false" outlineLevel="0" collapsed="false">
      <c r="A190" s="31" t="s">
        <v>42</v>
      </c>
      <c r="B190" s="32" t="n">
        <f aca="false">C190/$C$197</f>
        <v>0.625</v>
      </c>
      <c r="C190" s="5" t="n">
        <f aca="false">'summary 0917'!I26</f>
        <v>10</v>
      </c>
      <c r="D190" s="1" t="n">
        <f aca="false">13+1+1+1+16+10</f>
        <v>42</v>
      </c>
      <c r="E190" s="33" t="n">
        <f aca="false">(C190/D190)*100</f>
        <v>23.8095238095238</v>
      </c>
    </row>
    <row r="191" customFormat="false" ht="12.75" hidden="false" customHeight="false" outlineLevel="0" collapsed="false">
      <c r="A191" s="31" t="s">
        <v>152</v>
      </c>
      <c r="B191" s="32" t="n">
        <f aca="false">C191/$C$197</f>
        <v>0</v>
      </c>
      <c r="C191" s="5" t="n">
        <f aca="false">'summary 0917'!I27</f>
        <v>0</v>
      </c>
      <c r="D191" s="1" t="n">
        <f aca="false">36+1+1+2</f>
        <v>40</v>
      </c>
      <c r="E191" s="33" t="n">
        <f aca="false">(C191/D191)*100</f>
        <v>0</v>
      </c>
    </row>
    <row r="192" customFormat="false" ht="12.75" hidden="false" customHeight="false" outlineLevel="0" collapsed="false">
      <c r="A192" s="31" t="s">
        <v>153</v>
      </c>
      <c r="B192" s="32" t="n">
        <f aca="false">C192/$C$197</f>
        <v>0</v>
      </c>
      <c r="C192" s="5" t="n">
        <f aca="false">'summary 0917'!I28</f>
        <v>0</v>
      </c>
      <c r="D192" s="1" t="n">
        <f aca="false">288+2+13+2+5+56+59+14+2+3+3+1+4+14</f>
        <v>466</v>
      </c>
      <c r="E192" s="33" t="n">
        <f aca="false">(C192/D192)*100</f>
        <v>0</v>
      </c>
    </row>
    <row r="193" customFormat="false" ht="12.75" hidden="false" customHeight="false" outlineLevel="0" collapsed="false">
      <c r="A193" s="31" t="s">
        <v>154</v>
      </c>
      <c r="B193" s="32" t="n">
        <f aca="false">C193/$C$197</f>
        <v>0.0625</v>
      </c>
      <c r="C193" s="5" t="n">
        <f aca="false">'summary 0917'!I29</f>
        <v>1</v>
      </c>
      <c r="D193" s="1" t="n">
        <f aca="false">132+2+1+2+7+3+4+2+7+1+3+4</f>
        <v>168</v>
      </c>
      <c r="E193" s="33" t="n">
        <f aca="false">(C193/D193)*100</f>
        <v>0.595238095238095</v>
      </c>
    </row>
    <row r="194" customFormat="false" ht="12.75" hidden="false" customHeight="false" outlineLevel="0" collapsed="false">
      <c r="A194" s="31" t="s">
        <v>43</v>
      </c>
      <c r="B194" s="32" t="n">
        <f aca="false">C194/$C$197</f>
        <v>0</v>
      </c>
      <c r="C194" s="5" t="n">
        <f aca="false">'summary 0917'!I30</f>
        <v>0</v>
      </c>
      <c r="D194" s="1" t="n">
        <v>9</v>
      </c>
      <c r="E194" s="33" t="n">
        <f aca="false">(C194/D194)*100</f>
        <v>0</v>
      </c>
    </row>
    <row r="195" customFormat="false" ht="12.75" hidden="false" customHeight="false" outlineLevel="0" collapsed="false">
      <c r="A195" s="31" t="s">
        <v>41</v>
      </c>
      <c r="B195" s="32" t="n">
        <f aca="false">C195/$C$197</f>
        <v>0</v>
      </c>
      <c r="C195" s="5" t="n">
        <f aca="false">'summary 0917'!I31</f>
        <v>0</v>
      </c>
      <c r="D195" s="1" t="n">
        <f aca="false">10+5+2</f>
        <v>17</v>
      </c>
      <c r="E195" s="33" t="n">
        <f aca="false">(C195/D195)*100</f>
        <v>0</v>
      </c>
    </row>
    <row r="196" customFormat="false" ht="12.75" hidden="false" customHeight="false" outlineLevel="0" collapsed="false">
      <c r="A196" s="34" t="s">
        <v>155</v>
      </c>
      <c r="B196" s="32" t="n">
        <f aca="false">C196/$C$197</f>
        <v>0</v>
      </c>
      <c r="C196" s="5" t="n">
        <f aca="false">'summary 0917'!I32</f>
        <v>0</v>
      </c>
    </row>
    <row r="197" customFormat="false" ht="12.75" hidden="false" customHeight="false" outlineLevel="0" collapsed="false">
      <c r="A197" s="34" t="s">
        <v>156</v>
      </c>
      <c r="B197" s="35" t="n">
        <f aca="false">SUM(B188:B196)</f>
        <v>1</v>
      </c>
      <c r="C197" s="1" t="n">
        <f aca="false">SUM(C188:C196)</f>
        <v>16</v>
      </c>
      <c r="D197" s="1" t="n">
        <f aca="false">SUM(D188:D196)</f>
        <v>1518</v>
      </c>
    </row>
  </sheetData>
  <printOptions headings="false" gridLines="false" gridLinesSet="true" horizontalCentered="true" verticalCentered="false"/>
  <pageMargins left="0.25" right="0.25" top="0.984027777777778" bottom="0.5" header="0.5" footer="0.25"/>
  <pageSetup paperSize="5" scale="100" fitToWidth="1" fitToHeight="1" pageOrder="downThenOver" orientation="landscape" blackAndWhite="false" draft="false" cellComments="none" horizontalDpi="300" verticalDpi="300" copies="1"/>
  <headerFooter differentFirst="false" differentOddEven="false">
    <oddHeader>&amp;C&amp;"Arial,Bold"EWS-Global Risk Operations
Weekly Summary of Market Risk Aggregation Issues
Week Beginning September 17</oddHeader>
    <oddFooter>&amp;L&amp;"Arial,Bold"Questions Call Nancy ext 54751</oddFooter>
  </headerFooter>
  <rowBreaks count="1" manualBreakCount="1">
    <brk id="110" man="true" max="16383" min="0"/>
  </rowBreaks>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2001-08-28T10:55:14Z</dcterms:created>
  <dc:creator>nhernand</dc:creator>
  <dc:description/>
  <dc:language>en-US</dc:language>
  <cp:lastModifiedBy>nhernand</cp:lastModifiedBy>
  <cp:lastPrinted>2001-10-23T11:36:50Z</cp:lastPrinted>
  <dcterms:modified xsi:type="dcterms:W3CDTF">2001-10-23T12:37:56Z</dcterms:modified>
  <cp:revision>0</cp:revision>
  <dc:subject/>
  <dc:title/>
</cp:coreProperties>
</file>