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5.xml.rels" ContentType="application/vnd.openxmlformats-package.relationships+xml"/>
  <Override PartName="/xl/worksheets/_rels/sheet9.xml.rels" ContentType="application/vnd.openxmlformats-package.relationships+xml"/>
  <Override PartName="/xl/worksheets/_rels/sheet1.xml.rels" ContentType="application/vnd.openxmlformats-package.relationships+xml"/>
  <Override PartName="/xl/worksheets/_rels/sheet3.xml.rels" ContentType="application/vnd.openxmlformats-package.relationships+xml"/>
  <Override PartName="/xl/worksheets/_rels/sheet7.xml.rels" ContentType="application/vnd.openxmlformats-package.relationships+xml"/>
  <Override PartName="/xl/worksheets/_rels/sheet13.xml.rels" ContentType="application/vnd.openxmlformats-package.relationships+xml"/>
  <Override PartName="/xl/worksheets/_rels/sheet5.xml.rels" ContentType="application/vnd.openxmlformats-package.relationships+xml"/>
  <Override PartName="/xl/worksheets/_rels/sheet11.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8.xml.rels" ContentType="application/vnd.openxmlformats-package.relationships+xml"/>
  <Override PartName="/xl/externalLinks/_rels/externalLink7.xml.rels" ContentType="application/vnd.openxmlformats-package.relationships+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harts/chart29.xml" ContentType="application/vnd.openxmlformats-officedocument.drawingml.chart+xml"/>
  <Override PartName="/xl/charts/chart28.xml" ContentType="application/vnd.openxmlformats-officedocument.drawingml.chart+xml"/>
  <Override PartName="/xl/charts/chart27.xml" ContentType="application/vnd.openxmlformats-officedocument.drawingml.chart+xml"/>
  <Override PartName="/xl/charts/chart26.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_rels/chart19.xml.rels" ContentType="application/vnd.openxmlformats-package.relationships+xml"/>
  <Override PartName="/xl/charts/_rels/chart27.xml.rels" ContentType="application/vnd.openxmlformats-package.relationships+xml"/>
  <Override PartName="/xl/charts/_rels/chart55.xml.rels" ContentType="application/vnd.openxmlformats-package.relationships+xml"/>
  <Override PartName="/xl/charts/_rels/chart39.xml.rels" ContentType="application/vnd.openxmlformats-package.relationships+xml"/>
  <Override PartName="/xl/charts/_rels/chart5.xml.rels" ContentType="application/vnd.openxmlformats-package.relationships+xml"/>
  <Override PartName="/xl/charts/_rels/chart52.xml.rels" ContentType="application/vnd.openxmlformats-package.relationships+xml"/>
  <Override PartName="/xl/charts/_rels/chart17.xml.rels" ContentType="application/vnd.openxmlformats-package.relationships+xml"/>
  <Override PartName="/xl/charts/_rels/chart46.xml.rels" ContentType="application/vnd.openxmlformats-package.relationships+xml"/>
  <Override PartName="/xl/charts/_rels/chart10.xml.rels" ContentType="application/vnd.openxmlformats-package.relationships+xml"/>
  <Override PartName="/xl/charts/_rels/chart32.xml.rels" ContentType="application/vnd.openxmlformats-package.relationships+xml"/>
  <Override PartName="/xl/charts/_rels/chart12.xml.rels" ContentType="application/vnd.openxmlformats-package.relationships+xml"/>
  <Override PartName="/xl/charts/_rels/chart24.xml.rels" ContentType="application/vnd.openxmlformats-package.relationships+xml"/>
  <Override PartName="/xl/charts/_rels/chart3.xml.rels" ContentType="application/vnd.openxmlformats-package.relationships+xml"/>
  <Override PartName="/xl/charts/_rels/chart35.xml.rels" ContentType="application/vnd.openxmlformats-package.relationships+xml"/>
  <Override PartName="/xl/charts/chart1.xml" ContentType="application/vnd.openxmlformats-officedocument.drawingml.chart+xml"/>
  <Override PartName="/xl/charts/chart35.xml" ContentType="application/vnd.openxmlformats-officedocument.drawingml.chart+xml"/>
  <Override PartName="/xl/charts/chart2.xml" ContentType="application/vnd.openxmlformats-officedocument.drawingml.chart+xml"/>
  <Override PartName="/xl/charts/chart36.xml" ContentType="application/vnd.openxmlformats-officedocument.drawingml.chart+xml"/>
  <Override PartName="/xl/charts/chart3.xml" ContentType="application/vnd.openxmlformats-officedocument.drawingml.chart+xml"/>
  <Override PartName="/xl/charts/chart37.xml" ContentType="application/vnd.openxmlformats-officedocument.drawingml.chart+xml"/>
  <Override PartName="/xl/charts/chart4.xml" ContentType="application/vnd.openxmlformats-officedocument.drawingml.chart+xml"/>
  <Override PartName="/xl/charts/chart38.xml" ContentType="application/vnd.openxmlformats-officedocument.drawingml.chart+xml"/>
  <Override PartName="/xl/charts/chart5.xml" ContentType="application/vnd.openxmlformats-officedocument.drawingml.chart+xml"/>
  <Override PartName="/xl/charts/chart39.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50.xml" ContentType="application/vnd.openxmlformats-officedocument.drawingml.chart+xml"/>
  <Override PartName="/xl/charts/chart13.xml" ContentType="application/vnd.openxmlformats-officedocument.drawingml.chart+xml"/>
  <Override PartName="/xl/charts/chart11.xml" ContentType="application/vnd.openxmlformats-officedocument.drawingml.chart+xml"/>
  <Override PartName="/xl/charts/chart48.xml" ContentType="application/vnd.openxmlformats-officedocument.drawingml.chart+xml"/>
  <Override PartName="/xl/charts/chart51.xml" ContentType="application/vnd.openxmlformats-officedocument.drawingml.chart+xml"/>
  <Override PartName="/xl/charts/chart40.xml" ContentType="application/vnd.openxmlformats-officedocument.drawingml.chart+xml"/>
  <Override PartName="/xl/charts/chart6.xml" ContentType="application/vnd.openxmlformats-officedocument.drawingml.chart+xml"/>
  <Override PartName="/xl/charts/chart52.xml" ContentType="application/vnd.openxmlformats-officedocument.drawingml.chart+xml"/>
  <Override PartName="/xl/charts/chart41.xml" ContentType="application/vnd.openxmlformats-officedocument.drawingml.chart+xml"/>
  <Override PartName="/xl/charts/chart7.xml" ContentType="application/vnd.openxmlformats-officedocument.drawingml.chart+xml"/>
  <Override PartName="/xl/charts/chart53.xml" ContentType="application/vnd.openxmlformats-officedocument.drawingml.chart+xml"/>
  <Override PartName="/xl/charts/chart42.xml" ContentType="application/vnd.openxmlformats-officedocument.drawingml.chart+xml"/>
  <Override PartName="/xl/charts/chart8.xml" ContentType="application/vnd.openxmlformats-officedocument.drawingml.chart+xml"/>
  <Override PartName="/xl/charts/chart54.xml" ContentType="application/vnd.openxmlformats-officedocument.drawingml.chart+xml"/>
  <Override PartName="/xl/charts/chart43.xml" ContentType="application/vnd.openxmlformats-officedocument.drawingml.chart+xml"/>
  <Override PartName="/xl/charts/chart9.xml" ContentType="application/vnd.openxmlformats-officedocument.drawingml.chart+xml"/>
  <Override PartName="/xl/charts/chart55.xml" ContentType="application/vnd.openxmlformats-officedocument.drawingml.chart+xml"/>
  <Override PartName="/xl/charts/chart34.xml" ContentType="application/vnd.openxmlformats-officedocument.drawingml.chart+xml"/>
  <Override PartName="/xl/charts/chart33.xml" ContentType="application/vnd.openxmlformats-officedocument.drawingml.chart+xml"/>
  <Override PartName="/xl/charts/chart32.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49.xml" ContentType="application/vnd.openxmlformats-officedocument.drawingml.chart+xml"/>
  <Override PartName="/xl/charts/chart12.xml" ContentType="application/vnd.openxmlformats-officedocument.drawingml.chart+xml"/>
  <Override PartName="/xl/charts/chart10.xml" ContentType="application/vnd.openxmlformats-officedocument.drawingml.chart+xml"/>
  <Override PartName="/xl/charts/chart47.xml" ContentType="application/vnd.openxmlformats-officedocument.drawingml.chart+xml"/>
  <Override PartName="/xl/sharedStrings.xml" ContentType="application/vnd.openxmlformats-officedocument.spreadsheetml.sharedStrings+xml"/>
  <Override PartName="/xl/drawings/drawing13.xml" ContentType="application/vnd.openxmlformats-officedocument.drawing+xml"/>
  <Override PartName="/xl/drawings/drawing4.xml" ContentType="application/vnd.openxmlformats-officedocument.drawing+xml"/>
  <Override PartName="/xl/drawings/drawing9.xml" ContentType="application/vnd.openxmlformats-officedocument.drawingml.chartshapes+xml"/>
  <Override PartName="/xl/drawings/drawing18.xml" ContentType="application/vnd.openxmlformats-officedocument.drawing+xml"/>
  <Override PartName="/xl/drawings/drawing20.xml" ContentType="application/vnd.openxmlformats-officedocument.drawing+xml"/>
  <Override PartName="/xl/drawings/_rels/drawing1.xml.rels" ContentType="application/vnd.openxmlformats-package.relationships+xml"/>
  <Override PartName="/xl/drawings/_rels/drawing10.xml.rels" ContentType="application/vnd.openxmlformats-package.relationships+xml"/>
  <Override PartName="/xl/drawings/_rels/drawing16.xml.rels" ContentType="application/vnd.openxmlformats-package.relationships+xml"/>
  <Override PartName="/xl/drawings/_rels/drawing7.xml.rels" ContentType="application/vnd.openxmlformats-package.relationships+xml"/>
  <Override PartName="/xl/drawings/_rels/drawing20.xml.rels" ContentType="application/vnd.openxmlformats-package.relationships+xml"/>
  <Override PartName="/xl/drawings/_rels/drawing18.xml.rels" ContentType="application/vnd.openxmlformats-package.relationships+xml"/>
  <Override PartName="/xl/drawings/_rels/drawing4.xml.rels" ContentType="application/vnd.openxmlformats-package.relationships+xml"/>
  <Override PartName="/xl/drawings/_rels/drawing13.xml.rels" ContentType="application/vnd.openxmlformats-package.relationships+xml"/>
  <Override PartName="/xl/drawings/drawing12.xml" ContentType="application/vnd.openxmlformats-officedocument.drawingml.chartshapes+xml"/>
  <Override PartName="/xl/drawings/drawing3.xml" ContentType="application/vnd.openxmlformats-officedocument.drawingml.chartshapes+xml"/>
  <Override PartName="/xl/drawings/drawing8.xml" ContentType="application/vnd.openxmlformats-officedocument.drawingml.chartshapes+xml"/>
  <Override PartName="/xl/drawings/drawing17.xml" ContentType="application/vnd.openxmlformats-officedocument.drawingml.chartshapes+xml"/>
  <Override PartName="/xl/drawings/drawing22.xml" ContentType="application/vnd.openxmlformats-officedocument.drawingml.chartshapes+xml"/>
  <Override PartName="/xl/drawings/drawing21.xml" ContentType="application/vnd.openxmlformats-officedocument.drawingml.chartshapes+xml"/>
  <Override PartName="/xl/drawings/drawing19.xml" ContentType="application/vnd.openxmlformats-officedocument.drawingml.chartshapes+xml"/>
  <Override PartName="/xl/drawings/drawing5.xml" ContentType="application/vnd.openxmlformats-officedocument.drawingml.chartshapes+xml"/>
  <Override PartName="/xl/drawings/drawing14.xml" ContentType="application/vnd.openxmlformats-officedocument.drawingml.chartshapes+xml"/>
  <Override PartName="/xl/drawings/drawing6.xml" ContentType="application/vnd.openxmlformats-officedocument.drawingml.chartshapes+xml"/>
  <Override PartName="/xl/drawings/drawing15.xml" ContentType="application/vnd.openxmlformats-officedocument.drawingml.chartshapes+xml"/>
  <Override PartName="/xl/drawings/drawing10.xml" ContentType="application/vnd.openxmlformats-officedocument.drawing+xml"/>
  <Override PartName="/xl/drawings/drawing1.xml" ContentType="application/vnd.openxmlformats-officedocument.drawing+xml"/>
  <Override PartName="/xl/drawings/drawing16.xml" ContentType="application/vnd.openxmlformats-officedocument.drawing+xml"/>
  <Override PartName="/xl/drawings/drawing7.xml" ContentType="application/vnd.openxmlformats-officedocument.drawing+xml"/>
  <Override PartName="/xl/drawings/drawing2.xml" ContentType="application/vnd.openxmlformats-officedocument.drawingml.chartshapes+xml"/>
  <Override PartName="/xl/drawings/drawing11.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Oct 08" sheetId="1" state="visible" r:id="rId3"/>
    <sheet name="summary 1008" sheetId="2" state="visible" r:id="rId4"/>
    <sheet name="Graph Data Oct 01" sheetId="3" state="visible" r:id="rId5"/>
    <sheet name="summary 1001" sheetId="4" state="visible" r:id="rId6"/>
    <sheet name="Graph Data Sep 24" sheetId="5" state="visible" r:id="rId7"/>
    <sheet name="summary 0924" sheetId="6" state="visible" r:id="rId8"/>
    <sheet name="Graph Data Sep 17" sheetId="7" state="visible" r:id="rId9"/>
    <sheet name="summary 0917" sheetId="8" state="visible" r:id="rId10"/>
    <sheet name="Graph Data Sep 10" sheetId="9" state="visible" r:id="rId11"/>
    <sheet name="summary 0910" sheetId="10" state="visible" r:id="rId12"/>
    <sheet name="Graph Data Sep 04" sheetId="11" state="visible" r:id="rId13"/>
    <sheet name="summary 0904" sheetId="12" state="visible" r:id="rId14"/>
    <sheet name="Graph Data Aug 27" sheetId="13" state="visible" r:id="rId15"/>
    <sheet name="summary 0827" sheetId="14" state="visible" r:id="rId16"/>
    <sheet name="Graph Data Aug 20" sheetId="15" state="visible" r:id="rId17"/>
    <sheet name="summary 0820" sheetId="16" state="visible"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function="false" hidden="false" localSheetId="14" name="_xlnm.Print_Area" vbProcedure="false">'Graph Data Aug 20'!$A$17:$J$74</definedName>
    <definedName function="false" hidden="false" localSheetId="12" name="_xlnm.Print_Area" vbProcedure="false">'Graph Data Aug 27'!$A$17:$J$74</definedName>
    <definedName function="false" hidden="false" localSheetId="2" name="_xlnm.Print_Area" vbProcedure="false">'Graph Data Oct 01'!$A$35:$K$104</definedName>
    <definedName function="false" hidden="false" localSheetId="0" name="_xlnm.Print_Area" vbProcedure="false">'Graph Data Oct 08'!$A$111:$K$143</definedName>
    <definedName function="false" hidden="false" localSheetId="10" name="_xlnm.Print_Area" vbProcedure="false">'Graph Data Sep 04'!$A$26:$J$83</definedName>
    <definedName function="false" hidden="false" localSheetId="8" name="_xlnm.Print_Area" vbProcedure="false">'Graph Data Sep 10'!$A$26:$J$84</definedName>
    <definedName function="false" hidden="false" localSheetId="6" name="_xlnm.Print_Area" vbProcedure="false">'Graph Data Sep 17'!$A$110:$L$143</definedName>
    <definedName function="false" hidden="false" localSheetId="4" name="_xlnm.Print_Area" vbProcedure="false">'Graph Data Sep 24'!$A$35:$K$103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<sst xmlns="http://schemas.openxmlformats.org/spreadsheetml/2006/main" count="2805" uniqueCount="548">
  <si>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</si>
  <si>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</si>
  <si>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</si>
  <si>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</si>
  <si>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</si>
  <si>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</si>
  <si>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</si>
  <si>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</si>
  <si>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</si>
  <si>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</si>
  <si>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</si>
  <si>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</si>
  <si>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</si>
  <si>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</si>
  <si>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</si>
  <si>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</si>
  <si>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</si>
  <si>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</si>
  <si>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</si>
  <si>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</si>
  <si>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</si>
  <si>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</si>
  <si>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</si>
  <si>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09/10-09/14</t>
  </si>
  <si>
    <t xml:space="preserve">09/17-09/21</t>
  </si>
  <si>
    <t xml:space="preserve">09/24-09/28</t>
  </si>
  <si>
    <t xml:space="preserve">10/01-10/05</t>
  </si>
  <si>
    <t xml:space="preserve">10/8-10/12</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</si>
  <si>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</si>
  <si>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</si>
  <si>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</si>
  <si>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</si>
  <si>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</si>
  <si>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</si>
  <si>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</si>
  <si>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</si>
  <si>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</si>
  <si>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</si>
  <si>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</si>
  <si>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</si>
  <si>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</si>
  <si>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</si>
  <si>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</si>
  <si>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</si>
  <si>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</si>
  <si>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</si>
  <si>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</si>
  <si>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 (Includes 2 issues from previous week not reported)</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</si>
  <si>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</si>
  <si>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</si>
  <si>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</si>
  <si>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</si>
  <si>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</si>
  <si>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</si>
  <si>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</si>
  <si>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</si>
  <si>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</si>
  <si>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</si>
  <si>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</si>
  <si>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</si>
  <si>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</si>
  <si>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</si>
  <si>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</si>
  <si>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</si>
  <si>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</si>
  <si>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</si>
  <si>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</si>
  <si>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</si>
  <si>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</si>
  <si>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</si>
  <si>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</si>
  <si>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</si>
  <si>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</si>
  <si>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</si>
  <si>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14 ERMS EGM books were not picked up in RisktRAC due to a mismatch of attributes between ERMS and RisktRAC.  </t>
  </si>
  <si>
    <t xml:space="preserve">GRO</t>
  </si>
  <si>
    <t xml:space="preserve">US Global Products</t>
  </si>
  <si>
    <t xml:space="preserve">Shona Wilson</t>
  </si>
  <si>
    <t xml:space="preserve">F</t>
  </si>
  <si>
    <t xml:space="preserve">The over riding issue is that the current processes to keep RisktRAC up to date are so manual that the probability of errors such as this occuring are very high. Attribute mismatches happen frequently when there is more than one commodity per in the source system book.  When setting up new books, the book admin must indicate that there is more than one commodity in the book (or that the commodity identifier ie BRN has changed to BRNT) so Risk Analytics can set up the appropriate number of books.  Going forward we are implementing procedures to identify books that have attribute mismatches and correct.</t>
  </si>
  <si>
    <t xml:space="preserve">Y</t>
  </si>
  <si>
    <t xml:space="preserve">Done</t>
  </si>
  <si>
    <t xml:space="preserve">EBS Longhaul Positions</t>
  </si>
  <si>
    <t xml:space="preserve">US EBS</t>
  </si>
  <si>
    <t xml:space="preserve">Al Miralles</t>
  </si>
  <si>
    <t xml:space="preserve">A</t>
  </si>
  <si>
    <t xml:space="preserve">Positions were incorrect and had to be reloaded.  VaR rerun once updated.</t>
  </si>
  <si>
    <t xml:space="preserve">N</t>
  </si>
  <si>
    <t xml:space="preserve">UKPWRSWAP1</t>
  </si>
  <si>
    <t xml:space="preserve">UK POWER</t>
  </si>
  <si>
    <t xml:space="preserve">James New</t>
  </si>
  <si>
    <t xml:space="preserve">D1</t>
  </si>
  <si>
    <t xml:space="preserve">Only 2 of 4 files were transmitted during feed process.  Data was update and VaR rerun</t>
  </si>
  <si>
    <t xml:space="preserve">STEEL-HUNTCO-SG-PRC</t>
  </si>
  <si>
    <t xml:space="preserve">US STEEL</t>
  </si>
  <si>
    <t xml:space="preserve">Tom Victorio</t>
  </si>
  <si>
    <t xml:space="preserve">C</t>
  </si>
  <si>
    <t xml:space="preserve">Due to change in attributes on RisktRAC side to prevent duplication of book attributes, position were not captured.  Attributes corrected, however due to minimal VaR and credit exposure process not rerun.</t>
  </si>
  <si>
    <t xml:space="preserve">FT-BRIDGE-SUBA-BAS</t>
  </si>
  <si>
    <t xml:space="preserve">Bridgeline</t>
  </si>
  <si>
    <t xml:space="preserve">US Bridgeline</t>
  </si>
  <si>
    <t xml:space="preserve">Book was officialized twice, which caused RisktRAC to reject both PostIDS.  Book has no VaR or credit impact. </t>
  </si>
  <si>
    <t xml:space="preserve">Weather Credit File</t>
  </si>
  <si>
    <t xml:space="preserve">US Weather</t>
  </si>
  <si>
    <t xml:space="preserve">Todd Hall</t>
  </si>
  <si>
    <t xml:space="preserve">H</t>
  </si>
  <si>
    <t xml:space="preserve">File not transmitted on schedule</t>
  </si>
  <si>
    <t xml:space="preserve">UK GAS</t>
  </si>
  <si>
    <t xml:space="preserve">UK Gas </t>
  </si>
  <si>
    <t xml:space="preserve">Positions incorrect due to incorrect deal capture.  Data corrected and reloaded. </t>
  </si>
  <si>
    <t xml:space="preserve">UK  EBS Credit File</t>
  </si>
  <si>
    <t xml:space="preserve">UK EBS</t>
  </si>
  <si>
    <t xml:space="preserve">Niel Tarling</t>
  </si>
  <si>
    <t xml:space="preserve">Due to new person managing process file, file was not processd on time.</t>
  </si>
  <si>
    <t xml:space="preserve">Due to enPower server maintenance, books were officialized late.  Further simultaneous load of UK GAS extract time increased.  VaR rerun when extract process complete.</t>
  </si>
  <si>
    <t xml:space="preserve">UK POWER; UK POWER SPREADSHEETS</t>
  </si>
  <si>
    <t xml:space="preserve">File was sent late due to Server space issues with initial Dove Calc run.  UK Spreadsheets initially rolled and subsequently updated.</t>
  </si>
  <si>
    <t xml:space="preserve">ENA-IM-WC-ROX-PHY</t>
  </si>
  <si>
    <t xml:space="preserve">EA</t>
  </si>
  <si>
    <t xml:space="preserve">US Gas West</t>
  </si>
  <si>
    <t xml:space="preserve">Jeff Gossett</t>
  </si>
  <si>
    <t xml:space="preserve">Book not officialized.  Was officialized in the AM.</t>
  </si>
  <si>
    <t xml:space="preserve">ABDIRECT-3P-PRC; ABDIRECT-HEDGES</t>
  </si>
  <si>
    <t xml:space="preserve">CAD POWER</t>
  </si>
  <si>
    <t xml:space="preserve">D2</t>
  </si>
  <si>
    <t xml:space="preserve">Due to special requirements for EPMI books, books had to be reset up and data pulled in.  VaR was rerun.</t>
  </si>
  <si>
    <t xml:space="preserve">DUB-INT-PHY; DUB-OPT-PRC</t>
  </si>
  <si>
    <t xml:space="preserve">US EES GAS</t>
  </si>
  <si>
    <t xml:space="preserve">Scott Mills</t>
  </si>
  <si>
    <t xml:space="preserve">Positions were loaded incorrectly.  Data was updated and VaR rerun.</t>
  </si>
  <si>
    <t xml:space="preserve">FINANCIAL-AFF-PRC; FINANCIAL-EM-PRC; FINANCIAL-PROP-PRC; FINANCIAL-TN10-PRC; FINANCIAL-TN5-PRC</t>
  </si>
  <si>
    <t xml:space="preserve">US Financial</t>
  </si>
  <si>
    <t xml:space="preserve">Sheila Glover</t>
  </si>
  <si>
    <t xml:space="preserve">Books were not officialized, however book is not used in VAR calculation and data for credit is provided directly to credit.  Credit reported using previous days data.</t>
  </si>
  <si>
    <t xml:space="preserve">UK POWER; UKPWRSWAP1</t>
  </si>
  <si>
    <t xml:space="preserve">Due to simultaneous load of UK GAS and UK POWER, processing times delated for UK POWER.  Loaded late into RisktRAC.  Only received 1 of 4 files for UKPWRSWAP1</t>
  </si>
  <si>
    <t xml:space="preserve">Canada PWR VAR</t>
  </si>
  <si>
    <t xml:space="preserve">Peggy Hedstrom/ MRM RAC</t>
  </si>
  <si>
    <t xml:space="preserve">VaR is being reported as zero on CM VaR.  MRM RAC working to identify issue and correct.</t>
  </si>
  <si>
    <t xml:space="preserve">Freight VaR to high</t>
  </si>
  <si>
    <t xml:space="preserve">US Freight</t>
  </si>
  <si>
    <t xml:space="preserve">Sheri Thomas</t>
  </si>
  <si>
    <t xml:space="preserve">VaR being reported is thought to be too high.  Possible cause is due to correlations.  MRM RAC reviewing to identify and resolve issue.</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</si>
  <si>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</si>
  <si>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</si>
  <si>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</si>
  <si>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</si>
  <si>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</si>
  <si>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</si>
  <si>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</si>
  <si>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</si>
  <si>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</si>
  <si>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</si>
  <si>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</si>
  <si>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</si>
  <si>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</si>
  <si>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</si>
  <si>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B</t>
  </si>
  <si>
    <t xml:space="preserve">Breakdown in Officializing Process- IT (UK)</t>
  </si>
  <si>
    <t xml:space="preserve">E</t>
  </si>
  <si>
    <t xml:space="preserve">G</t>
  </si>
  <si>
    <t xml:space="preserve">Breakdown By Group</t>
  </si>
  <si>
    <t xml:space="preserve"># of Issues</t>
  </si>
  <si>
    <t xml:space="preserve">Biggest Problem</t>
  </si>
  <si>
    <t xml:space="preserve">Various financial books not officialized.</t>
  </si>
  <si>
    <t xml:space="preserve">IT issues prevented timely valuation of positions</t>
  </si>
  <si>
    <t xml:space="preserve">Canada Pwr VaR not generated by RisktRAC in CM DPR.</t>
  </si>
  <si>
    <t xml:space="preserve">1 book not officialized</t>
  </si>
  <si>
    <t xml:space="preserve">2 books not officialized</t>
  </si>
  <si>
    <t xml:space="preserve">Credit file not transmitted</t>
  </si>
  <si>
    <t xml:space="preserve">Other</t>
  </si>
  <si>
    <t xml:space="preserve">14 EGM books not captured.</t>
  </si>
  <si>
    <t xml:space="preserve">LOG OF WEEKLY VALUATION ISSUES</t>
  </si>
  <si>
    <t xml:space="preserve">NG-X-OPT-JV-PRC; NG-X-OPT-WTI-PRC; NG-X-OPT-NG-PRC</t>
  </si>
  <si>
    <t xml:space="preserve">US GAS FIN</t>
  </si>
  <si>
    <t xml:space="preserve">JV AND WTI BOOKS WERE NOT OFFICIALIZED.  NG book had a missing region code.  Books were officialized in the AM</t>
  </si>
  <si>
    <t xml:space="preserve">Books not officialized</t>
  </si>
  <si>
    <t xml:space="preserve">UK-EBS Credit file</t>
  </si>
  <si>
    <t xml:space="preserve">File was saved out, but data was not captured by CAS process.  Issue not identified.</t>
  </si>
  <si>
    <t xml:space="preserve">Uk Power/ UK Spreadsheets/UKPWRSWAP1</t>
  </si>
  <si>
    <t xml:space="preserve">UK Power</t>
  </si>
  <si>
    <t xml:space="preserve">Lateness of UK Power is due to date mismatch between internal hedges which had Oct 3 date and UK Power which had Oct 5 data.  Spreadsheets late due to incorrect dates in spreadsheets.</t>
  </si>
  <si>
    <t xml:space="preserve">Eastern Spreadsheet 1 &amp; 2</t>
  </si>
  <si>
    <t xml:space="preserve">Continental Power</t>
  </si>
  <si>
    <t xml:space="preserve">Due to curve issues, NBP curve data not properly saved for  Oct 4 &amp; 5, data was rolled for COB Oct 3.  </t>
  </si>
  <si>
    <t xml:space="preserve">NG-X-OPT-NG-GDL</t>
  </si>
  <si>
    <t xml:space="preserve">Due to attribute mismatch, missing region code, post id did not resolve into RisktRAC book.  Book only has internal trades, as such no credit exposure.</t>
  </si>
  <si>
    <t xml:space="preserve">Book was late due to server failure on initial feed, which required reload.  Simultaneous load of multiple books delayed completion</t>
  </si>
  <si>
    <t xml:space="preserve">Revised 9/28 Coal Positions and VaR</t>
  </si>
  <si>
    <t xml:space="preserve">US COAL</t>
  </si>
  <si>
    <t xml:space="preserve">Positions for 9/28/01 were updated and reloaded.  VaR was rerun.</t>
  </si>
  <si>
    <t xml:space="preserve">EPMI-NE-TRANS-PRC</t>
  </si>
  <si>
    <t xml:space="preserve">US POWER EAST</t>
  </si>
  <si>
    <t xml:space="preserve">Stacey White / IT</t>
  </si>
  <si>
    <t xml:space="preserve">Power RM indicated book was officialized, however data was not captured by RisktRAC.  Book was reofficialized and data captured.  Book had no 3rd party credit exposures.  Unable to identify the reason book not captured on 1st officialization.  Will monitor to ensure future capture.</t>
  </si>
  <si>
    <t xml:space="preserve">EPMI-W-BIO-INV-PRC; EPMI-W-BIO-PRC</t>
  </si>
  <si>
    <t xml:space="preserve">US POWER WEST</t>
  </si>
  <si>
    <t xml:space="preserve">Stacey White</t>
  </si>
  <si>
    <t xml:space="preserve">EnPower region codes did not match RisktRAC region codes.   Working with BA to resolve.</t>
  </si>
  <si>
    <t xml:space="preserve">EAF-AUS-SRA-PRC</t>
  </si>
  <si>
    <t xml:space="preserve">AUSTRALIA POWER</t>
  </si>
  <si>
    <t xml:space="preserve">HEIDI MASON</t>
  </si>
  <si>
    <t xml:space="preserve">Spreadsheet was not loaded into RisktRAC.  Uploaded next day.</t>
  </si>
  <si>
    <t xml:space="preserve">CREDIT Trading file</t>
  </si>
  <si>
    <t xml:space="preserve">UK</t>
  </si>
  <si>
    <t xml:space="preserve">Credit file was not saved using appropriate procedures. </t>
  </si>
  <si>
    <t xml:space="preserve">UK Power Spreadsheets; UKPWRSWAP1</t>
  </si>
  <si>
    <t xml:space="preserve">Book officialized late due to incorrect data contained in file.  Data updated and loaded into RisktRAC.</t>
  </si>
  <si>
    <t xml:space="preserve">UK Power; Continental Power</t>
  </si>
  <si>
    <t xml:space="preserve">Book loaded late due to failures during extract process.  </t>
  </si>
  <si>
    <t xml:space="preserve">COAL-SYNFUEL-M-PRC; COAL-ACCRUAL-BAS; COAL-ACCRUAL-PRC</t>
  </si>
  <si>
    <t xml:space="preserve">Accrual Books were inadvertantly officialized.  This caused the data to be picked up by CAS and Infinity.</t>
  </si>
  <si>
    <t xml:space="preserve">UK-EBS</t>
  </si>
  <si>
    <t xml:space="preserve">Credit file was saved with old effective date.  </t>
  </si>
  <si>
    <t xml:space="preserve">File was officialized late, partially due to slow server performance.</t>
  </si>
  <si>
    <t xml:space="preserve">DRAM Positions</t>
  </si>
  <si>
    <t xml:space="preserve">Kristen Albrecht</t>
  </si>
  <si>
    <t xml:space="preserve">Positons were incorrect.  Had to reload positions and rerun VaR.</t>
  </si>
  <si>
    <t xml:space="preserve">ISOCTN-AFF-TMB-PRC; MEOH-AFF-TMB-PRC; MTBE-AFF-TMB-PRC; NC4-AFF-TMB-PRC; NG-AFF-TMB-PRC</t>
  </si>
  <si>
    <t xml:space="preserve">Affiliate deals contained in these books were transferred to non-affiliate books, due to change in accounting treatment.  Will the non-affiliate books were properly officialized the, these books were not officialized to zero which caused CAS to double count.  Positions were moved on 10/01/01 for 9/28/01 effective date.  Reran VaR to properly include deals in non affiliate portfolios.</t>
  </si>
  <si>
    <t xml:space="preserve">Lisa Lumber Settlements feed</t>
  </si>
  <si>
    <t xml:space="preserve">US Lumber</t>
  </si>
  <si>
    <t xml:space="preserve">Mike Moscoso</t>
  </si>
  <si>
    <t xml:space="preserve">Credit feed file not transmitted.  Data provided late.</t>
  </si>
  <si>
    <t xml:space="preserve">UK Power Spreadsheets</t>
  </si>
  <si>
    <t xml:space="preserve">Book was officialized  twice due missing add-in in 1st computer.  </t>
  </si>
  <si>
    <t xml:space="preserve">Eastern SS 1&amp;2</t>
  </si>
  <si>
    <t xml:space="preserve">Initial data rolled from COB 09/27/01 due to incomplete data obtained from Gas Desk. Subsequently officialized for COB 9/28.</t>
  </si>
  <si>
    <t xml:space="preserve">Book was officialized late due to Qtr end data volumes</t>
  </si>
  <si>
    <t xml:space="preserve">Lisa lumber credit file not transmited</t>
  </si>
  <si>
    <t xml:space="preserve">Change Timber books to MtM and update Coal positions</t>
  </si>
  <si>
    <t xml:space="preserve">Curve issues for COB Oct 4 &amp; 5 that required rolling positions.</t>
  </si>
  <si>
    <t xml:space="preserve">Attribute mismatch</t>
  </si>
  <si>
    <t xml:space="preserve">UK EBS credit file not transmitted</t>
  </si>
  <si>
    <t xml:space="preserve">Paper VaR</t>
  </si>
  <si>
    <t xml:space="preserve">US PAPER</t>
  </si>
  <si>
    <t xml:space="preserve">Kristen Hanson</t>
  </si>
  <si>
    <t xml:space="preserve">Positions were incorrect.  Data was updated and VaR rerun.</t>
  </si>
  <si>
    <t xml:space="preserve">Power VaR</t>
  </si>
  <si>
    <t xml:space="preserve">Power East</t>
  </si>
  <si>
    <t xml:space="preserve">Canada Alberta GAS Positions were incorrect.  Data updated and VaR rerun.</t>
  </si>
  <si>
    <t xml:space="preserve">Book was not officialized for COB Sep 28</t>
  </si>
  <si>
    <t xml:space="preserve">Credit file not transmitted within schedule.</t>
  </si>
  <si>
    <t xml:space="preserve">Due to increased volumes associated with Month End the book finished processing into RisktRAC late.</t>
  </si>
  <si>
    <t xml:space="preserve">Unify Gas Credit Feed</t>
  </si>
  <si>
    <t xml:space="preserve">Credit  feed not received as schedule.  Data provided later.</t>
  </si>
  <si>
    <t xml:space="preserve">EPMI-W-BIO-INV-PRC; EPMI-W-BIO-PRC; EPMI-W-GEO-INV-PRC; WPMI-W-GEO-PRC; EPMI-W-WIND-INV-PRC</t>
  </si>
  <si>
    <t xml:space="preserve">Due to an attribute change in region codes data was not captured by RisktRAC.  Working to resolve.</t>
  </si>
  <si>
    <t xml:space="preserve">OPTIONS-EXOTIC-PRC</t>
  </si>
  <si>
    <t xml:space="preserve">Book was not officialized.  No impact on VaR as book only contains premium related to options reported on XL  sheet upload.  </t>
  </si>
  <si>
    <t xml:space="preserve">Due to improper documentation used to schedule Dove calc MTM process resulted in data for incorrect COB data.   Code correct and MtM rerun for COB 25.  Data loaded late into RisktRAC.</t>
  </si>
  <si>
    <t xml:space="preserve">UK Power; Eastern SS 1&amp;2; UKPWRSWAP1</t>
  </si>
  <si>
    <t xml:space="preserve">Due to improper documentation used to schedule Dove calc MTM process resulted in data for incorrect COB data.   No COB 25 data positions and values rolled from  COB Sep 24th.</t>
  </si>
  <si>
    <t xml:space="preserve">NG-PRICE-GDL</t>
  </si>
  <si>
    <t xml:space="preserve">US GAS   FIN</t>
  </si>
  <si>
    <t xml:space="preserve">Due to attribute mismatch the book data was not captured by RisktRAC.   VaR was rerun once data loaded into RisktRAC.</t>
  </si>
  <si>
    <t xml:space="preserve">Due to an upstream change in Continental Power the Price curve is based on COB Sep 21.   Downstream users not advised</t>
  </si>
  <si>
    <t xml:space="preserve">UK POWER, Eastern Spreadsheets 1 &amp; 2</t>
  </si>
  <si>
    <t xml:space="preserve">UK Power was officialized late due to code change for server that was inconsistent with Dove calc.  Process corrected.  Spreadsheets data rolled from COB Sep 20th due to dependence on UK Power.</t>
  </si>
  <si>
    <t xml:space="preserve">EBS-BWT-PRC</t>
  </si>
  <si>
    <t xml:space="preserve">Credit file was not appropriately saved for processing.  .</t>
  </si>
  <si>
    <t xml:space="preserve">UK Gas/ Eastern SS 1 &amp;2</t>
  </si>
  <si>
    <t xml:space="preserve">Reran MTM process as original process generated inconsistent numbers.  However, change was due to change in deals.   Eastern SS rolled due to dependence on UK GAS mtm values.</t>
  </si>
  <si>
    <t xml:space="preserve">Uk Power</t>
  </si>
  <si>
    <t xml:space="preserve">Book was officialized twice as initial process feed data to incorrect books. Issue was caused to temporary rename of portfolios. </t>
  </si>
  <si>
    <t xml:space="preserve">FRT-DIESEL-PRC; FRT-FWD-TXFR-PRC; FRT-HO-PRC; FRT-LC-PRC; FRT-MIDWEST-BAS; FRT-MIDWEST-PRC; FRT-MOUNTAIN-BAS; FRT-MOUNTAIN-PRC; FRT-NORTHEAST-BAS; FRT-NORTHEAST-PRC; FRT-NORTHWEST-BAS; FRT-NORTHWEST-PRC; FRT-OHIO-BAS; FRT-OHIO-PRC; FRT-SOUTHCENT-BAS;FRT-SOUTHCENT-PRC; FRT-SOUTHEAST-BAS; FRT-SOUTHEAST-PRC; FRT-UCF-PRC; FRT-WEST-BAS; FRT-WEST-PRC; FRT-WTI-PRC</t>
  </si>
  <si>
    <t xml:space="preserve">Sheri Thompson</t>
  </si>
  <si>
    <t xml:space="preserve">Books were not officialized.</t>
  </si>
  <si>
    <t xml:space="preserve">UK Gas</t>
  </si>
  <si>
    <t xml:space="preserve">During officialization process system generated an error message so process was reinitiated.  </t>
  </si>
  <si>
    <t xml:space="preserve">Nordic Power</t>
  </si>
  <si>
    <t xml:space="preserve">Book was officialized late due to incorrect deal entry.   Data was reentered and book was reofficialized.    </t>
  </si>
  <si>
    <t xml:space="preserve">UK Power/ Spreadsheet and Eastern Spreadsheets 1 &amp; 2</t>
  </si>
  <si>
    <t xml:space="preserve">The Dove calc process failed due to a virus detected by systems.  Manual process reinitiated and data updated.  Spreadsheets late due to reliance on Dove Calc.</t>
  </si>
  <si>
    <t xml:space="preserve">UK Power/Spreadsheet</t>
  </si>
  <si>
    <t xml:space="preserve">The Dove calc process failed due to unsynchronized clocks.  This caused delay  in MTM process for spreadsheets and UK Power.  Process was reinitiated and books officilized</t>
  </si>
  <si>
    <t xml:space="preserve">Book was officialized late due to simultaneous running </t>
  </si>
  <si>
    <t xml:space="preserve">PWR-NG-ST-NENG-GDI;GDL</t>
  </si>
  <si>
    <t xml:space="preserve">US Power East</t>
  </si>
  <si>
    <t xml:space="preserve">The book attributes did not agree with book request.  This prevented capture of data.  Attributes have been resolved.  Due to the immaterial values contained within the book VaR and Credit not  rerun.</t>
  </si>
  <si>
    <t xml:space="preserve">FRT-SPOT-BAS; FRT-SPOT-PRC</t>
  </si>
  <si>
    <t xml:space="preserve">Books not officialized until AM</t>
  </si>
  <si>
    <t xml:space="preserve">LNG-PRICE-BAS; IDX;PRC</t>
  </si>
  <si>
    <t xml:space="preserve">US LNG</t>
  </si>
  <si>
    <t xml:space="preserve">Books not officialed until AM</t>
  </si>
  <si>
    <t xml:space="preserve">Zinc Deal Between EM-ENA-Galvak(Mex)</t>
  </si>
  <si>
    <t xml:space="preserve">Deal was  completed on Aug 31st, but not entered into RisktRAC until Sep 17th.</t>
  </si>
  <si>
    <t xml:space="preserve">FRT-EXOTIC-PRC</t>
  </si>
  <si>
    <t xml:space="preserve">Spreadsheet was not loaded into RisktRAC.  Uploaded in the AM and  VaR </t>
  </si>
  <si>
    <t xml:space="preserve">UK Credit Trading</t>
  </si>
  <si>
    <t xml:space="preserve">Credit spreadsheet was not completed by deadline.  </t>
  </si>
  <si>
    <t xml:space="preserve">The MTM process failed due to unsynchronized time clocks.  This prevented curve load process.  Problem resolved and process reinitiated.  </t>
  </si>
  <si>
    <t xml:space="preserve">PHYSOIL-EVERGREE-PRC;EGLI-C2MW-PRC; EGLI-C3MW-PRC; EGLI-C5MW-PRC; EGLI-NC4NW-PRC; EGLI-FEES-PRC; C3-PRC; C5+-BRNT-HEDGE-PRC; NAPTHA-UR-PRC; C3-CAND-EGSC-PRC; C3-UR-PRC;EGLI-C2GC-PRC; PHYSOIL2-IDX; PHYSOIL-PRICE-PRC;C2-PRC</t>
  </si>
  <si>
    <t xml:space="preserve">Due to curve data update, books were reofficialized.  Due to the immaterial change in P&amp;L, VaR was not rerun.  Change in P&amp;L will be captured in COB S EP 17 DPR. Credit was notified.</t>
  </si>
  <si>
    <t xml:space="preserve">Prior responsible party out of office and backup did not follow instructions for file feed.  Data was uploaded late into CAS.</t>
  </si>
  <si>
    <t xml:space="preserve">STEEL VaR </t>
  </si>
  <si>
    <t xml:space="preserve">Steel</t>
  </si>
  <si>
    <t xml:space="preserve">Shelly Wood</t>
  </si>
  <si>
    <t xml:space="preserve">Due to incorrect deal capture positions were incorrect.  Data was corrected and VaR rerun.</t>
  </si>
  <si>
    <t xml:space="preserve">DUB-EESEAM-XL-BAS, DUB-EESEAM-XL-PRC, DUB-ERMS-XL-BAS, DUB-ERMS-XL-PRC, DUB-INT-PHY, DUB-OPT-BAS , DUB-OPT-PRC</t>
  </si>
  <si>
    <t xml:space="preserve">Books were not officialized. Books were officialized in the AM.  Credit not impacted as they receive a separate credit file.</t>
  </si>
  <si>
    <t xml:space="preserve">UK 4 File Feeds</t>
  </si>
  <si>
    <t xml:space="preserve">RisktRAC IT</t>
  </si>
  <si>
    <t xml:space="preserve">While the File was sent on time by London, it was not processed until after 6 am VaR run.  Due to certain systems upgrades, RistRAC database was brought down.  Files were processed from the que and captured by 8 am VaR run.</t>
  </si>
  <si>
    <t xml:space="preserve">LNG-PRICE-PRC. LNG-PRICE-BAS, LNG-PRICE-IDX</t>
  </si>
  <si>
    <t xml:space="preserve">LNG</t>
  </si>
  <si>
    <t xml:space="preserve">John Swinney</t>
  </si>
  <si>
    <t xml:space="preserve">Book was not officialized.  Process completed in the AM and VaR Rerun.</t>
  </si>
  <si>
    <t xml:space="preserve">EPMI-LT-NAMGMT-PRC; EPMI-LT-WNAMGMT-PRC</t>
  </si>
  <si>
    <t xml:space="preserve">KLOIBL</t>
  </si>
  <si>
    <t xml:space="preserve">BA forgot to officialize.  Books were officialized in the AM</t>
  </si>
  <si>
    <t xml:space="preserve">BA initiated uploaded process and received no error message.   Assumed data had been captured.  Due to process of upload, through terminal server,  connection may have been lost which prevented deal capture.   </t>
  </si>
  <si>
    <t xml:space="preserve"> 4 Deals were entered incorrectly, which caused a               14 twh discrepancy.  1 new curve was not properly set up, which caused mtm to fail.  Data was corrected and process reiniated.  File was subsequently retransmitted to R isktRAC.</t>
  </si>
  <si>
    <t xml:space="preserve">Continental Power MTM process failed due to an inability of process to access curver  server. Issue identified to be curve server had not finished processing when MTM process is requesting data.  To prevent further problems pushed back MTM process 30 minutes.</t>
  </si>
  <si>
    <t xml:space="preserve">UK Power; Eastern Spreadsheets; UK Power SS</t>
  </si>
  <si>
    <t xml:space="preserve">Due to bad data that corrupted the valuation process the MTM failed.  Data was corrected and process re-initated for all books.</t>
  </si>
  <si>
    <t xml:space="preserve">Advertising VaR</t>
  </si>
  <si>
    <t xml:space="preserve">Kristin Albrecht</t>
  </si>
  <si>
    <t xml:space="preserve">Due to incorrect positions, data was reloaded.  VaR  and CAS rerun.</t>
  </si>
  <si>
    <t xml:space="preserve">FREIGHT-IDX; FREIGHT-VS1-PRC</t>
  </si>
  <si>
    <t xml:space="preserve">Books wer e not officialized during end of day process.  Officialized in the AM.</t>
  </si>
  <si>
    <t xml:space="preserve">Book was not officed during end of day process. Uploaded in the AM.</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</si>
  <si>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</si>
  <si>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</si>
  <si>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</si>
  <si>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</si>
  <si>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</si>
  <si>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Due to incorrect curve data, which had to be updated, mtm process had to be rerun.    Books loaded late and VaR was rerun.</t>
  </si>
  <si>
    <t xml:space="preserve">FT-REGS-GDI</t>
  </si>
  <si>
    <t xml:space="preserve">Book was officialized with an incorrect  effective date.  Book was reofficialized.   Book has no 3rd party credit exposure.</t>
  </si>
  <si>
    <t xml:space="preserve">FT-IM-ENOV-GDL; INTRA-EMWNSS2-GDL</t>
  </si>
  <si>
    <t xml:space="preserve">US Ennovate</t>
  </si>
  <si>
    <t xml:space="preserve">US STEEL </t>
  </si>
  <si>
    <t xml:space="preserve">Book had flat positions, so there was no impact on VaR, however there was credit exposure.  </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</si>
  <si>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</si>
  <si>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</si>
  <si>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</si>
  <si>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UK Power &amp; Continental Power</t>
  </si>
  <si>
    <t xml:space="preserve">Due to IT issues associated with Outlook the Extract process had to be kicked off Manually.  </t>
  </si>
  <si>
    <t xml:space="preserve">PAPER-AFF-PRC; PAPER-CAND-NWSP-PRC; PAPER-CONSOL-PRC; PAPER-IDX</t>
  </si>
  <si>
    <t xml:space="preserve">Books were not officialized during end of day process.  </t>
  </si>
  <si>
    <t xml:space="preserve">EIM-US-PAPER-PRC</t>
  </si>
  <si>
    <t xml:space="preserve">DUB-OPT-BAS; DUB-OPT-PRC; DUB-EESEAM-XL-BAS; DUB-EESEAM-XL-PRC; </t>
  </si>
  <si>
    <t xml:space="preserve">Brent Price</t>
  </si>
  <si>
    <t xml:space="preserve">UK Power &amp; Eastern SS</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</si>
  <si>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</si>
  <si>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</si>
  <si>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Coal Positions were doubled due to a duplicate child portfolio within Hierarchy structure.  There was no impact for credit as the positions mtm was only brought in once.</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</si>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</sst>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71">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9.75"/>
      <color rgb="FF000000"/>
      <name val="Arial"/>
      <family val="2"/>
    </font>
    <font>
      <vertAlign val="superscript"/>
      <sz val="9.75"/>
      <color rgb="FF0000FF"/>
      <name val="Arial"/>
      <family val="2"/>
    </font>
    <font>
      <vertAlign val="superscript"/>
      <sz val="9"/>
      <color rgb="FFFF0000"/>
      <name val="Arial"/>
      <family val="2"/>
    </font>
    <font>
      <vertAlign val="superscript"/>
      <sz val="9.75"/>
      <color rgb="FFFF0000"/>
      <name val="Arial"/>
      <family val="2"/>
    </font>
    <font>
      <sz val="11.5"/>
      <color rgb="FF000080"/>
      <name val="Arial"/>
      <family val="2"/>
    </font>
    <font>
      <sz val="9.25"/>
      <color rgb="FF000000"/>
      <name val="Arial"/>
      <family val="2"/>
    </font>
    <font>
      <sz val="10"/>
      <color rgb="FF000000"/>
      <name val="Arial"/>
      <family val="2"/>
    </font>
    <font>
      <b val="true"/>
      <sz val="9.25"/>
      <color rgb="FF000000"/>
      <name val="Arial"/>
      <family val="2"/>
    </font>
    <font>
      <sz val="8"/>
      <color rgb="FF000000"/>
      <name val="Arial"/>
      <family val="2"/>
    </font>
    <font>
      <b val="true"/>
      <sz val="8"/>
      <name val="Arial"/>
      <family val="2"/>
    </font>
    <font>
      <b val="true"/>
      <sz val="8"/>
      <color rgb="FF000000"/>
      <name val="Arial"/>
      <family val="2"/>
    </font>
    <font>
      <b val="true"/>
      <sz val="8.75"/>
      <color rgb="FF0000FF"/>
      <name val="Arial"/>
      <family val="2"/>
    </font>
    <font>
      <b val="true"/>
      <sz val="8"/>
      <color rgb="FFFF0000"/>
      <name val="Arial"/>
      <family val="2"/>
    </font>
    <font>
      <sz val="5.5"/>
      <color rgb="FF800000"/>
      <name val="Arial"/>
      <family val="2"/>
    </font>
    <font>
      <sz val="10.25"/>
      <color rgb="FF000000"/>
      <name val="Arial"/>
      <family val="2"/>
    </font>
    <font>
      <b val="true"/>
      <sz val="11"/>
      <color rgb="FF000000"/>
      <name val="Arial"/>
      <family val="2"/>
    </font>
    <font>
      <sz val="10"/>
      <color rgb="FF000000"/>
      <name val="Times New Roman"/>
      <family val="2"/>
    </font>
    <font>
      <b val="true"/>
      <sz val="12"/>
      <color rgb="FF000000"/>
      <name val="Arial"/>
      <family val="2"/>
    </font>
    <font>
      <sz val="8"/>
      <color rgb="FF000000"/>
      <name val="Times New Roman"/>
      <family val="2"/>
    </font>
    <font>
      <sz val="8.75"/>
      <color rgb="FF000000"/>
      <name val="Arial"/>
      <family val="2"/>
    </font>
    <font>
      <b val="true"/>
      <sz val="5"/>
      <color rgb="FF000000"/>
      <name val="Arial"/>
      <family val="2"/>
    </font>
    <font>
      <sz val="4"/>
      <color rgb="FFFF0000"/>
      <name val="Arial"/>
      <family val="2"/>
    </font>
    <font>
      <sz val="4.25"/>
      <color rgb="FF000000"/>
      <name val="Arial"/>
      <family val="2"/>
    </font>
    <font>
      <b val="true"/>
      <sz val="4.25"/>
      <color rgb="FF000000"/>
      <name val="Arial"/>
      <family val="2"/>
    </font>
    <font>
      <b val="true"/>
      <sz val="5.75"/>
      <color rgb="FF000000"/>
      <name val="Arial"/>
      <family val="2"/>
    </font>
    <font>
      <sz val="5"/>
      <color rgb="FF000000"/>
      <name val="Arial"/>
      <family val="2"/>
    </font>
    <font>
      <sz val="5.75"/>
      <color rgb="FF000000"/>
      <name val="Arial"/>
      <family val="2"/>
    </font>
    <font>
      <b val="true"/>
      <sz val="10.25"/>
      <color rgb="FF000000"/>
      <name val="Arial"/>
      <family val="2"/>
    </font>
    <font>
      <vertAlign val="superscript"/>
      <sz val="10.25"/>
      <color rgb="FF0000FF"/>
      <name val="Arial"/>
      <family val="2"/>
    </font>
    <font>
      <vertAlign val="superscript"/>
      <sz val="9.5"/>
      <color rgb="FFFF0000"/>
      <name val="Arial"/>
      <family val="2"/>
    </font>
    <font>
      <vertAlign val="superscript"/>
      <sz val="10.25"/>
      <color rgb="FFFF0000"/>
      <name val="Arial"/>
      <family val="2"/>
    </font>
    <font>
      <sz val="9"/>
      <color rgb="FF000000"/>
      <name val="Times New Roman"/>
      <family val="2"/>
    </font>
    <font>
      <b val="true"/>
      <sz val="17"/>
      <color rgb="FF000000"/>
      <name val="Arial"/>
      <family val="2"/>
    </font>
    <font>
      <b val="true"/>
      <sz val="10"/>
      <color rgb="FF000000"/>
      <name val="Arial"/>
      <family val="2"/>
    </font>
    <font>
      <b val="true"/>
      <sz val="11.5"/>
      <color rgb="FF000000"/>
      <name val="Arial"/>
      <family val="2"/>
    </font>
    <font>
      <sz val="12"/>
      <color rgb="FFFF0000"/>
      <name val="Arial Black"/>
      <family val="2"/>
    </font>
    <font>
      <sz val="10"/>
      <color rgb="FFFF0000"/>
      <name val="Arial Black"/>
      <family val="2"/>
    </font>
    <font>
      <sz val="9.5"/>
      <color rgb="FF000000"/>
      <name val="Arial"/>
      <family val="2"/>
    </font>
    <font>
      <sz val="10.75"/>
      <color rgb="FF000000"/>
      <name val="Arial"/>
      <family val="2"/>
    </font>
    <font>
      <sz val="12"/>
      <color rgb="FF000000"/>
      <name val="Arial"/>
      <family val="2"/>
    </font>
    <font>
      <b val="true"/>
      <sz val="9"/>
      <color rgb="FF000000"/>
      <name val="Arial"/>
      <family val="2"/>
    </font>
    <font>
      <sz val="9"/>
      <color rgb="FF000000"/>
      <name val="Arial"/>
      <family val="2"/>
    </font>
    <font>
      <sz val="11"/>
      <color rgb="FFFF0000"/>
      <name val="Arial Black"/>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vertAlign val="superscript"/>
      <sz val="10"/>
      <color rgb="FFFF0000"/>
      <name val="Arial"/>
      <family val="2"/>
    </font>
    <font>
      <sz val="9.75"/>
      <color rgb="FF000000"/>
      <name val="Arial"/>
      <family val="2"/>
    </font>
    <font>
      <sz val="8.25"/>
      <color rgb="FF000000"/>
      <name val="Arial"/>
      <family val="2"/>
    </font>
    <font>
      <b val="true"/>
      <sz val="11.75"/>
      <color rgb="FF000000"/>
      <name val="Arial"/>
      <family val="2"/>
    </font>
    <font>
      <sz val="8.5"/>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8.75"/>
      <color rgb="FF000000"/>
      <name val="Arial"/>
      <family val="2"/>
    </font>
    <font>
      <sz val="10"/>
      <color rgb="FFFF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9">
    <border diagonalUp="false" diagonalDown="false">
      <left/>
      <right/>
      <top/>
      <bottom/>
      <diagonal/>
    </border>
    <border diagonalUp="false" diagonalDown="false">
      <left/>
      <right/>
      <top style="thin"/>
      <bottom style="thin"/>
      <diagonal/>
    </border>
    <border diagonalUp="false" diagonalDown="false">
      <left/>
      <right/>
      <top style="thin"/>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5"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center" vertical="top" textRotation="0" wrapText="false" indent="0" shrinkToFit="false"/>
      <protection locked="true" hidden="false"/>
    </xf>
    <xf numFmtId="164" fontId="4" fillId="0" borderId="8"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64"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externalLink" Target="externalLinks/externalLink1.xml"/><Relationship Id="rId20" Type="http://schemas.openxmlformats.org/officeDocument/2006/relationships/externalLink" Target="externalLinks/externalLink2.xml"/><Relationship Id="rId21" Type="http://schemas.openxmlformats.org/officeDocument/2006/relationships/externalLink" Target="externalLinks/externalLink3.xml"/><Relationship Id="rId22" Type="http://schemas.openxmlformats.org/officeDocument/2006/relationships/externalLink" Target="externalLinks/externalLink4.xml"/><Relationship Id="rId23" Type="http://schemas.openxmlformats.org/officeDocument/2006/relationships/externalLink" Target="externalLinks/externalLink5.xml"/><Relationship Id="rId24" Type="http://schemas.openxmlformats.org/officeDocument/2006/relationships/externalLink" Target="externalLinks/externalLink6.xml"/><Relationship Id="rId25" Type="http://schemas.openxmlformats.org/officeDocument/2006/relationships/externalLink" Target="externalLinks/externalLink7.xml"/><Relationship Id="rId26" Type="http://schemas.openxmlformats.org/officeDocument/2006/relationships/externalLink" Target="externalLinks/externalLink8.xml"/><Relationship Id="rId27"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5.xml"/>
</Relationships>
</file>

<file path=xl/charts/_rels/chart12.xml.rels><?xml version="1.0" encoding="UTF-8"?>
<Relationships xmlns="http://schemas.openxmlformats.org/package/2006/relationships"><Relationship Id="rId1" Type="http://schemas.openxmlformats.org/officeDocument/2006/relationships/chartUserShapes" Target="../drawings/drawing6.xml"/>
</Relationships>
</file>

<file path=xl/charts/_rels/chart17.xml.rels><?xml version="1.0" encoding="UTF-8"?>
<Relationships xmlns="http://schemas.openxmlformats.org/package/2006/relationships"><Relationship Id="rId1" Type="http://schemas.openxmlformats.org/officeDocument/2006/relationships/chartUserShapes" Target="../drawings/drawing8.xml"/>
</Relationships>
</file>

<file path=xl/charts/_rels/chart19.xml.rels><?xml version="1.0" encoding="UTF-8"?>
<Relationships xmlns="http://schemas.openxmlformats.org/package/2006/relationships"><Relationship Id="rId1" Type="http://schemas.openxmlformats.org/officeDocument/2006/relationships/chartUserShapes" Target="../drawings/drawing9.xml"/>
</Relationships>
</file>

<file path=xl/charts/_rels/chart24.xml.rels><?xml version="1.0" encoding="UTF-8"?>
<Relationships xmlns="http://schemas.openxmlformats.org/package/2006/relationships"><Relationship Id="rId1" Type="http://schemas.openxmlformats.org/officeDocument/2006/relationships/chartUserShapes" Target="../drawings/drawing11.xml"/>
</Relationships>
</file>

<file path=xl/charts/_rels/chart27.xml.rels><?xml version="1.0" encoding="UTF-8"?>
<Relationships xmlns="http://schemas.openxmlformats.org/package/2006/relationships"><Relationship Id="rId1" Type="http://schemas.openxmlformats.org/officeDocument/2006/relationships/chartUserShapes" Target="../drawings/drawing12.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_rels/chart32.xml.rels><?xml version="1.0" encoding="UTF-8"?>
<Relationships xmlns="http://schemas.openxmlformats.org/package/2006/relationships"><Relationship Id="rId1" Type="http://schemas.openxmlformats.org/officeDocument/2006/relationships/chartUserShapes" Target="../drawings/drawing14.xml"/>
</Relationships>
</file>

<file path=xl/charts/_rels/chart35.xml.rels><?xml version="1.0" encoding="UTF-8"?>
<Relationships xmlns="http://schemas.openxmlformats.org/package/2006/relationships"><Relationship Id="rId1" Type="http://schemas.openxmlformats.org/officeDocument/2006/relationships/chartUserShapes" Target="../drawings/drawing15.xml"/>
</Relationships>
</file>

<file path=xl/charts/_rels/chart39.xml.rels><?xml version="1.0" encoding="UTF-8"?>
<Relationships xmlns="http://schemas.openxmlformats.org/package/2006/relationships"><Relationship Id="rId1" Type="http://schemas.openxmlformats.org/officeDocument/2006/relationships/chartUserShapes" Target="../drawings/drawing17.xml"/>
</Relationships>
</file>

<file path=xl/charts/_rels/chart46.xml.rels><?xml version="1.0" encoding="UTF-8"?>
<Relationships xmlns="http://schemas.openxmlformats.org/package/2006/relationships"><Relationship Id="rId1" Type="http://schemas.openxmlformats.org/officeDocument/2006/relationships/chartUserShapes" Target="../drawings/drawing19.xml"/>
</Relationships>
</file>

<file path=xl/charts/_rels/chart5.xml.rels><?xml version="1.0" encoding="UTF-8"?>
<Relationships xmlns="http://schemas.openxmlformats.org/package/2006/relationships"><Relationship Id="rId1" Type="http://schemas.openxmlformats.org/officeDocument/2006/relationships/chartUserShapes" Target="../drawings/drawing3.xml"/>
</Relationships>
</file>

<file path=xl/charts/_rels/chart52.xml.rels><?xml version="1.0" encoding="UTF-8"?>
<Relationships xmlns="http://schemas.openxmlformats.org/package/2006/relationships"><Relationship Id="rId1" Type="http://schemas.openxmlformats.org/officeDocument/2006/relationships/chartUserShapes" Target="../drawings/drawing21.xml"/>
</Relationships>
</file>

<file path=xl/charts/_rels/chart55.xml.rels><?xml version="1.0" encoding="UTF-8"?>
<Relationships xmlns="http://schemas.openxmlformats.org/package/2006/relationships"><Relationship Id="rId1" Type="http://schemas.openxmlformats.org/officeDocument/2006/relationships/chartUserShapes" Target="../drawings/drawing2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75" strike="noStrike" u="none">
                <a:solidFill>
                  <a:srgbClr val="000000"/>
                </a:solidFill>
                <a:uFillTx/>
                <a:latin typeface="Arial"/>
              </a:rPr>
              <a:t>Breakout of Errors by Type per Week Rolling 60 Days</a:t>
            </a:r>
          </a:p>
        </c:rich>
      </c:tx>
      <c:layout>
        <c:manualLayout>
          <c:xMode val="edge"/>
          <c:yMode val="edge"/>
          <c:x val="0.223571556510836"/>
          <c:y val="0.0349052242256126"/>
        </c:manualLayout>
      </c:layout>
      <c:overlay val="0"/>
      <c:spPr>
        <a:noFill/>
        <a:ln w="0">
          <a:noFill/>
        </a:ln>
      </c:spPr>
    </c:title>
    <c:autoTitleDeleted val="0"/>
    <c:plotArea>
      <c:layout>
        <c:manualLayout>
          <c:xMode val="edge"/>
          <c:yMode val="edge"/>
          <c:x val="0.0219595199713416"/>
          <c:y val="0.114886731391586"/>
          <c:w val="0.775246283360201"/>
          <c:h val="0.778895053166898"/>
        </c:manualLayout>
      </c:layout>
      <c:barChart>
        <c:barDir val="col"/>
        <c:grouping val="stacked"/>
        <c:varyColors val="0"/>
        <c:ser>
          <c:idx val="0"/>
          <c:order val="0"/>
          <c:tx>
            <c:strRef>
              <c:f>'Graph Data Oct 08'!$A$2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97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08'!$V$2:$AG$2</c:f>
              <c:numCache>
                <c:formatCode>General</c:formatCode>
                <c:ptCount val="12"/>
                <c:pt idx="7">
                  <c:v>1</c:v>
                </c:pt>
                <c:pt idx="8">
                  <c:v>2</c:v>
                </c:pt>
                <c:pt idx="9">
                  <c:v>2</c:v>
                </c:pt>
                <c:pt idx="10">
                  <c:v>2</c:v>
                </c:pt>
                <c:pt idx="11">
                  <c:v>2</c:v>
                </c:pt>
              </c:numCache>
            </c:numRef>
          </c:val>
        </c:ser>
        <c:ser>
          <c:idx val="1"/>
          <c:order val="1"/>
          <c:tx>
            <c:strRef>
              <c:f>'Graph Data Oct 08'!$A$3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08'!$V$3:$AG$3</c:f>
              <c:numCache>
                <c:formatCode>General</c:formatCode>
                <c:ptCount val="12"/>
                <c:pt idx="9">
                  <c:v>1</c:v>
                </c:pt>
              </c:numCache>
            </c:numRef>
          </c:val>
        </c:ser>
        <c:ser>
          <c:idx val="2"/>
          <c:order val="2"/>
          <c:tx>
            <c:strRef>
              <c:f>'Graph Data Oct 08'!$A$4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08'!$V$4:$AG$4</c:f>
              <c:numCache>
                <c:formatCode>General</c:formatCode>
                <c:ptCount val="12"/>
                <c:pt idx="1">
                  <c:v>17</c:v>
                </c:pt>
                <c:pt idx="2">
                  <c:v>12</c:v>
                </c:pt>
                <c:pt idx="3">
                  <c:v>5</c:v>
                </c:pt>
                <c:pt idx="4">
                  <c:v>4</c:v>
                </c:pt>
                <c:pt idx="5">
                  <c:v>8</c:v>
                </c:pt>
                <c:pt idx="6">
                  <c:v>11</c:v>
                </c:pt>
                <c:pt idx="7">
                  <c:v>4</c:v>
                </c:pt>
                <c:pt idx="8">
                  <c:v>6</c:v>
                </c:pt>
                <c:pt idx="9">
                  <c:v>4</c:v>
                </c:pt>
                <c:pt idx="10">
                  <c:v>10</c:v>
                </c:pt>
                <c:pt idx="11">
                  <c:v>6</c:v>
                </c:pt>
              </c:numCache>
            </c:numRef>
          </c:val>
        </c:ser>
        <c:ser>
          <c:idx val="3"/>
          <c:order val="3"/>
          <c:tx>
            <c:strRef>
              <c:f>'Graph Data Oct 08'!$A$5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08'!$V$5:$AG$5</c:f>
              <c:numCache>
                <c:formatCode>General</c:formatCode>
                <c:ptCount val="12"/>
                <c:pt idx="0">
                  <c:v>9</c:v>
                </c:pt>
                <c:pt idx="1">
                  <c:v>4</c:v>
                </c:pt>
                <c:pt idx="2">
                  <c:v>5</c:v>
                </c:pt>
                <c:pt idx="3">
                  <c:v>5</c:v>
                </c:pt>
                <c:pt idx="4">
                  <c:v>3</c:v>
                </c:pt>
                <c:pt idx="5">
                  <c:v>6</c:v>
                </c:pt>
                <c:pt idx="6">
                  <c:v>4</c:v>
                </c:pt>
                <c:pt idx="7">
                  <c:v>3</c:v>
                </c:pt>
                <c:pt idx="8">
                  <c:v>6</c:v>
                </c:pt>
                <c:pt idx="9">
                  <c:v>4</c:v>
                </c:pt>
                <c:pt idx="10">
                  <c:v>6</c:v>
                </c:pt>
                <c:pt idx="11">
                  <c:v>4</c:v>
                </c:pt>
              </c:numCache>
            </c:numRef>
          </c:val>
        </c:ser>
        <c:ser>
          <c:idx val="4"/>
          <c:order val="4"/>
          <c:tx>
            <c:strRef>
              <c:f>'Graph Data Oct 08'!$A$6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08'!$V$6:$AG$6</c:f>
              <c:numCache>
                <c:formatCode>General</c:formatCode>
                <c:ptCount val="12"/>
                <c:pt idx="0">
                  <c:v>5</c:v>
                </c:pt>
                <c:pt idx="1">
                  <c:v>1</c:v>
                </c:pt>
                <c:pt idx="2">
                  <c:v>1</c:v>
                </c:pt>
                <c:pt idx="3">
                  <c:v>2</c:v>
                </c:pt>
                <c:pt idx="5">
                  <c:v>1</c:v>
                </c:pt>
                <c:pt idx="7">
                  <c:v>2</c:v>
                </c:pt>
                <c:pt idx="11">
                  <c:v>2</c:v>
                </c:pt>
              </c:numCache>
            </c:numRef>
          </c:val>
        </c:ser>
        <c:ser>
          <c:idx val="5"/>
          <c:order val="5"/>
          <c:tx>
            <c:strRef>
              <c:f>'Graph Data Oct 08'!$A$7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08'!$V$7:$AG$7</c:f>
              <c:numCache>
                <c:formatCode>General</c:formatCode>
                <c:ptCount val="12"/>
                <c:pt idx="1">
                  <c:v>2</c:v>
                </c:pt>
                <c:pt idx="2">
                  <c:v>1</c:v>
                </c:pt>
                <c:pt idx="3">
                  <c:v>2</c:v>
                </c:pt>
                <c:pt idx="5">
                  <c:v>3</c:v>
                </c:pt>
                <c:pt idx="6">
                  <c:v>1</c:v>
                </c:pt>
                <c:pt idx="7">
                  <c:v>1</c:v>
                </c:pt>
                <c:pt idx="10">
                  <c:v>1</c:v>
                </c:pt>
              </c:numCache>
            </c:numRef>
          </c:val>
        </c:ser>
        <c:ser>
          <c:idx val="6"/>
          <c:order val="6"/>
          <c:tx>
            <c:strRef>
              <c:f>'Graph Data Oct 08'!$A$8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08'!$V$8:$AG$8</c:f>
              <c:numCache>
                <c:formatCode>General</c:formatCode>
                <c:ptCount val="12"/>
                <c:pt idx="0">
                  <c:v>2</c:v>
                </c:pt>
                <c:pt idx="2">
                  <c:v>1</c:v>
                </c:pt>
                <c:pt idx="3">
                  <c:v>1</c:v>
                </c:pt>
                <c:pt idx="4">
                  <c:v>3</c:v>
                </c:pt>
                <c:pt idx="5">
                  <c:v>2</c:v>
                </c:pt>
                <c:pt idx="11">
                  <c:v>1</c:v>
                </c:pt>
              </c:numCache>
            </c:numRef>
          </c:val>
        </c:ser>
        <c:ser>
          <c:idx val="7"/>
          <c:order val="7"/>
          <c:tx>
            <c:strRef>
              <c:f>'Graph Data Oct 08'!$A$9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08'!$V$9:$AG$9</c:f>
              <c:numCache>
                <c:formatCode>General</c:formatCode>
                <c:ptCount val="12"/>
                <c:pt idx="0">
                  <c:v>2</c:v>
                </c:pt>
                <c:pt idx="1">
                  <c:v>3</c:v>
                </c:pt>
                <c:pt idx="2">
                  <c:v>3</c:v>
                </c:pt>
                <c:pt idx="3">
                  <c:v>2</c:v>
                </c:pt>
                <c:pt idx="4">
                  <c:v>3</c:v>
                </c:pt>
                <c:pt idx="5">
                  <c:v>2</c:v>
                </c:pt>
                <c:pt idx="6">
                  <c:v>1</c:v>
                </c:pt>
                <c:pt idx="8">
                  <c:v>1</c:v>
                </c:pt>
                <c:pt idx="9">
                  <c:v>3</c:v>
                </c:pt>
                <c:pt idx="10">
                  <c:v>1</c:v>
                </c:pt>
              </c:numCache>
            </c:numRef>
          </c:val>
        </c:ser>
        <c:ser>
          <c:idx val="8"/>
          <c:order val="8"/>
          <c:tx>
            <c:strRef>
              <c:f>'Graph Data Oct 08'!$A$10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08'!$V$1:$AG$1</c:f>
              <c:strCache>
                <c:ptCount val="12"/>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pt idx="11">
                  <c:v>10/8-10/12</c:v>
                </c:pt>
              </c:strCache>
            </c:strRef>
          </c:cat>
          <c:val>
            <c:numRef>
              <c:f>'Graph Data Oct 08'!$V$10:$AG$10</c:f>
              <c:numCache>
                <c:formatCode>General</c:formatCode>
                <c:ptCount val="12"/>
                <c:pt idx="0">
                  <c:v>1</c:v>
                </c:pt>
                <c:pt idx="1">
                  <c:v>2</c:v>
                </c:pt>
                <c:pt idx="2">
                  <c:v>1</c:v>
                </c:pt>
                <c:pt idx="4">
                  <c:v>1</c:v>
                </c:pt>
                <c:pt idx="5">
                  <c:v>1</c:v>
                </c:pt>
                <c:pt idx="6">
                  <c:v>1</c:v>
                </c:pt>
                <c:pt idx="8">
                  <c:v>1</c:v>
                </c:pt>
                <c:pt idx="10">
                  <c:v>3</c:v>
                </c:pt>
                <c:pt idx="11">
                  <c:v>3</c:v>
                </c:pt>
              </c:numCache>
            </c:numRef>
          </c:val>
        </c:ser>
        <c:gapWidth val="110"/>
        <c:overlap val="100"/>
        <c:axId val="5888140"/>
        <c:axId val="69370574"/>
      </c:barChart>
      <c:catAx>
        <c:axId val="5888140"/>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69370574"/>
        <c:crossesAt val="0"/>
        <c:auto val="1"/>
        <c:lblAlgn val="ctr"/>
        <c:lblOffset val="100"/>
        <c:noMultiLvlLbl val="0"/>
      </c:catAx>
      <c:valAx>
        <c:axId val="6937057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888140"/>
        <c:crossesAt val="1"/>
        <c:crossBetween val="midCat"/>
      </c:valAx>
      <c:spPr>
        <a:solidFill>
          <a:srgbClr val="ffffff"/>
        </a:solidFill>
        <a:ln w="12600">
          <a:solidFill>
            <a:srgbClr val="c0c0c0"/>
          </a:solidFill>
          <a:round/>
        </a:ln>
      </c:spPr>
    </c:plotArea>
    <c:legend>
      <c:legendPos val="r"/>
      <c:layout>
        <c:manualLayout>
          <c:xMode val="edge"/>
          <c:yMode val="edge"/>
          <c:x val="0.803474834318467"/>
          <c:y val="0.079056865464632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10/01/2001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01'!$C$187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01'!$C$188:$C$197</c:f>
              <c:numCache>
                <c:formatCode>General</c:formatCode>
                <c:ptCount val="10"/>
                <c:pt idx="0">
                  <c:v>1</c:v>
                </c:pt>
                <c:pt idx="1">
                  <c:v>4</c:v>
                </c:pt>
                <c:pt idx="2">
                  <c:v>13</c:v>
                </c:pt>
                <c:pt idx="4">
                  <c:v>2</c:v>
                </c:pt>
                <c:pt idx="5">
                  <c:v>2</c:v>
                </c:pt>
                <c:pt idx="7">
                  <c:v>1</c:v>
                </c:pt>
                <c:pt idx="9">
                  <c:v>23</c:v>
                </c:pt>
              </c:numCache>
            </c:numRef>
          </c:val>
        </c:ser>
        <c:ser>
          <c:idx val="1"/>
          <c:order val="1"/>
          <c:tx>
            <c:strRef>
              <c:f>'Graph Data Oct 01'!$E$187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01'!$E$188:$E$195</c:f>
              <c:numCache>
                <c:formatCode>_(* #,##0_);_(* \(#,##0\);_(* \-??_);_(@_)</c:formatCode>
                <c:ptCount val="8"/>
                <c:pt idx="0">
                  <c:v>1.38888888888889</c:v>
                </c:pt>
                <c:pt idx="1">
                  <c:v>0.546448087431694</c:v>
                </c:pt>
                <c:pt idx="2">
                  <c:v>30.952380952381</c:v>
                </c:pt>
                <c:pt idx="4">
                  <c:v>0.428265524625268</c:v>
                </c:pt>
                <c:pt idx="5">
                  <c:v>1.11111111111111</c:v>
                </c:pt>
                <c:pt idx="7">
                  <c:v>5.88235294117647</c:v>
                </c:pt>
              </c:numCache>
            </c:numRef>
          </c:val>
        </c:ser>
        <c:gapWidth val="150"/>
        <c:overlap val="0"/>
        <c:axId val="90084956"/>
        <c:axId val="58890716"/>
      </c:barChart>
      <c:catAx>
        <c:axId val="90084956"/>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58890716"/>
        <c:crossesAt val="0"/>
        <c:auto val="1"/>
        <c:lblAlgn val="ctr"/>
        <c:lblOffset val="100"/>
        <c:noMultiLvlLbl val="0"/>
      </c:catAx>
      <c:valAx>
        <c:axId val="58890716"/>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90084956"/>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94019533"/>
        <c:axId val="63801841"/>
      </c:lineChart>
      <c:catAx>
        <c:axId val="94019533"/>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63801841"/>
        <c:crossesAt val="0"/>
        <c:auto val="1"/>
        <c:lblAlgn val="ctr"/>
        <c:lblOffset val="100"/>
        <c:noMultiLvlLbl val="0"/>
      </c:catAx>
      <c:valAx>
        <c:axId val="6380184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94019533"/>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49570815450644"/>
          <c:y val="0.181065088757396"/>
          <c:w val="0.76824034334764"/>
          <c:h val="0.712268244575937"/>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[4]Chart!$AB$70:$AB$116</c:f>
              <c:numCache>
                <c:formatCode>General</c:formatCode>
                <c:ptCount val="47"/>
                <c:pt idx="0">
                  <c:v>0.31875</c:v>
                </c:pt>
                <c:pt idx="1">
                  <c:v>0.318055555555556</c:v>
                </c:pt>
                <c:pt idx="2">
                  <c:v>0.320138888888889</c:v>
                </c:pt>
                <c:pt idx="3">
                  <c:v>0.319444444444445</c:v>
                </c:pt>
                <c:pt idx="4">
                  <c:v>0.313888888888889</c:v>
                </c:pt>
                <c:pt idx="5">
                  <c:v>0.315277777777778</c:v>
                </c:pt>
                <c:pt idx="6">
                  <c:v>0.319444444444445</c:v>
                </c:pt>
                <c:pt idx="7">
                  <c:v>0.319444444444445</c:v>
                </c:pt>
                <c:pt idx="8">
                  <c:v>0.329166666666667</c:v>
                </c:pt>
                <c:pt idx="9">
                  <c:v>0.317361111111111</c:v>
                </c:pt>
                <c:pt idx="10">
                  <c:v>0.309027777777778</c:v>
                </c:pt>
                <c:pt idx="11">
                  <c:v>0.324305555555556</c:v>
                </c:pt>
                <c:pt idx="12">
                  <c:v>0.333333333333333</c:v>
                </c:pt>
                <c:pt idx="13">
                  <c:v>0.319444444444445</c:v>
                </c:pt>
                <c:pt idx="14">
                  <c:v>0.319444444444445</c:v>
                </c:pt>
                <c:pt idx="15">
                  <c:v>0.324305555555556</c:v>
                </c:pt>
                <c:pt idx="16">
                  <c:v>0.319444444444445</c:v>
                </c:pt>
                <c:pt idx="17">
                  <c:v>0.319444444444445</c:v>
                </c:pt>
                <c:pt idx="18">
                  <c:v>0.319444444444445</c:v>
                </c:pt>
                <c:pt idx="19">
                  <c:v>0.316666666666667</c:v>
                </c:pt>
                <c:pt idx="20">
                  <c:v>0.319444444444445</c:v>
                </c:pt>
                <c:pt idx="21">
                  <c:v>0.317361111111111</c:v>
                </c:pt>
                <c:pt idx="22">
                  <c:v>0.319444444444445</c:v>
                </c:pt>
                <c:pt idx="23">
                  <c:v>0.322916666666667</c:v>
                </c:pt>
                <c:pt idx="24">
                  <c:v>0.319444444444445</c:v>
                </c:pt>
                <c:pt idx="25">
                  <c:v>0.318055555555556</c:v>
                </c:pt>
                <c:pt idx="26">
                  <c:v>0.322916666666667</c:v>
                </c:pt>
                <c:pt idx="27">
                  <c:v>0.319444444444445</c:v>
                </c:pt>
                <c:pt idx="28">
                  <c:v>0.319444444444445</c:v>
                </c:pt>
                <c:pt idx="29">
                  <c:v>0.319444444444445</c:v>
                </c:pt>
                <c:pt idx="30">
                  <c:v>0.319444444444445</c:v>
                </c:pt>
                <c:pt idx="31">
                  <c:v>0.317361111111111</c:v>
                </c:pt>
                <c:pt idx="32">
                  <c:v>0.319444444444445</c:v>
                </c:pt>
                <c:pt idx="33">
                  <c:v>0.319444444444445</c:v>
                </c:pt>
                <c:pt idx="34">
                  <c:v>0.317361111111111</c:v>
                </c:pt>
                <c:pt idx="35">
                  <c:v>0.318055555555556</c:v>
                </c:pt>
                <c:pt idx="36">
                  <c:v>0.319444444444445</c:v>
                </c:pt>
                <c:pt idx="37">
                  <c:v>0.320833333333333</c:v>
                </c:pt>
                <c:pt idx="38">
                  <c:v>0.316666666666667</c:v>
                </c:pt>
                <c:pt idx="39">
                  <c:v>0.31875</c:v>
                </c:pt>
                <c:pt idx="40">
                  <c:v>0.320833333333333</c:v>
                </c:pt>
                <c:pt idx="45">
                  <c:v>0.319444444444445</c:v>
                </c:pt>
                <c:pt idx="46">
                  <c:v>0.318055555555556</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[4]Chart!$AA$70:$AA$116</c:f>
              <c:strCache>
                <c:ptCount val="47"/>
                <c:pt idx="0">
                  <c:v>37104</c:v>
                </c:pt>
                <c:pt idx="1">
                  <c:v>37105</c:v>
                </c:pt>
                <c:pt idx="2">
                  <c:v>37106</c:v>
                </c:pt>
                <c:pt idx="3">
                  <c:v>37109</c:v>
                </c:pt>
                <c:pt idx="4">
                  <c:v>37110</c:v>
                </c:pt>
                <c:pt idx="5">
                  <c:v>37111</c:v>
                </c:pt>
                <c:pt idx="6">
                  <c:v>37112</c:v>
                </c:pt>
                <c:pt idx="7">
                  <c:v>37113</c:v>
                </c:pt>
                <c:pt idx="8">
                  <c:v>37116</c:v>
                </c:pt>
                <c:pt idx="9">
                  <c:v>37117</c:v>
                </c:pt>
                <c:pt idx="10">
                  <c:v>37118</c:v>
                </c:pt>
                <c:pt idx="11">
                  <c:v>37119</c:v>
                </c:pt>
                <c:pt idx="12">
                  <c:v>37120</c:v>
                </c:pt>
                <c:pt idx="13">
                  <c:v>37123</c:v>
                </c:pt>
                <c:pt idx="14">
                  <c:v>37124</c:v>
                </c:pt>
                <c:pt idx="15">
                  <c:v>37125</c:v>
                </c:pt>
                <c:pt idx="16">
                  <c:v>37126</c:v>
                </c:pt>
                <c:pt idx="17">
                  <c:v>37127</c:v>
                </c:pt>
                <c:pt idx="18">
                  <c:v>37130</c:v>
                </c:pt>
                <c:pt idx="19">
                  <c:v>37131</c:v>
                </c:pt>
                <c:pt idx="20">
                  <c:v>37132</c:v>
                </c:pt>
                <c:pt idx="21">
                  <c:v>37133</c:v>
                </c:pt>
                <c:pt idx="22">
                  <c:v>37134</c:v>
                </c:pt>
                <c:pt idx="23">
                  <c:v>37138</c:v>
                </c:pt>
                <c:pt idx="24">
                  <c:v>37139</c:v>
                </c:pt>
                <c:pt idx="25">
                  <c:v>37140</c:v>
                </c:pt>
                <c:pt idx="26">
                  <c:v>37141</c:v>
                </c:pt>
                <c:pt idx="27">
                  <c:v>37144</c:v>
                </c:pt>
                <c:pt idx="28">
                  <c:v>37145</c:v>
                </c:pt>
                <c:pt idx="29">
                  <c:v>37146</c:v>
                </c:pt>
                <c:pt idx="30">
                  <c:v>37147</c:v>
                </c:pt>
                <c:pt idx="31">
                  <c:v>37148</c:v>
                </c:pt>
                <c:pt idx="32">
                  <c:v>37151</c:v>
                </c:pt>
                <c:pt idx="33">
                  <c:v>37152</c:v>
                </c:pt>
                <c:pt idx="34">
                  <c:v>37153</c:v>
                </c:pt>
                <c:pt idx="35">
                  <c:v>37154</c:v>
                </c:pt>
                <c:pt idx="36">
                  <c:v>37155</c:v>
                </c:pt>
                <c:pt idx="37">
                  <c:v>37158</c:v>
                </c:pt>
                <c:pt idx="38">
                  <c:v>37159</c:v>
                </c:pt>
                <c:pt idx="39">
                  <c:v>37160</c:v>
                </c:pt>
                <c:pt idx="40">
                  <c:v>37161</c:v>
                </c:pt>
                <c:pt idx="41">
                  <c:v>37162</c:v>
                </c:pt>
                <c:pt idx="42">
                  <c:v>37165</c:v>
                </c:pt>
                <c:pt idx="43">
                  <c:v>37166</c:v>
                </c:pt>
                <c:pt idx="44">
                  <c:v>37167</c:v>
                </c:pt>
                <c:pt idx="45">
                  <c:v>37168</c:v>
                </c:pt>
                <c:pt idx="46">
                  <c:v>37169</c:v>
                </c:pt>
              </c:strCache>
            </c:strRef>
          </c:cat>
          <c:val>
            <c:numRef>
              <c:f>[4]Chart!$AC$70:$AC$116</c:f>
              <c:numCache>
                <c:formatCode>General</c:formatCode>
                <c:ptCount val="47"/>
                <c:pt idx="1">
                  <c:v>0.717361111111111</c:v>
                </c:pt>
                <c:pt idx="2">
                  <c:v>0.788194444444445</c:v>
                </c:pt>
                <c:pt idx="3">
                  <c:v>0.78125</c:v>
                </c:pt>
                <c:pt idx="4">
                  <c:v>0.6</c:v>
                </c:pt>
                <c:pt idx="5">
                  <c:v>0.708333333333333</c:v>
                </c:pt>
                <c:pt idx="6">
                  <c:v>0.664583333333333</c:v>
                </c:pt>
                <c:pt idx="7">
                  <c:v>0.716666666666667</c:v>
                </c:pt>
                <c:pt idx="8">
                  <c:v>0.678472222222222</c:v>
                </c:pt>
                <c:pt idx="9">
                  <c:v>0.722916666666667</c:v>
                </c:pt>
                <c:pt idx="10">
                  <c:v>0.727083333333333</c:v>
                </c:pt>
                <c:pt idx="11">
                  <c:v>0.670138888888889</c:v>
                </c:pt>
                <c:pt idx="12">
                  <c:v>0.721527777777778</c:v>
                </c:pt>
                <c:pt idx="13">
                  <c:v>0.690972222222222</c:v>
                </c:pt>
                <c:pt idx="14">
                  <c:v>0.666666666666667</c:v>
                </c:pt>
                <c:pt idx="15">
                  <c:v>0.759722222222222</c:v>
                </c:pt>
                <c:pt idx="16">
                  <c:v>0.708333333333333</c:v>
                </c:pt>
                <c:pt idx="17">
                  <c:v>0.7</c:v>
                </c:pt>
                <c:pt idx="18">
                  <c:v>0.728472222222222</c:v>
                </c:pt>
                <c:pt idx="19">
                  <c:v>0.739583333333333</c:v>
                </c:pt>
                <c:pt idx="20">
                  <c:v>0.739583333333333</c:v>
                </c:pt>
                <c:pt idx="21">
                  <c:v>0.704166666666667</c:v>
                </c:pt>
                <c:pt idx="23">
                  <c:v>0.617361111111111</c:v>
                </c:pt>
                <c:pt idx="24">
                  <c:v>0.725</c:v>
                </c:pt>
                <c:pt idx="25">
                  <c:v>0.725694444444445</c:v>
                </c:pt>
                <c:pt idx="26">
                  <c:v>0.669444444444444</c:v>
                </c:pt>
                <c:pt idx="27">
                  <c:v>0.684722222222222</c:v>
                </c:pt>
                <c:pt idx="29">
                  <c:v>0.752083333333333</c:v>
                </c:pt>
                <c:pt idx="30">
                  <c:v>0.702083333333333</c:v>
                </c:pt>
                <c:pt idx="31">
                  <c:v>0.747916666666667</c:v>
                </c:pt>
                <c:pt idx="32">
                  <c:v>0.739583333333333</c:v>
                </c:pt>
                <c:pt idx="33">
                  <c:v>0.645833333333333</c:v>
                </c:pt>
                <c:pt idx="34">
                  <c:v>0.715277777777778</c:v>
                </c:pt>
                <c:pt idx="35">
                  <c:v>0.715277777777778</c:v>
                </c:pt>
                <c:pt idx="36">
                  <c:v>0.725</c:v>
                </c:pt>
                <c:pt idx="37">
                  <c:v>0.728472222222222</c:v>
                </c:pt>
                <c:pt idx="38">
                  <c:v>0.672916666666667</c:v>
                </c:pt>
                <c:pt idx="39">
                  <c:v>0.717361111111111</c:v>
                </c:pt>
                <c:pt idx="45">
                  <c:v>0.698611111111111</c:v>
                </c:pt>
                <c:pt idx="46">
                  <c:v>0.722916666666667</c:v>
                </c:pt>
              </c:numCache>
            </c:numRef>
          </c:val>
          <c:smooth val="0"/>
        </c:ser>
        <c:hiLowLines>
          <c:spPr>
            <a:ln w="0">
              <a:noFill/>
            </a:ln>
          </c:spPr>
        </c:hiLowLines>
        <c:marker val="1"/>
        <c:axId val="59269008"/>
        <c:axId val="58804363"/>
      </c:lineChart>
      <c:catAx>
        <c:axId val="59269008"/>
        <c:scaling>
          <c:orientation val="minMax"/>
          <c:max val="37169"/>
          <c:min val="37104"/>
        </c:scaling>
        <c:delete val="0"/>
        <c:axPos val="b"/>
        <c:title>
          <c:tx>
            <c:rich>
              <a:bodyPr rot="0"/>
              <a:lstStyle/>
              <a:p>
                <a:pPr>
                  <a:defRPr b="0" sz="1300" strike="noStrike" u="none">
                    <a:uFillTx/>
                    <a:latin typeface="Arial"/>
                  </a:defRPr>
                </a:pPr>
                <a:r>
                  <a:rPr b="1" sz="17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8804363"/>
        <c:crossesAt val="0"/>
        <c:auto val="1"/>
        <c:lblAlgn val="ctr"/>
        <c:lblOffset val="100"/>
        <c:noMultiLvlLbl val="0"/>
      </c:catAx>
      <c:valAx>
        <c:axId val="58804363"/>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59269008"/>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0">
      <a:solidFill>
        <a:srgbClr val="000000"/>
      </a:solid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Oct 01'!$AG$15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01'!$AA$15:$AF$15</c:f>
              <c:numCache>
                <c:formatCode>General</c:formatCode>
                <c:ptCount val="6"/>
                <c:pt idx="1">
                  <c:v>3</c:v>
                </c:pt>
                <c:pt idx="2">
                  <c:v>2</c:v>
                </c:pt>
                <c:pt idx="3">
                  <c:v>3</c:v>
                </c:pt>
                <c:pt idx="4">
                  <c:v>8</c:v>
                </c:pt>
                <c:pt idx="5">
                  <c:v>2</c:v>
                </c:pt>
              </c:numCache>
            </c:numRef>
          </c:val>
        </c:ser>
        <c:ser>
          <c:idx val="1"/>
          <c:order val="1"/>
          <c:tx>
            <c:strRef>
              <c:f>'Graph Data Oct 01'!$AG$16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01'!$AA$16:$AF$16</c:f>
              <c:numCache>
                <c:formatCode>General</c:formatCode>
                <c:ptCount val="6"/>
                <c:pt idx="0">
                  <c:v>2</c:v>
                </c:pt>
                <c:pt idx="1">
                  <c:v>9</c:v>
                </c:pt>
                <c:pt idx="2">
                  <c:v>17</c:v>
                </c:pt>
                <c:pt idx="3">
                  <c:v>57</c:v>
                </c:pt>
                <c:pt idx="4">
                  <c:v>16</c:v>
                </c:pt>
                <c:pt idx="5">
                  <c:v>2</c:v>
                </c:pt>
              </c:numCache>
            </c:numRef>
          </c:val>
        </c:ser>
        <c:ser>
          <c:idx val="2"/>
          <c:order val="2"/>
          <c:tx>
            <c:strRef>
              <c:f>'Graph Data Oct 01'!$AG$17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01'!$AA$17:$AF$17</c:f>
              <c:numCache>
                <c:formatCode>General</c:formatCode>
                <c:ptCount val="6"/>
              </c:numCache>
            </c:numRef>
          </c:val>
        </c:ser>
        <c:ser>
          <c:idx val="3"/>
          <c:order val="3"/>
          <c:tx>
            <c:strRef>
              <c:f>'Graph Data Oct 01'!$AG$18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01'!$AA$18:$AF$18</c:f>
              <c:numCache>
                <c:formatCode>General</c:formatCode>
                <c:ptCount val="6"/>
              </c:numCache>
            </c:numRef>
          </c:val>
        </c:ser>
        <c:ser>
          <c:idx val="4"/>
          <c:order val="4"/>
          <c:tx>
            <c:strRef>
              <c:f>'Graph Data Oct 01'!$AG$19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01'!$AA$19:$AF$19</c:f>
              <c:numCache>
                <c:formatCode>General</c:formatCode>
                <c:ptCount val="6"/>
              </c:numCache>
            </c:numRef>
          </c:val>
        </c:ser>
        <c:ser>
          <c:idx val="5"/>
          <c:order val="5"/>
          <c:tx>
            <c:strRef>
              <c:f>'Graph Data Oct 01'!$AG$20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01'!$AA$12:$AF$12</c:f>
              <c:strCache>
                <c:ptCount val="6"/>
                <c:pt idx="0">
                  <c:v>8/27/2001</c:v>
                </c:pt>
                <c:pt idx="1">
                  <c:v>9/4/2001</c:v>
                </c:pt>
                <c:pt idx="2">
                  <c:v>9/10/2001</c:v>
                </c:pt>
                <c:pt idx="3">
                  <c:v>9/17/2001</c:v>
                </c:pt>
                <c:pt idx="4">
                  <c:v>9/24/2001</c:v>
                </c:pt>
                <c:pt idx="5">
                  <c:v>10/1/2001</c:v>
                </c:pt>
              </c:strCache>
            </c:strRef>
          </c:cat>
          <c:val>
            <c:numRef>
              <c:f>'Graph Data Oct 01'!$AA$20:$AF$20</c:f>
              <c:numCache>
                <c:formatCode>General</c:formatCode>
                <c:ptCount val="6"/>
                <c:pt idx="0">
                  <c:v>11</c:v>
                </c:pt>
                <c:pt idx="1">
                  <c:v>1</c:v>
                </c:pt>
                <c:pt idx="2">
                  <c:v>17</c:v>
                </c:pt>
                <c:pt idx="3">
                  <c:v>6</c:v>
                </c:pt>
                <c:pt idx="4">
                  <c:v>5</c:v>
                </c:pt>
                <c:pt idx="5">
                  <c:v>9</c:v>
                </c:pt>
              </c:numCache>
            </c:numRef>
          </c:val>
        </c:ser>
        <c:gapWidth val="0"/>
        <c:overlap val="100"/>
        <c:axId val="69260699"/>
        <c:axId val="25305745"/>
      </c:barChart>
      <c:catAx>
        <c:axId val="69260699"/>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25305745"/>
        <c:crossesAt val="0"/>
        <c:auto val="1"/>
        <c:lblAlgn val="ctr"/>
        <c:lblOffset val="100"/>
        <c:noMultiLvlLbl val="0"/>
      </c:catAx>
      <c:valAx>
        <c:axId val="2530574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69260699"/>
        <c:crossesAt val="37104"/>
        <c:crossBetween val="midCat"/>
      </c:valAx>
      <c:spPr>
        <a:solidFill>
          <a:srgbClr val="ffffff"/>
        </a:solidFill>
        <a:ln w="12600">
          <a:solidFill>
            <a:srgbClr val="808080"/>
          </a:solidFill>
          <a:round/>
        </a:ln>
      </c:spPr>
    </c:plotArea>
    <c:legend>
      <c:legendPos val="r"/>
      <c:layout>
        <c:manualLayout>
          <c:xMode val="edge"/>
          <c:yMode val="edge"/>
          <c:x val="0.883756221925458"/>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2019321841258"/>
          <c:y val="0.0279692575865621"/>
        </c:manualLayout>
      </c:layout>
      <c:overlay val="0"/>
      <c:spPr>
        <a:noFill/>
        <a:ln w="0">
          <a:noFill/>
        </a:ln>
      </c:spPr>
    </c:title>
    <c:autoTitleDeleted val="0"/>
    <c:plotArea>
      <c:layout>
        <c:manualLayout>
          <c:xMode val="edge"/>
          <c:yMode val="edge"/>
          <c:x val="0.0257624550104186"/>
          <c:y val="0.127406703113858"/>
          <c:w val="0.761413146429248"/>
          <c:h val="0.851517312415815"/>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gapWidth val="0"/>
        <c:overlap val="100"/>
        <c:axId val="80662021"/>
        <c:axId val="5970525"/>
      </c:barChart>
      <c:catAx>
        <c:axId val="80662021"/>
        <c:scaling>
          <c:orientation val="minMax"/>
          <c:max val="37169"/>
        </c:scaling>
        <c:delete val="0"/>
        <c:axPos val="b"/>
        <c:numFmt formatCode="General" sourceLinked="1"/>
        <c:majorTickMark val="out"/>
        <c:minorTickMark val="none"/>
        <c:tickLblPos val="high"/>
        <c:spPr>
          <a:ln w="0">
            <a:solidFill>
              <a:srgbClr val="000000"/>
            </a:solidFill>
          </a:ln>
        </c:spPr>
        <c:txPr>
          <a:bodyPr rot="-2700000"/>
          <a:lstStyle/>
          <a:p>
            <a:pPr>
              <a:defRPr b="0" sz="875" strike="noStrike" u="none">
                <a:solidFill>
                  <a:srgbClr val="000000"/>
                </a:solidFill>
                <a:uFillTx/>
                <a:latin typeface="Arial"/>
              </a:defRPr>
            </a:pPr>
          </a:p>
        </c:txPr>
        <c:crossAx val="5970525"/>
        <c:crossesAt val="0"/>
        <c:auto val="1"/>
        <c:lblAlgn val="ctr"/>
        <c:lblOffset val="100"/>
        <c:noMultiLvlLbl val="0"/>
      </c:catAx>
      <c:valAx>
        <c:axId val="597052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75" strike="noStrike" u="none">
                <a:solidFill>
                  <a:srgbClr val="000000"/>
                </a:solidFill>
                <a:uFillTx/>
                <a:latin typeface="Arial"/>
              </a:defRPr>
            </a:pPr>
          </a:p>
        </c:txPr>
        <c:crossAx val="80662021"/>
        <c:crossesAt val="1"/>
        <c:crossBetween val="midCat"/>
      </c:valAx>
      <c:spPr>
        <a:solidFill>
          <a:srgbClr val="ffffff"/>
        </a:solidFill>
        <a:ln w="12600">
          <a:solidFill>
            <a:srgbClr val="808080"/>
          </a:solidFill>
          <a:round/>
        </a:ln>
      </c:spPr>
    </c:plotArea>
    <c:legend>
      <c:legendPos val="r"/>
      <c:layout>
        <c:manualLayout>
          <c:xMode val="edge"/>
          <c:yMode val="edge"/>
          <c:x val="0.803655995453684"/>
          <c:y val="0.0361302590919895"/>
          <c:w val="0.170392119719644"/>
          <c:h val="0.964345139053958"/>
        </c:manualLayout>
      </c:layout>
      <c:overlay val="0"/>
      <c:spPr>
        <a:solidFill>
          <a:srgbClr val="ffffff"/>
        </a:solidFill>
        <a:ln w="0">
          <a:solidFill>
            <a:srgbClr val="000000"/>
          </a:solidFill>
        </a:ln>
      </c:spPr>
      <c:txPr>
        <a:bodyPr/>
        <a:lstStyle/>
        <a:p>
          <a:pPr>
            <a:defRPr b="0" sz="875" strike="noStrike" u="none">
              <a:solidFill>
                <a:srgbClr val="000000"/>
              </a:solidFill>
              <a:uFillTx/>
              <a:latin typeface="Arial"/>
            </a:defRPr>
          </a:pPr>
        </a:p>
      </c:txPr>
    </c:legend>
    <c:plotVisOnly val="1"/>
    <c:dispBlanksAs val="gap"/>
  </c:chart>
  <c:spPr>
    <a:solidFill>
      <a:srgbClr val="ffffff"/>
    </a:solidFill>
    <a:ln w="0">
      <a:solidFill>
        <a:srgbClr val="000000"/>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175532867633889"/>
          <c:y val="0.105871474803514"/>
          <c:w val="0.774995522120724"/>
          <c:h val="0.778663892741563"/>
        </c:manualLayout>
      </c:layout>
      <c:barChart>
        <c:barDir val="col"/>
        <c:grouping val="stacked"/>
        <c:varyColors val="0"/>
        <c:ser>
          <c:idx val="0"/>
          <c:order val="0"/>
          <c:tx>
            <c:strRef>
              <c:f>'Graph Data Sep 24'!$A$2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24'!$U$2:$AE$2</c:f>
              <c:numCache>
                <c:formatCode>General</c:formatCode>
                <c:ptCount val="11"/>
                <c:pt idx="8">
                  <c:v>1</c:v>
                </c:pt>
                <c:pt idx="9">
                  <c:v>2</c:v>
                </c:pt>
                <c:pt idx="10">
                  <c:v>2</c:v>
                </c:pt>
              </c:numCache>
            </c:numRef>
          </c:val>
        </c:ser>
        <c:ser>
          <c:idx val="1"/>
          <c:order val="1"/>
          <c:tx>
            <c:strRef>
              <c:f>'Graph Data Sep 24'!$A$3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24'!$U$3:$AE$3</c:f>
              <c:numCache>
                <c:formatCode>General</c:formatCode>
                <c:ptCount val="11"/>
                <c:pt idx="10">
                  <c:v>1</c:v>
                </c:pt>
              </c:numCache>
            </c:numRef>
          </c:val>
        </c:ser>
        <c:ser>
          <c:idx val="2"/>
          <c:order val="2"/>
          <c:tx>
            <c:strRef>
              <c:f>'Graph Data Sep 24'!$A$4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24'!$U$4:$AE$4</c:f>
              <c:numCache>
                <c:formatCode>General</c:formatCode>
                <c:ptCount val="11"/>
                <c:pt idx="2">
                  <c:v>17</c:v>
                </c:pt>
                <c:pt idx="3">
                  <c:v>12</c:v>
                </c:pt>
                <c:pt idx="4">
                  <c:v>5</c:v>
                </c:pt>
                <c:pt idx="5">
                  <c:v>4</c:v>
                </c:pt>
                <c:pt idx="6">
                  <c:v>8</c:v>
                </c:pt>
                <c:pt idx="7">
                  <c:v>11</c:v>
                </c:pt>
                <c:pt idx="8">
                  <c:v>4</c:v>
                </c:pt>
                <c:pt idx="9">
                  <c:v>6</c:v>
                </c:pt>
                <c:pt idx="10">
                  <c:v>4</c:v>
                </c:pt>
              </c:numCache>
            </c:numRef>
          </c:val>
        </c:ser>
        <c:ser>
          <c:idx val="3"/>
          <c:order val="3"/>
          <c:tx>
            <c:strRef>
              <c:f>'Graph Data Sep 24'!$A$5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24'!$U$5:$AE$5</c:f>
              <c:numCache>
                <c:formatCode>General</c:formatCode>
                <c:ptCount val="11"/>
                <c:pt idx="0">
                  <c:v>9</c:v>
                </c:pt>
                <c:pt idx="1">
                  <c:v>9</c:v>
                </c:pt>
                <c:pt idx="2">
                  <c:v>4</c:v>
                </c:pt>
                <c:pt idx="3">
                  <c:v>5</c:v>
                </c:pt>
                <c:pt idx="4">
                  <c:v>5</c:v>
                </c:pt>
                <c:pt idx="5">
                  <c:v>3</c:v>
                </c:pt>
                <c:pt idx="6">
                  <c:v>6</c:v>
                </c:pt>
                <c:pt idx="7">
                  <c:v>4</c:v>
                </c:pt>
                <c:pt idx="8">
                  <c:v>3</c:v>
                </c:pt>
                <c:pt idx="9">
                  <c:v>6</c:v>
                </c:pt>
                <c:pt idx="10">
                  <c:v>4</c:v>
                </c:pt>
              </c:numCache>
            </c:numRef>
          </c:val>
        </c:ser>
        <c:ser>
          <c:idx val="4"/>
          <c:order val="4"/>
          <c:tx>
            <c:strRef>
              <c:f>'Graph Data Sep 24'!$A$6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24'!$U$6:$AE$6</c:f>
              <c:numCache>
                <c:formatCode>General</c:formatCode>
                <c:ptCount val="11"/>
                <c:pt idx="0">
                  <c:v>5</c:v>
                </c:pt>
                <c:pt idx="1">
                  <c:v>5</c:v>
                </c:pt>
                <c:pt idx="2">
                  <c:v>1</c:v>
                </c:pt>
                <c:pt idx="3">
                  <c:v>1</c:v>
                </c:pt>
                <c:pt idx="4">
                  <c:v>2</c:v>
                </c:pt>
                <c:pt idx="6">
                  <c:v>1</c:v>
                </c:pt>
                <c:pt idx="8">
                  <c:v>2</c:v>
                </c:pt>
              </c:numCache>
            </c:numRef>
          </c:val>
        </c:ser>
        <c:ser>
          <c:idx val="5"/>
          <c:order val="5"/>
          <c:tx>
            <c:strRef>
              <c:f>'Graph Data Sep 24'!$A$7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7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24'!$U$7:$AE$7</c:f>
              <c:numCache>
                <c:formatCode>General</c:formatCode>
                <c:ptCount val="11"/>
                <c:pt idx="2">
                  <c:v>2</c:v>
                </c:pt>
                <c:pt idx="3">
                  <c:v>1</c:v>
                </c:pt>
                <c:pt idx="4">
                  <c:v>2</c:v>
                </c:pt>
                <c:pt idx="6">
                  <c:v>3</c:v>
                </c:pt>
                <c:pt idx="7">
                  <c:v>1</c:v>
                </c:pt>
                <c:pt idx="8">
                  <c:v>1</c:v>
                </c:pt>
              </c:numCache>
            </c:numRef>
          </c:val>
        </c:ser>
        <c:ser>
          <c:idx val="6"/>
          <c:order val="6"/>
          <c:tx>
            <c:strRef>
              <c:f>'Graph Data Sep 24'!$A$8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24'!$U$8:$AE$8</c:f>
              <c:numCache>
                <c:formatCode>General</c:formatCode>
                <c:ptCount val="11"/>
                <c:pt idx="1">
                  <c:v>2</c:v>
                </c:pt>
                <c:pt idx="3">
                  <c:v>1</c:v>
                </c:pt>
                <c:pt idx="4">
                  <c:v>1</c:v>
                </c:pt>
                <c:pt idx="5">
                  <c:v>3</c:v>
                </c:pt>
                <c:pt idx="6">
                  <c:v>2</c:v>
                </c:pt>
              </c:numCache>
            </c:numRef>
          </c:val>
        </c:ser>
        <c:ser>
          <c:idx val="7"/>
          <c:order val="7"/>
          <c:tx>
            <c:strRef>
              <c:f>'Graph Data Sep 24'!$A$9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24'!$U$9:$AE$9</c:f>
              <c:numCache>
                <c:formatCode>General</c:formatCode>
                <c:ptCount val="11"/>
                <c:pt idx="1">
                  <c:v>2</c:v>
                </c:pt>
                <c:pt idx="2">
                  <c:v>3</c:v>
                </c:pt>
                <c:pt idx="3">
                  <c:v>3</c:v>
                </c:pt>
                <c:pt idx="4">
                  <c:v>2</c:v>
                </c:pt>
                <c:pt idx="5">
                  <c:v>3</c:v>
                </c:pt>
                <c:pt idx="6">
                  <c:v>2</c:v>
                </c:pt>
                <c:pt idx="7">
                  <c:v>1</c:v>
                </c:pt>
                <c:pt idx="9">
                  <c:v>1</c:v>
                </c:pt>
                <c:pt idx="10">
                  <c:v>3</c:v>
                </c:pt>
              </c:numCache>
            </c:numRef>
          </c:val>
        </c:ser>
        <c:ser>
          <c:idx val="8"/>
          <c:order val="8"/>
          <c:tx>
            <c:strRef>
              <c:f>'Graph Data Sep 24'!$A$10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24'!$U$1:$AE$1</c:f>
              <c:strCache>
                <c:ptCount val="11"/>
                <c:pt idx="0">
                  <c:v>07/16-07/20</c:v>
                </c:pt>
                <c:pt idx="1">
                  <c:v>07/23-07/27</c:v>
                </c:pt>
                <c:pt idx="2">
                  <c:v>07/30-08/03</c:v>
                </c:pt>
                <c:pt idx="3">
                  <c:v>08/06-08/10</c:v>
                </c:pt>
                <c:pt idx="4">
                  <c:v>08/13-08/17</c:v>
                </c:pt>
                <c:pt idx="5">
                  <c:v>8/20-8/24</c:v>
                </c:pt>
                <c:pt idx="6">
                  <c:v>08/27-8/31</c:v>
                </c:pt>
                <c:pt idx="7">
                  <c:v>09/04/-09/07</c:v>
                </c:pt>
                <c:pt idx="8">
                  <c:v>09/10-09/14</c:v>
                </c:pt>
                <c:pt idx="9">
                  <c:v>09/17-09/21</c:v>
                </c:pt>
                <c:pt idx="10">
                  <c:v>09/24-09/28</c:v>
                </c:pt>
              </c:strCache>
            </c:strRef>
          </c:cat>
          <c:val>
            <c:numRef>
              <c:f>'Graph Data Sep 24'!$U$10:$AE$10</c:f>
              <c:numCache>
                <c:formatCode>General</c:formatCode>
                <c:ptCount val="11"/>
                <c:pt idx="0">
                  <c:v>1</c:v>
                </c:pt>
                <c:pt idx="1">
                  <c:v>1</c:v>
                </c:pt>
                <c:pt idx="2">
                  <c:v>2</c:v>
                </c:pt>
                <c:pt idx="3">
                  <c:v>1</c:v>
                </c:pt>
                <c:pt idx="5">
                  <c:v>1</c:v>
                </c:pt>
                <c:pt idx="6">
                  <c:v>1</c:v>
                </c:pt>
                <c:pt idx="7">
                  <c:v>1</c:v>
                </c:pt>
                <c:pt idx="9">
                  <c:v>1</c:v>
                </c:pt>
              </c:numCache>
            </c:numRef>
          </c:val>
        </c:ser>
        <c:gapWidth val="110"/>
        <c:overlap val="100"/>
        <c:axId val="94679759"/>
        <c:axId val="68589773"/>
      </c:barChart>
      <c:catAx>
        <c:axId val="9467975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68589773"/>
        <c:crossesAt val="0"/>
        <c:auto val="1"/>
        <c:lblAlgn val="ctr"/>
        <c:lblOffset val="100"/>
        <c:noMultiLvlLbl val="0"/>
      </c:catAx>
      <c:valAx>
        <c:axId val="6858977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4679759"/>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45492371705964"/>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24'!$V$12:$AE$12</c:f>
              <c:multiLvlStrCache>
                <c:ptCount val="1"/>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multiLvlStrCache>
            </c:multiLvlStrRef>
          </c:cat>
          <c:val>
            <c:numRef>
              <c:f>'Graph Data Sep 24'!$V$11:$AE$11</c:f>
              <c:numCache>
                <c:formatCode>General</c:formatCode>
                <c:ptCount val="10"/>
                <c:pt idx="0">
                  <c:v>19</c:v>
                </c:pt>
                <c:pt idx="1">
                  <c:v>29</c:v>
                </c:pt>
                <c:pt idx="2">
                  <c:v>24</c:v>
                </c:pt>
                <c:pt idx="3">
                  <c:v>17</c:v>
                </c:pt>
                <c:pt idx="4">
                  <c:v>14</c:v>
                </c:pt>
                <c:pt idx="5">
                  <c:v>23</c:v>
                </c:pt>
                <c:pt idx="6">
                  <c:v>18</c:v>
                </c:pt>
                <c:pt idx="7">
                  <c:v>11</c:v>
                </c:pt>
                <c:pt idx="8">
                  <c:v>16</c:v>
                </c:pt>
                <c:pt idx="9">
                  <c:v>14</c:v>
                </c:pt>
              </c:numCache>
            </c:numRef>
          </c:val>
          <c:smooth val="0"/>
        </c:ser>
        <c:hiLowLines>
          <c:spPr>
            <a:ln w="0">
              <a:noFill/>
            </a:ln>
          </c:spPr>
        </c:hiLowLines>
        <c:marker val="1"/>
        <c:axId val="29014652"/>
        <c:axId val="14339469"/>
      </c:lineChart>
      <c:catAx>
        <c:axId val="29014652"/>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14339469"/>
        <c:crossesAt val="0"/>
        <c:auto val="1"/>
        <c:lblAlgn val="ctr"/>
        <c:lblOffset val="100"/>
        <c:noMultiLvlLbl val="0"/>
      </c:catAx>
      <c:valAx>
        <c:axId val="14339469"/>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9014652"/>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09/24/2001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Sep 24'!$C$187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24'!$C$188:$C$197</c:f>
              <c:numCache>
                <c:formatCode>General</c:formatCode>
                <c:ptCount val="10"/>
                <c:pt idx="0">
                  <c:v>2</c:v>
                </c:pt>
                <c:pt idx="1">
                  <c:v>0</c:v>
                </c:pt>
                <c:pt idx="2">
                  <c:v>8</c:v>
                </c:pt>
                <c:pt idx="3">
                  <c:v>0</c:v>
                </c:pt>
                <c:pt idx="4">
                  <c:v>2</c:v>
                </c:pt>
                <c:pt idx="5">
                  <c:v>1</c:v>
                </c:pt>
                <c:pt idx="6">
                  <c:v>0</c:v>
                </c:pt>
                <c:pt idx="7">
                  <c:v>0</c:v>
                </c:pt>
                <c:pt idx="8">
                  <c:v>1</c:v>
                </c:pt>
                <c:pt idx="9">
                  <c:v>14</c:v>
                </c:pt>
              </c:numCache>
            </c:numRef>
          </c:val>
        </c:ser>
        <c:ser>
          <c:idx val="1"/>
          <c:order val="1"/>
          <c:tx>
            <c:strRef>
              <c:f>'Graph Data Sep 24'!$E$187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24'!$E$188:$E$195</c:f>
              <c:numCache>
                <c:formatCode>_(* #,##0_);_(* \(#,##0\);_(* \-??_);_(@_)</c:formatCode>
                <c:ptCount val="8"/>
                <c:pt idx="0">
                  <c:v>2.85714285714286</c:v>
                </c:pt>
                <c:pt idx="1">
                  <c:v>0</c:v>
                </c:pt>
                <c:pt idx="2">
                  <c:v>19.047619047619</c:v>
                </c:pt>
                <c:pt idx="3">
                  <c:v>0</c:v>
                </c:pt>
                <c:pt idx="4">
                  <c:v>0.429184549356223</c:v>
                </c:pt>
                <c:pt idx="5">
                  <c:v>0.578034682080925</c:v>
                </c:pt>
                <c:pt idx="6">
                  <c:v>0</c:v>
                </c:pt>
                <c:pt idx="7">
                  <c:v>0</c:v>
                </c:pt>
              </c:numCache>
            </c:numRef>
          </c:val>
        </c:ser>
        <c:gapWidth val="150"/>
        <c:overlap val="0"/>
        <c:axId val="64778648"/>
        <c:axId val="44444164"/>
      </c:barChart>
      <c:catAx>
        <c:axId val="64778648"/>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44444164"/>
        <c:crossesAt val="0"/>
        <c:auto val="1"/>
        <c:lblAlgn val="ctr"/>
        <c:lblOffset val="100"/>
        <c:noMultiLvlLbl val="0"/>
      </c:catAx>
      <c:valAx>
        <c:axId val="44444164"/>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64778648"/>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483939090808"/>
          <c:w val="0.769795967937819"/>
          <c:h val="0.7989329776592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4068655"/>
        <c:axId val="46589751"/>
      </c:lineChart>
      <c:catAx>
        <c:axId val="44068655"/>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6589751"/>
        <c:crossesAt val="0"/>
        <c:auto val="1"/>
        <c:lblAlgn val="ctr"/>
        <c:lblOffset val="100"/>
        <c:noMultiLvlLbl val="0"/>
      </c:catAx>
      <c:valAx>
        <c:axId val="46589751"/>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4068655"/>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51335240820219"/>
          <c:y val="0.0354814753692549"/>
        </c:manualLayout>
      </c:layout>
      <c:overlay val="0"/>
      <c:spPr>
        <a:noFill/>
        <a:ln w="0">
          <a:noFill/>
        </a:ln>
      </c:spPr>
    </c:title>
    <c:autoTitleDeleted val="0"/>
    <c:plotArea>
      <c:layout>
        <c:manualLayout>
          <c:xMode val="edge"/>
          <c:yMode val="edge"/>
          <c:x val="0.0850023843586075"/>
          <c:y val="0.126578100503342"/>
          <c:w val="0.775751072961373"/>
          <c:h val="0.76029375361003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[6]Chart!$AB$62:$AB$110</c:f>
              <c:numCache>
                <c:formatCode>General</c:formatCode>
                <c:ptCount val="49"/>
                <c:pt idx="0">
                  <c:v>0.313888888888889</c:v>
                </c:pt>
                <c:pt idx="1">
                  <c:v>0.318055555555556</c:v>
                </c:pt>
                <c:pt idx="2">
                  <c:v>0.316666666666667</c:v>
                </c:pt>
                <c:pt idx="3">
                  <c:v>0.319444444444445</c:v>
                </c:pt>
                <c:pt idx="4">
                  <c:v>0.319444444444445</c:v>
                </c:pt>
                <c:pt idx="5">
                  <c:v>0.319444444444445</c:v>
                </c:pt>
                <c:pt idx="6">
                  <c:v>0.322916666666667</c:v>
                </c:pt>
                <c:pt idx="8">
                  <c:v>0.31875</c:v>
                </c:pt>
                <c:pt idx="9">
                  <c:v>0.318055555555556</c:v>
                </c:pt>
                <c:pt idx="10">
                  <c:v>0.320138888888889</c:v>
                </c:pt>
                <c:pt idx="11">
                  <c:v>0.319444444444445</c:v>
                </c:pt>
                <c:pt idx="12">
                  <c:v>0.313888888888889</c:v>
                </c:pt>
                <c:pt idx="13">
                  <c:v>0.315277777777778</c:v>
                </c:pt>
                <c:pt idx="14">
                  <c:v>0.319444444444445</c:v>
                </c:pt>
                <c:pt idx="15">
                  <c:v>0.319444444444445</c:v>
                </c:pt>
                <c:pt idx="16">
                  <c:v>0.329166666666667</c:v>
                </c:pt>
                <c:pt idx="17">
                  <c:v>0.317361111111111</c:v>
                </c:pt>
                <c:pt idx="18">
                  <c:v>0.309027777777778</c:v>
                </c:pt>
                <c:pt idx="19">
                  <c:v>0.324305555555556</c:v>
                </c:pt>
                <c:pt idx="20">
                  <c:v>0.333333333333333</c:v>
                </c:pt>
                <c:pt idx="21">
                  <c:v>0.319444444444445</c:v>
                </c:pt>
                <c:pt idx="22">
                  <c:v>0.319444444444445</c:v>
                </c:pt>
                <c:pt idx="23">
                  <c:v>0.324305555555556</c:v>
                </c:pt>
                <c:pt idx="24">
                  <c:v>0.319444444444445</c:v>
                </c:pt>
                <c:pt idx="25">
                  <c:v>0.319444444444445</c:v>
                </c:pt>
                <c:pt idx="26">
                  <c:v>0.319444444444445</c:v>
                </c:pt>
                <c:pt idx="27">
                  <c:v>0.316666666666667</c:v>
                </c:pt>
                <c:pt idx="28">
                  <c:v>0.319444444444445</c:v>
                </c:pt>
                <c:pt idx="29">
                  <c:v>0.317361111111111</c:v>
                </c:pt>
                <c:pt idx="30">
                  <c:v>0.319444444444445</c:v>
                </c:pt>
                <c:pt idx="31">
                  <c:v>0.322916666666667</c:v>
                </c:pt>
                <c:pt idx="32">
                  <c:v>0.319444444444445</c:v>
                </c:pt>
                <c:pt idx="33">
                  <c:v>0.318055555555556</c:v>
                </c:pt>
                <c:pt idx="34">
                  <c:v>0.322916666666667</c:v>
                </c:pt>
                <c:pt idx="35">
                  <c:v>0.319444444444445</c:v>
                </c:pt>
                <c:pt idx="36">
                  <c:v>0.319444444444445</c:v>
                </c:pt>
                <c:pt idx="37">
                  <c:v>0.319444444444445</c:v>
                </c:pt>
                <c:pt idx="38">
                  <c:v>0.319444444444445</c:v>
                </c:pt>
                <c:pt idx="39">
                  <c:v>0.317361111111111</c:v>
                </c:pt>
                <c:pt idx="40">
                  <c:v>0.319444444444445</c:v>
                </c:pt>
                <c:pt idx="41">
                  <c:v>0.319444444444445</c:v>
                </c:pt>
                <c:pt idx="42">
                  <c:v>0.317361111111111</c:v>
                </c:pt>
                <c:pt idx="43">
                  <c:v>0.318055555555556</c:v>
                </c:pt>
                <c:pt idx="44">
                  <c:v>0.319444444444445</c:v>
                </c:pt>
                <c:pt idx="45">
                  <c:v>0.320833333333333</c:v>
                </c:pt>
                <c:pt idx="46">
                  <c:v>0.316666666666667</c:v>
                </c:pt>
                <c:pt idx="47">
                  <c:v>0.31875</c:v>
                </c:pt>
                <c:pt idx="48">
                  <c:v>0.320833333333333</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[6]Chart!$AA$62:$AA$110</c:f>
              <c:strCache>
                <c:ptCount val="49"/>
                <c:pt idx="0">
                  <c:v>37095</c:v>
                </c:pt>
                <c:pt idx="1">
                  <c:v>37096</c:v>
                </c:pt>
                <c:pt idx="2">
                  <c:v>37097</c:v>
                </c:pt>
                <c:pt idx="3">
                  <c:v>37098</c:v>
                </c:pt>
                <c:pt idx="4">
                  <c:v>37099</c:v>
                </c:pt>
                <c:pt idx="5">
                  <c:v>37102</c:v>
                </c:pt>
                <c:pt idx="6">
                  <c:v>37103</c:v>
                </c:pt>
                <c:pt idx="7">
                  <c:v/>
                </c:pt>
                <c:pt idx="8">
                  <c:v>37104</c:v>
                </c:pt>
                <c:pt idx="9">
                  <c:v>37105</c:v>
                </c:pt>
                <c:pt idx="10">
                  <c:v>37106</c:v>
                </c:pt>
                <c:pt idx="11">
                  <c:v>37109</c:v>
                </c:pt>
                <c:pt idx="12">
                  <c:v>37110</c:v>
                </c:pt>
                <c:pt idx="13">
                  <c:v>37111</c:v>
                </c:pt>
                <c:pt idx="14">
                  <c:v>37112</c:v>
                </c:pt>
                <c:pt idx="15">
                  <c:v>37113</c:v>
                </c:pt>
                <c:pt idx="16">
                  <c:v>37116</c:v>
                </c:pt>
                <c:pt idx="17">
                  <c:v>37117</c:v>
                </c:pt>
                <c:pt idx="18">
                  <c:v>37118</c:v>
                </c:pt>
                <c:pt idx="19">
                  <c:v>37119</c:v>
                </c:pt>
                <c:pt idx="20">
                  <c:v>37120</c:v>
                </c:pt>
                <c:pt idx="21">
                  <c:v>37123</c:v>
                </c:pt>
                <c:pt idx="22">
                  <c:v>37124</c:v>
                </c:pt>
                <c:pt idx="23">
                  <c:v>37125</c:v>
                </c:pt>
                <c:pt idx="24">
                  <c:v>37126</c:v>
                </c:pt>
                <c:pt idx="25">
                  <c:v>37127</c:v>
                </c:pt>
                <c:pt idx="26">
                  <c:v>37130</c:v>
                </c:pt>
                <c:pt idx="27">
                  <c:v>37131</c:v>
                </c:pt>
                <c:pt idx="28">
                  <c:v>37132</c:v>
                </c:pt>
                <c:pt idx="29">
                  <c:v>37133</c:v>
                </c:pt>
                <c:pt idx="30">
                  <c:v>37134</c:v>
                </c:pt>
                <c:pt idx="31">
                  <c:v>37138</c:v>
                </c:pt>
                <c:pt idx="32">
                  <c:v>37139</c:v>
                </c:pt>
                <c:pt idx="33">
                  <c:v>37140</c:v>
                </c:pt>
                <c:pt idx="34">
                  <c:v>37141</c:v>
                </c:pt>
                <c:pt idx="35">
                  <c:v>37144</c:v>
                </c:pt>
                <c:pt idx="36">
                  <c:v>37145</c:v>
                </c:pt>
                <c:pt idx="37">
                  <c:v>37146</c:v>
                </c:pt>
                <c:pt idx="38">
                  <c:v>37147</c:v>
                </c:pt>
                <c:pt idx="39">
                  <c:v>37148</c:v>
                </c:pt>
                <c:pt idx="40">
                  <c:v>37151</c:v>
                </c:pt>
                <c:pt idx="41">
                  <c:v>37152</c:v>
                </c:pt>
                <c:pt idx="42">
                  <c:v>37153</c:v>
                </c:pt>
                <c:pt idx="43">
                  <c:v>37154</c:v>
                </c:pt>
                <c:pt idx="44">
                  <c:v>37155</c:v>
                </c:pt>
                <c:pt idx="45">
                  <c:v>37158</c:v>
                </c:pt>
                <c:pt idx="46">
                  <c:v>37159</c:v>
                </c:pt>
                <c:pt idx="47">
                  <c:v>37160</c:v>
                </c:pt>
                <c:pt idx="48">
                  <c:v>37161</c:v>
                </c:pt>
              </c:strCache>
            </c:strRef>
          </c:cat>
          <c:val>
            <c:numRef>
              <c:f>[6]Chart!$AC$62:$AC$110</c:f>
              <c:numCache>
                <c:formatCode>General</c:formatCode>
                <c:ptCount val="49"/>
                <c:pt idx="0">
                  <c:v>0.688888888888889</c:v>
                </c:pt>
                <c:pt idx="1">
                  <c:v>0.654166666666667</c:v>
                </c:pt>
                <c:pt idx="2">
                  <c:v>0.720138888888889</c:v>
                </c:pt>
                <c:pt idx="3">
                  <c:v>0.854861111111111</c:v>
                </c:pt>
                <c:pt idx="5">
                  <c:v>0.779861111111111</c:v>
                </c:pt>
                <c:pt idx="9">
                  <c:v>0.717361111111111</c:v>
                </c:pt>
                <c:pt idx="10">
                  <c:v>0.788194444444445</c:v>
                </c:pt>
                <c:pt idx="11">
                  <c:v>0.78125</c:v>
                </c:pt>
                <c:pt idx="12">
                  <c:v>0.6</c:v>
                </c:pt>
                <c:pt idx="13">
                  <c:v>0.708333333333333</c:v>
                </c:pt>
                <c:pt idx="14">
                  <c:v>0.664583333333333</c:v>
                </c:pt>
                <c:pt idx="15">
                  <c:v>0.716666666666667</c:v>
                </c:pt>
                <c:pt idx="16">
                  <c:v>0.678472222222222</c:v>
                </c:pt>
                <c:pt idx="17">
                  <c:v>0.722916666666667</c:v>
                </c:pt>
                <c:pt idx="18">
                  <c:v>0.727083333333333</c:v>
                </c:pt>
                <c:pt idx="19">
                  <c:v>0.670138888888889</c:v>
                </c:pt>
                <c:pt idx="20">
                  <c:v>0.721527777777778</c:v>
                </c:pt>
                <c:pt idx="21">
                  <c:v>0.690972222222222</c:v>
                </c:pt>
                <c:pt idx="22">
                  <c:v>0.666666666666667</c:v>
                </c:pt>
                <c:pt idx="23">
                  <c:v>0.759722222222222</c:v>
                </c:pt>
                <c:pt idx="24">
                  <c:v>0.708333333333333</c:v>
                </c:pt>
                <c:pt idx="25">
                  <c:v>0.7</c:v>
                </c:pt>
                <c:pt idx="26">
                  <c:v>0.728472222222222</c:v>
                </c:pt>
                <c:pt idx="27">
                  <c:v>0.739583333333333</c:v>
                </c:pt>
                <c:pt idx="28">
                  <c:v>0.739583333333333</c:v>
                </c:pt>
                <c:pt idx="29">
                  <c:v>0.704166666666667</c:v>
                </c:pt>
                <c:pt idx="31">
                  <c:v>0.617361111111111</c:v>
                </c:pt>
                <c:pt idx="32">
                  <c:v>0.725</c:v>
                </c:pt>
                <c:pt idx="33">
                  <c:v>0.725694444444445</c:v>
                </c:pt>
                <c:pt idx="34">
                  <c:v>0.669444444444444</c:v>
                </c:pt>
                <c:pt idx="35">
                  <c:v>0.684722222222222</c:v>
                </c:pt>
                <c:pt idx="37">
                  <c:v>0.752083333333333</c:v>
                </c:pt>
                <c:pt idx="38">
                  <c:v>0.702083333333333</c:v>
                </c:pt>
                <c:pt idx="39">
                  <c:v>0.747916666666667</c:v>
                </c:pt>
                <c:pt idx="40">
                  <c:v>0.739583333333333</c:v>
                </c:pt>
                <c:pt idx="41">
                  <c:v>0.645833333333333</c:v>
                </c:pt>
                <c:pt idx="42">
                  <c:v>0.715277777777778</c:v>
                </c:pt>
                <c:pt idx="43">
                  <c:v>0.715277777777778</c:v>
                </c:pt>
                <c:pt idx="44">
                  <c:v>0.725</c:v>
                </c:pt>
                <c:pt idx="45">
                  <c:v>0.728472222222222</c:v>
                </c:pt>
                <c:pt idx="46">
                  <c:v>0.672916666666667</c:v>
                </c:pt>
                <c:pt idx="47">
                  <c:v>0.717361111111111</c:v>
                </c:pt>
              </c:numCache>
            </c:numRef>
          </c:val>
          <c:smooth val="0"/>
        </c:ser>
        <c:hiLowLines>
          <c:spPr>
            <a:ln w="0">
              <a:noFill/>
            </a:ln>
          </c:spPr>
        </c:hiLowLines>
        <c:marker val="1"/>
        <c:axId val="61430560"/>
        <c:axId val="65543036"/>
      </c:lineChart>
      <c:catAx>
        <c:axId val="61430560"/>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5543036"/>
        <c:crossesAt val="0"/>
        <c:auto val="1"/>
        <c:lblAlgn val="ctr"/>
        <c:lblOffset val="100"/>
        <c:noMultiLvlLbl val="0"/>
      </c:catAx>
      <c:valAx>
        <c:axId val="65543036"/>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1430560"/>
        <c:crossesAt val="1"/>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08'!$X$12:$AG$12</c:f>
              <c:multiLvlStrCache>
                <c:ptCount val="1"/>
                <c:lvl>
                  <c:pt idx="0">
                    <c:v>10/8/2001</c:v>
                  </c:pt>
                </c:lvl>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multiLvlStrCache>
            </c:multiLvlStrRef>
          </c:cat>
          <c:val>
            <c:numRef>
              <c:f>'Graph Data Oct 08'!$X$11:$AG$11</c:f>
              <c:numCache>
                <c:formatCode>General</c:formatCode>
                <c:ptCount val="10"/>
                <c:pt idx="0">
                  <c:v>24</c:v>
                </c:pt>
                <c:pt idx="1">
                  <c:v>17</c:v>
                </c:pt>
                <c:pt idx="2">
                  <c:v>14</c:v>
                </c:pt>
                <c:pt idx="3">
                  <c:v>23</c:v>
                </c:pt>
                <c:pt idx="4">
                  <c:v>18</c:v>
                </c:pt>
                <c:pt idx="5">
                  <c:v>11</c:v>
                </c:pt>
                <c:pt idx="6">
                  <c:v>16</c:v>
                </c:pt>
                <c:pt idx="7">
                  <c:v>14</c:v>
                </c:pt>
                <c:pt idx="8">
                  <c:v>23</c:v>
                </c:pt>
                <c:pt idx="9">
                  <c:v>18</c:v>
                </c:pt>
              </c:numCache>
            </c:numRef>
          </c:val>
          <c:smooth val="0"/>
        </c:ser>
        <c:hiLowLines>
          <c:spPr>
            <a:ln w="0">
              <a:noFill/>
            </a:ln>
          </c:spPr>
        </c:hiLowLines>
        <c:marker val="1"/>
        <c:axId val="93137317"/>
        <c:axId val="1548352"/>
      </c:lineChart>
      <c:catAx>
        <c:axId val="93137317"/>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1548352"/>
        <c:crossesAt val="0"/>
        <c:auto val="1"/>
        <c:lblAlgn val="ctr"/>
        <c:lblOffset val="100"/>
        <c:noMultiLvlLbl val="0"/>
      </c:catAx>
      <c:valAx>
        <c:axId val="1548352"/>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313731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232539619335829"/>
          <c:y val="0.88352120236178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5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971818958155"/>
          <c:w val="0.889097972562826"/>
          <c:h val="0.875533731853117"/>
        </c:manualLayout>
      </c:layout>
      <c:barChart>
        <c:barDir val="col"/>
        <c:grouping val="stacked"/>
        <c:varyColors val="0"/>
        <c:ser>
          <c:idx val="0"/>
          <c:order val="0"/>
          <c:tx>
            <c:strRef>
              <c:f>'Graph Data Sep 24'!$AF$15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24'!$Z$15:$AE$15</c:f>
              <c:numCache>
                <c:formatCode>General</c:formatCode>
                <c:ptCount val="6"/>
                <c:pt idx="0">
                  <c:v>1</c:v>
                </c:pt>
                <c:pt idx="2">
                  <c:v>3</c:v>
                </c:pt>
                <c:pt idx="3">
                  <c:v>2</c:v>
                </c:pt>
                <c:pt idx="4">
                  <c:v>3</c:v>
                </c:pt>
                <c:pt idx="5">
                  <c:v>8</c:v>
                </c:pt>
              </c:numCache>
            </c:numRef>
          </c:val>
        </c:ser>
        <c:ser>
          <c:idx val="1"/>
          <c:order val="1"/>
          <c:tx>
            <c:strRef>
              <c:f>'Graph Data Sep 24'!$AF$16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24'!$Z$16:$AE$16</c:f>
              <c:numCache>
                <c:formatCode>General</c:formatCode>
                <c:ptCount val="6"/>
                <c:pt idx="0">
                  <c:v>8</c:v>
                </c:pt>
                <c:pt idx="1">
                  <c:v>2</c:v>
                </c:pt>
                <c:pt idx="2">
                  <c:v>9</c:v>
                </c:pt>
                <c:pt idx="3">
                  <c:v>17</c:v>
                </c:pt>
                <c:pt idx="4">
                  <c:v>57</c:v>
                </c:pt>
                <c:pt idx="5">
                  <c:v>16</c:v>
                </c:pt>
              </c:numCache>
            </c:numRef>
          </c:val>
        </c:ser>
        <c:ser>
          <c:idx val="2"/>
          <c:order val="2"/>
          <c:tx>
            <c:strRef>
              <c:f>'Graph Data Sep 24'!$AF$17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24'!$Z$17:$AE$17</c:f>
              <c:numCache>
                <c:formatCode>General</c:formatCode>
                <c:ptCount val="6"/>
              </c:numCache>
            </c:numRef>
          </c:val>
        </c:ser>
        <c:ser>
          <c:idx val="3"/>
          <c:order val="3"/>
          <c:tx>
            <c:strRef>
              <c:f>'Graph Data Sep 24'!$AF$18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24'!$Z$18:$AE$18</c:f>
              <c:numCache>
                <c:formatCode>General</c:formatCode>
                <c:ptCount val="6"/>
              </c:numCache>
            </c:numRef>
          </c:val>
        </c:ser>
        <c:ser>
          <c:idx val="4"/>
          <c:order val="4"/>
          <c:tx>
            <c:strRef>
              <c:f>'Graph Data Sep 24'!$AF$19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24'!$Z$19:$AE$19</c:f>
              <c:numCache>
                <c:formatCode>General</c:formatCode>
                <c:ptCount val="6"/>
              </c:numCache>
            </c:numRef>
          </c:val>
        </c:ser>
        <c:ser>
          <c:idx val="5"/>
          <c:order val="5"/>
          <c:tx>
            <c:strRef>
              <c:f>'Graph Data Sep 24'!$AF$20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24'!$Z$12:$AE$12</c:f>
              <c:strCache>
                <c:ptCount val="6"/>
                <c:pt idx="0">
                  <c:v>8/20/2001</c:v>
                </c:pt>
                <c:pt idx="1">
                  <c:v>8/27/2001</c:v>
                </c:pt>
                <c:pt idx="2">
                  <c:v>9/4/2001</c:v>
                </c:pt>
                <c:pt idx="3">
                  <c:v>9/10/2001</c:v>
                </c:pt>
                <c:pt idx="4">
                  <c:v>9/17/2001</c:v>
                </c:pt>
                <c:pt idx="5">
                  <c:v>9/24/2001</c:v>
                </c:pt>
              </c:strCache>
            </c:strRef>
          </c:cat>
          <c:val>
            <c:numRef>
              <c:f>'Graph Data Sep 24'!$Z$20:$AE$20</c:f>
              <c:numCache>
                <c:formatCode>General</c:formatCode>
                <c:ptCount val="6"/>
                <c:pt idx="0">
                  <c:v>3</c:v>
                </c:pt>
                <c:pt idx="1">
                  <c:v>11</c:v>
                </c:pt>
                <c:pt idx="2">
                  <c:v>1</c:v>
                </c:pt>
                <c:pt idx="3">
                  <c:v>17</c:v>
                </c:pt>
                <c:pt idx="4">
                  <c:v>6</c:v>
                </c:pt>
                <c:pt idx="5">
                  <c:v>5</c:v>
                </c:pt>
              </c:numCache>
            </c:numRef>
          </c:val>
        </c:ser>
        <c:gapWidth val="0"/>
        <c:overlap val="100"/>
        <c:axId val="15806239"/>
        <c:axId val="9290670"/>
      </c:barChart>
      <c:catAx>
        <c:axId val="15806239"/>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9290670"/>
        <c:crossesAt val="0"/>
        <c:auto val="1"/>
        <c:lblAlgn val="ctr"/>
        <c:lblOffset val="100"/>
        <c:noMultiLvlLbl val="0"/>
      </c:catAx>
      <c:valAx>
        <c:axId val="929067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50" strike="noStrike" u="none">
                <a:solidFill>
                  <a:srgbClr val="000000"/>
                </a:solidFill>
                <a:uFillTx/>
                <a:latin typeface="Arial"/>
              </a:defRPr>
            </a:pPr>
          </a:p>
        </c:txPr>
        <c:crossAx val="15806239"/>
        <c:crossesAt val="37104"/>
        <c:crossBetween val="midCat"/>
      </c:valAx>
      <c:spPr>
        <a:solidFill>
          <a:srgbClr val="ffffff"/>
        </a:solidFill>
        <a:ln w="12600">
          <a:solidFill>
            <a:srgbClr val="808080"/>
          </a:solidFill>
          <a:round/>
        </a:ln>
      </c:spPr>
    </c:plotArea>
    <c:legend>
      <c:legendPos val="r"/>
      <c:layout>
        <c:manualLayout>
          <c:xMode val="edge"/>
          <c:yMode val="edge"/>
          <c:x val="0.883756221925458"/>
          <c:y val="0.229291204099061"/>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181994695965145"/>
          <c:y val="0.0311239193083574"/>
        </c:manualLayout>
      </c:layout>
      <c:overlay val="0"/>
      <c:spPr>
        <a:noFill/>
        <a:ln w="0">
          <a:noFill/>
        </a:ln>
      </c:spPr>
    </c:title>
    <c:autoTitleDeleted val="0"/>
    <c:plotArea>
      <c:layout>
        <c:manualLayout>
          <c:xMode val="edge"/>
          <c:yMode val="edge"/>
          <c:x val="0.0262360295510513"/>
          <c:y val="0.127459860024702"/>
          <c:w val="0.785328660731199"/>
          <c:h val="0.848991354466859"/>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[5]Summary!$F$8:$W$8</c:f>
              <c:numCache>
                <c:formatCode>General</c:formatCode>
                <c:ptCount val="18"/>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[5]Summary!$F$9:$W$9</c:f>
              <c:numCache>
                <c:formatCode>General</c:formatCode>
                <c:ptCount val="18"/>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[5]Summary!$F$10:$W$10</c:f>
              <c:numCache>
                <c:formatCode>General</c:formatCode>
                <c:ptCount val="18"/>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[5]Summary!$F$11:$W$11</c:f>
              <c:numCache>
                <c:formatCode>General</c:formatCode>
                <c:ptCount val="18"/>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[5]Summary!$F$12:$W$12</c:f>
              <c:numCache>
                <c:formatCode>General</c:formatCode>
                <c:ptCount val="18"/>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[5]Summary!$F$13:$W$13</c:f>
              <c:numCache>
                <c:formatCode>General</c:formatCode>
                <c:ptCount val="18"/>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pt idx="15">
                  <c:v>0</c:v>
                </c:pt>
                <c:pt idx="16">
                  <c:v>-3449.917</c:v>
                </c:pt>
                <c:pt idx="17">
                  <c:v>2202.316</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[5]Summary!$F$14:$W$14</c:f>
              <c:numCache>
                <c:formatCode>General</c:formatCode>
                <c:ptCount val="18"/>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[5]Summary!$F$15:$W$15</c:f>
              <c:numCache>
                <c:formatCode>General</c:formatCode>
                <c:ptCount val="18"/>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[5]Summary!$F$16:$W$16</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[5]Summary!$F$17:$W$17</c:f>
              <c:numCache>
                <c:formatCode>General</c:formatCode>
                <c:ptCount val="18"/>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[5]Summary!$F$18:$W$18</c:f>
              <c:numCache>
                <c:formatCode>General</c:formatCode>
                <c:ptCount val="18"/>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[5]Summary!$F$19:$W$19</c:f>
              <c:numCache>
                <c:formatCode>General</c:formatCode>
                <c:ptCount val="18"/>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[5]Summary!$F$20:$W$20</c:f>
              <c:numCache>
                <c:formatCode>General</c:formatCode>
                <c:ptCount val="18"/>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[5]Summary!$F$21:$W$21</c:f>
              <c:numCache>
                <c:formatCode>General</c:formatCode>
                <c:ptCount val="18"/>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[5]Summary!$F$22:$W$22</c:f>
              <c:numCache>
                <c:formatCode>General</c:formatCode>
                <c:ptCount val="18"/>
                <c:pt idx="16">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[5]Summary!$F$23:$W$23</c:f>
              <c:numCache>
                <c:formatCode>General</c:formatCode>
                <c:ptCount val="18"/>
                <c:pt idx="10">
                  <c:v>344.28055</c:v>
                </c:pt>
                <c:pt idx="14">
                  <c:v>-353.28329</c:v>
                </c:pt>
                <c:pt idx="16">
                  <c:v>-312.5136</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[5]Summary!$F$24:$W$24</c:f>
              <c:numCache>
                <c:formatCode>General</c:formatCode>
                <c:ptCount val="18"/>
                <c:pt idx="16">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[5]Summary!$F$25:$W$25</c:f>
              <c:numCache>
                <c:formatCode>General</c:formatCode>
                <c:ptCount val="18"/>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[5]Summary!$F$26:$W$26</c:f>
              <c:numCache>
                <c:formatCode>General</c:formatCode>
                <c:ptCount val="18"/>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[5]Summary!$F$27:$W$27</c:f>
              <c:numCache>
                <c:formatCode>General</c:formatCode>
                <c:ptCount val="18"/>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[5]Summary!$F$28:$W$28</c:f>
              <c:numCache>
                <c:formatCode>General</c:formatCode>
                <c:ptCount val="18"/>
                <c:pt idx="6">
                  <c:v>418.552019999999</c:v>
                </c:pt>
                <c:pt idx="10">
                  <c:v>-844.9197</c:v>
                </c:pt>
                <c:pt idx="12">
                  <c:v>-9243.21554</c:v>
                </c:pt>
                <c:pt idx="15">
                  <c:v>0</c:v>
                </c:pt>
                <c:pt idx="16">
                  <c:v>780</c:v>
                </c:pt>
                <c:pt idx="17">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[5]Summary!$F$29:$W$29</c:f>
              <c:numCache>
                <c:formatCode>General</c:formatCode>
                <c:ptCount val="18"/>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[5]Summary!$F$7:$W$7</c:f>
              <c:strCache>
                <c:ptCount val="18"/>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pt idx="15">
                  <c:v>37158</c:v>
                </c:pt>
                <c:pt idx="16">
                  <c:v>37159</c:v>
                </c:pt>
                <c:pt idx="17">
                  <c:v>37160</c:v>
                </c:pt>
              </c:strCache>
            </c:strRef>
          </c:cat>
          <c:val>
            <c:numRef>
              <c:f>[5]Summary!$F$30:$W$30</c:f>
              <c:numCache>
                <c:formatCode>General</c:formatCode>
                <c:ptCount val="18"/>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pt idx="16">
                  <c:v>408.693740000002</c:v>
                </c:pt>
                <c:pt idx="17">
                  <c:v>52.1233500000044</c:v>
                </c:pt>
              </c:numCache>
            </c:numRef>
          </c:val>
        </c:ser>
        <c:gapWidth val="0"/>
        <c:overlap val="100"/>
        <c:axId val="7516065"/>
        <c:axId val="88683137"/>
      </c:barChart>
      <c:catAx>
        <c:axId val="7516065"/>
        <c:scaling>
          <c:orientation val="minMax"/>
          <c:min val="37141"/>
        </c:scaling>
        <c:delete val="0"/>
        <c:axPos val="b"/>
        <c:numFmt formatCode="General" sourceLinked="1"/>
        <c:majorTickMark val="out"/>
        <c:minorTickMark val="none"/>
        <c:tickLblPos val="high"/>
        <c:spPr>
          <a:ln w="0">
            <a:solidFill>
              <a:srgbClr val="000000"/>
            </a:solidFill>
          </a:ln>
        </c:spPr>
        <c:txPr>
          <a:bodyPr rot="-2700000"/>
          <a:lstStyle/>
          <a:p>
            <a:pPr>
              <a:defRPr b="0" sz="900" strike="noStrike" u="none">
                <a:solidFill>
                  <a:srgbClr val="000000"/>
                </a:solidFill>
                <a:uFillTx/>
                <a:latin typeface="Arial"/>
              </a:defRPr>
            </a:pPr>
          </a:p>
        </c:txPr>
        <c:crossAx val="88683137"/>
        <c:crossesAt val="0"/>
        <c:auto val="1"/>
        <c:lblAlgn val="ctr"/>
        <c:lblOffset val="100"/>
        <c:noMultiLvlLbl val="0"/>
      </c:catAx>
      <c:valAx>
        <c:axId val="8868313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516065"/>
        <c:crossesAt val="1"/>
        <c:crossBetween val="midCat"/>
      </c:valAx>
      <c:spPr>
        <a:solidFill>
          <a:srgbClr val="ffffff"/>
        </a:solidFill>
        <a:ln w="12600">
          <a:solidFill>
            <a:srgbClr val="808080"/>
          </a:solidFill>
          <a:round/>
        </a:ln>
      </c:spPr>
    </c:plotArea>
    <c:legend>
      <c:legendPos val="r"/>
      <c:layout>
        <c:manualLayout>
          <c:xMode val="edge"/>
          <c:yMode val="edge"/>
          <c:x val="0.802661488918356"/>
          <c:y val="0.0639769452449568"/>
        </c:manualLayout>
      </c:layout>
      <c:overlay val="0"/>
      <c:spPr>
        <a:solidFill>
          <a:srgbClr val="ffffff"/>
        </a:solidFill>
        <a:ln w="0">
          <a:solidFill>
            <a:srgbClr val="000000"/>
          </a:solidFill>
        </a:ln>
      </c:spPr>
      <c:txPr>
        <a:bodyPr/>
        <a:lstStyle/>
        <a:p>
          <a:pPr>
            <a:defRPr b="0" sz="9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0951862438183"/>
          <c:y val="0.10124826629681"/>
          <c:w val="0.717707907989656"/>
          <c:h val="0.783633841886269"/>
        </c:manualLayout>
      </c:layout>
      <c:barChart>
        <c:barDir val="col"/>
        <c:grouping val="stacked"/>
        <c:varyColors val="0"/>
        <c:ser>
          <c:idx val="0"/>
          <c:order val="0"/>
          <c:tx>
            <c:strRef>
              <c:f>'Graph Data Sep 17'!$A$2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17'!$T$2:$AC$2</c:f>
              <c:numCache>
                <c:formatCode>General</c:formatCode>
                <c:ptCount val="10"/>
                <c:pt idx="9">
                  <c:v>1</c:v>
                </c:pt>
              </c:numCache>
            </c:numRef>
          </c:val>
        </c:ser>
        <c:ser>
          <c:idx val="1"/>
          <c:order val="1"/>
          <c:tx>
            <c:strRef>
              <c:f>'Graph Data Sep 17'!$A$3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17'!$U$3:$AD$3</c:f>
              <c:numCache>
                <c:formatCode>General</c:formatCode>
                <c:ptCount val="10"/>
              </c:numCache>
            </c:numRef>
          </c:val>
        </c:ser>
        <c:ser>
          <c:idx val="2"/>
          <c:order val="2"/>
          <c:tx>
            <c:strRef>
              <c:f>'Graph Data Sep 17'!$A$4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17'!$U$4:$AD$4</c:f>
              <c:numCache>
                <c:formatCode>General</c:formatCode>
                <c:ptCount val="10"/>
                <c:pt idx="2">
                  <c:v>17</c:v>
                </c:pt>
                <c:pt idx="3">
                  <c:v>12</c:v>
                </c:pt>
                <c:pt idx="4">
                  <c:v>5</c:v>
                </c:pt>
                <c:pt idx="5">
                  <c:v>4</c:v>
                </c:pt>
                <c:pt idx="6">
                  <c:v>8</c:v>
                </c:pt>
                <c:pt idx="7">
                  <c:v>11</c:v>
                </c:pt>
                <c:pt idx="8">
                  <c:v>4</c:v>
                </c:pt>
                <c:pt idx="9">
                  <c:v>6</c:v>
                </c:pt>
              </c:numCache>
            </c:numRef>
          </c:val>
        </c:ser>
        <c:ser>
          <c:idx val="3"/>
          <c:order val="3"/>
          <c:tx>
            <c:strRef>
              <c:f>'Graph Data Sep 17'!$A$5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17'!$U$5:$AD$5</c:f>
              <c:numCache>
                <c:formatCode>General</c:formatCode>
                <c:ptCount val="10"/>
                <c:pt idx="0">
                  <c:v>9</c:v>
                </c:pt>
                <c:pt idx="1">
                  <c:v>9</c:v>
                </c:pt>
                <c:pt idx="2">
                  <c:v>4</c:v>
                </c:pt>
                <c:pt idx="3">
                  <c:v>5</c:v>
                </c:pt>
                <c:pt idx="4">
                  <c:v>5</c:v>
                </c:pt>
                <c:pt idx="5">
                  <c:v>3</c:v>
                </c:pt>
                <c:pt idx="6">
                  <c:v>6</c:v>
                </c:pt>
                <c:pt idx="7">
                  <c:v>4</c:v>
                </c:pt>
                <c:pt idx="8">
                  <c:v>3</c:v>
                </c:pt>
                <c:pt idx="9">
                  <c:v>6</c:v>
                </c:pt>
              </c:numCache>
            </c:numRef>
          </c:val>
        </c:ser>
        <c:ser>
          <c:idx val="4"/>
          <c:order val="4"/>
          <c:tx>
            <c:strRef>
              <c:f>'Graph Data Sep 17'!$A$6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17'!$U$6:$AD$6</c:f>
              <c:numCache>
                <c:formatCode>General</c:formatCode>
                <c:ptCount val="10"/>
                <c:pt idx="0">
                  <c:v>5</c:v>
                </c:pt>
                <c:pt idx="1">
                  <c:v>5</c:v>
                </c:pt>
                <c:pt idx="2">
                  <c:v>1</c:v>
                </c:pt>
                <c:pt idx="3">
                  <c:v>1</c:v>
                </c:pt>
                <c:pt idx="4">
                  <c:v>2</c:v>
                </c:pt>
                <c:pt idx="6">
                  <c:v>1</c:v>
                </c:pt>
                <c:pt idx="8">
                  <c:v>2</c:v>
                </c:pt>
              </c:numCache>
            </c:numRef>
          </c:val>
        </c:ser>
        <c:ser>
          <c:idx val="5"/>
          <c:order val="5"/>
          <c:tx>
            <c:strRef>
              <c:f>'Graph Data Sep 17'!$A$7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0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17'!$U$7:$AD$7</c:f>
              <c:numCache>
                <c:formatCode>General</c:formatCode>
                <c:ptCount val="10"/>
                <c:pt idx="2">
                  <c:v>2</c:v>
                </c:pt>
                <c:pt idx="3">
                  <c:v>1</c:v>
                </c:pt>
                <c:pt idx="4">
                  <c:v>2</c:v>
                </c:pt>
                <c:pt idx="6">
                  <c:v>3</c:v>
                </c:pt>
                <c:pt idx="7">
                  <c:v>1</c:v>
                </c:pt>
                <c:pt idx="8">
                  <c:v>1</c:v>
                </c:pt>
              </c:numCache>
            </c:numRef>
          </c:val>
        </c:ser>
        <c:ser>
          <c:idx val="6"/>
          <c:order val="6"/>
          <c:tx>
            <c:strRef>
              <c:f>'Graph Data Sep 17'!$A$8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17'!$U$8:$AD$8</c:f>
              <c:numCache>
                <c:formatCode>General</c:formatCode>
                <c:ptCount val="10"/>
                <c:pt idx="1">
                  <c:v>2</c:v>
                </c:pt>
                <c:pt idx="3">
                  <c:v>1</c:v>
                </c:pt>
                <c:pt idx="4">
                  <c:v>1</c:v>
                </c:pt>
                <c:pt idx="5">
                  <c:v>3</c:v>
                </c:pt>
                <c:pt idx="6">
                  <c:v>2</c:v>
                </c:pt>
              </c:numCache>
            </c:numRef>
          </c:val>
        </c:ser>
        <c:ser>
          <c:idx val="7"/>
          <c:order val="7"/>
          <c:tx>
            <c:strRef>
              <c:f>'Graph Data Sep 17'!$A$9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17'!$U$9:$AD$9</c:f>
              <c:numCache>
                <c:formatCode>General</c:formatCode>
                <c:ptCount val="10"/>
                <c:pt idx="1">
                  <c:v>2</c:v>
                </c:pt>
                <c:pt idx="2">
                  <c:v>3</c:v>
                </c:pt>
                <c:pt idx="3">
                  <c:v>3</c:v>
                </c:pt>
                <c:pt idx="4">
                  <c:v>2</c:v>
                </c:pt>
                <c:pt idx="5">
                  <c:v>3</c:v>
                </c:pt>
                <c:pt idx="6">
                  <c:v>2</c:v>
                </c:pt>
                <c:pt idx="7">
                  <c:v>1</c:v>
                </c:pt>
                <c:pt idx="9">
                  <c:v>1</c:v>
                </c:pt>
              </c:numCache>
            </c:numRef>
          </c:val>
        </c:ser>
        <c:ser>
          <c:idx val="8"/>
          <c:order val="8"/>
          <c:tx>
            <c:strRef>
              <c:f>'Graph Data Sep 17'!$A$10</c:f>
              <c:strCache>
                <c:ptCount val="1"/>
                <c:pt idx="0">
                  <c:v>Not identified</c:v>
                </c:pt>
              </c:strCache>
            </c:strRef>
          </c:tx>
          <c:spPr>
            <a:solidFill>
              <a:srgbClr val="000080"/>
            </a:solidFill>
            <a:ln w="12600">
              <a:solidFill>
                <a:srgbClr val="000000"/>
              </a:solidFill>
              <a:round/>
            </a:ln>
          </c:spPr>
          <c:invertIfNegative val="0"/>
          <c:dPt>
            <c:idx val="7"/>
            <c:invertIfNegative val="0"/>
            <c:spPr>
              <a:solidFill>
                <a:srgbClr val="000080"/>
              </a:solidFill>
              <a:ln w="12600">
                <a:solidFill>
                  <a:srgbClr val="000000"/>
                </a:solidFill>
                <a:round/>
              </a:ln>
            </c:spPr>
          </c:dPt>
          <c:dPt>
            <c:idx val="9"/>
            <c:invertIfNegative val="0"/>
            <c:spPr>
              <a:solidFill>
                <a:srgbClr val="000080"/>
              </a:solidFill>
              <a:ln w="12600">
                <a:solidFill>
                  <a:srgbClr val="000000"/>
                </a:solidFill>
                <a:round/>
              </a:ln>
            </c:spPr>
          </c:dPt>
          <c:dLbls>
            <c:dLbl>
              <c:idx val="7"/>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dLbl>
              <c:idx val="9"/>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17'!$U$1:$AD$1</c:f>
              <c:strCache>
                <c:ptCount val="10"/>
                <c:pt idx="0">
                  <c:v>07/16-07/20</c:v>
                </c:pt>
                <c:pt idx="1">
                  <c:v>07/23-07/27</c:v>
                </c:pt>
                <c:pt idx="2">
                  <c:v>07/30-08/03</c:v>
                </c:pt>
                <c:pt idx="3">
                  <c:v>08/06-08/10</c:v>
                </c:pt>
                <c:pt idx="4">
                  <c:v>08/13-08/17</c:v>
                </c:pt>
                <c:pt idx="5">
                  <c:v>8/20-8/24</c:v>
                </c:pt>
                <c:pt idx="6">
                  <c:v>08/27-8/31</c:v>
                </c:pt>
                <c:pt idx="7">
                  <c:v>09/04/-09/07</c:v>
                </c:pt>
                <c:pt idx="8">
                  <c:v>09/10-09/14</c:v>
                </c:pt>
                <c:pt idx="9">
                  <c:v>09/17-09/21</c:v>
                </c:pt>
              </c:strCache>
            </c:strRef>
          </c:cat>
          <c:val>
            <c:numRef>
              <c:f>'Graph Data Sep 17'!$U$10:$AD$10</c:f>
              <c:numCache>
                <c:formatCode>General</c:formatCode>
                <c:ptCount val="10"/>
                <c:pt idx="0">
                  <c:v>1</c:v>
                </c:pt>
                <c:pt idx="1">
                  <c:v>1</c:v>
                </c:pt>
                <c:pt idx="2">
                  <c:v>2</c:v>
                </c:pt>
                <c:pt idx="3">
                  <c:v>1</c:v>
                </c:pt>
                <c:pt idx="5">
                  <c:v>1</c:v>
                </c:pt>
                <c:pt idx="6">
                  <c:v>1</c:v>
                </c:pt>
                <c:pt idx="7">
                  <c:v>1</c:v>
                </c:pt>
                <c:pt idx="9">
                  <c:v>1</c:v>
                </c:pt>
              </c:numCache>
            </c:numRef>
          </c:val>
        </c:ser>
        <c:gapWidth val="110"/>
        <c:overlap val="100"/>
        <c:axId val="65005321"/>
        <c:axId val="3191621"/>
      </c:barChart>
      <c:catAx>
        <c:axId val="65005321"/>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3191621"/>
        <c:crossesAt val="0"/>
        <c:auto val="1"/>
        <c:lblAlgn val="ctr"/>
        <c:lblOffset val="100"/>
        <c:noMultiLvlLbl val="0"/>
      </c:catAx>
      <c:valAx>
        <c:axId val="319162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65005321"/>
        <c:crossesAt val="1"/>
        <c:crossBetween val="midCat"/>
      </c:valAx>
      <c:spPr>
        <a:solidFill>
          <a:srgbClr val="ffffff"/>
        </a:solidFill>
        <a:ln w="12600">
          <a:solidFill>
            <a:srgbClr val="c0c0c0"/>
          </a:solidFill>
          <a:round/>
        </a:ln>
      </c:spPr>
    </c:plotArea>
    <c:legend>
      <c:legendPos val="r"/>
      <c:layout>
        <c:manualLayout>
          <c:xMode val="edge"/>
          <c:yMode val="edge"/>
          <c:x val="0.750691892382378"/>
          <c:y val="0.10402219140083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518435932149399"/>
          <c:y val="0.11154052603328"/>
          <c:w val="0.877598152424942"/>
          <c:h val="0.722812667740204"/>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17'!$U$12:$AD$12</c:f>
              <c:multiLvlStrCache>
                <c:ptCount val="1"/>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multiLvlStrCache>
            </c:multiLvlStrRef>
          </c:cat>
          <c:val>
            <c:numRef>
              <c:f>'Graph Data Sep 17'!$U$11:$AD$11</c:f>
              <c:numCache>
                <c:formatCode>General</c:formatCode>
                <c:ptCount val="10"/>
                <c:pt idx="0">
                  <c:v>15</c:v>
                </c:pt>
                <c:pt idx="1">
                  <c:v>19</c:v>
                </c:pt>
                <c:pt idx="2">
                  <c:v>29</c:v>
                </c:pt>
                <c:pt idx="3">
                  <c:v>24</c:v>
                </c:pt>
                <c:pt idx="4">
                  <c:v>17</c:v>
                </c:pt>
                <c:pt idx="5">
                  <c:v>14</c:v>
                </c:pt>
                <c:pt idx="6">
                  <c:v>23</c:v>
                </c:pt>
                <c:pt idx="7">
                  <c:v>18</c:v>
                </c:pt>
                <c:pt idx="8">
                  <c:v>11</c:v>
                </c:pt>
                <c:pt idx="9">
                  <c:v>16</c:v>
                </c:pt>
              </c:numCache>
            </c:numRef>
          </c:val>
          <c:smooth val="0"/>
        </c:ser>
        <c:hiLowLines>
          <c:spPr>
            <a:ln w="0">
              <a:noFill/>
            </a:ln>
          </c:spPr>
        </c:hiLowLines>
        <c:marker val="1"/>
        <c:axId val="2103129"/>
        <c:axId val="39313816"/>
      </c:lineChart>
      <c:catAx>
        <c:axId val="2103129"/>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39313816"/>
        <c:crossesAt val="0"/>
        <c:auto val="1"/>
        <c:lblAlgn val="ctr"/>
        <c:lblOffset val="100"/>
        <c:noMultiLvlLbl val="0"/>
      </c:catAx>
      <c:valAx>
        <c:axId val="39313816"/>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103129"/>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797164927928645"/>
          <c:y val="0.819431025228127"/>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09/17/2001</a:t>
            </a:r>
          </a:p>
        </c:rich>
      </c:tx>
      <c:layout>
        <c:manualLayout>
          <c:xMode val="edge"/>
          <c:yMode val="edge"/>
          <c:x val="0.164199299586119"/>
          <c:y val="0.0531190121354056"/>
        </c:manualLayout>
      </c:layout>
      <c:overlay val="0"/>
      <c:spPr>
        <a:noFill/>
        <a:ln w="0">
          <a:noFill/>
        </a:ln>
      </c:spPr>
    </c:title>
    <c:autoTitleDeleted val="0"/>
    <c:plotArea>
      <c:layout>
        <c:manualLayout>
          <c:xMode val="edge"/>
          <c:yMode val="edge"/>
          <c:x val="0.0300063673989175"/>
          <c:y val="0.141686182669789"/>
          <c:w val="0.727793696275072"/>
          <c:h val="0.711837342984884"/>
        </c:manualLayout>
      </c:layout>
      <c:barChart>
        <c:barDir val="col"/>
        <c:grouping val="clustered"/>
        <c:varyColors val="0"/>
        <c:ser>
          <c:idx val="0"/>
          <c:order val="0"/>
          <c:tx>
            <c:strRef>
              <c:f>'Graph Data Sep 17'!$C$187</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17'!$C$188:$C$197</c:f>
              <c:numCache>
                <c:formatCode>General</c:formatCode>
                <c:ptCount val="10"/>
                <c:pt idx="0">
                  <c:v>0</c:v>
                </c:pt>
                <c:pt idx="1">
                  <c:v>5</c:v>
                </c:pt>
                <c:pt idx="2">
                  <c:v>10</c:v>
                </c:pt>
                <c:pt idx="3">
                  <c:v>0</c:v>
                </c:pt>
                <c:pt idx="4">
                  <c:v>0</c:v>
                </c:pt>
                <c:pt idx="5">
                  <c:v>1</c:v>
                </c:pt>
                <c:pt idx="6">
                  <c:v>0</c:v>
                </c:pt>
                <c:pt idx="7">
                  <c:v>0</c:v>
                </c:pt>
                <c:pt idx="8">
                  <c:v>0</c:v>
                </c:pt>
                <c:pt idx="9">
                  <c:v>16</c:v>
                </c:pt>
              </c:numCache>
            </c:numRef>
          </c:val>
        </c:ser>
        <c:ser>
          <c:idx val="1"/>
          <c:order val="1"/>
          <c:tx>
            <c:strRef>
              <c:f>'Graph Data Sep 17'!$E$187</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17'!$A$188:$A$197</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17'!$E$188:$E$195</c:f>
              <c:numCache>
                <c:formatCode>_(* #,##0_);_(* \(#,##0\);_(* \-??_);_(@_)</c:formatCode>
                <c:ptCount val="8"/>
                <c:pt idx="0">
                  <c:v>0</c:v>
                </c:pt>
                <c:pt idx="1">
                  <c:v>0.700280112044818</c:v>
                </c:pt>
                <c:pt idx="2">
                  <c:v>23.8095238095238</c:v>
                </c:pt>
                <c:pt idx="3">
                  <c:v>0</c:v>
                </c:pt>
                <c:pt idx="4">
                  <c:v>0</c:v>
                </c:pt>
                <c:pt idx="5">
                  <c:v>0.595238095238095</c:v>
                </c:pt>
                <c:pt idx="6">
                  <c:v>0</c:v>
                </c:pt>
                <c:pt idx="7">
                  <c:v>0</c:v>
                </c:pt>
              </c:numCache>
            </c:numRef>
          </c:val>
        </c:ser>
        <c:gapWidth val="150"/>
        <c:overlap val="0"/>
        <c:axId val="29846786"/>
        <c:axId val="51429023"/>
      </c:barChart>
      <c:catAx>
        <c:axId val="29846786"/>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51429023"/>
        <c:crossesAt val="0"/>
        <c:auto val="1"/>
        <c:lblAlgn val="ctr"/>
        <c:lblOffset val="100"/>
        <c:noMultiLvlLbl val="0"/>
      </c:catAx>
      <c:valAx>
        <c:axId val="5142902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29846786"/>
        <c:crossBetween val="midCat"/>
      </c:valAx>
      <c:spPr>
        <a:solidFill>
          <a:srgbClr val="ffffff"/>
        </a:solidFill>
        <a:ln w="0">
          <a:solidFill>
            <a:srgbClr val="000000"/>
          </a:solidFill>
        </a:ln>
      </c:spPr>
    </c:plotArea>
    <c:legend>
      <c:legendPos val="r"/>
      <c:layout>
        <c:manualLayout>
          <c:xMode val="edge"/>
          <c:yMode val="edge"/>
          <c:x val="0.755412289079911"/>
          <c:y val="0.464019586970407"/>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2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Number of Days Late for DPR by Group
(Rolling 30 Days)</a:t>
            </a:r>
          </a:p>
        </c:rich>
      </c:tx>
      <c:overlay val="0"/>
      <c:spPr>
        <a:noFill/>
        <a:ln w="0">
          <a:noFill/>
        </a:ln>
      </c:spPr>
    </c:title>
    <c:autoTitleDeleted val="0"/>
    <c:plotArea>
      <c:layout>
        <c:manualLayout>
          <c:xMode val="edge"/>
          <c:yMode val="edge"/>
          <c:x val="0.0232681354585191"/>
          <c:y val="0.120468732887964"/>
          <c:w val="0.962823965738002"/>
          <c:h val="0.873836381557332"/>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88948759"/>
        <c:axId val="78955129"/>
      </c:barChart>
      <c:catAx>
        <c:axId val="88948759"/>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1000" strike="noStrike" u="none">
                <a:solidFill>
                  <a:srgbClr val="000000"/>
                </a:solidFill>
                <a:uFillTx/>
                <a:latin typeface="Arial"/>
              </a:defRPr>
            </a:pPr>
          </a:p>
        </c:txPr>
        <c:crossAx val="78955129"/>
        <c:crossesAt val="0"/>
        <c:auto val="1"/>
        <c:lblAlgn val="ctr"/>
        <c:lblOffset val="100"/>
        <c:noMultiLvlLbl val="0"/>
      </c:catAx>
      <c:valAx>
        <c:axId val="78955129"/>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8948759"/>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5082326"/>
        <c:axId val="92885397"/>
      </c:lineChart>
      <c:catAx>
        <c:axId val="25082326"/>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92885397"/>
        <c:crossesAt val="0"/>
        <c:auto val="1"/>
        <c:lblAlgn val="ctr"/>
        <c:lblOffset val="100"/>
        <c:noMultiLvlLbl val="0"/>
      </c:catAx>
      <c:valAx>
        <c:axId val="9288539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5082326"/>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2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00" strike="noStrike" u="none">
                <a:solidFill>
                  <a:srgbClr val="000000"/>
                </a:solidFill>
                <a:uFillTx/>
                <a:latin typeface="Arial"/>
              </a:rPr>
              <a:t>60 Days DPR Completion Times</a:t>
            </a:r>
          </a:p>
        </c:rich>
      </c:tx>
      <c:layout>
        <c:manualLayout>
          <c:xMode val="edge"/>
          <c:yMode val="edge"/>
          <c:x val="0.314437291368622"/>
          <c:y val="0.0404823428079242"/>
        </c:manualLayout>
      </c:layout>
      <c:overlay val="0"/>
      <c:spPr>
        <a:noFill/>
        <a:ln w="0">
          <a:noFill/>
        </a:ln>
      </c:spPr>
    </c:title>
    <c:autoTitleDeleted val="0"/>
    <c:plotArea>
      <c:layout>
        <c:manualLayout>
          <c:xMode val="edge"/>
          <c:yMode val="edge"/>
          <c:x val="0.0859561278016214"/>
          <c:y val="0.153208440999139"/>
          <c:w val="0.775035765379113"/>
          <c:h val="0.71640826873385"/>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[6]Chart!$AB$57:$AB$106</c:f>
              <c:numCache>
                <c:formatCode>General</c:formatCode>
                <c:ptCount val="50"/>
                <c:pt idx="0">
                  <c:v>0.321527777777778</c:v>
                </c:pt>
                <c:pt idx="1">
                  <c:v>0.318055555555556</c:v>
                </c:pt>
                <c:pt idx="2">
                  <c:v>0.320138888888889</c:v>
                </c:pt>
                <c:pt idx="3">
                  <c:v>0.320138888888889</c:v>
                </c:pt>
                <c:pt idx="4">
                  <c:v>0.315277777777778</c:v>
                </c:pt>
                <c:pt idx="5">
                  <c:v>0.313888888888889</c:v>
                </c:pt>
                <c:pt idx="6">
                  <c:v>0.318055555555556</c:v>
                </c:pt>
                <c:pt idx="7">
                  <c:v>0.316666666666667</c:v>
                </c:pt>
                <c:pt idx="8">
                  <c:v>0.319444444444445</c:v>
                </c:pt>
                <c:pt idx="9">
                  <c:v>0.319444444444445</c:v>
                </c:pt>
                <c:pt idx="10">
                  <c:v>0.319444444444445</c:v>
                </c:pt>
                <c:pt idx="11">
                  <c:v>0.322916666666667</c:v>
                </c:pt>
                <c:pt idx="13">
                  <c:v>0.31875</c:v>
                </c:pt>
                <c:pt idx="14">
                  <c:v>0.318055555555556</c:v>
                </c:pt>
                <c:pt idx="15">
                  <c:v>0.320138888888889</c:v>
                </c:pt>
                <c:pt idx="16">
                  <c:v>0.319444444444445</c:v>
                </c:pt>
                <c:pt idx="17">
                  <c:v>0.313888888888889</c:v>
                </c:pt>
                <c:pt idx="18">
                  <c:v>0.315277777777778</c:v>
                </c:pt>
                <c:pt idx="19">
                  <c:v>0.319444444444445</c:v>
                </c:pt>
                <c:pt idx="20">
                  <c:v>0.319444444444445</c:v>
                </c:pt>
                <c:pt idx="21">
                  <c:v>0.329166666666667</c:v>
                </c:pt>
                <c:pt idx="22">
                  <c:v>0.317361111111111</c:v>
                </c:pt>
                <c:pt idx="23">
                  <c:v>0.309027777777778</c:v>
                </c:pt>
                <c:pt idx="24">
                  <c:v>0.324305555555556</c:v>
                </c:pt>
                <c:pt idx="25">
                  <c:v>0.333333333333333</c:v>
                </c:pt>
                <c:pt idx="26">
                  <c:v>0.319444444444445</c:v>
                </c:pt>
                <c:pt idx="27">
                  <c:v>0.319444444444445</c:v>
                </c:pt>
                <c:pt idx="28">
                  <c:v>0.324305555555556</c:v>
                </c:pt>
                <c:pt idx="29">
                  <c:v>0.319444444444445</c:v>
                </c:pt>
                <c:pt idx="30">
                  <c:v>0.319444444444445</c:v>
                </c:pt>
                <c:pt idx="31">
                  <c:v>0.319444444444445</c:v>
                </c:pt>
                <c:pt idx="32">
                  <c:v>0.316666666666667</c:v>
                </c:pt>
                <c:pt idx="33">
                  <c:v>0.319444444444445</c:v>
                </c:pt>
                <c:pt idx="34">
                  <c:v>0.317361111111111</c:v>
                </c:pt>
                <c:pt idx="35">
                  <c:v>0.319444444444445</c:v>
                </c:pt>
                <c:pt idx="36">
                  <c:v>0.322916666666667</c:v>
                </c:pt>
                <c:pt idx="37">
                  <c:v>0.319444444444445</c:v>
                </c:pt>
                <c:pt idx="38">
                  <c:v>0.318055555555556</c:v>
                </c:pt>
                <c:pt idx="39">
                  <c:v>0.322916666666667</c:v>
                </c:pt>
                <c:pt idx="40">
                  <c:v>0.319444444444445</c:v>
                </c:pt>
                <c:pt idx="41">
                  <c:v>0.319444444444445</c:v>
                </c:pt>
                <c:pt idx="42">
                  <c:v>0.319444444444445</c:v>
                </c:pt>
                <c:pt idx="43">
                  <c:v>0.319444444444445</c:v>
                </c:pt>
                <c:pt idx="44">
                  <c:v>0.317361111111111</c:v>
                </c:pt>
                <c:pt idx="45">
                  <c:v>0.319444444444445</c:v>
                </c:pt>
                <c:pt idx="46">
                  <c:v>0.319444444444445</c:v>
                </c:pt>
                <c:pt idx="47">
                  <c:v>0.317361111111111</c:v>
                </c:pt>
                <c:pt idx="48">
                  <c:v>0.318055555555556</c:v>
                </c:pt>
                <c:pt idx="49">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[6]Chart!$AA$57:$AA$106</c:f>
              <c:strCache>
                <c:ptCount val="50"/>
                <c:pt idx="0">
                  <c:v>37088</c:v>
                </c:pt>
                <c:pt idx="1">
                  <c:v>37089</c:v>
                </c:pt>
                <c:pt idx="2">
                  <c:v>37090</c:v>
                </c:pt>
                <c:pt idx="3">
                  <c:v>37091</c:v>
                </c:pt>
                <c:pt idx="4">
                  <c:v>37092</c:v>
                </c:pt>
                <c:pt idx="5">
                  <c:v>37095</c:v>
                </c:pt>
                <c:pt idx="6">
                  <c:v>37096</c:v>
                </c:pt>
                <c:pt idx="7">
                  <c:v>37097</c:v>
                </c:pt>
                <c:pt idx="8">
                  <c:v>37098</c:v>
                </c:pt>
                <c:pt idx="9">
                  <c:v>37099</c:v>
                </c:pt>
                <c:pt idx="10">
                  <c:v>37102</c:v>
                </c:pt>
                <c:pt idx="11">
                  <c:v>37103</c:v>
                </c:pt>
                <c:pt idx="12">
                  <c:v/>
                </c:pt>
                <c:pt idx="13">
                  <c:v>37104</c:v>
                </c:pt>
                <c:pt idx="14">
                  <c:v>37105</c:v>
                </c:pt>
                <c:pt idx="15">
                  <c:v>37106</c:v>
                </c:pt>
                <c:pt idx="16">
                  <c:v>37109</c:v>
                </c:pt>
                <c:pt idx="17">
                  <c:v>37110</c:v>
                </c:pt>
                <c:pt idx="18">
                  <c:v>37111</c:v>
                </c:pt>
                <c:pt idx="19">
                  <c:v>37112</c:v>
                </c:pt>
                <c:pt idx="20">
                  <c:v>37113</c:v>
                </c:pt>
                <c:pt idx="21">
                  <c:v>37116</c:v>
                </c:pt>
                <c:pt idx="22">
                  <c:v>37117</c:v>
                </c:pt>
                <c:pt idx="23">
                  <c:v>37118</c:v>
                </c:pt>
                <c:pt idx="24">
                  <c:v>37119</c:v>
                </c:pt>
                <c:pt idx="25">
                  <c:v>37120</c:v>
                </c:pt>
                <c:pt idx="26">
                  <c:v>37123</c:v>
                </c:pt>
                <c:pt idx="27">
                  <c:v>37124</c:v>
                </c:pt>
                <c:pt idx="28">
                  <c:v>37125</c:v>
                </c:pt>
                <c:pt idx="29">
                  <c:v>37126</c:v>
                </c:pt>
                <c:pt idx="30">
                  <c:v>37127</c:v>
                </c:pt>
                <c:pt idx="31">
                  <c:v>37130</c:v>
                </c:pt>
                <c:pt idx="32">
                  <c:v>37131</c:v>
                </c:pt>
                <c:pt idx="33">
                  <c:v>37132</c:v>
                </c:pt>
                <c:pt idx="34">
                  <c:v>37133</c:v>
                </c:pt>
                <c:pt idx="35">
                  <c:v>37134</c:v>
                </c:pt>
                <c:pt idx="36">
                  <c:v>37138</c:v>
                </c:pt>
                <c:pt idx="37">
                  <c:v>37139</c:v>
                </c:pt>
                <c:pt idx="38">
                  <c:v>37140</c:v>
                </c:pt>
                <c:pt idx="39">
                  <c:v>37141</c:v>
                </c:pt>
                <c:pt idx="40">
                  <c:v>37144</c:v>
                </c:pt>
                <c:pt idx="41">
                  <c:v>37145</c:v>
                </c:pt>
                <c:pt idx="42">
                  <c:v>37146</c:v>
                </c:pt>
                <c:pt idx="43">
                  <c:v>37147</c:v>
                </c:pt>
                <c:pt idx="44">
                  <c:v>37148</c:v>
                </c:pt>
                <c:pt idx="45">
                  <c:v>37151</c:v>
                </c:pt>
                <c:pt idx="46">
                  <c:v>37152</c:v>
                </c:pt>
                <c:pt idx="47">
                  <c:v>37153</c:v>
                </c:pt>
                <c:pt idx="48">
                  <c:v>37154</c:v>
                </c:pt>
                <c:pt idx="49">
                  <c:v>37155</c:v>
                </c:pt>
              </c:strCache>
            </c:strRef>
          </c:cat>
          <c:val>
            <c:numRef>
              <c:f>[6]Chart!$AC$57:$AC$106</c:f>
              <c:numCache>
                <c:formatCode>General</c:formatCode>
                <c:ptCount val="50"/>
                <c:pt idx="0">
                  <c:v>0.695833333333333</c:v>
                </c:pt>
                <c:pt idx="1">
                  <c:v>0.688888888888889</c:v>
                </c:pt>
                <c:pt idx="2">
                  <c:v>0.608333333333333</c:v>
                </c:pt>
                <c:pt idx="3">
                  <c:v>0.688888888888889</c:v>
                </c:pt>
                <c:pt idx="4">
                  <c:v>0.709722222222222</c:v>
                </c:pt>
                <c:pt idx="5">
                  <c:v>0.688888888888889</c:v>
                </c:pt>
                <c:pt idx="6">
                  <c:v>0.654166666666667</c:v>
                </c:pt>
                <c:pt idx="7">
                  <c:v>0.720138888888889</c:v>
                </c:pt>
                <c:pt idx="8">
                  <c:v>0.854861111111111</c:v>
                </c:pt>
                <c:pt idx="10">
                  <c:v>0.779861111111111</c:v>
                </c:pt>
                <c:pt idx="14">
                  <c:v>0.717361111111111</c:v>
                </c:pt>
                <c:pt idx="15">
                  <c:v>0.788194444444445</c:v>
                </c:pt>
                <c:pt idx="16">
                  <c:v>0.78125</c:v>
                </c:pt>
                <c:pt idx="17">
                  <c:v>0.6</c:v>
                </c:pt>
                <c:pt idx="18">
                  <c:v>0.708333333333333</c:v>
                </c:pt>
                <c:pt idx="19">
                  <c:v>0.664583333333333</c:v>
                </c:pt>
                <c:pt idx="20">
                  <c:v>0.716666666666667</c:v>
                </c:pt>
                <c:pt idx="21">
                  <c:v>0.678472222222222</c:v>
                </c:pt>
                <c:pt idx="22">
                  <c:v>0.722916666666667</c:v>
                </c:pt>
                <c:pt idx="23">
                  <c:v>0.727083333333333</c:v>
                </c:pt>
                <c:pt idx="24">
                  <c:v>0.670138888888889</c:v>
                </c:pt>
                <c:pt idx="25">
                  <c:v>0.721527777777778</c:v>
                </c:pt>
                <c:pt idx="26">
                  <c:v>0.690972222222222</c:v>
                </c:pt>
                <c:pt idx="27">
                  <c:v>0.666666666666667</c:v>
                </c:pt>
                <c:pt idx="28">
                  <c:v>0.759722222222222</c:v>
                </c:pt>
                <c:pt idx="29">
                  <c:v>0.708333333333333</c:v>
                </c:pt>
                <c:pt idx="30">
                  <c:v>0.7</c:v>
                </c:pt>
                <c:pt idx="31">
                  <c:v>0.728472222222222</c:v>
                </c:pt>
                <c:pt idx="32">
                  <c:v>0.739583333333333</c:v>
                </c:pt>
                <c:pt idx="33">
                  <c:v>0.739583333333333</c:v>
                </c:pt>
                <c:pt idx="34">
                  <c:v>0.704166666666667</c:v>
                </c:pt>
                <c:pt idx="36">
                  <c:v>0.617361111111111</c:v>
                </c:pt>
                <c:pt idx="37">
                  <c:v>0.725</c:v>
                </c:pt>
                <c:pt idx="38">
                  <c:v>0.725694444444445</c:v>
                </c:pt>
                <c:pt idx="39">
                  <c:v>0.669444444444444</c:v>
                </c:pt>
                <c:pt idx="40">
                  <c:v>0.684722222222222</c:v>
                </c:pt>
                <c:pt idx="42">
                  <c:v>0.752083333333333</c:v>
                </c:pt>
                <c:pt idx="43">
                  <c:v>0.702083333333333</c:v>
                </c:pt>
                <c:pt idx="44">
                  <c:v>0.747916666666667</c:v>
                </c:pt>
                <c:pt idx="45">
                  <c:v>0.739583333333333</c:v>
                </c:pt>
                <c:pt idx="46">
                  <c:v>0.645833333333333</c:v>
                </c:pt>
                <c:pt idx="47">
                  <c:v>0.715277777777778</c:v>
                </c:pt>
                <c:pt idx="48">
                  <c:v>0.715277777777778</c:v>
                </c:pt>
                <c:pt idx="49">
                  <c:v>0.725</c:v>
                </c:pt>
              </c:numCache>
            </c:numRef>
          </c:val>
          <c:smooth val="0"/>
        </c:ser>
        <c:hiLowLines>
          <c:spPr>
            <a:ln w="0">
              <a:noFill/>
            </a:ln>
          </c:spPr>
        </c:hiLowLines>
        <c:marker val="1"/>
        <c:axId val="71316330"/>
        <c:axId val="19199277"/>
      </c:lineChart>
      <c:catAx>
        <c:axId val="71316330"/>
        <c:scaling>
          <c:orientation val="minMax"/>
        </c:scaling>
        <c:delete val="0"/>
        <c:axPos val="b"/>
        <c:title>
          <c:tx>
            <c:rich>
              <a:bodyPr rot="0"/>
              <a:lstStyle/>
              <a:p>
                <a:pPr>
                  <a:defRPr b="0" sz="1300" strike="noStrike" u="none">
                    <a:uFillTx/>
                    <a:latin typeface="Arial"/>
                  </a:defRPr>
                </a:pPr>
                <a:r>
                  <a:rPr b="1" sz="1000" strike="noStrike" u="none">
                    <a:solidFill>
                      <a:srgbClr val="000000"/>
                    </a:solidFill>
                    <a:uFillTx/>
                    <a:latin typeface="Arial"/>
                  </a:rPr>
                  <a:t>Report Dates</a:t>
                </a:r>
              </a:p>
            </c:rich>
          </c:tx>
          <c:overlay val="0"/>
          <c:spPr>
            <a:noFill/>
            <a:ln w="0">
              <a:noFill/>
            </a:ln>
          </c:spPr>
        </c:title>
        <c:numFmt formatCode="[$-409]m/d/yy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9199277"/>
        <c:crossesAt val="0"/>
        <c:auto val="1"/>
        <c:lblAlgn val="ctr"/>
        <c:lblOffset val="100"/>
        <c:noMultiLvlLbl val="0"/>
      </c:catAx>
      <c:valAx>
        <c:axId val="19199277"/>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10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7131633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427230046948"/>
        </c:manualLayout>
      </c:layout>
      <c:overlay val="0"/>
      <c:spPr>
        <a:noFill/>
        <a:ln w="0">
          <a:noFill/>
        </a:ln>
      </c:spPr>
    </c:title>
    <c:autoTitleDeleted val="0"/>
    <c:plotArea>
      <c:layout>
        <c:manualLayout>
          <c:xMode val="edge"/>
          <c:yMode val="edge"/>
          <c:x val="0.0396502519885846"/>
          <c:y val="0.106103286384977"/>
          <c:w val="0.881049244034246"/>
          <c:h val="0.848474178403756"/>
        </c:manualLayout>
      </c:layout>
      <c:barChart>
        <c:barDir val="col"/>
        <c:grouping val="stacked"/>
        <c:varyColors val="0"/>
        <c:ser>
          <c:idx val="0"/>
          <c:order val="0"/>
          <c:tx>
            <c:strRef>
              <c:f>'Graph Data Sep 17'!$AE$15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2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17'!$Y$15:$AD$15</c:f>
              <c:numCache>
                <c:formatCode>General</c:formatCode>
                <c:ptCount val="6"/>
                <c:pt idx="0">
                  <c:v>3</c:v>
                </c:pt>
                <c:pt idx="1">
                  <c:v>1</c:v>
                </c:pt>
                <c:pt idx="3">
                  <c:v>3</c:v>
                </c:pt>
                <c:pt idx="4">
                  <c:v>2</c:v>
                </c:pt>
                <c:pt idx="5">
                  <c:v>3</c:v>
                </c:pt>
              </c:numCache>
            </c:numRef>
          </c:val>
        </c:ser>
        <c:ser>
          <c:idx val="1"/>
          <c:order val="1"/>
          <c:tx>
            <c:strRef>
              <c:f>'Graph Data Sep 17'!$AE$16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1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17'!$Y$16:$AD$16</c:f>
              <c:numCache>
                <c:formatCode>General</c:formatCode>
                <c:ptCount val="6"/>
                <c:pt idx="0">
                  <c:v>3</c:v>
                </c:pt>
                <c:pt idx="1">
                  <c:v>8</c:v>
                </c:pt>
                <c:pt idx="2">
                  <c:v>2</c:v>
                </c:pt>
                <c:pt idx="3">
                  <c:v>9</c:v>
                </c:pt>
                <c:pt idx="4">
                  <c:v>17</c:v>
                </c:pt>
                <c:pt idx="5">
                  <c:v>57</c:v>
                </c:pt>
              </c:numCache>
            </c:numRef>
          </c:val>
        </c:ser>
        <c:ser>
          <c:idx val="2"/>
          <c:order val="2"/>
          <c:tx>
            <c:strRef>
              <c:f>'Graph Data Sep 17'!$AE$17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17'!$Y$17:$AD$17</c:f>
              <c:numCache>
                <c:formatCode>General</c:formatCode>
                <c:ptCount val="6"/>
              </c:numCache>
            </c:numRef>
          </c:val>
        </c:ser>
        <c:ser>
          <c:idx val="3"/>
          <c:order val="3"/>
          <c:tx>
            <c:strRef>
              <c:f>'Graph Data Sep 17'!$AE$18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17'!$Y$18:$AD$18</c:f>
              <c:numCache>
                <c:formatCode>General</c:formatCode>
                <c:ptCount val="6"/>
              </c:numCache>
            </c:numRef>
          </c:val>
        </c:ser>
        <c:ser>
          <c:idx val="4"/>
          <c:order val="4"/>
          <c:tx>
            <c:strRef>
              <c:f>'Graph Data Sep 17'!$AE$19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17'!$Y$19:$AD$19</c:f>
              <c:numCache>
                <c:formatCode>General</c:formatCode>
                <c:ptCount val="6"/>
              </c:numCache>
            </c:numRef>
          </c:val>
        </c:ser>
        <c:ser>
          <c:idx val="5"/>
          <c:order val="5"/>
          <c:tx>
            <c:strRef>
              <c:f>'Graph Data Sep 17'!$AE$20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1"/>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2"/>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3"/>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dLbl>
              <c:idx val="4"/>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dLbl>
            <c:txPr>
              <a:bodyPr wrap="none"/>
              <a:lstStyle/>
              <a:p>
                <a:pPr>
                  <a:defRPr b="0" sz="1000" strike="noStrike" u="none">
                    <a:solidFill>
                      <a:srgbClr val="ff0000"/>
                    </a:solidFill>
                    <a:uFillTx/>
                    <a:latin typeface="Arial Black"/>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17'!$Y$12:$AD$12</c:f>
              <c:strCache>
                <c:ptCount val="6"/>
                <c:pt idx="0">
                  <c:v>8/13/2001</c:v>
                </c:pt>
                <c:pt idx="1">
                  <c:v>8/20/2001</c:v>
                </c:pt>
                <c:pt idx="2">
                  <c:v>8/27/2001</c:v>
                </c:pt>
                <c:pt idx="3">
                  <c:v>9/4/2001</c:v>
                </c:pt>
                <c:pt idx="4">
                  <c:v>9/10/2001</c:v>
                </c:pt>
                <c:pt idx="5">
                  <c:v>9/17/2001</c:v>
                </c:pt>
              </c:strCache>
            </c:strRef>
          </c:cat>
          <c:val>
            <c:numRef>
              <c:f>'Graph Data Sep 17'!$Y$20:$AD$20</c:f>
              <c:numCache>
                <c:formatCode>General</c:formatCode>
                <c:ptCount val="6"/>
                <c:pt idx="0">
                  <c:v>7</c:v>
                </c:pt>
                <c:pt idx="1">
                  <c:v>3</c:v>
                </c:pt>
                <c:pt idx="2">
                  <c:v>11</c:v>
                </c:pt>
                <c:pt idx="3">
                  <c:v>1</c:v>
                </c:pt>
                <c:pt idx="4">
                  <c:v>17</c:v>
                </c:pt>
                <c:pt idx="5">
                  <c:v>6</c:v>
                </c:pt>
              </c:numCache>
            </c:numRef>
          </c:val>
        </c:ser>
        <c:gapWidth val="0"/>
        <c:overlap val="100"/>
        <c:axId val="15896381"/>
        <c:axId val="98198947"/>
      </c:barChart>
      <c:catAx>
        <c:axId val="15896381"/>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8198947"/>
        <c:crossesAt val="0"/>
        <c:auto val="1"/>
        <c:lblAlgn val="ctr"/>
        <c:lblOffset val="100"/>
        <c:noMultiLvlLbl val="0"/>
      </c:catAx>
      <c:valAx>
        <c:axId val="98198947"/>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5896381"/>
        <c:crossesAt val="37104"/>
        <c:crossBetween val="midCat"/>
      </c:valAx>
      <c:spPr>
        <a:solidFill>
          <a:srgbClr val="ffffff"/>
        </a:solidFill>
        <a:ln w="12600">
          <a:solidFill>
            <a:srgbClr val="808080"/>
          </a:solidFill>
          <a:round/>
        </a:ln>
      </c:spPr>
    </c:plotArea>
    <c:legend>
      <c:legendPos val="r"/>
      <c:layout>
        <c:manualLayout>
          <c:xMode val="edge"/>
          <c:yMode val="edge"/>
          <c:x val="0.871151861072318"/>
          <c:y val="0.197887323943662"/>
          <c:w val="0.0835509138381201"/>
          <c:h val="0.351995305164319"/>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2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75" strike="noStrike" u="none">
                <a:solidFill>
                  <a:srgbClr val="000000"/>
                </a:solidFill>
                <a:uFillTx/>
                <a:latin typeface="Arial"/>
              </a:rPr>
              <a:t>Prelim to Final DPR Change</a:t>
            </a:r>
          </a:p>
        </c:rich>
      </c:tx>
      <c:overlay val="0"/>
      <c:spPr>
        <a:noFill/>
        <a:ln w="0">
          <a:noFill/>
        </a:ln>
      </c:spPr>
    </c:title>
    <c:autoTitleDeleted val="0"/>
    <c:plotArea>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[5]Summary!$F$8:$T$8</c:f>
              <c:numCache>
                <c:formatCode>General</c:formatCode>
                <c:ptCount val="15"/>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[5]Summary!$F$9:$T$9</c:f>
              <c:numCache>
                <c:formatCode>General</c:formatCode>
                <c:ptCount val="15"/>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[5]Summary!$F$10:$T$10</c:f>
              <c:numCache>
                <c:formatCode>General</c:formatCode>
                <c:ptCount val="15"/>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[5]Summary!$F$11:$T$11</c:f>
              <c:numCache>
                <c:formatCode>General</c:formatCode>
                <c:ptCount val="15"/>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[5]Summary!$F$12:$T$12</c:f>
              <c:numCache>
                <c:formatCode>General</c:formatCode>
                <c:ptCount val="15"/>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[5]Summary!$F$13:$T$13</c:f>
              <c:numCache>
                <c:formatCode>General</c:formatCode>
                <c:ptCount val="15"/>
                <c:pt idx="0">
                  <c:v>0</c:v>
                </c:pt>
                <c:pt idx="1">
                  <c:v>0</c:v>
                </c:pt>
                <c:pt idx="2">
                  <c:v>0</c:v>
                </c:pt>
                <c:pt idx="3">
                  <c:v>0</c:v>
                </c:pt>
                <c:pt idx="4">
                  <c:v>0</c:v>
                </c:pt>
                <c:pt idx="5">
                  <c:v>-32303.822</c:v>
                </c:pt>
                <c:pt idx="6">
                  <c:v>4327.27131</c:v>
                </c:pt>
                <c:pt idx="7">
                  <c:v>-5180.558</c:v>
                </c:pt>
                <c:pt idx="8">
                  <c:v>0</c:v>
                </c:pt>
                <c:pt idx="9">
                  <c:v>0</c:v>
                </c:pt>
                <c:pt idx="10">
                  <c:v>-2878.256</c:v>
                </c:pt>
                <c:pt idx="11">
                  <c:v>-2878.26516</c:v>
                </c:pt>
                <c:pt idx="12">
                  <c:v>-1702.664</c:v>
                </c:pt>
                <c:pt idx="13">
                  <c:v>0</c:v>
                </c:pt>
                <c:pt idx="14">
                  <c:v>-3042.118</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[5]Summary!$F$14:$T$14</c:f>
              <c:numCache>
                <c:formatCode>General</c:formatCode>
                <c:ptCount val="15"/>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[5]Summary!$F$15:$T$15</c:f>
              <c:numCache>
                <c:formatCode>General</c:formatCode>
                <c:ptCount val="15"/>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[5]Summary!$F$16:$T$16</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[5]Summary!$F$17:$T$17</c:f>
              <c:numCache>
                <c:formatCode>General</c:formatCode>
                <c:ptCount val="15"/>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[5]Summary!$F$18:$T$18</c:f>
              <c:numCache>
                <c:formatCode>General</c:formatCode>
                <c:ptCount val="15"/>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[5]Summary!$F$19:$T$19</c:f>
              <c:numCache>
                <c:formatCode>General</c:formatCode>
                <c:ptCount val="15"/>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[5]Summary!$F$20:$T$20</c:f>
              <c:numCache>
                <c:formatCode>General</c:formatCode>
                <c:ptCount val="15"/>
                <c:pt idx="5">
                  <c:v>-4715.02965</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[5]Summary!$F$21:$T$21</c:f>
              <c:numCache>
                <c:formatCode>General</c:formatCode>
                <c:ptCount val="15"/>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[5]Summary!$F$22:$T$22</c:f>
              <c:numCache>
                <c:formatCode>General</c:formatCode>
                <c:ptCount val="15"/>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[5]Summary!$F$23:$T$23</c:f>
              <c:numCache>
                <c:formatCode>General</c:formatCode>
                <c:ptCount val="15"/>
                <c:pt idx="10">
                  <c:v>344.28055</c:v>
                </c:pt>
                <c:pt idx="14">
                  <c:v>-353.28329</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[5]Summary!$F$24:$T$24</c:f>
              <c:numCache>
                <c:formatCode>General</c:formatCode>
                <c:ptCount val="15"/>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[5]Summary!$F$25:$T$25</c:f>
              <c:numCache>
                <c:formatCode>General</c:formatCode>
                <c:ptCount val="15"/>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[5]Summary!$F$26:$T$26</c:f>
              <c:numCache>
                <c:formatCode>General</c:formatCode>
                <c:ptCount val="15"/>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[5]Summary!$F$27:$T$27</c:f>
              <c:numCache>
                <c:formatCode>General</c:formatCode>
                <c:ptCount val="15"/>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[5]Summary!$F$28:$T$28</c:f>
              <c:numCache>
                <c:formatCode>General</c:formatCode>
                <c:ptCount val="15"/>
                <c:pt idx="6">
                  <c:v>418.552019999999</c:v>
                </c:pt>
                <c:pt idx="10">
                  <c:v>-844.9197</c:v>
                </c:pt>
                <c:pt idx="12">
                  <c:v>-9243.21554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[5]Summary!$F$29:$T$29</c:f>
              <c:numCache>
                <c:formatCode>General</c:formatCode>
                <c:ptCount val="15"/>
                <c:pt idx="10">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[5]Summary!$F$7:$T$7</c:f>
              <c:strCache>
                <c:ptCount val="15"/>
                <c:pt idx="0">
                  <c:v>37134</c:v>
                </c:pt>
                <c:pt idx="1">
                  <c:v>37137</c:v>
                </c:pt>
                <c:pt idx="2">
                  <c:v>37138</c:v>
                </c:pt>
                <c:pt idx="3">
                  <c:v>37139</c:v>
                </c:pt>
                <c:pt idx="4">
                  <c:v>37140</c:v>
                </c:pt>
                <c:pt idx="5">
                  <c:v>37141</c:v>
                </c:pt>
                <c:pt idx="6">
                  <c:v>37144</c:v>
                </c:pt>
                <c:pt idx="7">
                  <c:v>37146</c:v>
                </c:pt>
                <c:pt idx="8">
                  <c:v>37147</c:v>
                </c:pt>
                <c:pt idx="9">
                  <c:v>37148</c:v>
                </c:pt>
                <c:pt idx="10">
                  <c:v>37151</c:v>
                </c:pt>
                <c:pt idx="11">
                  <c:v>37152</c:v>
                </c:pt>
                <c:pt idx="12">
                  <c:v>37153</c:v>
                </c:pt>
                <c:pt idx="13">
                  <c:v>37154</c:v>
                </c:pt>
                <c:pt idx="14">
                  <c:v>37155</c:v>
                </c:pt>
              </c:strCache>
            </c:strRef>
          </c:cat>
          <c:val>
            <c:numRef>
              <c:f>[5]Summary!$F$30:$T$30</c:f>
              <c:numCache>
                <c:formatCode>General</c:formatCode>
                <c:ptCount val="15"/>
                <c:pt idx="5">
                  <c:v>1756.69848000001</c:v>
                </c:pt>
                <c:pt idx="6">
                  <c:v>-993.205100000005</c:v>
                </c:pt>
                <c:pt idx="7">
                  <c:v>153.067850000002</c:v>
                </c:pt>
                <c:pt idx="8">
                  <c:v>0</c:v>
                </c:pt>
                <c:pt idx="9">
                  <c:v>0</c:v>
                </c:pt>
                <c:pt idx="10">
                  <c:v>1655.51782</c:v>
                </c:pt>
                <c:pt idx="11">
                  <c:v>368.179469999963</c:v>
                </c:pt>
                <c:pt idx="12">
                  <c:v>207.290420000014</c:v>
                </c:pt>
                <c:pt idx="13">
                  <c:v>0</c:v>
                </c:pt>
                <c:pt idx="14">
                  <c:v>2041.29945</c:v>
                </c:pt>
              </c:numCache>
            </c:numRef>
          </c:val>
        </c:ser>
        <c:gapWidth val="150"/>
        <c:overlap val="100"/>
        <c:axId val="72766498"/>
        <c:axId val="68484235"/>
      </c:barChart>
      <c:catAx>
        <c:axId val="72766498"/>
        <c:scaling>
          <c:orientation val="minMax"/>
        </c:scaling>
        <c:delete val="0"/>
        <c:axPos val="b"/>
        <c:numFmt formatCode="General" sourceLinked="1"/>
        <c:majorTickMark val="out"/>
        <c:minorTickMark val="none"/>
        <c:tickLblPos val="high"/>
        <c:spPr>
          <a:ln w="0">
            <a:solidFill>
              <a:srgbClr val="000000"/>
            </a:solidFill>
          </a:ln>
        </c:spPr>
        <c:txPr>
          <a:bodyPr/>
          <a:lstStyle/>
          <a:p>
            <a:pPr>
              <a:defRPr b="0" sz="800" strike="noStrike" u="none">
                <a:solidFill>
                  <a:srgbClr val="000000"/>
                </a:solidFill>
                <a:uFillTx/>
                <a:latin typeface="Arial"/>
              </a:defRPr>
            </a:pPr>
          </a:p>
        </c:txPr>
        <c:crossAx val="68484235"/>
        <c:crossesAt val="0"/>
        <c:auto val="1"/>
        <c:lblAlgn val="ctr"/>
        <c:lblOffset val="100"/>
        <c:noMultiLvlLbl val="0"/>
      </c:catAx>
      <c:valAx>
        <c:axId val="6848423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2766498"/>
        <c:crossesAt val="1"/>
        <c:crossBetween val="midCat"/>
      </c:valAx>
      <c:spPr>
        <a:solidFill>
          <a:srgbClr val="ffffff"/>
        </a:solidFill>
        <a:ln w="12600">
          <a:solidFill>
            <a:srgbClr val="808080"/>
          </a:solidFill>
          <a:round/>
        </a:ln>
      </c:spPr>
    </c:plotArea>
    <c:legend>
      <c:legendPos val="r"/>
      <c:overlay val="0"/>
      <c:spPr>
        <a:solidFill>
          <a:srgbClr val="ffffff"/>
        </a:solidFill>
        <a:ln w="0">
          <a:solidFill>
            <a:srgbClr val="000000"/>
          </a:solidFill>
        </a:ln>
      </c:spPr>
      <c:txPr>
        <a:bodyPr/>
        <a:lstStyle/>
        <a:p>
          <a:pPr>
            <a:defRPr b="0" sz="85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10/08/2001</a:t>
            </a:r>
          </a:p>
        </c:rich>
      </c:tx>
      <c:layout>
        <c:manualLayout>
          <c:xMode val="edge"/>
          <c:yMode val="edge"/>
          <c:x val="0.209805794333015"/>
          <c:y val="0.0540770704705131"/>
        </c:manualLayout>
      </c:layout>
      <c:overlay val="0"/>
      <c:spPr>
        <a:noFill/>
        <a:ln w="0">
          <a:noFill/>
        </a:ln>
      </c:spPr>
    </c:title>
    <c:autoTitleDeleted val="0"/>
    <c:plotArea>
      <c:layout>
        <c:manualLayout>
          <c:xMode val="edge"/>
          <c:yMode val="edge"/>
          <c:x val="0.0300063673989175"/>
          <c:y val="0.145624866936342"/>
          <c:w val="0.727077363896848"/>
          <c:h val="0.707366404087716"/>
        </c:manualLayout>
      </c:layout>
      <c:barChart>
        <c:barDir val="col"/>
        <c:grouping val="clustered"/>
        <c:varyColors val="0"/>
        <c:ser>
          <c:idx val="0"/>
          <c:order val="0"/>
          <c:tx>
            <c:strRef>
              <c:f>'Graph Data Oct 08'!$C$188</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8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08'!$C$189:$C$198</c:f>
              <c:numCache>
                <c:formatCode>General</c:formatCode>
                <c:ptCount val="10"/>
                <c:pt idx="1">
                  <c:v>2</c:v>
                </c:pt>
                <c:pt idx="2">
                  <c:v>6</c:v>
                </c:pt>
                <c:pt idx="3">
                  <c:v>1</c:v>
                </c:pt>
                <c:pt idx="4">
                  <c:v>1</c:v>
                </c:pt>
                <c:pt idx="6">
                  <c:v>1</c:v>
                </c:pt>
                <c:pt idx="7">
                  <c:v>1</c:v>
                </c:pt>
                <c:pt idx="8">
                  <c:v>6</c:v>
                </c:pt>
                <c:pt idx="9">
                  <c:v>18</c:v>
                </c:pt>
              </c:numCache>
            </c:numRef>
          </c:val>
        </c:ser>
        <c:ser>
          <c:idx val="1"/>
          <c:order val="1"/>
          <c:tx>
            <c:strRef>
              <c:f>'Graph Data Oct 08'!$E$188</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800"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08'!$A$189:$A$198</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Oct 08'!$E$189:$E$196</c:f>
              <c:numCache>
                <c:formatCode>_(* #,##0_);_(* \(#,##0\);_(* \-??_);_(@_)</c:formatCode>
                <c:ptCount val="8"/>
                <c:pt idx="2">
                  <c:v>12.7659574468085</c:v>
                </c:pt>
                <c:pt idx="3">
                  <c:v>2.32558139534884</c:v>
                </c:pt>
                <c:pt idx="4">
                  <c:v>0.213219616204691</c:v>
                </c:pt>
                <c:pt idx="6">
                  <c:v>11.1111111111111</c:v>
                </c:pt>
                <c:pt idx="7">
                  <c:v>5.88235294117647</c:v>
                </c:pt>
              </c:numCache>
            </c:numRef>
          </c:val>
        </c:ser>
        <c:gapWidth val="150"/>
        <c:overlap val="0"/>
        <c:axId val="82483572"/>
        <c:axId val="13847120"/>
      </c:barChart>
      <c:catAx>
        <c:axId val="82483572"/>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550" strike="noStrike" u="none">
                <a:solidFill>
                  <a:srgbClr val="800000"/>
                </a:solidFill>
                <a:uFillTx/>
                <a:latin typeface="Arial"/>
              </a:defRPr>
            </a:pPr>
          </a:p>
        </c:txPr>
        <c:crossAx val="13847120"/>
        <c:crossesAt val="0"/>
        <c:auto val="1"/>
        <c:lblAlgn val="ctr"/>
        <c:lblOffset val="100"/>
        <c:noMultiLvlLbl val="0"/>
      </c:catAx>
      <c:valAx>
        <c:axId val="13847120"/>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25" strike="noStrike" u="none">
                <a:solidFill>
                  <a:srgbClr val="000000"/>
                </a:solidFill>
                <a:uFillTx/>
                <a:latin typeface="Arial"/>
              </a:defRPr>
            </a:pPr>
          </a:p>
        </c:txPr>
        <c:crossAx val="82483572"/>
        <c:crossBetween val="midCat"/>
      </c:valAx>
      <c:spPr>
        <a:solidFill>
          <a:srgbClr val="ffffff"/>
        </a:solidFill>
        <a:ln w="0">
          <a:solidFill>
            <a:srgbClr val="000000"/>
          </a:solidFill>
        </a:ln>
      </c:spPr>
    </c:plotArea>
    <c:legend>
      <c:legendPos val="r"/>
      <c:layout>
        <c:manualLayout>
          <c:xMode val="edge"/>
          <c:yMode val="edge"/>
          <c:x val="0.754695956701687"/>
          <c:y val="0.454758356397701"/>
          <c:w val="0.171283030881885"/>
          <c:h val="0.424313391526506"/>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10'!$A$2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10'!$T$2:$AC$2</c:f>
              <c:numCache>
                <c:formatCode>General</c:formatCode>
                <c:ptCount val="10"/>
                <c:pt idx="9">
                  <c:v>1</c:v>
                </c:pt>
              </c:numCache>
            </c:numRef>
          </c:val>
        </c:ser>
        <c:ser>
          <c:idx val="1"/>
          <c:order val="1"/>
          <c:tx>
            <c:strRef>
              <c:f>'Graph Data Sep 10'!$A$3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10'!$T$3:$AC$3</c:f>
              <c:numCache>
                <c:formatCode>General</c:formatCode>
                <c:ptCount val="10"/>
                <c:pt idx="0">
                  <c:v>1</c:v>
                </c:pt>
              </c:numCache>
            </c:numRef>
          </c:val>
        </c:ser>
        <c:ser>
          <c:idx val="2"/>
          <c:order val="2"/>
          <c:tx>
            <c:strRef>
              <c:f>'Graph Data Sep 10'!$A$4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10'!$T$4:$AC$4</c:f>
              <c:numCache>
                <c:formatCode>General</c:formatCode>
                <c:ptCount val="10"/>
                <c:pt idx="3">
                  <c:v>17</c:v>
                </c:pt>
                <c:pt idx="4">
                  <c:v>12</c:v>
                </c:pt>
                <c:pt idx="5">
                  <c:v>5</c:v>
                </c:pt>
                <c:pt idx="6">
                  <c:v>4</c:v>
                </c:pt>
                <c:pt idx="7">
                  <c:v>8</c:v>
                </c:pt>
                <c:pt idx="8">
                  <c:v>11</c:v>
                </c:pt>
                <c:pt idx="9">
                  <c:v>4</c:v>
                </c:pt>
              </c:numCache>
            </c:numRef>
          </c:val>
        </c:ser>
        <c:ser>
          <c:idx val="3"/>
          <c:order val="3"/>
          <c:tx>
            <c:strRef>
              <c:f>'Graph Data Sep 10'!$A$5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10'!$T$5:$AC$5</c:f>
              <c:numCache>
                <c:formatCode>General</c:formatCode>
                <c:ptCount val="10"/>
                <c:pt idx="0">
                  <c:v>12</c:v>
                </c:pt>
                <c:pt idx="1">
                  <c:v>9</c:v>
                </c:pt>
                <c:pt idx="2">
                  <c:v>9</c:v>
                </c:pt>
                <c:pt idx="3">
                  <c:v>4</c:v>
                </c:pt>
                <c:pt idx="4">
                  <c:v>5</c:v>
                </c:pt>
                <c:pt idx="5">
                  <c:v>5</c:v>
                </c:pt>
                <c:pt idx="6">
                  <c:v>3</c:v>
                </c:pt>
                <c:pt idx="7">
                  <c:v>6</c:v>
                </c:pt>
                <c:pt idx="8">
                  <c:v>4</c:v>
                </c:pt>
                <c:pt idx="9">
                  <c:v>3</c:v>
                </c:pt>
              </c:numCache>
            </c:numRef>
          </c:val>
        </c:ser>
        <c:ser>
          <c:idx val="4"/>
          <c:order val="4"/>
          <c:tx>
            <c:strRef>
              <c:f>'Graph Data Sep 10'!$A$6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10'!$T$6:$AC$6</c:f>
              <c:numCache>
                <c:formatCode>General</c:formatCode>
                <c:ptCount val="10"/>
                <c:pt idx="0">
                  <c:v>5</c:v>
                </c:pt>
                <c:pt idx="1">
                  <c:v>5</c:v>
                </c:pt>
                <c:pt idx="2">
                  <c:v>5</c:v>
                </c:pt>
                <c:pt idx="3">
                  <c:v>1</c:v>
                </c:pt>
                <c:pt idx="4">
                  <c:v>1</c:v>
                </c:pt>
                <c:pt idx="5">
                  <c:v>2</c:v>
                </c:pt>
                <c:pt idx="7">
                  <c:v>1</c:v>
                </c:pt>
                <c:pt idx="9">
                  <c:v>2</c:v>
                </c:pt>
              </c:numCache>
            </c:numRef>
          </c:val>
        </c:ser>
        <c:ser>
          <c:idx val="5"/>
          <c:order val="5"/>
          <c:tx>
            <c:strRef>
              <c:f>'Graph Data Sep 10'!$A$7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10'!$T$7:$AC$7</c:f>
              <c:numCache>
                <c:formatCode>General</c:formatCode>
                <c:ptCount val="10"/>
                <c:pt idx="0">
                  <c:v>3</c:v>
                </c:pt>
                <c:pt idx="3">
                  <c:v>2</c:v>
                </c:pt>
                <c:pt idx="4">
                  <c:v>1</c:v>
                </c:pt>
                <c:pt idx="5">
                  <c:v>2</c:v>
                </c:pt>
                <c:pt idx="7">
                  <c:v>3</c:v>
                </c:pt>
                <c:pt idx="8">
                  <c:v>1</c:v>
                </c:pt>
                <c:pt idx="9">
                  <c:v>1</c:v>
                </c:pt>
              </c:numCache>
            </c:numRef>
          </c:val>
        </c:ser>
        <c:ser>
          <c:idx val="6"/>
          <c:order val="6"/>
          <c:tx>
            <c:strRef>
              <c:f>'Graph Data Sep 10'!$A$8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10'!$T$8:$AC$8</c:f>
              <c:numCache>
                <c:formatCode>General</c:formatCode>
                <c:ptCount val="10"/>
                <c:pt idx="0">
                  <c:v>2</c:v>
                </c:pt>
                <c:pt idx="2">
                  <c:v>2</c:v>
                </c:pt>
                <c:pt idx="4">
                  <c:v>1</c:v>
                </c:pt>
                <c:pt idx="5">
                  <c:v>1</c:v>
                </c:pt>
                <c:pt idx="6">
                  <c:v>3</c:v>
                </c:pt>
                <c:pt idx="7">
                  <c:v>2</c:v>
                </c:pt>
              </c:numCache>
            </c:numRef>
          </c:val>
        </c:ser>
        <c:ser>
          <c:idx val="7"/>
          <c:order val="7"/>
          <c:tx>
            <c:strRef>
              <c:f>'Graph Data Sep 10'!$A$9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10'!$T$9:$AC$9</c:f>
              <c:numCache>
                <c:formatCode>General</c:formatCode>
                <c:ptCount val="10"/>
                <c:pt idx="2">
                  <c:v>2</c:v>
                </c:pt>
                <c:pt idx="3">
                  <c:v>3</c:v>
                </c:pt>
                <c:pt idx="4">
                  <c:v>3</c:v>
                </c:pt>
                <c:pt idx="5">
                  <c:v>2</c:v>
                </c:pt>
                <c:pt idx="6">
                  <c:v>3</c:v>
                </c:pt>
                <c:pt idx="7">
                  <c:v>2</c:v>
                </c:pt>
                <c:pt idx="8">
                  <c:v>1</c:v>
                </c:pt>
              </c:numCache>
            </c:numRef>
          </c:val>
        </c:ser>
        <c:ser>
          <c:idx val="8"/>
          <c:order val="8"/>
          <c:tx>
            <c:strRef>
              <c:f>'Graph Data Sep 10'!$A$10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10'!$T$1:$AC$1</c:f>
              <c:strCache>
                <c:ptCount val="10"/>
                <c:pt idx="0">
                  <c:v>07/09-07/13</c:v>
                </c:pt>
                <c:pt idx="1">
                  <c:v>07/16-07/20</c:v>
                </c:pt>
                <c:pt idx="2">
                  <c:v>07/23-07/27</c:v>
                </c:pt>
                <c:pt idx="3">
                  <c:v>07/30-08/03</c:v>
                </c:pt>
                <c:pt idx="4">
                  <c:v>08/06-08/10</c:v>
                </c:pt>
                <c:pt idx="5">
                  <c:v>08/13-08/17</c:v>
                </c:pt>
                <c:pt idx="6">
                  <c:v>8/20-8/24</c:v>
                </c:pt>
                <c:pt idx="7">
                  <c:v>08/27-8/31</c:v>
                </c:pt>
                <c:pt idx="8">
                  <c:v>09/04/-09/07</c:v>
                </c:pt>
                <c:pt idx="9">
                  <c:v>09/10-09/14</c:v>
                </c:pt>
              </c:strCache>
            </c:strRef>
          </c:cat>
          <c:val>
            <c:numRef>
              <c:f>'Graph Data Sep 10'!$T$10:$AC$10</c:f>
              <c:numCache>
                <c:formatCode>General</c:formatCode>
                <c:ptCount val="10"/>
                <c:pt idx="1">
                  <c:v>1</c:v>
                </c:pt>
                <c:pt idx="2">
                  <c:v>1</c:v>
                </c:pt>
                <c:pt idx="3">
                  <c:v>2</c:v>
                </c:pt>
                <c:pt idx="4">
                  <c:v>1</c:v>
                </c:pt>
                <c:pt idx="6">
                  <c:v>1</c:v>
                </c:pt>
                <c:pt idx="7">
                  <c:v>1</c:v>
                </c:pt>
                <c:pt idx="8">
                  <c:v>1</c:v>
                </c:pt>
              </c:numCache>
            </c:numRef>
          </c:val>
        </c:ser>
        <c:gapWidth val="110"/>
        <c:overlap val="100"/>
        <c:axId val="42156799"/>
        <c:axId val="46750846"/>
      </c:barChart>
      <c:catAx>
        <c:axId val="42156799"/>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6750846"/>
        <c:crossesAt val="0"/>
        <c:auto val="1"/>
        <c:lblAlgn val="ctr"/>
        <c:lblOffset val="100"/>
        <c:noMultiLvlLbl val="0"/>
      </c:catAx>
      <c:valAx>
        <c:axId val="4675084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42156799"/>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69787332408692"/>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10'!$T$12:$AC$12</c:f>
              <c:multiLvlStrCache>
                <c:ptCount val="1"/>
                <c:lvl>
                  <c:pt idx="0">
                    <c:v>9/10/2001</c:v>
                  </c:pt>
                </c:lvl>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multiLvlStrCache>
            </c:multiLvlStrRef>
          </c:cat>
          <c:val>
            <c:numRef>
              <c:f>'Graph Data Sep 10'!$T$11:$AC$11</c:f>
              <c:numCache>
                <c:formatCode>General</c:formatCode>
                <c:ptCount val="10"/>
                <c:pt idx="0">
                  <c:v>23</c:v>
                </c:pt>
                <c:pt idx="1">
                  <c:v>15</c:v>
                </c:pt>
                <c:pt idx="2">
                  <c:v>19</c:v>
                </c:pt>
                <c:pt idx="3">
                  <c:v>29</c:v>
                </c:pt>
                <c:pt idx="4">
                  <c:v>24</c:v>
                </c:pt>
                <c:pt idx="5">
                  <c:v>17</c:v>
                </c:pt>
                <c:pt idx="6">
                  <c:v>14</c:v>
                </c:pt>
                <c:pt idx="7">
                  <c:v>23</c:v>
                </c:pt>
                <c:pt idx="8">
                  <c:v>18</c:v>
                </c:pt>
                <c:pt idx="9">
                  <c:v>11</c:v>
                </c:pt>
              </c:numCache>
            </c:numRef>
          </c:val>
          <c:smooth val="0"/>
        </c:ser>
        <c:hiLowLines>
          <c:spPr>
            <a:ln w="0">
              <a:noFill/>
            </a:ln>
          </c:spPr>
        </c:hiLowLines>
        <c:marker val="1"/>
        <c:axId val="3129147"/>
        <c:axId val="37891805"/>
      </c:lineChart>
      <c:catAx>
        <c:axId val="3129147"/>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37891805"/>
        <c:crossesAt val="0"/>
        <c:auto val="1"/>
        <c:lblAlgn val="ctr"/>
        <c:lblOffset val="100"/>
        <c:noMultiLvlLbl val="0"/>
      </c:catAx>
      <c:valAx>
        <c:axId val="37891805"/>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129147"/>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09/10/2001</a:t>
            </a:r>
          </a:p>
        </c:rich>
      </c:tx>
      <c:layout>
        <c:manualLayout>
          <c:xMode val="edge"/>
          <c:yMode val="edge"/>
          <c:x val="0.172636717461574"/>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10'!$C$174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10'!$C$175:$C$184</c:f>
              <c:numCache>
                <c:formatCode>General</c:formatCode>
                <c:ptCount val="10"/>
                <c:pt idx="0">
                  <c:v>2</c:v>
                </c:pt>
                <c:pt idx="1">
                  <c:v>2</c:v>
                </c:pt>
                <c:pt idx="2">
                  <c:v>4</c:v>
                </c:pt>
                <c:pt idx="3">
                  <c:v>0</c:v>
                </c:pt>
                <c:pt idx="4">
                  <c:v>1</c:v>
                </c:pt>
                <c:pt idx="5">
                  <c:v>0</c:v>
                </c:pt>
                <c:pt idx="6">
                  <c:v>1</c:v>
                </c:pt>
                <c:pt idx="7">
                  <c:v>0</c:v>
                </c:pt>
                <c:pt idx="8">
                  <c:v>1</c:v>
                </c:pt>
                <c:pt idx="9">
                  <c:v>11</c:v>
                </c:pt>
              </c:numCache>
            </c:numRef>
          </c:val>
        </c:ser>
        <c:ser>
          <c:idx val="1"/>
          <c:order val="1"/>
          <c:tx>
            <c:strRef>
              <c:f>'Graph Data Sep 10'!$E$174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10'!$E$175:$E$182</c:f>
              <c:numCache>
                <c:formatCode>_(* #,##0_);_(* \(#,##0\);_(* \-??_);_(@_)</c:formatCode>
                <c:ptCount val="8"/>
                <c:pt idx="0">
                  <c:v>3.38983050847458</c:v>
                </c:pt>
                <c:pt idx="1">
                  <c:v>0.30441400304414</c:v>
                </c:pt>
                <c:pt idx="2">
                  <c:v>9.52380952380952</c:v>
                </c:pt>
                <c:pt idx="3">
                  <c:v>0</c:v>
                </c:pt>
                <c:pt idx="4">
                  <c:v>0.214592274678112</c:v>
                </c:pt>
                <c:pt idx="5">
                  <c:v>0</c:v>
                </c:pt>
                <c:pt idx="6">
                  <c:v>11.1111111111111</c:v>
                </c:pt>
                <c:pt idx="7">
                  <c:v>0</c:v>
                </c:pt>
              </c:numCache>
            </c:numRef>
          </c:val>
        </c:ser>
        <c:gapWidth val="150"/>
        <c:overlap val="0"/>
        <c:axId val="15732901"/>
        <c:axId val="90235782"/>
      </c:barChart>
      <c:catAx>
        <c:axId val="15732901"/>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0235782"/>
        <c:crossesAt val="0"/>
        <c:auto val="1"/>
        <c:lblAlgn val="ctr"/>
        <c:lblOffset val="100"/>
        <c:noMultiLvlLbl val="0"/>
      </c:catAx>
      <c:valAx>
        <c:axId val="90235782"/>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15732901"/>
        <c:crossBetween val="midCat"/>
      </c:valAx>
      <c:spPr>
        <a:solidFill>
          <a:srgbClr val="ffffff"/>
        </a:solidFill>
        <a:ln w="0">
          <a:solidFill>
            <a:srgbClr val="000000"/>
          </a:solidFill>
        </a:ln>
      </c:spPr>
    </c:plotArea>
    <c:legend>
      <c:legendPos val="r"/>
      <c:layout>
        <c:manualLayout>
          <c:xMode val="edge"/>
          <c:yMode val="edge"/>
          <c:x val="0.796160696615872"/>
          <c:y val="0.433932135728543"/>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3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6681972714027"/>
          <c:y val="0.0443592552026287"/>
        </c:manualLayout>
      </c:layout>
      <c:overlay val="0"/>
      <c:spPr>
        <a:noFill/>
        <a:ln w="0">
          <a:noFill/>
        </a:ln>
      </c:spPr>
    </c:title>
    <c:autoTitleDeleted val="0"/>
    <c:plotArea>
      <c:layout>
        <c:manualLayout>
          <c:xMode val="edge"/>
          <c:yMode val="edge"/>
          <c:x val="0.0156739811912226"/>
          <c:y val="0.119496166484118"/>
          <c:w val="0.966974259349199"/>
          <c:h val="0.87907995618839"/>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66926517"/>
        <c:axId val="20563478"/>
      </c:barChart>
      <c:catAx>
        <c:axId val="66926517"/>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20563478"/>
        <c:crossesAt val="0"/>
        <c:auto val="1"/>
        <c:lblAlgn val="ctr"/>
        <c:lblOffset val="100"/>
        <c:noMultiLvlLbl val="0"/>
      </c:catAx>
      <c:valAx>
        <c:axId val="2056347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6926517"/>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6304347826087"/>
          <c:y val="0.115816383238857"/>
          <c:w val="0.769795967937819"/>
          <c:h val="0.802267422474158"/>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58497389"/>
        <c:axId val="73202515"/>
      </c:lineChart>
      <c:catAx>
        <c:axId val="58497389"/>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73202515"/>
        <c:crossesAt val="0"/>
        <c:auto val="1"/>
        <c:lblAlgn val="ctr"/>
        <c:lblOffset val="100"/>
        <c:noMultiLvlLbl val="0"/>
      </c:catAx>
      <c:valAx>
        <c:axId val="73202515"/>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58497389"/>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3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60 Days DPR Completion Times</a:t>
            </a:r>
          </a:p>
        </c:rich>
      </c:tx>
      <c:layout>
        <c:manualLayout>
          <c:xMode val="edge"/>
          <c:yMode val="edge"/>
          <c:x val="0.326597520267048"/>
          <c:y val="0.0335881149747013"/>
        </c:manualLayout>
      </c:layout>
      <c:overlay val="0"/>
      <c:spPr>
        <a:noFill/>
        <a:ln w="0">
          <a:noFill/>
        </a:ln>
      </c:spPr>
    </c:title>
    <c:autoTitleDeleted val="0"/>
    <c:plotArea>
      <c:layout>
        <c:manualLayout>
          <c:xMode val="edge"/>
          <c:yMode val="edge"/>
          <c:x val="0.0840486409155937"/>
          <c:y val="0.148239853590268"/>
          <c:w val="0.777002861230329"/>
          <c:h val="0.7209602755947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[6]Chart!$AB$52:$AB$101</c:f>
              <c:numCache>
                <c:formatCode>General</c:formatCode>
                <c:ptCount val="50"/>
                <c:pt idx="0">
                  <c:v>0.319444444444445</c:v>
                </c:pt>
                <c:pt idx="1">
                  <c:v>0.319444444444445</c:v>
                </c:pt>
                <c:pt idx="2">
                  <c:v>0.319444444444444</c:v>
                </c:pt>
                <c:pt idx="3">
                  <c:v>0.317361111111111</c:v>
                </c:pt>
                <c:pt idx="4">
                  <c:v>0.320138888888889</c:v>
                </c:pt>
                <c:pt idx="5">
                  <c:v>0.321527777777778</c:v>
                </c:pt>
                <c:pt idx="6">
                  <c:v>0.318055555555556</c:v>
                </c:pt>
                <c:pt idx="7">
                  <c:v>0.320138888888889</c:v>
                </c:pt>
                <c:pt idx="8">
                  <c:v>0.320138888888889</c:v>
                </c:pt>
                <c:pt idx="9">
                  <c:v>0.315277777777778</c:v>
                </c:pt>
                <c:pt idx="10">
                  <c:v>0.313888888888889</c:v>
                </c:pt>
                <c:pt idx="11">
                  <c:v>0.318055555555556</c:v>
                </c:pt>
                <c:pt idx="12">
                  <c:v>0.316666666666667</c:v>
                </c:pt>
                <c:pt idx="13">
                  <c:v>0.319444444444445</c:v>
                </c:pt>
                <c:pt idx="14">
                  <c:v>0.319444444444445</c:v>
                </c:pt>
                <c:pt idx="15">
                  <c:v>0.319444444444445</c:v>
                </c:pt>
                <c:pt idx="16">
                  <c:v>0.322916666666667</c:v>
                </c:pt>
                <c:pt idx="18">
                  <c:v>0.31875</c:v>
                </c:pt>
                <c:pt idx="19">
                  <c:v>0.318055555555556</c:v>
                </c:pt>
                <c:pt idx="20">
                  <c:v>0.320138888888889</c:v>
                </c:pt>
                <c:pt idx="21">
                  <c:v>0.319444444444445</c:v>
                </c:pt>
                <c:pt idx="22">
                  <c:v>0.313888888888889</c:v>
                </c:pt>
                <c:pt idx="23">
                  <c:v>0.315277777777778</c:v>
                </c:pt>
                <c:pt idx="24">
                  <c:v>0.319444444444445</c:v>
                </c:pt>
                <c:pt idx="25">
                  <c:v>0.319444444444445</c:v>
                </c:pt>
                <c:pt idx="26">
                  <c:v>0.329166666666667</c:v>
                </c:pt>
                <c:pt idx="27">
                  <c:v>0.317361111111111</c:v>
                </c:pt>
                <c:pt idx="28">
                  <c:v>0.309027777777778</c:v>
                </c:pt>
                <c:pt idx="29">
                  <c:v>0.324305555555556</c:v>
                </c:pt>
                <c:pt idx="30">
                  <c:v>0.333333333333333</c:v>
                </c:pt>
                <c:pt idx="31">
                  <c:v>0.319444444444445</c:v>
                </c:pt>
                <c:pt idx="32">
                  <c:v>0.319444444444445</c:v>
                </c:pt>
                <c:pt idx="33">
                  <c:v>0.324305555555556</c:v>
                </c:pt>
                <c:pt idx="34">
                  <c:v>0.319444444444445</c:v>
                </c:pt>
                <c:pt idx="35">
                  <c:v>0.319444444444445</c:v>
                </c:pt>
                <c:pt idx="36">
                  <c:v>0.319444444444445</c:v>
                </c:pt>
                <c:pt idx="37">
                  <c:v>0.316666666666667</c:v>
                </c:pt>
                <c:pt idx="38">
                  <c:v>0.319444444444445</c:v>
                </c:pt>
                <c:pt idx="39">
                  <c:v>0.317361111111111</c:v>
                </c:pt>
                <c:pt idx="40">
                  <c:v>0.319444444444445</c:v>
                </c:pt>
                <c:pt idx="41">
                  <c:v>0.322916666666667</c:v>
                </c:pt>
                <c:pt idx="42">
                  <c:v>0.319444444444445</c:v>
                </c:pt>
                <c:pt idx="43">
                  <c:v>0.318055555555556</c:v>
                </c:pt>
                <c:pt idx="44">
                  <c:v>0.322916666666667</c:v>
                </c:pt>
                <c:pt idx="45">
                  <c:v>0.319444444444445</c:v>
                </c:pt>
                <c:pt idx="46">
                  <c:v>0.319444444444445</c:v>
                </c:pt>
                <c:pt idx="47">
                  <c:v>0.319444444444445</c:v>
                </c:pt>
                <c:pt idx="48">
                  <c:v>0.319444444444445</c:v>
                </c:pt>
                <c:pt idx="49">
                  <c:v>0.317361111111111</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[6]Chart!$AA$52:$AA$101</c:f>
              <c:strCache>
                <c:ptCount val="50"/>
                <c:pt idx="0">
                  <c:v>37081</c:v>
                </c:pt>
                <c:pt idx="1">
                  <c:v>37082</c:v>
                </c:pt>
                <c:pt idx="2">
                  <c:v>37083</c:v>
                </c:pt>
                <c:pt idx="3">
                  <c:v>37084</c:v>
                </c:pt>
                <c:pt idx="4">
                  <c:v>37085</c:v>
                </c:pt>
                <c:pt idx="5">
                  <c:v>37088</c:v>
                </c:pt>
                <c:pt idx="6">
                  <c:v>37089</c:v>
                </c:pt>
                <c:pt idx="7">
                  <c:v>37090</c:v>
                </c:pt>
                <c:pt idx="8">
                  <c:v>37091</c:v>
                </c:pt>
                <c:pt idx="9">
                  <c:v>37092</c:v>
                </c:pt>
                <c:pt idx="10">
                  <c:v>37095</c:v>
                </c:pt>
                <c:pt idx="11">
                  <c:v>37096</c:v>
                </c:pt>
                <c:pt idx="12">
                  <c:v>37097</c:v>
                </c:pt>
                <c:pt idx="13">
                  <c:v>37098</c:v>
                </c:pt>
                <c:pt idx="14">
                  <c:v>37099</c:v>
                </c:pt>
                <c:pt idx="15">
                  <c:v>37102</c:v>
                </c:pt>
                <c:pt idx="16">
                  <c:v>37103</c:v>
                </c:pt>
                <c:pt idx="17">
                  <c:v/>
                </c:pt>
                <c:pt idx="18">
                  <c:v>37104</c:v>
                </c:pt>
                <c:pt idx="19">
                  <c:v>37105</c:v>
                </c:pt>
                <c:pt idx="20">
                  <c:v>37106</c:v>
                </c:pt>
                <c:pt idx="21">
                  <c:v>37109</c:v>
                </c:pt>
                <c:pt idx="22">
                  <c:v>37110</c:v>
                </c:pt>
                <c:pt idx="23">
                  <c:v>37111</c:v>
                </c:pt>
                <c:pt idx="24">
                  <c:v>37112</c:v>
                </c:pt>
                <c:pt idx="25">
                  <c:v>37113</c:v>
                </c:pt>
                <c:pt idx="26">
                  <c:v>37116</c:v>
                </c:pt>
                <c:pt idx="27">
                  <c:v>37117</c:v>
                </c:pt>
                <c:pt idx="28">
                  <c:v>37118</c:v>
                </c:pt>
                <c:pt idx="29">
                  <c:v>37119</c:v>
                </c:pt>
                <c:pt idx="30">
                  <c:v>37120</c:v>
                </c:pt>
                <c:pt idx="31">
                  <c:v>37123</c:v>
                </c:pt>
                <c:pt idx="32">
                  <c:v>37124</c:v>
                </c:pt>
                <c:pt idx="33">
                  <c:v>37125</c:v>
                </c:pt>
                <c:pt idx="34">
                  <c:v>37126</c:v>
                </c:pt>
                <c:pt idx="35">
                  <c:v>37127</c:v>
                </c:pt>
                <c:pt idx="36">
                  <c:v>37130</c:v>
                </c:pt>
                <c:pt idx="37">
                  <c:v>37131</c:v>
                </c:pt>
                <c:pt idx="38">
                  <c:v>37132</c:v>
                </c:pt>
                <c:pt idx="39">
                  <c:v>37133</c:v>
                </c:pt>
                <c:pt idx="40">
                  <c:v>37134</c:v>
                </c:pt>
                <c:pt idx="41">
                  <c:v>37138</c:v>
                </c:pt>
                <c:pt idx="42">
                  <c:v>37139</c:v>
                </c:pt>
                <c:pt idx="43">
                  <c:v>37140</c:v>
                </c:pt>
                <c:pt idx="44">
                  <c:v>37141</c:v>
                </c:pt>
                <c:pt idx="45">
                  <c:v>37144</c:v>
                </c:pt>
                <c:pt idx="46">
                  <c:v>37145</c:v>
                </c:pt>
                <c:pt idx="47">
                  <c:v>37146</c:v>
                </c:pt>
                <c:pt idx="48">
                  <c:v>37147</c:v>
                </c:pt>
                <c:pt idx="49">
                  <c:v>37148</c:v>
                </c:pt>
              </c:strCache>
            </c:strRef>
          </c:cat>
          <c:val>
            <c:numRef>
              <c:f>[6]Chart!$AC$52:$AC$101</c:f>
              <c:numCache>
                <c:formatCode>General</c:formatCode>
                <c:ptCount val="50"/>
                <c:pt idx="0">
                  <c:v>0.723611111111111</c:v>
                </c:pt>
                <c:pt idx="1">
                  <c:v>0.661111111111111</c:v>
                </c:pt>
                <c:pt idx="2">
                  <c:v>0.69375</c:v>
                </c:pt>
                <c:pt idx="3">
                  <c:v>0.635416666666667</c:v>
                </c:pt>
                <c:pt idx="4">
                  <c:v>0.695138888888889</c:v>
                </c:pt>
                <c:pt idx="5">
                  <c:v>0.695833333333333</c:v>
                </c:pt>
                <c:pt idx="6">
                  <c:v>0.688888888888889</c:v>
                </c:pt>
                <c:pt idx="7">
                  <c:v>0.608333333333333</c:v>
                </c:pt>
                <c:pt idx="8">
                  <c:v>0.688888888888889</c:v>
                </c:pt>
                <c:pt idx="9">
                  <c:v>0.709722222222222</c:v>
                </c:pt>
                <c:pt idx="10">
                  <c:v>0.688888888888889</c:v>
                </c:pt>
                <c:pt idx="11">
                  <c:v>0.654166666666667</c:v>
                </c:pt>
                <c:pt idx="12">
                  <c:v>0.720138888888889</c:v>
                </c:pt>
                <c:pt idx="13">
                  <c:v>0.854861111111111</c:v>
                </c:pt>
                <c:pt idx="15">
                  <c:v>0.779861111111111</c:v>
                </c:pt>
                <c:pt idx="19">
                  <c:v>0.717361111111111</c:v>
                </c:pt>
                <c:pt idx="20">
                  <c:v>0.788194444444445</c:v>
                </c:pt>
                <c:pt idx="21">
                  <c:v>0.78125</c:v>
                </c:pt>
                <c:pt idx="22">
                  <c:v>0.6</c:v>
                </c:pt>
                <c:pt idx="23">
                  <c:v>0.708333333333333</c:v>
                </c:pt>
                <c:pt idx="24">
                  <c:v>0.664583333333333</c:v>
                </c:pt>
                <c:pt idx="25">
                  <c:v>0.716666666666667</c:v>
                </c:pt>
                <c:pt idx="26">
                  <c:v>0.678472222222222</c:v>
                </c:pt>
                <c:pt idx="27">
                  <c:v>0.722916666666667</c:v>
                </c:pt>
                <c:pt idx="28">
                  <c:v>0.727083333333333</c:v>
                </c:pt>
                <c:pt idx="29">
                  <c:v>0.670138888888889</c:v>
                </c:pt>
                <c:pt idx="30">
                  <c:v>0.721527777777778</c:v>
                </c:pt>
                <c:pt idx="31">
                  <c:v>0.690972222222222</c:v>
                </c:pt>
                <c:pt idx="32">
                  <c:v>0.666666666666667</c:v>
                </c:pt>
                <c:pt idx="33">
                  <c:v>0.759722222222222</c:v>
                </c:pt>
                <c:pt idx="34">
                  <c:v>0.708333333333333</c:v>
                </c:pt>
                <c:pt idx="35">
                  <c:v>0.7</c:v>
                </c:pt>
                <c:pt idx="36">
                  <c:v>0.728472222222222</c:v>
                </c:pt>
                <c:pt idx="37">
                  <c:v>0.739583333333333</c:v>
                </c:pt>
                <c:pt idx="38">
                  <c:v>0.739583333333333</c:v>
                </c:pt>
                <c:pt idx="39">
                  <c:v>0.704166666666667</c:v>
                </c:pt>
                <c:pt idx="41">
                  <c:v>0.617361111111111</c:v>
                </c:pt>
                <c:pt idx="42">
                  <c:v>0.725</c:v>
                </c:pt>
                <c:pt idx="43">
                  <c:v>0.725694444444445</c:v>
                </c:pt>
                <c:pt idx="44">
                  <c:v>0.669444444444444</c:v>
                </c:pt>
                <c:pt idx="45">
                  <c:v>0.684722222222222</c:v>
                </c:pt>
                <c:pt idx="47">
                  <c:v>0.752083333333333</c:v>
                </c:pt>
                <c:pt idx="48">
                  <c:v>0.702083333333333</c:v>
                </c:pt>
                <c:pt idx="49">
                  <c:v>0.747916666666667</c:v>
                </c:pt>
              </c:numCache>
            </c:numRef>
          </c:val>
          <c:smooth val="0"/>
        </c:ser>
        <c:hiLowLines>
          <c:spPr>
            <a:ln w="0">
              <a:noFill/>
            </a:ln>
          </c:spPr>
        </c:hiLowLines>
        <c:marker val="1"/>
        <c:axId val="18742942"/>
        <c:axId val="11152669"/>
      </c:lineChart>
      <c:catAx>
        <c:axId val="18742942"/>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11152669"/>
        <c:crossesAt val="0"/>
        <c:auto val="1"/>
        <c:lblAlgn val="ctr"/>
        <c:lblOffset val="100"/>
        <c:noMultiLvlLbl val="0"/>
      </c:catAx>
      <c:valAx>
        <c:axId val="11152669"/>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8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8742942"/>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3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10'!$AD$15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10'!$X$15:$AC$15</c:f>
              <c:numCache>
                <c:formatCode>General</c:formatCode>
                <c:ptCount val="6"/>
                <c:pt idx="1">
                  <c:v>3</c:v>
                </c:pt>
                <c:pt idx="2">
                  <c:v>1</c:v>
                </c:pt>
                <c:pt idx="4">
                  <c:v>3</c:v>
                </c:pt>
                <c:pt idx="5">
                  <c:v>2</c:v>
                </c:pt>
              </c:numCache>
            </c:numRef>
          </c:val>
        </c:ser>
        <c:ser>
          <c:idx val="1"/>
          <c:order val="1"/>
          <c:tx>
            <c:strRef>
              <c:f>'Graph Data Sep 10'!$AD$16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10'!$X$16:$AC$16</c:f>
              <c:numCache>
                <c:formatCode>General</c:formatCode>
                <c:ptCount val="6"/>
                <c:pt idx="0">
                  <c:v>14</c:v>
                </c:pt>
                <c:pt idx="1">
                  <c:v>3</c:v>
                </c:pt>
                <c:pt idx="2">
                  <c:v>8</c:v>
                </c:pt>
                <c:pt idx="3">
                  <c:v>2</c:v>
                </c:pt>
                <c:pt idx="4">
                  <c:v>9</c:v>
                </c:pt>
                <c:pt idx="5">
                  <c:v>17</c:v>
                </c:pt>
              </c:numCache>
            </c:numRef>
          </c:val>
        </c:ser>
        <c:ser>
          <c:idx val="2"/>
          <c:order val="2"/>
          <c:tx>
            <c:strRef>
              <c:f>'Graph Data Sep 10'!$AD$17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10'!$X$17:$AC$17</c:f>
              <c:numCache>
                <c:formatCode>General</c:formatCode>
                <c:ptCount val="6"/>
              </c:numCache>
            </c:numRef>
          </c:val>
        </c:ser>
        <c:ser>
          <c:idx val="3"/>
          <c:order val="3"/>
          <c:tx>
            <c:strRef>
              <c:f>'Graph Data Sep 10'!$AD$18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10'!$X$18:$AC$18</c:f>
              <c:numCache>
                <c:formatCode>General</c:formatCode>
                <c:ptCount val="6"/>
              </c:numCache>
            </c:numRef>
          </c:val>
        </c:ser>
        <c:ser>
          <c:idx val="4"/>
          <c:order val="4"/>
          <c:tx>
            <c:strRef>
              <c:f>'Graph Data Sep 10'!$AD$19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10'!$X$19:$AC$19</c:f>
              <c:numCache>
                <c:formatCode>General</c:formatCode>
                <c:ptCount val="6"/>
              </c:numCache>
            </c:numRef>
          </c:val>
        </c:ser>
        <c:ser>
          <c:idx val="5"/>
          <c:order val="5"/>
          <c:tx>
            <c:strRef>
              <c:f>'Graph Data Sep 10'!$AD$20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10'!$X$12:$AC$12</c:f>
              <c:strCache>
                <c:ptCount val="6"/>
                <c:pt idx="0">
                  <c:v>8/6/2001</c:v>
                </c:pt>
                <c:pt idx="1">
                  <c:v>8/13/2001</c:v>
                </c:pt>
                <c:pt idx="2">
                  <c:v>8/20/2001</c:v>
                </c:pt>
                <c:pt idx="3">
                  <c:v>8/27/2001</c:v>
                </c:pt>
                <c:pt idx="4">
                  <c:v>9/4/2001</c:v>
                </c:pt>
                <c:pt idx="5">
                  <c:v>9/10/2001</c:v>
                </c:pt>
              </c:strCache>
            </c:strRef>
          </c:cat>
          <c:val>
            <c:numRef>
              <c:f>'Graph Data Sep 10'!$X$20:$AC$20</c:f>
              <c:numCache>
                <c:formatCode>General</c:formatCode>
                <c:ptCount val="6"/>
                <c:pt idx="0">
                  <c:v>6</c:v>
                </c:pt>
                <c:pt idx="1">
                  <c:v>7</c:v>
                </c:pt>
                <c:pt idx="2">
                  <c:v>3</c:v>
                </c:pt>
                <c:pt idx="3">
                  <c:v>11</c:v>
                </c:pt>
                <c:pt idx="4">
                  <c:v>1</c:v>
                </c:pt>
                <c:pt idx="5">
                  <c:v>17</c:v>
                </c:pt>
              </c:numCache>
            </c:numRef>
          </c:val>
        </c:ser>
        <c:gapWidth val="0"/>
        <c:overlap val="100"/>
        <c:axId val="71236466"/>
        <c:axId val="51739408"/>
      </c:barChart>
      <c:catAx>
        <c:axId val="71236466"/>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51739408"/>
        <c:crossesAt val="0"/>
        <c:auto val="1"/>
        <c:lblAlgn val="ctr"/>
        <c:lblOffset val="100"/>
        <c:noMultiLvlLbl val="0"/>
      </c:catAx>
      <c:valAx>
        <c:axId val="5173940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1236466"/>
        <c:crossesAt val="37104"/>
        <c:crossBetween val="midCat"/>
      </c:valAx>
      <c:spPr>
        <a:solidFill>
          <a:srgbClr val="ffffff"/>
        </a:solidFill>
        <a:ln w="12600">
          <a:solidFill>
            <a:srgbClr val="808080"/>
          </a:solidFill>
          <a:round/>
        </a:ln>
      </c:spPr>
    </c:plotArea>
    <c:legend>
      <c:legendPos val="r"/>
      <c:layout>
        <c:manualLayout>
          <c:xMode val="edge"/>
          <c:yMode val="edge"/>
          <c:x val="0.883963810796041"/>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60 Days</a:t>
            </a:r>
          </a:p>
        </c:rich>
      </c:tx>
      <c:layout>
        <c:manualLayout>
          <c:xMode val="edge"/>
          <c:yMode val="edge"/>
          <c:x val="0.196043736672565"/>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30939546"/>
        <c:axId val="38037194"/>
      </c:barChart>
      <c:catAx>
        <c:axId val="3093954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38037194"/>
        <c:crossesAt val="0"/>
        <c:auto val="1"/>
        <c:lblAlgn val="ctr"/>
        <c:lblOffset val="100"/>
        <c:noMultiLvlLbl val="0"/>
      </c:catAx>
      <c:valAx>
        <c:axId val="3803719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30939546"/>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35808270"/>
        <c:axId val="16232071"/>
      </c:lineChart>
      <c:catAx>
        <c:axId val="3580827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6232071"/>
        <c:crossesAt val="0"/>
        <c:auto val="1"/>
        <c:lblAlgn val="ctr"/>
        <c:lblOffset val="100"/>
        <c:noMultiLvlLbl val="0"/>
      </c:catAx>
      <c:valAx>
        <c:axId val="16232071"/>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35808270"/>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03275065300382"/>
          <c:y val="0.852456803455724"/>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94940714"/>
        <c:axId val="8671175"/>
      </c:barChart>
      <c:catAx>
        <c:axId val="9494071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8671175"/>
        <c:crossesAt val="0"/>
        <c:auto val="1"/>
        <c:lblAlgn val="ctr"/>
        <c:lblOffset val="100"/>
        <c:noMultiLvlLbl val="0"/>
      </c:catAx>
      <c:valAx>
        <c:axId val="8671175"/>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94940714"/>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14889482633"/>
          <c:y val="0.0450150050016672"/>
        </c:manualLayout>
      </c:layout>
      <c:overlay val="0"/>
      <c:spPr>
        <a:noFill/>
        <a:ln w="0">
          <a:noFill/>
        </a:ln>
      </c:spPr>
    </c:title>
    <c:autoTitleDeleted val="0"/>
    <c:plotArea>
      <c:layout>
        <c:manualLayout>
          <c:xMode val="edge"/>
          <c:yMode val="edge"/>
          <c:x val="0.16328637357299"/>
          <c:y val="0.118261642769812"/>
          <c:w val="0.769795967937819"/>
          <c:h val="0.799155273980216"/>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8241839"/>
        <c:axId val="31054640"/>
      </c:lineChart>
      <c:catAx>
        <c:axId val="28241839"/>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1054640"/>
        <c:crossesAt val="0"/>
        <c:auto val="1"/>
        <c:lblAlgn val="ctr"/>
        <c:lblOffset val="100"/>
        <c:noMultiLvlLbl val="0"/>
      </c:catAx>
      <c:valAx>
        <c:axId val="31054640"/>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8241839"/>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74778464"/>
        <c:axId val="19347737"/>
      </c:barChart>
      <c:catAx>
        <c:axId val="7477846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19347737"/>
        <c:crossesAt val="0"/>
        <c:auto val="1"/>
        <c:lblAlgn val="ctr"/>
        <c:lblOffset val="100"/>
        <c:noMultiLvlLbl val="0"/>
      </c:catAx>
      <c:valAx>
        <c:axId val="19347737"/>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477846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80035230"/>
        <c:axId val="13192680"/>
      </c:lineChart>
      <c:catAx>
        <c:axId val="8003523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3192680"/>
        <c:crossesAt val="0"/>
        <c:auto val="1"/>
        <c:lblAlgn val="ctr"/>
        <c:lblOffset val="100"/>
        <c:noMultiLvlLbl val="0"/>
      </c:catAx>
      <c:valAx>
        <c:axId val="13192680"/>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8003523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213908924534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[6]Chart!$AC$48:$AC$96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66488823"/>
        <c:axId val="53994068"/>
      </c:lineChart>
      <c:catAx>
        <c:axId val="66488823"/>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53994068"/>
        <c:crossesAt val="0"/>
        <c:auto val="1"/>
        <c:lblAlgn val="ctr"/>
        <c:lblOffset val="100"/>
        <c:noMultiLvlLbl val="0"/>
      </c:catAx>
      <c:valAx>
        <c:axId val="5399406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66488823"/>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Day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662833000822"/>
          <c:w val="0.882749407978627"/>
          <c:h val="0.850839103391621"/>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9064379"/>
        <c:axId val="85238155"/>
      </c:barChart>
      <c:catAx>
        <c:axId val="9064379"/>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85238155"/>
        <c:crossesAt val="0"/>
        <c:auto val="1"/>
        <c:lblAlgn val="ctr"/>
        <c:lblOffset val="100"/>
        <c:noMultiLvlLbl val="0"/>
      </c:catAx>
      <c:valAx>
        <c:axId val="85238155"/>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064379"/>
        <c:crossesAt val="37104"/>
        <c:crossBetween val="midCat"/>
      </c:valAx>
      <c:spPr>
        <a:solidFill>
          <a:srgbClr val="ffffff"/>
        </a:solidFill>
        <a:ln w="12600">
          <a:solidFill>
            <a:srgbClr val="808080"/>
          </a:solidFill>
          <a:round/>
        </a:ln>
      </c:spPr>
    </c:plotArea>
    <c:legend>
      <c:legendPos val="r"/>
      <c:layout>
        <c:manualLayout>
          <c:xMode val="edge"/>
          <c:yMode val="edge"/>
          <c:x val="0.880077721780315"/>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17031905"/>
        <c:axId val="20754331"/>
      </c:barChart>
      <c:catAx>
        <c:axId val="17031905"/>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0754331"/>
        <c:crossesAt val="0"/>
        <c:auto val="1"/>
        <c:lblAlgn val="ctr"/>
        <c:lblOffset val="100"/>
        <c:noMultiLvlLbl val="0"/>
      </c:catAx>
      <c:valAx>
        <c:axId val="2075433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17031905"/>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13402731"/>
        <c:axId val="86598165"/>
      </c:lineChart>
      <c:catAx>
        <c:axId val="13402731"/>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86598165"/>
        <c:crossesAt val="0"/>
        <c:auto val="1"/>
        <c:lblAlgn val="ctr"/>
        <c:lblOffset val="100"/>
        <c:noMultiLvlLbl val="0"/>
      </c:catAx>
      <c:valAx>
        <c:axId val="86598165"/>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13402731"/>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4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36783858"/>
        <c:axId val="10935601"/>
      </c:barChart>
      <c:catAx>
        <c:axId val="3678385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10935601"/>
        <c:crossesAt val="0"/>
        <c:auto val="1"/>
        <c:lblAlgn val="ctr"/>
        <c:lblOffset val="100"/>
        <c:noMultiLvlLbl val="0"/>
      </c:catAx>
      <c:valAx>
        <c:axId val="1093560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36783858"/>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52435354"/>
        <c:axId val="47242741"/>
      </c:barChart>
      <c:catAx>
        <c:axId val="5243535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47242741"/>
        <c:crossesAt val="0"/>
        <c:auto val="1"/>
        <c:lblAlgn val="ctr"/>
        <c:lblOffset val="100"/>
        <c:noMultiLvlLbl val="0"/>
      </c:catAx>
      <c:valAx>
        <c:axId val="47242741"/>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2435354"/>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7587805"/>
        <c:axId val="74861005"/>
      </c:lineChart>
      <c:catAx>
        <c:axId val="47587805"/>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74861005"/>
        <c:crossesAt val="0"/>
        <c:auto val="1"/>
        <c:lblAlgn val="ctr"/>
        <c:lblOffset val="100"/>
        <c:noMultiLvlLbl val="0"/>
      </c:catAx>
      <c:valAx>
        <c:axId val="74861005"/>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7587805"/>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4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[8]Chart!$AC$44:$AC$92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57899267"/>
        <c:axId val="49715608"/>
      </c:lineChart>
      <c:catAx>
        <c:axId val="57899267"/>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49715608"/>
        <c:crossesAt val="0"/>
        <c:auto val="1"/>
        <c:lblAlgn val="ctr"/>
        <c:lblOffset val="100"/>
        <c:noMultiLvlLbl val="0"/>
      </c:catAx>
      <c:valAx>
        <c:axId val="49715608"/>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7899267"/>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60 Days DPR Completion Times</a:t>
            </a:r>
          </a:p>
        </c:rich>
      </c:tx>
      <c:layout>
        <c:manualLayout>
          <c:xMode val="edge"/>
          <c:yMode val="edge"/>
          <c:x val="0.29554124940391"/>
          <c:y val="0.0341617357001972"/>
        </c:manualLayout>
      </c:layout>
      <c:overlay val="0"/>
      <c:spPr>
        <a:noFill/>
        <a:ln w="0">
          <a:noFill/>
        </a:ln>
      </c:spPr>
    </c:title>
    <c:autoTitleDeleted val="0"/>
    <c:plotArea>
      <c:layout>
        <c:manualLayout>
          <c:xMode val="edge"/>
          <c:yMode val="edge"/>
          <c:x val="0.0954339532665713"/>
          <c:y val="0.181065088757396"/>
          <c:w val="0.767763471626133"/>
          <c:h val="0.712031558185404"/>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
                </c:pt>
                <c:pt idx="44">
                  <c:v/>
                </c:pt>
                <c:pt idx="45">
                  <c:v/>
                </c:pt>
                <c:pt idx="46">
                  <c:v/>
                </c:pt>
                <c:pt idx="47">
                  <c:v/>
                </c:pt>
                <c:pt idx="48">
                  <c:v/>
                </c:pt>
                <c:pt idx="49">
                  <c:v/>
                </c:pt>
                <c:pt idx="50">
                  <c:v/>
                </c:pt>
              </c:strCache>
            </c:strRef>
          </c:cat>
          <c:val>
            <c:numRef>
              <c:f>[4]Chart!$AB$78:$AB$120</c:f>
              <c:numCache>
                <c:formatCode>General</c:formatCode>
                <c:ptCount val="43"/>
                <c:pt idx="0">
                  <c:v>0.329166666666667</c:v>
                </c:pt>
                <c:pt idx="1">
                  <c:v>0.317361111111111</c:v>
                </c:pt>
                <c:pt idx="2">
                  <c:v>0.309027777777778</c:v>
                </c:pt>
                <c:pt idx="3">
                  <c:v>0.324305555555556</c:v>
                </c:pt>
                <c:pt idx="4">
                  <c:v>0.333333333333333</c:v>
                </c:pt>
                <c:pt idx="5">
                  <c:v>0.319444444444445</c:v>
                </c:pt>
                <c:pt idx="6">
                  <c:v>0.319444444444445</c:v>
                </c:pt>
                <c:pt idx="7">
                  <c:v>0.324305555555556</c:v>
                </c:pt>
                <c:pt idx="8">
                  <c:v>0.319444444444445</c:v>
                </c:pt>
                <c:pt idx="9">
                  <c:v>0.319444444444445</c:v>
                </c:pt>
                <c:pt idx="10">
                  <c:v>0.319444444444445</c:v>
                </c:pt>
                <c:pt idx="11">
                  <c:v>0.316666666666667</c:v>
                </c:pt>
                <c:pt idx="12">
                  <c:v>0.319444444444445</c:v>
                </c:pt>
                <c:pt idx="13">
                  <c:v>0.317361111111111</c:v>
                </c:pt>
                <c:pt idx="14">
                  <c:v>0.319444444444445</c:v>
                </c:pt>
                <c:pt idx="15">
                  <c:v>0.322916666666667</c:v>
                </c:pt>
                <c:pt idx="16">
                  <c:v>0.319444444444445</c:v>
                </c:pt>
                <c:pt idx="17">
                  <c:v>0.318055555555556</c:v>
                </c:pt>
                <c:pt idx="18">
                  <c:v>0.322916666666667</c:v>
                </c:pt>
                <c:pt idx="19">
                  <c:v>0.319444444444445</c:v>
                </c:pt>
                <c:pt idx="20">
                  <c:v>0.319444444444445</c:v>
                </c:pt>
                <c:pt idx="21">
                  <c:v>0.319444444444445</c:v>
                </c:pt>
                <c:pt idx="22">
                  <c:v>0.319444444444445</c:v>
                </c:pt>
                <c:pt idx="23">
                  <c:v>0.317361111111111</c:v>
                </c:pt>
                <c:pt idx="24">
                  <c:v>0.319444444444445</c:v>
                </c:pt>
                <c:pt idx="25">
                  <c:v>0.319444444444445</c:v>
                </c:pt>
                <c:pt idx="26">
                  <c:v>0.317361111111111</c:v>
                </c:pt>
                <c:pt idx="27">
                  <c:v>0.318055555555556</c:v>
                </c:pt>
                <c:pt idx="28">
                  <c:v>0.319444444444445</c:v>
                </c:pt>
                <c:pt idx="29">
                  <c:v>0.320833333333333</c:v>
                </c:pt>
                <c:pt idx="30">
                  <c:v>0.316666666666667</c:v>
                </c:pt>
                <c:pt idx="31">
                  <c:v>0.31875</c:v>
                </c:pt>
                <c:pt idx="32">
                  <c:v>0.320833333333333</c:v>
                </c:pt>
                <c:pt idx="37">
                  <c:v>0.319444444444445</c:v>
                </c:pt>
                <c:pt idx="38">
                  <c:v>0.318055555555556</c:v>
                </c:pt>
                <c:pt idx="39">
                  <c:v>0.319444444444445</c:v>
                </c:pt>
                <c:pt idx="40">
                  <c:v>0.322222222222222</c:v>
                </c:pt>
                <c:pt idx="41">
                  <c:v>0.320138888888889</c:v>
                </c:pt>
                <c:pt idx="42">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[4]Chart!$AA$78:$AA$128</c:f>
              <c:strCache>
                <c:ptCount val="51"/>
                <c:pt idx="0">
                  <c:v>37116</c:v>
                </c:pt>
                <c:pt idx="1">
                  <c:v>37117</c:v>
                </c:pt>
                <c:pt idx="2">
                  <c:v>37118</c:v>
                </c:pt>
                <c:pt idx="3">
                  <c:v>37119</c:v>
                </c:pt>
                <c:pt idx="4">
                  <c:v>37120</c:v>
                </c:pt>
                <c:pt idx="5">
                  <c:v>37123</c:v>
                </c:pt>
                <c:pt idx="6">
                  <c:v>37124</c:v>
                </c:pt>
                <c:pt idx="7">
                  <c:v>37125</c:v>
                </c:pt>
                <c:pt idx="8">
                  <c:v>37126</c:v>
                </c:pt>
                <c:pt idx="9">
                  <c:v>37127</c:v>
                </c:pt>
                <c:pt idx="10">
                  <c:v>37130</c:v>
                </c:pt>
                <c:pt idx="11">
                  <c:v>37131</c:v>
                </c:pt>
                <c:pt idx="12">
                  <c:v>37132</c:v>
                </c:pt>
                <c:pt idx="13">
                  <c:v>37133</c:v>
                </c:pt>
                <c:pt idx="14">
                  <c:v>37134</c:v>
                </c:pt>
                <c:pt idx="15">
                  <c:v>37138</c:v>
                </c:pt>
                <c:pt idx="16">
                  <c:v>37139</c:v>
                </c:pt>
                <c:pt idx="17">
                  <c:v>37140</c:v>
                </c:pt>
                <c:pt idx="18">
                  <c:v>37141</c:v>
                </c:pt>
                <c:pt idx="19">
                  <c:v>37144</c:v>
                </c:pt>
                <c:pt idx="20">
                  <c:v>37145</c:v>
                </c:pt>
                <c:pt idx="21">
                  <c:v>37146</c:v>
                </c:pt>
                <c:pt idx="22">
                  <c:v>37147</c:v>
                </c:pt>
                <c:pt idx="23">
                  <c:v>37148</c:v>
                </c:pt>
                <c:pt idx="24">
                  <c:v>37151</c:v>
                </c:pt>
                <c:pt idx="25">
                  <c:v>37152</c:v>
                </c:pt>
                <c:pt idx="26">
                  <c:v>37153</c:v>
                </c:pt>
                <c:pt idx="27">
                  <c:v>37154</c:v>
                </c:pt>
                <c:pt idx="28">
                  <c:v>37155</c:v>
                </c:pt>
                <c:pt idx="29">
                  <c:v>37158</c:v>
                </c:pt>
                <c:pt idx="30">
                  <c:v>37159</c:v>
                </c:pt>
                <c:pt idx="31">
                  <c:v>37160</c:v>
                </c:pt>
                <c:pt idx="32">
                  <c:v>37161</c:v>
                </c:pt>
                <c:pt idx="33">
                  <c:v>37162</c:v>
                </c:pt>
                <c:pt idx="34">
                  <c:v>37165</c:v>
                </c:pt>
                <c:pt idx="35">
                  <c:v>37166</c:v>
                </c:pt>
                <c:pt idx="36">
                  <c:v>37167</c:v>
                </c:pt>
                <c:pt idx="37">
                  <c:v>37168</c:v>
                </c:pt>
                <c:pt idx="38">
                  <c:v>37169</c:v>
                </c:pt>
                <c:pt idx="39">
                  <c:v>37172</c:v>
                </c:pt>
                <c:pt idx="40">
                  <c:v>37173</c:v>
                </c:pt>
                <c:pt idx="41">
                  <c:v>37174</c:v>
                </c:pt>
                <c:pt idx="42">
                  <c:v>37175</c:v>
                </c:pt>
                <c:pt idx="43">
                  <c:v/>
                </c:pt>
                <c:pt idx="44">
                  <c:v/>
                </c:pt>
                <c:pt idx="45">
                  <c:v/>
                </c:pt>
                <c:pt idx="46">
                  <c:v/>
                </c:pt>
                <c:pt idx="47">
                  <c:v/>
                </c:pt>
                <c:pt idx="48">
                  <c:v/>
                </c:pt>
                <c:pt idx="49">
                  <c:v/>
                </c:pt>
                <c:pt idx="50">
                  <c:v/>
                </c:pt>
              </c:strCache>
            </c:strRef>
          </c:cat>
          <c:val>
            <c:numRef>
              <c:f>[4]Chart!$AC$78:$AC$120</c:f>
              <c:numCache>
                <c:formatCode>General</c:formatCode>
                <c:ptCount val="43"/>
                <c:pt idx="0">
                  <c:v>0.678472222222222</c:v>
                </c:pt>
                <c:pt idx="1">
                  <c:v>0.722916666666667</c:v>
                </c:pt>
                <c:pt idx="2">
                  <c:v>0.727083333333333</c:v>
                </c:pt>
                <c:pt idx="3">
                  <c:v>0.670138888888889</c:v>
                </c:pt>
                <c:pt idx="4">
                  <c:v>0.721527777777778</c:v>
                </c:pt>
                <c:pt idx="5">
                  <c:v>0.690972222222222</c:v>
                </c:pt>
                <c:pt idx="6">
                  <c:v>0.666666666666667</c:v>
                </c:pt>
                <c:pt idx="7">
                  <c:v>0.759722222222222</c:v>
                </c:pt>
                <c:pt idx="8">
                  <c:v>0.708333333333333</c:v>
                </c:pt>
                <c:pt idx="9">
                  <c:v>0.7</c:v>
                </c:pt>
                <c:pt idx="10">
                  <c:v>0.728472222222222</c:v>
                </c:pt>
                <c:pt idx="11">
                  <c:v>0.739583333333333</c:v>
                </c:pt>
                <c:pt idx="12">
                  <c:v>0.739583333333333</c:v>
                </c:pt>
                <c:pt idx="13">
                  <c:v>0.704166666666667</c:v>
                </c:pt>
                <c:pt idx="15">
                  <c:v>0.617361111111111</c:v>
                </c:pt>
                <c:pt idx="16">
                  <c:v>0.725</c:v>
                </c:pt>
                <c:pt idx="17">
                  <c:v>0.725694444444445</c:v>
                </c:pt>
                <c:pt idx="18">
                  <c:v>0.669444444444444</c:v>
                </c:pt>
                <c:pt idx="19">
                  <c:v>0.684722222222222</c:v>
                </c:pt>
                <c:pt idx="21">
                  <c:v>0.752083333333333</c:v>
                </c:pt>
                <c:pt idx="22">
                  <c:v>0.702083333333333</c:v>
                </c:pt>
                <c:pt idx="23">
                  <c:v>0.747916666666667</c:v>
                </c:pt>
                <c:pt idx="24">
                  <c:v>0.739583333333333</c:v>
                </c:pt>
                <c:pt idx="25">
                  <c:v>0.645833333333333</c:v>
                </c:pt>
                <c:pt idx="26">
                  <c:v>0.715277777777778</c:v>
                </c:pt>
                <c:pt idx="27">
                  <c:v>0.715277777777778</c:v>
                </c:pt>
                <c:pt idx="28">
                  <c:v>0.725</c:v>
                </c:pt>
                <c:pt idx="29">
                  <c:v>0.728472222222222</c:v>
                </c:pt>
                <c:pt idx="30">
                  <c:v>0.672916666666667</c:v>
                </c:pt>
                <c:pt idx="31">
                  <c:v>0.717361111111111</c:v>
                </c:pt>
                <c:pt idx="37">
                  <c:v>0.698611111111111</c:v>
                </c:pt>
                <c:pt idx="38">
                  <c:v>0.722916666666667</c:v>
                </c:pt>
                <c:pt idx="39">
                  <c:v>0.684722222222222</c:v>
                </c:pt>
                <c:pt idx="40">
                  <c:v>0.670138888888889</c:v>
                </c:pt>
                <c:pt idx="41">
                  <c:v>0.65</c:v>
                </c:pt>
              </c:numCache>
            </c:numRef>
          </c:val>
          <c:smooth val="0"/>
        </c:ser>
        <c:hiLowLines>
          <c:spPr>
            <a:ln w="0">
              <a:noFill/>
            </a:ln>
          </c:spPr>
        </c:hiLowLines>
        <c:marker val="1"/>
        <c:axId val="48482311"/>
        <c:axId val="39168067"/>
      </c:lineChart>
      <c:catAx>
        <c:axId val="48482311"/>
        <c:scaling>
          <c:orientation val="minMax"/>
        </c:scaling>
        <c:delete val="0"/>
        <c:axPos val="b"/>
        <c:numFmt formatCode="[$-409]m/d/yyyy" sourceLinked="0"/>
        <c:majorTickMark val="out"/>
        <c:minorTickMark val="none"/>
        <c:tickLblPos val="nextTo"/>
        <c:spPr>
          <a:ln w="0">
            <a:solidFill>
              <a:srgbClr val="000000"/>
            </a:solidFill>
          </a:ln>
        </c:spPr>
        <c:txPr>
          <a:bodyPr rot="-5400000"/>
          <a:lstStyle/>
          <a:p>
            <a:pPr>
              <a:defRPr b="0" sz="800" strike="noStrike" u="none">
                <a:solidFill>
                  <a:srgbClr val="000000"/>
                </a:solidFill>
                <a:uFillTx/>
                <a:latin typeface="Times New Roman"/>
              </a:defRPr>
            </a:pPr>
          </a:p>
        </c:txPr>
        <c:crossAx val="39168067"/>
        <c:crossesAt val="0"/>
        <c:auto val="1"/>
        <c:lblAlgn val="ctr"/>
        <c:lblOffset val="100"/>
        <c:noMultiLvlLbl val="0"/>
      </c:catAx>
      <c:valAx>
        <c:axId val="3916806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75" strike="noStrike" u="none">
                <a:solidFill>
                  <a:srgbClr val="000000"/>
                </a:solidFill>
                <a:uFillTx/>
                <a:latin typeface="Arial"/>
              </a:defRPr>
            </a:pPr>
          </a:p>
        </c:txPr>
        <c:crossAx val="48482311"/>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5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51892776"/>
        <c:axId val="19376762"/>
      </c:barChart>
      <c:catAx>
        <c:axId val="51892776"/>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19376762"/>
        <c:crossesAt val="0"/>
        <c:auto val="1"/>
        <c:lblAlgn val="ctr"/>
        <c:lblOffset val="100"/>
        <c:noMultiLvlLbl val="0"/>
      </c:catAx>
      <c:valAx>
        <c:axId val="19376762"/>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51892776"/>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86357835"/>
        <c:axId val="58322189"/>
      </c:lineChart>
      <c:catAx>
        <c:axId val="86357835"/>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58322189"/>
        <c:crossesAt val="0"/>
        <c:auto val="1"/>
        <c:lblAlgn val="ctr"/>
        <c:lblOffset val="100"/>
        <c:noMultiLvlLbl val="0"/>
      </c:catAx>
      <c:valAx>
        <c:axId val="58322189"/>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86357835"/>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0882133532264"/>
          <c:y val="0.829677589852009"/>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5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63088787"/>
        <c:axId val="19957903"/>
      </c:barChart>
      <c:catAx>
        <c:axId val="63088787"/>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19957903"/>
        <c:crossesAt val="0"/>
        <c:auto val="1"/>
        <c:lblAlgn val="ctr"/>
        <c:lblOffset val="100"/>
        <c:noMultiLvlLbl val="0"/>
      </c:catAx>
      <c:valAx>
        <c:axId val="1995790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63088787"/>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5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[7]Pivot2!$B$1:$B$3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[7]Pivot2!$A$4:$A$40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[7]Pivot2!$B$4:$B$40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0</c:v>
                </c:pt>
              </c:numCache>
            </c:numRef>
          </c:val>
        </c:ser>
        <c:gapWidth val="150"/>
        <c:overlap val="0"/>
        <c:axId val="79646948"/>
        <c:axId val="1725698"/>
      </c:barChart>
      <c:catAx>
        <c:axId val="79646948"/>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1725698"/>
        <c:crossesAt val="0"/>
        <c:auto val="1"/>
        <c:lblAlgn val="ctr"/>
        <c:lblOffset val="100"/>
        <c:noMultiLvlLbl val="0"/>
      </c:catAx>
      <c:valAx>
        <c:axId val="1725698"/>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9646948"/>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[3]Chart!$AB$1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[3]Chart!$AC$1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[3]Chart!$AA$2:$AA$32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[3]Chart!$AC$2:$AC$33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25209582"/>
        <c:axId val="38527637"/>
      </c:lineChart>
      <c:catAx>
        <c:axId val="2520958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38527637"/>
        <c:crossesAt val="0"/>
        <c:auto val="1"/>
        <c:lblAlgn val="ctr"/>
        <c:lblOffset val="100"/>
        <c:noMultiLvlLbl val="0"/>
      </c:catAx>
      <c:valAx>
        <c:axId val="38527637"/>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2520958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[8]Chart!$AB$1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[8]Chart!$AC$1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[8]Chart!$AA$39:$AA$86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[8]Chart!$AC$39:$AC$86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47542369"/>
        <c:axId val="73840951"/>
      </c:lineChart>
      <c:catAx>
        <c:axId val="47542369"/>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73840951"/>
        <c:crossesAt val="0"/>
        <c:auto val="1"/>
        <c:lblAlgn val="ctr"/>
        <c:lblOffset val="100"/>
        <c:noMultiLvlLbl val="0"/>
      </c:catAx>
      <c:valAx>
        <c:axId val="73840951"/>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47542369"/>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00" strike="noStrike" u="none">
                <a:solidFill>
                  <a:srgbClr val="000000"/>
                </a:solidFill>
                <a:uFillTx/>
                <a:latin typeface="Arial"/>
              </a:rPr>
              <a:t>Trend of Book Creation
Rolling 30 Day period</a:t>
            </a:r>
          </a:p>
        </c:rich>
      </c:tx>
      <c:layout>
        <c:manualLayout>
          <c:xMode val="edge"/>
          <c:yMode val="edge"/>
          <c:x val="0.334466431953381"/>
          <c:y val="0.0265798462852263"/>
        </c:manualLayout>
      </c:layout>
      <c:overlay val="0"/>
      <c:spPr>
        <a:noFill/>
        <a:ln w="0">
          <a:noFill/>
        </a:ln>
      </c:spPr>
    </c:title>
    <c:autoTitleDeleted val="0"/>
    <c:plotArea>
      <c:layout>
        <c:manualLayout>
          <c:xMode val="edge"/>
          <c:yMode val="edge"/>
          <c:x val="0.0355105013961394"/>
          <c:y val="0.122758326216909"/>
          <c:w val="0.889097972562826"/>
          <c:h val="0.785119555935098"/>
        </c:manualLayout>
      </c:layout>
      <c:barChart>
        <c:barDir val="col"/>
        <c:grouping val="stacked"/>
        <c:varyColors val="0"/>
        <c:ser>
          <c:idx val="0"/>
          <c:order val="0"/>
          <c:tx>
            <c:strRef>
              <c:f>'Graph Data Oct 08'!$AH$15</c:f>
              <c:strCache>
                <c:ptCount val="1"/>
                <c:pt idx="0">
                  <c:v>EIM</c:v>
                </c:pt>
              </c:strCache>
            </c:strRef>
          </c:tx>
          <c:spPr>
            <a:solidFill>
              <a:srgbClr val="9999ff"/>
            </a:solidFill>
            <a:ln w="12600">
              <a:solidFill>
                <a:srgbClr val="000000"/>
              </a:solidFill>
              <a:round/>
            </a:ln>
          </c:spPr>
          <c:invertIfNegative val="0"/>
          <c:dPt>
            <c:idx val="1"/>
            <c:invertIfNegative val="0"/>
            <c:spPr>
              <a:solidFill>
                <a:srgbClr val="9999ff"/>
              </a:solidFill>
              <a:ln w="12600">
                <a:solidFill>
                  <a:srgbClr val="000000"/>
                </a:solidFill>
                <a:round/>
              </a:ln>
            </c:spPr>
          </c:dPt>
          <c:dLbls>
            <c:dLbl>
              <c:idx val="1"/>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08'!$AB$15:$AG$15</c:f>
              <c:numCache>
                <c:formatCode>General</c:formatCode>
                <c:ptCount val="6"/>
                <c:pt idx="0">
                  <c:v>3</c:v>
                </c:pt>
                <c:pt idx="1">
                  <c:v>2</c:v>
                </c:pt>
                <c:pt idx="2">
                  <c:v>3</c:v>
                </c:pt>
                <c:pt idx="3">
                  <c:v>8</c:v>
                </c:pt>
                <c:pt idx="4">
                  <c:v>2</c:v>
                </c:pt>
                <c:pt idx="5">
                  <c:v>1</c:v>
                </c:pt>
              </c:numCache>
            </c:numRef>
          </c:val>
        </c:ser>
        <c:ser>
          <c:idx val="1"/>
          <c:order val="1"/>
          <c:tx>
            <c:strRef>
              <c:f>'Graph Data Oct 08'!$AH$16</c:f>
              <c:strCache>
                <c:ptCount val="1"/>
                <c:pt idx="0">
                  <c:v>EGM</c:v>
                </c:pt>
              </c:strCache>
            </c:strRef>
          </c:tx>
          <c:spPr>
            <a:solidFill>
              <a:srgbClr val="ffcc99"/>
            </a:solidFill>
            <a:ln w="12600">
              <a:solidFill>
                <a:srgbClr val="000000"/>
              </a:solidFill>
              <a:round/>
            </a:ln>
          </c:spPr>
          <c:invertIfNegative val="0"/>
          <c:dPt>
            <c:idx val="0"/>
            <c:invertIfNegative val="0"/>
            <c:spPr>
              <a:solidFill>
                <a:srgbClr val="ffcc99"/>
              </a:solidFill>
              <a:ln w="12600">
                <a:solidFill>
                  <a:srgbClr val="000000"/>
                </a:solidFill>
                <a:round/>
              </a:ln>
            </c:spPr>
          </c:dPt>
          <c:dPt>
            <c:idx val="1"/>
            <c:invertIfNegative val="0"/>
            <c:spPr>
              <a:solidFill>
                <a:srgbClr val="ffcc99"/>
              </a:solidFill>
              <a:ln w="12600">
                <a:solidFill>
                  <a:srgbClr val="000000"/>
                </a:solidFill>
                <a:round/>
              </a:ln>
            </c:spPr>
          </c:dPt>
          <c:dLbls>
            <c:dLbl>
              <c:idx val="0"/>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08'!$AB$16:$AG$16</c:f>
              <c:numCache>
                <c:formatCode>General</c:formatCode>
                <c:ptCount val="6"/>
                <c:pt idx="0">
                  <c:v>9</c:v>
                </c:pt>
                <c:pt idx="1">
                  <c:v>17</c:v>
                </c:pt>
                <c:pt idx="2">
                  <c:v>57</c:v>
                </c:pt>
                <c:pt idx="3">
                  <c:v>16</c:v>
                </c:pt>
                <c:pt idx="4">
                  <c:v>2</c:v>
                </c:pt>
                <c:pt idx="5">
                  <c:v>5</c:v>
                </c:pt>
              </c:numCache>
            </c:numRef>
          </c:val>
        </c:ser>
        <c:ser>
          <c:idx val="2"/>
          <c:order val="2"/>
          <c:tx>
            <c:strRef>
              <c:f>'Graph Data Oct 08'!$AH$17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08'!$AB$17:$AG$17</c:f>
              <c:numCache>
                <c:formatCode>General</c:formatCode>
                <c:ptCount val="6"/>
              </c:numCache>
            </c:numRef>
          </c:val>
        </c:ser>
        <c:ser>
          <c:idx val="3"/>
          <c:order val="3"/>
          <c:tx>
            <c:strRef>
              <c:f>'Graph Data Oct 08'!$AH$18</c:f>
              <c:strCache>
                <c:ptCount val="1"/>
                <c:pt idx="0">
                  <c:v>EEL</c:v>
                </c:pt>
              </c:strCache>
            </c:strRef>
          </c:tx>
          <c:spPr>
            <a:solidFill>
              <a:srgbClr val="ccffff"/>
            </a:solidFill>
            <a:ln w="12600">
              <a:solidFill>
                <a:srgbClr val="000000"/>
              </a:solidFill>
              <a:round/>
            </a:ln>
          </c:spPr>
          <c:invertIfNegative val="0"/>
          <c:dLbls>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08'!$AB$18:$AG$18</c:f>
              <c:numCache>
                <c:formatCode>General</c:formatCode>
                <c:ptCount val="6"/>
                <c:pt idx="5">
                  <c:v>5</c:v>
                </c:pt>
              </c:numCache>
            </c:numRef>
          </c:val>
        </c:ser>
        <c:ser>
          <c:idx val="4"/>
          <c:order val="4"/>
          <c:tx>
            <c:strRef>
              <c:f>'Graph Data Oct 08'!$AH$19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08'!$AB$19:$AG$19</c:f>
              <c:numCache>
                <c:formatCode>General</c:formatCode>
                <c:ptCount val="6"/>
              </c:numCache>
            </c:numRef>
          </c:val>
        </c:ser>
        <c:ser>
          <c:idx val="5"/>
          <c:order val="5"/>
          <c:tx>
            <c:strRef>
              <c:f>'Graph Data Oct 08'!$AH$20</c:f>
              <c:strCache>
                <c:ptCount val="1"/>
                <c:pt idx="0">
                  <c:v>EAM</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Lbls>
            <c:dLbl>
              <c:idx val="0"/>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dLbl>
              <c:idx val="1"/>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dLbl>
              <c:idx val="2"/>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dLbl>
              <c:idx val="3"/>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dLbl>
              <c:idx val="4"/>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400" strike="noStrike" u="none">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08'!$AB$12:$AG$12</c:f>
              <c:strCache>
                <c:ptCount val="6"/>
                <c:pt idx="0">
                  <c:v>9/4/2001</c:v>
                </c:pt>
                <c:pt idx="1">
                  <c:v>9/10/2001</c:v>
                </c:pt>
                <c:pt idx="2">
                  <c:v>9/17/2001</c:v>
                </c:pt>
                <c:pt idx="3">
                  <c:v>9/24/2001</c:v>
                </c:pt>
                <c:pt idx="4">
                  <c:v>10/1/2001</c:v>
                </c:pt>
                <c:pt idx="5">
                  <c:v>10/8/2001</c:v>
                </c:pt>
              </c:strCache>
            </c:strRef>
          </c:cat>
          <c:val>
            <c:numRef>
              <c:f>'Graph Data Oct 08'!$AB$20:$AG$20</c:f>
              <c:numCache>
                <c:formatCode>General</c:formatCode>
                <c:ptCount val="6"/>
                <c:pt idx="0">
                  <c:v>1</c:v>
                </c:pt>
                <c:pt idx="1">
                  <c:v>17</c:v>
                </c:pt>
                <c:pt idx="2">
                  <c:v>6</c:v>
                </c:pt>
                <c:pt idx="3">
                  <c:v>5</c:v>
                </c:pt>
                <c:pt idx="4">
                  <c:v>9</c:v>
                </c:pt>
                <c:pt idx="5">
                  <c:v>9</c:v>
                </c:pt>
              </c:numCache>
            </c:numRef>
          </c:val>
        </c:ser>
        <c:gapWidth val="0"/>
        <c:overlap val="100"/>
        <c:axId val="35095529"/>
        <c:axId val="5542290"/>
      </c:barChart>
      <c:catAx>
        <c:axId val="35095529"/>
        <c:scaling>
          <c:orientation val="minMax"/>
        </c:scaling>
        <c:delete val="0"/>
        <c:axPos val="b"/>
        <c:title>
          <c:tx>
            <c:rich>
              <a:bodyPr rot="0"/>
              <a:lstStyle/>
              <a:p>
                <a:pPr>
                  <a:defRPr b="0" sz="1300" strike="noStrike" u="none">
                    <a:uFillTx/>
                    <a:latin typeface="Arial"/>
                  </a:defRPr>
                </a:pPr>
                <a:r>
                  <a:rPr b="1" sz="425" strike="noStrike" u="none">
                    <a:solidFill>
                      <a:srgbClr val="000000"/>
                    </a:solidFill>
                    <a:uFillTx/>
                    <a:latin typeface="Arial"/>
                  </a:rPr>
                  <a:t>Week Beginning</a:t>
                </a:r>
              </a:p>
            </c:rich>
          </c:tx>
          <c:overlay val="0"/>
          <c:spPr>
            <a:noFill/>
            <a:ln w="0">
              <a:noFill/>
            </a:ln>
          </c:spPr>
        </c:title>
        <c:numFmt formatCode="[$-409]m/d/yyyy" sourceLinked="1"/>
        <c:majorTickMark val="out"/>
        <c:minorTickMark val="none"/>
        <c:tickLblPos val="nextTo"/>
        <c:spPr>
          <a:ln w="0">
            <a:solidFill>
              <a:srgbClr val="000000"/>
            </a:solidFill>
          </a:ln>
        </c:spPr>
        <c:txPr>
          <a:bodyPr/>
          <a:lstStyle/>
          <a:p>
            <a:pPr>
              <a:defRPr b="0" sz="425" strike="noStrike" u="none">
                <a:solidFill>
                  <a:srgbClr val="000000"/>
                </a:solidFill>
                <a:uFillTx/>
                <a:latin typeface="Arial"/>
              </a:defRPr>
            </a:pPr>
          </a:p>
        </c:txPr>
        <c:crossAx val="5542290"/>
        <c:crossesAt val="0"/>
        <c:auto val="1"/>
        <c:lblAlgn val="ctr"/>
        <c:lblOffset val="100"/>
        <c:noMultiLvlLbl val="0"/>
      </c:catAx>
      <c:valAx>
        <c:axId val="5542290"/>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425" strike="noStrike" u="none">
                <a:solidFill>
                  <a:srgbClr val="000000"/>
                </a:solidFill>
                <a:uFillTx/>
                <a:latin typeface="Arial"/>
              </a:defRPr>
            </a:pPr>
          </a:p>
        </c:txPr>
        <c:crossAx val="35095529"/>
        <c:crossesAt val="65503"/>
        <c:crossBetween val="midCat"/>
      </c:valAx>
      <c:spPr>
        <a:solidFill>
          <a:srgbClr val="ffffff"/>
        </a:solidFill>
        <a:ln w="12600">
          <a:solidFill>
            <a:srgbClr val="808080"/>
          </a:solidFill>
          <a:round/>
        </a:ln>
      </c:spPr>
    </c:plotArea>
    <c:legend>
      <c:legendPos val="r"/>
      <c:layout>
        <c:manualLayout>
          <c:xMode val="edge"/>
          <c:yMode val="edge"/>
          <c:x val="0.901663226902999"/>
          <c:y val="0.229077711357814"/>
          <c:w val="0.0835255554206629"/>
          <c:h val="0.320132365499573"/>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575" strike="noStrike" u="none">
                <a:solidFill>
                  <a:srgbClr val="000000"/>
                </a:solidFill>
                <a:uFillTx/>
                <a:latin typeface="Arial"/>
              </a:rPr>
              <a:t>Groups representing a 10% or greater change in Prelim-Final numbers
 on days where the change was greater than $1 mil</a:t>
            </a:r>
          </a:p>
        </c:rich>
      </c:tx>
      <c:layout>
        <c:manualLayout>
          <c:xMode val="edge"/>
          <c:yMode val="edge"/>
          <c:x val="0.211971964387195"/>
          <c:y val="0.0279692575865621"/>
        </c:manualLayout>
      </c:layout>
      <c:overlay val="0"/>
      <c:spPr>
        <a:noFill/>
        <a:ln w="0">
          <a:noFill/>
        </a:ln>
      </c:spPr>
    </c:title>
    <c:autoTitleDeleted val="0"/>
    <c:plotArea>
      <c:layout>
        <c:manualLayout>
          <c:xMode val="edge"/>
          <c:yMode val="edge"/>
          <c:x val="0.025999242280735"/>
          <c:y val="0.128119800332779"/>
          <c:w val="0.761649933699564"/>
          <c:h val="0.850804215196894"/>
        </c:manualLayout>
      </c:layout>
      <c:barChart>
        <c:barDir val="col"/>
        <c:grouping val="stacked"/>
        <c:varyColors val="0"/>
        <c:ser>
          <c:idx val="0"/>
          <c:order val="0"/>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[5]Summary!$I$8:$AF$8</c:f>
              <c:numCache>
                <c:formatCode>General</c:formatCode>
                <c:ptCount val="24"/>
              </c:numCache>
            </c:numRef>
          </c:val>
        </c:ser>
        <c:ser>
          <c:idx val="1"/>
          <c:order val="1"/>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[5]Summary!$I$9:$AF$9</c:f>
              <c:numCache>
                <c:formatCode>General</c:formatCode>
                <c:ptCount val="24"/>
              </c:numCache>
            </c:numRef>
          </c:val>
        </c:ser>
        <c:ser>
          <c:idx val="2"/>
          <c:order val="2"/>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[5]Summary!$I$10:$AF$10</c:f>
              <c:numCache>
                <c:formatCode>General</c:formatCode>
                <c:ptCount val="24"/>
              </c:numCache>
            </c:numRef>
          </c:val>
        </c:ser>
        <c:ser>
          <c:idx val="3"/>
          <c:order val="3"/>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[5]Summary!$I$11:$AF$11</c:f>
              <c:numCache>
                <c:formatCode>General</c:formatCode>
                <c:ptCount val="24"/>
              </c:numCache>
            </c:numRef>
          </c:val>
        </c:ser>
        <c:ser>
          <c:idx val="4"/>
          <c:order val="4"/>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[5]Summary!$I$12:$AF$12</c:f>
              <c:numCache>
                <c:formatCode>General</c:formatCode>
                <c:ptCount val="24"/>
              </c:numCache>
            </c:numRef>
          </c:val>
        </c:ser>
        <c:ser>
          <c:idx val="5"/>
          <c:order val="5"/>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[5]Summary!$I$13:$AF$13</c:f>
              <c:numCache>
                <c:formatCode>General</c:formatCode>
                <c:ptCount val="24"/>
                <c:pt idx="0">
                  <c:v>0</c:v>
                </c:pt>
                <c:pt idx="1">
                  <c:v>0</c:v>
                </c:pt>
                <c:pt idx="2">
                  <c:v>-32303.822</c:v>
                </c:pt>
                <c:pt idx="3">
                  <c:v>4327.27131</c:v>
                </c:pt>
                <c:pt idx="4">
                  <c:v>-5180.558</c:v>
                </c:pt>
                <c:pt idx="5">
                  <c:v>0</c:v>
                </c:pt>
                <c:pt idx="6">
                  <c:v>0</c:v>
                </c:pt>
                <c:pt idx="7">
                  <c:v>-2878.256</c:v>
                </c:pt>
                <c:pt idx="8">
                  <c:v>-2878.26516</c:v>
                </c:pt>
                <c:pt idx="9">
                  <c:v>-1702.664</c:v>
                </c:pt>
                <c:pt idx="10">
                  <c:v>0</c:v>
                </c:pt>
                <c:pt idx="11">
                  <c:v>-3042.118</c:v>
                </c:pt>
                <c:pt idx="12">
                  <c:v>0</c:v>
                </c:pt>
                <c:pt idx="13">
                  <c:v>-3449.917</c:v>
                </c:pt>
                <c:pt idx="14">
                  <c:v>2202.316</c:v>
                </c:pt>
                <c:pt idx="15">
                  <c:v>0</c:v>
                </c:pt>
                <c:pt idx="16">
                  <c:v>0</c:v>
                </c:pt>
                <c:pt idx="17">
                  <c:v>0</c:v>
                </c:pt>
                <c:pt idx="18">
                  <c:v>0</c:v>
                </c:pt>
                <c:pt idx="19">
                  <c:v>0</c:v>
                </c:pt>
                <c:pt idx="20">
                  <c:v>2072.424</c:v>
                </c:pt>
                <c:pt idx="21">
                  <c:v>0</c:v>
                </c:pt>
                <c:pt idx="22">
                  <c:v>1148.082</c:v>
                </c:pt>
                <c:pt idx="23">
                  <c:v>-3854.534</c:v>
                </c:pt>
              </c:numCache>
            </c:numRef>
          </c:val>
        </c:ser>
        <c:ser>
          <c:idx val="6"/>
          <c:order val="6"/>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[5]Summary!$I$14:$AF$14</c:f>
              <c:numCache>
                <c:formatCode>General</c:formatCode>
                <c:ptCount val="24"/>
              </c:numCache>
            </c:numRef>
          </c:val>
        </c:ser>
        <c:ser>
          <c:idx val="7"/>
          <c:order val="7"/>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[5]Summary!$I$15:$AF$15</c:f>
              <c:numCache>
                <c:formatCode>General</c:formatCode>
                <c:ptCount val="24"/>
              </c:numCache>
            </c:numRef>
          </c:val>
        </c:ser>
        <c:ser>
          <c:idx val="8"/>
          <c:order val="8"/>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[5]Summary!$I$16:$AF$16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22">
                  <c:v>-454.014</c:v>
                </c:pt>
              </c:numCache>
            </c:numRef>
          </c:val>
        </c:ser>
        <c:ser>
          <c:idx val="9"/>
          <c:order val="9"/>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[5]Summary!$I$17:$AF$17</c:f>
              <c:numCache>
                <c:formatCode>General</c:formatCode>
                <c:ptCount val="24"/>
              </c:numCache>
            </c:numRef>
          </c:val>
        </c:ser>
        <c:ser>
          <c:idx val="10"/>
          <c:order val="10"/>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[5]Summary!$I$18:$AF$18</c:f>
              <c:numCache>
                <c:formatCode>General</c:formatCode>
                <c:ptCount val="24"/>
              </c:numCache>
            </c:numRef>
          </c:val>
        </c:ser>
        <c:ser>
          <c:idx val="11"/>
          <c:order val="11"/>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[5]Summary!$I$19:$AF$19</c:f>
              <c:numCache>
                <c:formatCode>General</c:formatCode>
                <c:ptCount val="24"/>
              </c:numCache>
            </c:numRef>
          </c:val>
        </c:ser>
        <c:ser>
          <c:idx val="12"/>
          <c:order val="12"/>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[5]Summary!$I$20:$AF$20</c:f>
              <c:numCache>
                <c:formatCode>General</c:formatCode>
                <c:ptCount val="24"/>
                <c:pt idx="2">
                  <c:v>-4715.02965</c:v>
                </c:pt>
                <c:pt idx="19">
                  <c:v>37188.54582</c:v>
                </c:pt>
              </c:numCache>
            </c:numRef>
          </c:val>
        </c:ser>
        <c:ser>
          <c:idx val="13"/>
          <c:order val="13"/>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[5]Summary!$I$21:$AF$21</c:f>
              <c:numCache>
                <c:formatCode>General</c:formatCode>
                <c:ptCount val="24"/>
              </c:numCache>
            </c:numRef>
          </c:val>
        </c:ser>
        <c:ser>
          <c:idx val="14"/>
          <c:order val="14"/>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[5]Summary!$I$22:$AF$22</c:f>
              <c:numCache>
                <c:formatCode>General</c:formatCode>
                <c:ptCount val="24"/>
                <c:pt idx="13">
                  <c:v>521.73044</c:v>
                </c:pt>
              </c:numCache>
            </c:numRef>
          </c:val>
        </c:ser>
        <c:ser>
          <c:idx val="15"/>
          <c:order val="15"/>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[5]Summary!$I$23:$AF$23</c:f>
              <c:numCache>
                <c:formatCode>General</c:formatCode>
                <c:ptCount val="24"/>
                <c:pt idx="7">
                  <c:v>344.28055</c:v>
                </c:pt>
                <c:pt idx="11">
                  <c:v>-353.28329</c:v>
                </c:pt>
                <c:pt idx="13">
                  <c:v>-312.5136</c:v>
                </c:pt>
                <c:pt idx="21">
                  <c:v>931.93002</c:v>
                </c:pt>
                <c:pt idx="22">
                  <c:v>111.118060000001</c:v>
                </c:pt>
              </c:numCache>
            </c:numRef>
          </c:val>
        </c:ser>
        <c:ser>
          <c:idx val="16"/>
          <c:order val="16"/>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[5]Summary!$I$24:$AF$24</c:f>
              <c:numCache>
                <c:formatCode>General</c:formatCode>
                <c:ptCount val="24"/>
                <c:pt idx="13">
                  <c:v>223.70521</c:v>
                </c:pt>
              </c:numCache>
            </c:numRef>
          </c:val>
        </c:ser>
        <c:ser>
          <c:idx val="17"/>
          <c:order val="17"/>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[5]Summary!$I$25:$AF$25</c:f>
              <c:numCache>
                <c:formatCode>General</c:formatCode>
                <c:ptCount val="24"/>
              </c:numCache>
            </c:numRef>
          </c:val>
        </c:ser>
        <c:ser>
          <c:idx val="18"/>
          <c:order val="18"/>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[5]Summary!$I$26:$AF$26</c:f>
              <c:numCache>
                <c:formatCode>General</c:formatCode>
                <c:ptCount val="24"/>
              </c:numCache>
            </c:numRef>
          </c:val>
        </c:ser>
        <c:ser>
          <c:idx val="19"/>
          <c:order val="19"/>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[5]Summary!$I$27:$AF$27</c:f>
              <c:numCache>
                <c:formatCode>General</c:formatCode>
                <c:ptCount val="24"/>
              </c:numCache>
            </c:numRef>
          </c:val>
        </c:ser>
        <c:ser>
          <c:idx val="20"/>
          <c:order val="20"/>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[5]Summary!$I$28:$AF$28</c:f>
              <c:numCache>
                <c:formatCode>General</c:formatCode>
                <c:ptCount val="24"/>
                <c:pt idx="3">
                  <c:v>418.552019999999</c:v>
                </c:pt>
                <c:pt idx="7">
                  <c:v>-844.9197</c:v>
                </c:pt>
                <c:pt idx="9">
                  <c:v>-9243.21554</c:v>
                </c:pt>
                <c:pt idx="12">
                  <c:v>0</c:v>
                </c:pt>
                <c:pt idx="13">
                  <c:v>780</c:v>
                </c:pt>
                <c:pt idx="14">
                  <c:v>263.542190000004</c:v>
                </c:pt>
              </c:numCache>
            </c:numRef>
          </c:val>
        </c:ser>
        <c:ser>
          <c:idx val="21"/>
          <c:order val="21"/>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[5]Summary!$I$29:$AF$29</c:f>
              <c:numCache>
                <c:formatCode>General</c:formatCode>
                <c:ptCount val="24"/>
                <c:pt idx="7">
                  <c:v>0</c:v>
                </c:pt>
              </c:numCache>
            </c:numRef>
          </c:val>
        </c:ser>
        <c:ser>
          <c:idx val="22"/>
          <c:order val="22"/>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[5]Summary!$I$30:$AF$30</c:f>
              <c:numCache>
                <c:formatCode>General</c:formatCode>
                <c:ptCount val="24"/>
                <c:pt idx="2">
                  <c:v>1756.69848000001</c:v>
                </c:pt>
                <c:pt idx="3">
                  <c:v>-993.205100000005</c:v>
                </c:pt>
                <c:pt idx="4">
                  <c:v>153.067850000002</c:v>
                </c:pt>
                <c:pt idx="5">
                  <c:v>0</c:v>
                </c:pt>
                <c:pt idx="6">
                  <c:v>0</c:v>
                </c:pt>
                <c:pt idx="7">
                  <c:v>1655.51782</c:v>
                </c:pt>
                <c:pt idx="8">
                  <c:v>368.179469999963</c:v>
                </c:pt>
                <c:pt idx="9">
                  <c:v>207.290420000014</c:v>
                </c:pt>
                <c:pt idx="10">
                  <c:v>0</c:v>
                </c:pt>
                <c:pt idx="11">
                  <c:v>2041.29945</c:v>
                </c:pt>
                <c:pt idx="13">
                  <c:v>408.693740000002</c:v>
                </c:pt>
                <c:pt idx="14">
                  <c:v>52.1233500000044</c:v>
                </c:pt>
                <c:pt idx="15">
                  <c:v>0</c:v>
                </c:pt>
                <c:pt idx="16">
                  <c:v>0</c:v>
                </c:pt>
                <c:pt idx="17">
                  <c:v>1177.24629</c:v>
                </c:pt>
                <c:pt idx="18">
                  <c:v>0</c:v>
                </c:pt>
                <c:pt idx="19">
                  <c:v>5963.99077999999</c:v>
                </c:pt>
                <c:pt idx="20">
                  <c:v>3573.7983</c:v>
                </c:pt>
                <c:pt idx="21">
                  <c:v>-4693.94005999999</c:v>
                </c:pt>
                <c:pt idx="22">
                  <c:v>305.202009999995</c:v>
                </c:pt>
                <c:pt idx="23">
                  <c:v>158.886410000007</c:v>
                </c:pt>
              </c:numCache>
            </c:numRef>
          </c:val>
        </c:ser>
        <c:ser>
          <c:idx val="23"/>
          <c:order val="23"/>
          <c:tx>
            <c:strRef>
              <c:f>[5]Summary!$A$8:$E$8</c:f>
              <c:strCache>
                <c:ptCount val="1"/>
                <c:pt idx="0">
                  <c:v>Broadband</c:v>
                </c:pt>
              </c:strCache>
            </c:strRef>
          </c:tx>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[5]Summary!$K$8:$AG$8</c:f>
              <c:numCache>
                <c:formatCode>General</c:formatCode>
                <c:ptCount val="23"/>
              </c:numCache>
            </c:numRef>
          </c:val>
        </c:ser>
        <c:ser>
          <c:idx val="24"/>
          <c:order val="24"/>
          <c:tx>
            <c:strRef>
              <c:f>[5]Summary!$A$9:$E$9</c:f>
              <c:strCache>
                <c:ptCount val="1"/>
                <c:pt idx="0">
                  <c:v>Capital Portfolio</c:v>
                </c:pt>
              </c:strCache>
            </c:strRef>
          </c:tx>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[5]Summary!$K$9:$AG$9</c:f>
              <c:numCache>
                <c:formatCode>General</c:formatCode>
                <c:ptCount val="23"/>
              </c:numCache>
            </c:numRef>
          </c:val>
        </c:ser>
        <c:ser>
          <c:idx val="25"/>
          <c:order val="25"/>
          <c:tx>
            <c:strRef>
              <c:f>[5]Summary!$A$10:$E$10</c:f>
              <c:strCache>
                <c:ptCount val="1"/>
                <c:pt idx="0">
                  <c:v>Coal</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[5]Summary!$K$10:$AG$10</c:f>
              <c:numCache>
                <c:formatCode>General</c:formatCode>
                <c:ptCount val="23"/>
              </c:numCache>
            </c:numRef>
          </c:val>
        </c:ser>
        <c:ser>
          <c:idx val="26"/>
          <c:order val="26"/>
          <c:tx>
            <c:strRef>
              <c:f>[5]Summary!$A$11:$E$11</c:f>
              <c:strCache>
                <c:ptCount val="1"/>
                <c:pt idx="0">
                  <c:v>Cross Commodity</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[5]Summary!$K$11:$AG$11</c:f>
              <c:numCache>
                <c:formatCode>General</c:formatCode>
                <c:ptCount val="23"/>
              </c:numCache>
            </c:numRef>
          </c:val>
        </c:ser>
        <c:ser>
          <c:idx val="27"/>
          <c:order val="27"/>
          <c:tx>
            <c:strRef>
              <c:f>[5]Summary!$A$12:$E$12</c:f>
              <c:strCache>
                <c:ptCount val="1"/>
                <c:pt idx="0">
                  <c:v>Advertising</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[5]Summary!$K$12:$AG$12</c:f>
              <c:numCache>
                <c:formatCode>General</c:formatCode>
                <c:ptCount val="23"/>
              </c:numCache>
            </c:numRef>
          </c:val>
        </c:ser>
        <c:ser>
          <c:idx val="28"/>
          <c:order val="28"/>
          <c:tx>
            <c:strRef>
              <c:f>[5]Summary!$A$13:$E$13</c:f>
              <c:strCache>
                <c:ptCount val="1"/>
                <c:pt idx="0">
                  <c:v>EES/EWS</c:v>
                </c:pt>
              </c:strCache>
            </c:strRef>
          </c:tx>
          <c:spPr>
            <a:solidFill>
              <a:srgbClr val="ff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[5]Summary!$K$13:$AG$13</c:f>
              <c:numCache>
                <c:formatCode>General</c:formatCode>
                <c:ptCount val="23"/>
                <c:pt idx="0">
                  <c:v>-32303.822</c:v>
                </c:pt>
                <c:pt idx="1">
                  <c:v>4327.27131</c:v>
                </c:pt>
                <c:pt idx="2">
                  <c:v>-5180.558</c:v>
                </c:pt>
                <c:pt idx="3">
                  <c:v>0</c:v>
                </c:pt>
                <c:pt idx="4">
                  <c:v>0</c:v>
                </c:pt>
                <c:pt idx="5">
                  <c:v>-2878.256</c:v>
                </c:pt>
                <c:pt idx="6">
                  <c:v>-2878.26516</c:v>
                </c:pt>
                <c:pt idx="7">
                  <c:v>-1702.664</c:v>
                </c:pt>
                <c:pt idx="8">
                  <c:v>0</c:v>
                </c:pt>
                <c:pt idx="9">
                  <c:v>-3042.118</c:v>
                </c:pt>
                <c:pt idx="10">
                  <c:v>0</c:v>
                </c:pt>
                <c:pt idx="11">
                  <c:v>-3449.917</c:v>
                </c:pt>
                <c:pt idx="12">
                  <c:v>2202.316</c:v>
                </c:pt>
                <c:pt idx="13">
                  <c:v>0</c:v>
                </c:pt>
                <c:pt idx="14">
                  <c:v>0</c:v>
                </c:pt>
                <c:pt idx="15">
                  <c:v>0</c:v>
                </c:pt>
                <c:pt idx="16">
                  <c:v>0</c:v>
                </c:pt>
                <c:pt idx="17">
                  <c:v>0</c:v>
                </c:pt>
                <c:pt idx="18">
                  <c:v>2072.424</c:v>
                </c:pt>
                <c:pt idx="19">
                  <c:v>0</c:v>
                </c:pt>
                <c:pt idx="20">
                  <c:v>1148.082</c:v>
                </c:pt>
                <c:pt idx="21">
                  <c:v>-3854.534</c:v>
                </c:pt>
                <c:pt idx="22">
                  <c:v>2646.83</c:v>
                </c:pt>
              </c:numCache>
            </c:numRef>
          </c:val>
        </c:ser>
        <c:ser>
          <c:idx val="29"/>
          <c:order val="29"/>
          <c:tx>
            <c:strRef>
              <c:f>[5]Summary!$A$14:$E$14</c:f>
              <c:strCache>
                <c:ptCount val="1"/>
                <c:pt idx="0">
                  <c:v>Freight</c:v>
                </c:pt>
              </c:strCache>
            </c:strRef>
          </c:tx>
          <c:spPr>
            <a:solidFill>
              <a:srgbClr val="0066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[5]Summary!$K$14:$AG$14</c:f>
              <c:numCache>
                <c:formatCode>General</c:formatCode>
                <c:ptCount val="23"/>
              </c:numCache>
            </c:numRef>
          </c:val>
        </c:ser>
        <c:ser>
          <c:idx val="30"/>
          <c:order val="30"/>
          <c:tx>
            <c:strRef>
              <c:f>[5]Summary!$A$15:$E$15</c:f>
              <c:strCache>
                <c:ptCount val="1"/>
                <c:pt idx="0">
                  <c:v>Global Products</c:v>
                </c:pt>
              </c:strCache>
            </c:strRef>
          </c:tx>
          <c:spPr>
            <a:solidFill>
              <a:srgbClr val="cc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[5]Summary!$K$15:$AG$15</c:f>
              <c:numCache>
                <c:formatCode>General</c:formatCode>
                <c:ptCount val="23"/>
              </c:numCache>
            </c:numRef>
          </c:val>
        </c:ser>
        <c:ser>
          <c:idx val="31"/>
          <c:order val="31"/>
          <c:tx>
            <c:strRef>
              <c:f>[5]Summary!$A$16:$E$16</c:f>
              <c:strCache>
                <c:ptCount val="1"/>
                <c:pt idx="0">
                  <c:v>Interest Rate</c:v>
                </c:pt>
              </c:strCache>
            </c:strRef>
          </c:tx>
          <c:spPr>
            <a:solidFill>
              <a:srgbClr val="0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[5]Summary!$K$16:$AG$16</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20">
                  <c:v>-454.014</c:v>
                </c:pt>
              </c:numCache>
            </c:numRef>
          </c:val>
        </c:ser>
        <c:ser>
          <c:idx val="32"/>
          <c:order val="32"/>
          <c:tx>
            <c:strRef>
              <c:f>[5]Summary!$A$17:$E$17</c:f>
              <c:strCache>
                <c:ptCount val="1"/>
                <c:pt idx="0">
                  <c:v>LNG</c:v>
                </c:pt>
              </c:strCache>
            </c:strRef>
          </c:tx>
          <c:spPr>
            <a:solidFill>
              <a:srgbClr val="ff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[5]Summary!$K$17:$AG$17</c:f>
              <c:numCache>
                <c:formatCode>General</c:formatCode>
                <c:ptCount val="23"/>
              </c:numCache>
            </c:numRef>
          </c:val>
        </c:ser>
        <c:ser>
          <c:idx val="33"/>
          <c:order val="33"/>
          <c:tx>
            <c:strRef>
              <c:f>[5]Summary!$A$18:$E$18</c:f>
              <c:strCache>
                <c:ptCount val="1"/>
                <c:pt idx="0">
                  <c:v>Lumber</c:v>
                </c:pt>
              </c:strCache>
            </c:strRef>
          </c:tx>
          <c:spPr>
            <a:solidFill>
              <a:srgbClr val="ffff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[5]Summary!$K$18:$AG$18</c:f>
              <c:numCache>
                <c:formatCode>General</c:formatCode>
                <c:ptCount val="23"/>
              </c:numCache>
            </c:numRef>
          </c:val>
        </c:ser>
        <c:ser>
          <c:idx val="34"/>
          <c:order val="34"/>
          <c:tx>
            <c:strRef>
              <c:f>[5]Summary!$A$19:$E$19</c:f>
              <c:strCache>
                <c:ptCount val="1"/>
                <c:pt idx="0">
                  <c:v>Merchant Portfolio</c:v>
                </c:pt>
              </c:strCache>
            </c:strRef>
          </c:tx>
          <c:spPr>
            <a:solidFill>
              <a:srgbClr val="00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[5]Summary!$K$19:$AG$19</c:f>
              <c:numCache>
                <c:formatCode>General</c:formatCode>
                <c:ptCount val="23"/>
              </c:numCache>
            </c:numRef>
          </c:val>
        </c:ser>
        <c:ser>
          <c:idx val="35"/>
          <c:order val="35"/>
          <c:tx>
            <c:strRef>
              <c:f>[5]Summary!$A$20:$E$20</c:f>
              <c:strCache>
                <c:ptCount val="1"/>
                <c:pt idx="0">
                  <c:v>Natural Gas</c:v>
                </c:pt>
              </c:strCache>
            </c:strRef>
          </c:tx>
          <c:spPr>
            <a:solidFill>
              <a:srgbClr val="800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[5]Summary!$K$20:$AG$20</c:f>
              <c:numCache>
                <c:formatCode>General</c:formatCode>
                <c:ptCount val="23"/>
                <c:pt idx="0">
                  <c:v>-4715.02965</c:v>
                </c:pt>
                <c:pt idx="17">
                  <c:v>37188.54582</c:v>
                </c:pt>
              </c:numCache>
            </c:numRef>
          </c:val>
        </c:ser>
        <c:ser>
          <c:idx val="36"/>
          <c:order val="36"/>
          <c:tx>
            <c:strRef>
              <c:f>[5]Summary!$A$21:$E$21</c:f>
              <c:strCache>
                <c:ptCount val="1"/>
                <c:pt idx="0">
                  <c:v>Paper</c:v>
                </c:pt>
              </c:strCache>
            </c:strRef>
          </c:tx>
          <c:spPr>
            <a:solidFill>
              <a:srgbClr val="80000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[5]Summary!$K$21:$AG$21</c:f>
              <c:numCache>
                <c:formatCode>General</c:formatCode>
                <c:ptCount val="23"/>
              </c:numCache>
            </c:numRef>
          </c:val>
        </c:ser>
        <c:ser>
          <c:idx val="37"/>
          <c:order val="37"/>
          <c:tx>
            <c:strRef>
              <c:f>[5]Summary!$A$22:$E$22</c:f>
              <c:strCache>
                <c:ptCount val="1"/>
                <c:pt idx="0">
                  <c:v>Power Canada</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[5]Summary!$K$22:$AG$22</c:f>
              <c:numCache>
                <c:formatCode>General</c:formatCode>
                <c:ptCount val="23"/>
                <c:pt idx="11">
                  <c:v>521.73044</c:v>
                </c:pt>
              </c:numCache>
            </c:numRef>
          </c:val>
        </c:ser>
        <c:ser>
          <c:idx val="38"/>
          <c:order val="38"/>
          <c:tx>
            <c:strRef>
              <c:f>[5]Summary!$A$23:$E$23</c:f>
              <c:strCache>
                <c:ptCount val="1"/>
                <c:pt idx="0">
                  <c:v>Power East</c:v>
                </c:pt>
              </c:strCache>
            </c:strRef>
          </c:tx>
          <c:spPr>
            <a:solidFill>
              <a:srgbClr val="0000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[5]Summary!$K$23:$AG$23</c:f>
              <c:numCache>
                <c:formatCode>General</c:formatCode>
                <c:ptCount val="23"/>
                <c:pt idx="5">
                  <c:v>344.28055</c:v>
                </c:pt>
                <c:pt idx="9">
                  <c:v>-353.28329</c:v>
                </c:pt>
                <c:pt idx="11">
                  <c:v>-312.5136</c:v>
                </c:pt>
                <c:pt idx="19">
                  <c:v>931.93002</c:v>
                </c:pt>
                <c:pt idx="20">
                  <c:v>111.118060000001</c:v>
                </c:pt>
              </c:numCache>
            </c:numRef>
          </c:val>
        </c:ser>
        <c:ser>
          <c:idx val="39"/>
          <c:order val="39"/>
          <c:tx>
            <c:strRef>
              <c:f>[5]Summary!$A$24:$E$24</c:f>
              <c:strCache>
                <c:ptCount val="1"/>
                <c:pt idx="0">
                  <c:v>Power West</c:v>
                </c:pt>
              </c:strCache>
            </c:strRef>
          </c:tx>
          <c:spPr>
            <a:solidFill>
              <a:srgbClr val="00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[5]Summary!$K$24:$AG$24</c:f>
              <c:numCache>
                <c:formatCode>General</c:formatCode>
                <c:ptCount val="23"/>
                <c:pt idx="11">
                  <c:v>223.70521</c:v>
                </c:pt>
              </c:numCache>
            </c:numRef>
          </c:val>
        </c:ser>
        <c:ser>
          <c:idx val="40"/>
          <c:order val="40"/>
          <c:tx>
            <c:strRef>
              <c:f>[5]Summary!$A$25:$E$25</c:f>
              <c:strCache>
                <c:ptCount val="1"/>
                <c:pt idx="0">
                  <c:v>Soft Commodities</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[5]Summary!$K$25:$AG$25</c:f>
              <c:numCache>
                <c:formatCode>General</c:formatCode>
                <c:ptCount val="23"/>
              </c:numCache>
            </c:numRef>
          </c:val>
        </c:ser>
        <c:ser>
          <c:idx val="41"/>
          <c:order val="41"/>
          <c:tx>
            <c:strRef>
              <c:f>[5]Summary!$A$26:$E$26</c:f>
              <c:strCache>
                <c:ptCount val="1"/>
                <c:pt idx="0">
                  <c:v>Steel</c:v>
                </c:pt>
              </c:strCache>
            </c:strRef>
          </c:tx>
          <c:spPr>
            <a:solidFill>
              <a:srgbClr val="cc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[5]Summary!$K$26:$AG$26</c:f>
              <c:numCache>
                <c:formatCode>General</c:formatCode>
                <c:ptCount val="23"/>
              </c:numCache>
            </c:numRef>
          </c:val>
        </c:ser>
        <c:ser>
          <c:idx val="42"/>
          <c:order val="42"/>
          <c:tx>
            <c:strRef>
              <c:f>[5]Summary!$A$27:$E$27</c:f>
              <c:strCache>
                <c:ptCount val="1"/>
                <c:pt idx="0">
                  <c:v>Weather</c:v>
                </c:pt>
              </c:strCache>
            </c:strRef>
          </c:tx>
          <c:spPr>
            <a:solidFill>
              <a:srgbClr val="ffff99"/>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[5]Summary!$K$27:$AG$27</c:f>
              <c:numCache>
                <c:formatCode>General</c:formatCode>
                <c:ptCount val="23"/>
              </c:numCache>
            </c:numRef>
          </c:val>
        </c:ser>
        <c:ser>
          <c:idx val="43"/>
          <c:order val="43"/>
          <c:tx>
            <c:strRef>
              <c:f>[5]Summary!$A$28:$E$28</c:f>
              <c:strCache>
                <c:ptCount val="1"/>
                <c:pt idx="0">
                  <c:v>EEL</c:v>
                </c:pt>
              </c:strCache>
            </c:strRef>
          </c:tx>
          <c:spPr>
            <a:solidFill>
              <a:srgbClr val="99cc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[5]Summary!$K$28:$AG$28</c:f>
              <c:numCache>
                <c:formatCode>General</c:formatCode>
                <c:ptCount val="23"/>
                <c:pt idx="1">
                  <c:v>418.552019999999</c:v>
                </c:pt>
                <c:pt idx="5">
                  <c:v>-844.9197</c:v>
                </c:pt>
                <c:pt idx="7">
                  <c:v>-9243.21554</c:v>
                </c:pt>
                <c:pt idx="10">
                  <c:v>0</c:v>
                </c:pt>
                <c:pt idx="11">
                  <c:v>780</c:v>
                </c:pt>
                <c:pt idx="12">
                  <c:v>263.542190000004</c:v>
                </c:pt>
              </c:numCache>
            </c:numRef>
          </c:val>
        </c:ser>
        <c:ser>
          <c:idx val="44"/>
          <c:order val="44"/>
          <c:tx>
            <c:strRef>
              <c:f>[5]Summary!$A$29:$E$29</c:f>
              <c:strCache>
                <c:ptCount val="1"/>
                <c:pt idx="0">
                  <c:v>DRAM</c:v>
                </c:pt>
              </c:strCache>
            </c:strRef>
          </c:tx>
          <c:spPr>
            <a:solidFill>
              <a:srgbClr val="ff99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[5]Summary!$K$29:$AG$29</c:f>
              <c:numCache>
                <c:formatCode>General</c:formatCode>
                <c:ptCount val="23"/>
                <c:pt idx="5">
                  <c:v>0</c:v>
                </c:pt>
              </c:numCache>
            </c:numRef>
          </c:val>
        </c:ser>
        <c:ser>
          <c:idx val="45"/>
          <c:order val="45"/>
          <c:tx>
            <c:strRef>
              <c:f>[5]Summary!$A$30:$E$30</c:f>
              <c:strCache>
                <c:ptCount val="1"/>
                <c:pt idx="0">
                  <c:v>Other (including Drift)</c:v>
                </c:pt>
              </c:strCache>
            </c:strRef>
          </c:tx>
          <c:spPr>
            <a:solidFill>
              <a:srgbClr val="cc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[5]Summary!$I$7:$AF$7</c:f>
              <c:strCache>
                <c:ptCount val="24"/>
                <c:pt idx="0">
                  <c:v>37139</c:v>
                </c:pt>
                <c:pt idx="1">
                  <c:v>37140</c:v>
                </c:pt>
                <c:pt idx="2">
                  <c:v>37141</c:v>
                </c:pt>
                <c:pt idx="3">
                  <c:v>37144</c:v>
                </c:pt>
                <c:pt idx="4">
                  <c:v>37146</c:v>
                </c:pt>
                <c:pt idx="5">
                  <c:v>37147</c:v>
                </c:pt>
                <c:pt idx="6">
                  <c:v>37148</c:v>
                </c:pt>
                <c:pt idx="7">
                  <c:v>37151</c:v>
                </c:pt>
                <c:pt idx="8">
                  <c:v>37152</c:v>
                </c:pt>
                <c:pt idx="9">
                  <c:v>37153</c:v>
                </c:pt>
                <c:pt idx="10">
                  <c:v>37154</c:v>
                </c:pt>
                <c:pt idx="11">
                  <c:v>37155</c:v>
                </c:pt>
                <c:pt idx="12">
                  <c:v>37158</c:v>
                </c:pt>
                <c:pt idx="13">
                  <c:v>37159</c:v>
                </c:pt>
                <c:pt idx="14">
                  <c:v>37160</c:v>
                </c:pt>
                <c:pt idx="15">
                  <c:v>37161</c:v>
                </c:pt>
                <c:pt idx="16">
                  <c:v>37162</c:v>
                </c:pt>
                <c:pt idx="17">
                  <c:v>37167</c:v>
                </c:pt>
                <c:pt idx="18">
                  <c:v>37168</c:v>
                </c:pt>
                <c:pt idx="19">
                  <c:v>37169</c:v>
                </c:pt>
                <c:pt idx="20">
                  <c:v>37172</c:v>
                </c:pt>
                <c:pt idx="21">
                  <c:v>37173</c:v>
                </c:pt>
                <c:pt idx="22">
                  <c:v>37174</c:v>
                </c:pt>
                <c:pt idx="23">
                  <c:v>37175</c:v>
                </c:pt>
              </c:strCache>
            </c:strRef>
          </c:cat>
          <c:val>
            <c:numRef>
              <c:f>[5]Summary!$K$30:$AG$30</c:f>
              <c:numCache>
                <c:formatCode>General</c:formatCode>
                <c:ptCount val="23"/>
                <c:pt idx="0">
                  <c:v>1756.69848000001</c:v>
                </c:pt>
                <c:pt idx="1">
                  <c:v>-993.205100000005</c:v>
                </c:pt>
                <c:pt idx="2">
                  <c:v>153.067850000002</c:v>
                </c:pt>
                <c:pt idx="3">
                  <c:v>0</c:v>
                </c:pt>
                <c:pt idx="4">
                  <c:v>0</c:v>
                </c:pt>
                <c:pt idx="5">
                  <c:v>1655.51782</c:v>
                </c:pt>
                <c:pt idx="6">
                  <c:v>368.179469999963</c:v>
                </c:pt>
                <c:pt idx="7">
                  <c:v>207.290420000014</c:v>
                </c:pt>
                <c:pt idx="8">
                  <c:v>0</c:v>
                </c:pt>
                <c:pt idx="9">
                  <c:v>2041.29945</c:v>
                </c:pt>
                <c:pt idx="11">
                  <c:v>408.693740000002</c:v>
                </c:pt>
                <c:pt idx="12">
                  <c:v>52.1233500000044</c:v>
                </c:pt>
                <c:pt idx="13">
                  <c:v>0</c:v>
                </c:pt>
                <c:pt idx="14">
                  <c:v>0</c:v>
                </c:pt>
                <c:pt idx="15">
                  <c:v>1177.24629</c:v>
                </c:pt>
                <c:pt idx="16">
                  <c:v>0</c:v>
                </c:pt>
                <c:pt idx="17">
                  <c:v>5963.99077999999</c:v>
                </c:pt>
                <c:pt idx="18">
                  <c:v>3573.7983</c:v>
                </c:pt>
                <c:pt idx="19">
                  <c:v>-4693.94005999999</c:v>
                </c:pt>
                <c:pt idx="20">
                  <c:v>305.202009999995</c:v>
                </c:pt>
                <c:pt idx="21">
                  <c:v>158.886410000007</c:v>
                </c:pt>
                <c:pt idx="22">
                  <c:v>616.163160000005</c:v>
                </c:pt>
              </c:numCache>
            </c:numRef>
          </c:val>
        </c:ser>
        <c:gapWidth val="0"/>
        <c:overlap val="100"/>
        <c:axId val="9640578"/>
        <c:axId val="60249438"/>
      </c:barChart>
      <c:catAx>
        <c:axId val="9640578"/>
        <c:scaling>
          <c:orientation val="minMax"/>
          <c:min val="37137"/>
        </c:scaling>
        <c:delete val="0"/>
        <c:axPos val="b"/>
        <c:numFmt formatCode="General" sourceLinked="1"/>
        <c:majorTickMark val="out"/>
        <c:minorTickMark val="none"/>
        <c:tickLblPos val="high"/>
        <c:spPr>
          <a:ln w="0">
            <a:solidFill>
              <a:srgbClr val="000000"/>
            </a:solidFill>
          </a:ln>
        </c:spPr>
        <c:txPr>
          <a:bodyPr/>
          <a:lstStyle/>
          <a:p>
            <a:pPr>
              <a:defRPr b="0" sz="500" strike="noStrike" u="none">
                <a:solidFill>
                  <a:srgbClr val="000000"/>
                </a:solidFill>
                <a:uFillTx/>
                <a:latin typeface="Arial"/>
              </a:defRPr>
            </a:pPr>
          </a:p>
        </c:txPr>
        <c:crossAx val="60249438"/>
        <c:crossesAt val="0"/>
        <c:auto val="1"/>
        <c:lblAlgn val="ctr"/>
        <c:lblOffset val="100"/>
        <c:noMultiLvlLbl val="0"/>
      </c:catAx>
      <c:valAx>
        <c:axId val="60249438"/>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575" strike="noStrike" u="none">
                <a:solidFill>
                  <a:srgbClr val="000000"/>
                </a:solidFill>
                <a:uFillTx/>
                <a:latin typeface="Arial"/>
              </a:defRPr>
            </a:pPr>
          </a:p>
        </c:txPr>
        <c:crossAx val="9640578"/>
        <c:crossesAt val="1"/>
        <c:crossBetween val="midCat"/>
      </c:valAx>
      <c:spPr>
        <a:solidFill>
          <a:srgbClr val="ffffff"/>
        </a:solidFill>
        <a:ln w="12600">
          <a:solidFill>
            <a:srgbClr val="808080"/>
          </a:solidFill>
          <a:round/>
        </a:ln>
      </c:spPr>
    </c:plotArea>
    <c:legend>
      <c:legendPos val="r"/>
      <c:layout>
        <c:manualLayout>
          <c:xMode val="edge"/>
          <c:yMode val="edge"/>
          <c:x val="0.823167266527752"/>
          <c:y val="0.0207590523730291"/>
          <c:w val="0.152017427543095"/>
          <c:h val="0.98114254021076"/>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025" strike="noStrike" u="none">
                <a:solidFill>
                  <a:srgbClr val="000000"/>
                </a:solidFill>
                <a:uFillTx/>
                <a:latin typeface="Arial"/>
              </a:rPr>
              <a:t>Breakout of Errors by Type per Week Rolling 60 Days</a:t>
            </a:r>
          </a:p>
        </c:rich>
      </c:tx>
      <c:layout>
        <c:manualLayout>
          <c:xMode val="edge"/>
          <c:yMode val="edge"/>
          <c:x val="0.223535733476625"/>
          <c:y val="0.0349052242256126"/>
        </c:manualLayout>
      </c:layout>
      <c:overlay val="0"/>
      <c:spPr>
        <a:noFill/>
        <a:ln w="0">
          <a:noFill/>
        </a:ln>
      </c:spPr>
    </c:title>
    <c:autoTitleDeleted val="0"/>
    <c:plotArea>
      <c:layout>
        <c:manualLayout>
          <c:xMode val="edge"/>
          <c:yMode val="edge"/>
          <c:x val="0.0219595199713416"/>
          <c:y val="0.114655570966251"/>
          <c:w val="0.775246283360201"/>
          <c:h val="0.779126213592233"/>
        </c:manualLayout>
      </c:layout>
      <c:barChart>
        <c:barDir val="col"/>
        <c:grouping val="stacked"/>
        <c:varyColors val="0"/>
        <c:ser>
          <c:idx val="0"/>
          <c:order val="0"/>
          <c:tx>
            <c:strRef>
              <c:f>'Graph Data Oct 01'!$A$2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0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01'!$V$2:$AF$2</c:f>
              <c:numCache>
                <c:formatCode>General</c:formatCode>
                <c:ptCount val="11"/>
                <c:pt idx="7">
                  <c:v>1</c:v>
                </c:pt>
                <c:pt idx="8">
                  <c:v>2</c:v>
                </c:pt>
                <c:pt idx="9">
                  <c:v>2</c:v>
                </c:pt>
                <c:pt idx="10">
                  <c:v>2</c:v>
                </c:pt>
              </c:numCache>
            </c:numRef>
          </c:val>
        </c:ser>
        <c:ser>
          <c:idx val="1"/>
          <c:order val="1"/>
          <c:tx>
            <c:strRef>
              <c:f>'Graph Data Oct 01'!$A$3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01'!$V$3:$AF$3</c:f>
              <c:numCache>
                <c:formatCode>General</c:formatCode>
                <c:ptCount val="11"/>
                <c:pt idx="9">
                  <c:v>1</c:v>
                </c:pt>
              </c:numCache>
            </c:numRef>
          </c:val>
        </c:ser>
        <c:ser>
          <c:idx val="2"/>
          <c:order val="2"/>
          <c:tx>
            <c:strRef>
              <c:f>'Graph Data Oct 01'!$A$4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01'!$V$4:$AF$4</c:f>
              <c:numCache>
                <c:formatCode>General</c:formatCode>
                <c:ptCount val="11"/>
                <c:pt idx="1">
                  <c:v>17</c:v>
                </c:pt>
                <c:pt idx="2">
                  <c:v>12</c:v>
                </c:pt>
                <c:pt idx="3">
                  <c:v>5</c:v>
                </c:pt>
                <c:pt idx="4">
                  <c:v>4</c:v>
                </c:pt>
                <c:pt idx="5">
                  <c:v>8</c:v>
                </c:pt>
                <c:pt idx="6">
                  <c:v>11</c:v>
                </c:pt>
                <c:pt idx="7">
                  <c:v>4</c:v>
                </c:pt>
                <c:pt idx="8">
                  <c:v>6</c:v>
                </c:pt>
                <c:pt idx="9">
                  <c:v>4</c:v>
                </c:pt>
                <c:pt idx="10">
                  <c:v>10</c:v>
                </c:pt>
              </c:numCache>
            </c:numRef>
          </c:val>
        </c:ser>
        <c:ser>
          <c:idx val="3"/>
          <c:order val="3"/>
          <c:tx>
            <c:strRef>
              <c:f>'Graph Data Oct 01'!$A$5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01'!$V$5:$AF$5</c:f>
              <c:numCache>
                <c:formatCode>General</c:formatCode>
                <c:ptCount val="11"/>
                <c:pt idx="0">
                  <c:v>9</c:v>
                </c:pt>
                <c:pt idx="1">
                  <c:v>4</c:v>
                </c:pt>
                <c:pt idx="2">
                  <c:v>5</c:v>
                </c:pt>
                <c:pt idx="3">
                  <c:v>5</c:v>
                </c:pt>
                <c:pt idx="4">
                  <c:v>3</c:v>
                </c:pt>
                <c:pt idx="5">
                  <c:v>6</c:v>
                </c:pt>
                <c:pt idx="6">
                  <c:v>4</c:v>
                </c:pt>
                <c:pt idx="7">
                  <c:v>3</c:v>
                </c:pt>
                <c:pt idx="8">
                  <c:v>6</c:v>
                </c:pt>
                <c:pt idx="9">
                  <c:v>4</c:v>
                </c:pt>
                <c:pt idx="10">
                  <c:v>6</c:v>
                </c:pt>
              </c:numCache>
            </c:numRef>
          </c:val>
        </c:ser>
        <c:ser>
          <c:idx val="4"/>
          <c:order val="4"/>
          <c:tx>
            <c:strRef>
              <c:f>'Graph Data Oct 01'!$A$6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01'!$V$6:$AF$6</c:f>
              <c:numCache>
                <c:formatCode>General</c:formatCode>
                <c:ptCount val="11"/>
                <c:pt idx="0">
                  <c:v>5</c:v>
                </c:pt>
                <c:pt idx="1">
                  <c:v>1</c:v>
                </c:pt>
                <c:pt idx="2">
                  <c:v>1</c:v>
                </c:pt>
                <c:pt idx="3">
                  <c:v>2</c:v>
                </c:pt>
                <c:pt idx="5">
                  <c:v>1</c:v>
                </c:pt>
                <c:pt idx="7">
                  <c:v>2</c:v>
                </c:pt>
              </c:numCache>
            </c:numRef>
          </c:val>
        </c:ser>
        <c:ser>
          <c:idx val="5"/>
          <c:order val="5"/>
          <c:tx>
            <c:strRef>
              <c:f>'Graph Data Oct 01'!$A$7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9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01'!$V$7:$AF$7</c:f>
              <c:numCache>
                <c:formatCode>General</c:formatCode>
                <c:ptCount val="11"/>
                <c:pt idx="1">
                  <c:v>2</c:v>
                </c:pt>
                <c:pt idx="2">
                  <c:v>1</c:v>
                </c:pt>
                <c:pt idx="3">
                  <c:v>2</c:v>
                </c:pt>
                <c:pt idx="5">
                  <c:v>3</c:v>
                </c:pt>
                <c:pt idx="6">
                  <c:v>1</c:v>
                </c:pt>
                <c:pt idx="7">
                  <c:v>1</c:v>
                </c:pt>
                <c:pt idx="10">
                  <c:v>1</c:v>
                </c:pt>
              </c:numCache>
            </c:numRef>
          </c:val>
        </c:ser>
        <c:ser>
          <c:idx val="6"/>
          <c:order val="6"/>
          <c:tx>
            <c:strRef>
              <c:f>'Graph Data Oct 01'!$A$8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0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01'!$V$8:$AF$8</c:f>
              <c:numCache>
                <c:formatCode>General</c:formatCode>
                <c:ptCount val="11"/>
                <c:pt idx="0">
                  <c:v>2</c:v>
                </c:pt>
                <c:pt idx="2">
                  <c:v>1</c:v>
                </c:pt>
                <c:pt idx="3">
                  <c:v>1</c:v>
                </c:pt>
                <c:pt idx="4">
                  <c:v>3</c:v>
                </c:pt>
                <c:pt idx="5">
                  <c:v>2</c:v>
                </c:pt>
              </c:numCache>
            </c:numRef>
          </c:val>
        </c:ser>
        <c:ser>
          <c:idx val="7"/>
          <c:order val="7"/>
          <c:tx>
            <c:strRef>
              <c:f>'Graph Data Oct 01'!$A$9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9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01'!$V$9:$AF$9</c:f>
              <c:numCache>
                <c:formatCode>General</c:formatCode>
                <c:ptCount val="11"/>
                <c:pt idx="0">
                  <c:v>2</c:v>
                </c:pt>
                <c:pt idx="1">
                  <c:v>3</c:v>
                </c:pt>
                <c:pt idx="2">
                  <c:v>3</c:v>
                </c:pt>
                <c:pt idx="3">
                  <c:v>2</c:v>
                </c:pt>
                <c:pt idx="4">
                  <c:v>3</c:v>
                </c:pt>
                <c:pt idx="5">
                  <c:v>2</c:v>
                </c:pt>
                <c:pt idx="6">
                  <c:v>1</c:v>
                </c:pt>
                <c:pt idx="8">
                  <c:v>1</c:v>
                </c:pt>
                <c:pt idx="9">
                  <c:v>3</c:v>
                </c:pt>
                <c:pt idx="10">
                  <c:v>1</c:v>
                </c:pt>
              </c:numCache>
            </c:numRef>
          </c:val>
        </c:ser>
        <c:ser>
          <c:idx val="8"/>
          <c:order val="8"/>
          <c:tx>
            <c:strRef>
              <c:f>'Graph Data Oct 01'!$A$10</c:f>
              <c:strCache>
                <c:ptCount val="1"/>
                <c:pt idx="0">
                  <c:v>Not identified</c:v>
                </c:pt>
              </c:strCache>
            </c:strRef>
          </c:tx>
          <c:spPr>
            <a:solidFill>
              <a:srgbClr val="99cc00"/>
            </a:solidFill>
            <a:ln w="12600">
              <a:solidFill>
                <a:srgbClr val="000000"/>
              </a:solidFill>
              <a:round/>
            </a:ln>
          </c:spPr>
          <c:invertIfNegative val="0"/>
          <c:dPt>
            <c:idx val="7"/>
            <c:invertIfNegative val="0"/>
            <c:spPr>
              <a:solidFill>
                <a:srgbClr val="99cc00"/>
              </a:solidFill>
              <a:ln w="12600">
                <a:solidFill>
                  <a:srgbClr val="000000"/>
                </a:solidFill>
                <a:round/>
              </a:ln>
            </c:spPr>
          </c:dPt>
          <c:dPt>
            <c:idx val="8"/>
            <c:invertIfNegative val="0"/>
            <c:spPr>
              <a:solidFill>
                <a:srgbClr val="99cc00"/>
              </a:solidFill>
              <a:ln w="12600">
                <a:solidFill>
                  <a:srgbClr val="000000"/>
                </a:solidFill>
                <a:round/>
              </a:ln>
            </c:spPr>
          </c:dPt>
          <c:dPt>
            <c:idx val="9"/>
            <c:invertIfNegative val="0"/>
            <c:spPr>
              <a:solidFill>
                <a:srgbClr val="99cc00"/>
              </a:solidFill>
              <a:ln w="12600">
                <a:solidFill>
                  <a:srgbClr val="000000"/>
                </a:solidFill>
                <a:round/>
              </a:ln>
            </c:spPr>
          </c:dPt>
          <c:dLbls>
            <c:dLbl>
              <c:idx val="7"/>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dLbl>
              <c:idx val="9"/>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dLbl>
            <c:txPr>
              <a:bodyPr wrap="none"/>
              <a:lstStyle/>
              <a:p>
                <a:pPr>
                  <a:defRPr b="0" sz="1150" strike="noStrike" u="none">
                    <a:solidFill>
                      <a:srgbClr val="00008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Oct 01'!$V$1:$AF$1</c:f>
              <c:strCache>
                <c:ptCount val="11"/>
                <c:pt idx="0">
                  <c:v>07/23-07/27</c:v>
                </c:pt>
                <c:pt idx="1">
                  <c:v>07/30-08/03</c:v>
                </c:pt>
                <c:pt idx="2">
                  <c:v>08/06-08/10</c:v>
                </c:pt>
                <c:pt idx="3">
                  <c:v>08/13-08/17</c:v>
                </c:pt>
                <c:pt idx="4">
                  <c:v>8/20-8/24</c:v>
                </c:pt>
                <c:pt idx="5">
                  <c:v>08/27-8/31</c:v>
                </c:pt>
                <c:pt idx="6">
                  <c:v>09/04/-09/07</c:v>
                </c:pt>
                <c:pt idx="7">
                  <c:v>09/10-09/14</c:v>
                </c:pt>
                <c:pt idx="8">
                  <c:v>09/17-09/21</c:v>
                </c:pt>
                <c:pt idx="9">
                  <c:v>09/24-09/28</c:v>
                </c:pt>
                <c:pt idx="10">
                  <c:v>10/01-10/05</c:v>
                </c:pt>
              </c:strCache>
            </c:strRef>
          </c:cat>
          <c:val>
            <c:numRef>
              <c:f>'Graph Data Oct 01'!$V$10:$AF$10</c:f>
              <c:numCache>
                <c:formatCode>General</c:formatCode>
                <c:ptCount val="11"/>
                <c:pt idx="0">
                  <c:v>1</c:v>
                </c:pt>
                <c:pt idx="1">
                  <c:v>2</c:v>
                </c:pt>
                <c:pt idx="2">
                  <c:v>1</c:v>
                </c:pt>
                <c:pt idx="4">
                  <c:v>1</c:v>
                </c:pt>
                <c:pt idx="5">
                  <c:v>1</c:v>
                </c:pt>
                <c:pt idx="6">
                  <c:v>1</c:v>
                </c:pt>
                <c:pt idx="8">
                  <c:v>1</c:v>
                </c:pt>
                <c:pt idx="10">
                  <c:v>3</c:v>
                </c:pt>
              </c:numCache>
            </c:numRef>
          </c:val>
        </c:ser>
        <c:gapWidth val="110"/>
        <c:overlap val="100"/>
        <c:axId val="7088164"/>
        <c:axId val="95279453"/>
      </c:barChart>
      <c:catAx>
        <c:axId val="7088164"/>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95279453"/>
        <c:crossesAt val="0"/>
        <c:auto val="1"/>
        <c:lblAlgn val="ctr"/>
        <c:lblOffset val="100"/>
        <c:noMultiLvlLbl val="0"/>
      </c:catAx>
      <c:valAx>
        <c:axId val="9527945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7088164"/>
        <c:crossesAt val="1"/>
        <c:crossBetween val="midCat"/>
      </c:valAx>
      <c:spPr>
        <a:solidFill>
          <a:srgbClr val="ffffff"/>
        </a:solidFill>
        <a:ln w="12600">
          <a:solidFill>
            <a:srgbClr val="c0c0c0"/>
          </a:solidFill>
          <a:round/>
        </a:ln>
      </c:spPr>
    </c:plotArea>
    <c:legend>
      <c:legendPos val="r"/>
      <c:layout>
        <c:manualLayout>
          <c:xMode val="edge"/>
          <c:yMode val="edge"/>
          <c:x val="0.802471789360559"/>
          <c:y val="0.0779010633379565"/>
          <c:w val="0.17818377216550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25" strike="noStrike" u="none">
                <a:solidFill>
                  <a:srgbClr val="000000"/>
                </a:solidFill>
                <a:uFillTx/>
                <a:latin typeface="Arial"/>
              </a:rPr>
              <a:t>Trend of Weekly Errors Rolling 60 Days</a:t>
            </a:r>
          </a:p>
        </c:rich>
      </c:tx>
      <c:overlay val="0"/>
      <c:spPr>
        <a:noFill/>
        <a:ln w="0">
          <a:noFill/>
        </a:ln>
      </c:spPr>
    </c:title>
    <c:autoTitleDeleted val="0"/>
    <c:plotArea>
      <c:layout>
        <c:manualLayout>
          <c:xMode val="edge"/>
          <c:yMode val="edge"/>
          <c:x val="0.0458708290196703"/>
          <c:y val="0.099194847020934"/>
          <c:w val="0.888189854264554"/>
          <c:h val="0.73676865271068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9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Oct 01'!$W$12:$AF$12</c:f>
              <c:multiLvlStrCache>
                <c:ptCount val="1"/>
                <c:lvl>
                  <c:pt idx="0">
                    <c:v>10/1/2001</c:v>
                  </c:pt>
                </c:lvl>
                <c:lvl>
                  <c:pt idx="0">
                    <c:v>9/24/2001</c:v>
                  </c:pt>
                </c:lvl>
                <c:lvl>
                  <c:pt idx="0">
                    <c:v>9/17/2001</c:v>
                  </c:pt>
                </c:lvl>
                <c:lvl>
                  <c:pt idx="0">
                    <c:v>9/10/2001</c:v>
                  </c:pt>
                </c:lvl>
                <c:lvl>
                  <c:pt idx="0">
                    <c:v>9/4/2001</c:v>
                  </c:pt>
                </c:lvl>
                <c:lvl>
                  <c:pt idx="0">
                    <c:v>8/27/2001</c:v>
                  </c:pt>
                </c:lvl>
                <c:lvl>
                  <c:pt idx="0">
                    <c:v>8/20/2001</c:v>
                  </c:pt>
                </c:lvl>
                <c:lvl>
                  <c:pt idx="0">
                    <c:v>8/13/2001</c:v>
                  </c:pt>
                </c:lvl>
                <c:lvl>
                  <c:pt idx="0">
                    <c:v>8/6/2001</c:v>
                  </c:pt>
                </c:lvl>
                <c:lvl>
                  <c:pt idx="0">
                    <c:v>7/30/2001</c:v>
                  </c:pt>
                </c:lvl>
              </c:multiLvlStrCache>
            </c:multiLvlStrRef>
          </c:cat>
          <c:val>
            <c:numRef>
              <c:f>'Graph Data Oct 01'!$W$11:$AF$11</c:f>
              <c:numCache>
                <c:formatCode>General</c:formatCode>
                <c:ptCount val="10"/>
                <c:pt idx="0">
                  <c:v>29</c:v>
                </c:pt>
                <c:pt idx="1">
                  <c:v>24</c:v>
                </c:pt>
                <c:pt idx="2">
                  <c:v>17</c:v>
                </c:pt>
                <c:pt idx="3">
                  <c:v>14</c:v>
                </c:pt>
                <c:pt idx="4">
                  <c:v>23</c:v>
                </c:pt>
                <c:pt idx="5">
                  <c:v>18</c:v>
                </c:pt>
                <c:pt idx="6">
                  <c:v>11</c:v>
                </c:pt>
                <c:pt idx="7">
                  <c:v>16</c:v>
                </c:pt>
                <c:pt idx="8">
                  <c:v>14</c:v>
                </c:pt>
                <c:pt idx="9">
                  <c:v>23</c:v>
                </c:pt>
              </c:numCache>
            </c:numRef>
          </c:val>
          <c:smooth val="0"/>
        </c:ser>
        <c:hiLowLines>
          <c:spPr>
            <a:ln w="0">
              <a:noFill/>
            </a:ln>
          </c:spPr>
        </c:hiLowLines>
        <c:marker val="1"/>
        <c:axId val="21966193"/>
        <c:axId val="81553707"/>
      </c:lineChart>
      <c:catAx>
        <c:axId val="21966193"/>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81553707"/>
        <c:crossesAt val="0"/>
        <c:auto val="1"/>
        <c:lblAlgn val="ctr"/>
        <c:lblOffset val="100"/>
        <c:noMultiLvlLbl val="0"/>
      </c:catAx>
      <c:valAx>
        <c:axId val="8155370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21966193"/>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0508083140877598"/>
          <c:y val="0.88845947396672"/>
        </c:manualLayout>
      </c:layout>
      <c:overlay val="0"/>
      <c:spPr>
        <a:solidFill>
          <a:srgbClr val="ffffff"/>
        </a:solidFill>
        <a:ln w="0">
          <a:solidFill>
            <a:srgbClr val="000000"/>
          </a:solidFill>
        </a:ln>
      </c:spPr>
      <c:txPr>
        <a:bodyPr/>
        <a:lstStyle/>
        <a:p>
          <a:pPr>
            <a:defRPr b="0" sz="9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10.xml.rels><?xml version="1.0" encoding="UTF-8"?>
<Relationships xmlns="http://schemas.openxmlformats.org/package/2006/relationships"><Relationship Id="rId1" Type="http://schemas.openxmlformats.org/officeDocument/2006/relationships/chart" Target="../charts/chart22.xml"/><Relationship Id="rId2" Type="http://schemas.openxmlformats.org/officeDocument/2006/relationships/chart" Target="../charts/chart23.xml"/><Relationship Id="rId3" Type="http://schemas.openxmlformats.org/officeDocument/2006/relationships/chart" Target="../charts/chart24.xml"/><Relationship Id="rId4" Type="http://schemas.openxmlformats.org/officeDocument/2006/relationships/chart" Target="../charts/chart25.xml"/><Relationship Id="rId5" Type="http://schemas.openxmlformats.org/officeDocument/2006/relationships/chart" Target="../charts/chart26.xml"/><Relationship Id="rId6" Type="http://schemas.openxmlformats.org/officeDocument/2006/relationships/chart" Target="../charts/chart27.xml"/><Relationship Id="rId7" Type="http://schemas.openxmlformats.org/officeDocument/2006/relationships/chart" Target="../charts/chart28.xml"/><Relationship Id="rId8" Type="http://schemas.openxmlformats.org/officeDocument/2006/relationships/chart" Target="../charts/chart29.xml"/>
</Relationships>
</file>

<file path=xl/drawings/_rels/drawing13.xml.rels><?xml version="1.0" encoding="UTF-8"?>
<Relationships xmlns="http://schemas.openxmlformats.org/package/2006/relationships"><Relationship Id="rId1" Type="http://schemas.openxmlformats.org/officeDocument/2006/relationships/chart" Target="../charts/chart30.xml"/><Relationship Id="rId2" Type="http://schemas.openxmlformats.org/officeDocument/2006/relationships/chart" Target="../charts/chart31.xml"/><Relationship Id="rId3" Type="http://schemas.openxmlformats.org/officeDocument/2006/relationships/chart" Target="../charts/chart32.xml"/><Relationship Id="rId4" Type="http://schemas.openxmlformats.org/officeDocument/2006/relationships/chart" Target="../charts/chart33.xml"/><Relationship Id="rId5" Type="http://schemas.openxmlformats.org/officeDocument/2006/relationships/chart" Target="../charts/chart34.xml"/><Relationship Id="rId6" Type="http://schemas.openxmlformats.org/officeDocument/2006/relationships/chart" Target="../charts/chart35.xml"/><Relationship Id="rId7" Type="http://schemas.openxmlformats.org/officeDocument/2006/relationships/chart" Target="../charts/chart36.xml"/>
</Relationships>
</file>

<file path=xl/drawings/_rels/drawing16.xml.rels><?xml version="1.0" encoding="UTF-8"?>
<Relationships xmlns="http://schemas.openxmlformats.org/package/2006/relationships"><Relationship Id="rId1" Type="http://schemas.openxmlformats.org/officeDocument/2006/relationships/chart" Target="../charts/chart37.xml"/><Relationship Id="rId2" Type="http://schemas.openxmlformats.org/officeDocument/2006/relationships/chart" Target="../charts/chart38.xml"/><Relationship Id="rId3" Type="http://schemas.openxmlformats.org/officeDocument/2006/relationships/chart" Target="../charts/chart39.xml"/><Relationship Id="rId4" Type="http://schemas.openxmlformats.org/officeDocument/2006/relationships/chart" Target="../charts/chart40.xml"/><Relationship Id="rId5" Type="http://schemas.openxmlformats.org/officeDocument/2006/relationships/chart" Target="../charts/chart41.xml"/><Relationship Id="rId6" Type="http://schemas.openxmlformats.org/officeDocument/2006/relationships/chart" Target="../charts/chart42.xml"/><Relationship Id="rId7" Type="http://schemas.openxmlformats.org/officeDocument/2006/relationships/chart" Target="../charts/chart43.xml"/>
</Relationships>
</file>

<file path=xl/drawings/_rels/drawing18.xml.rels><?xml version="1.0" encoding="UTF-8"?>
<Relationships xmlns="http://schemas.openxmlformats.org/package/2006/relationships"><Relationship Id="rId1" Type="http://schemas.openxmlformats.org/officeDocument/2006/relationships/chart" Target="../charts/chart44.xml"/><Relationship Id="rId2" Type="http://schemas.openxmlformats.org/officeDocument/2006/relationships/chart" Target="../charts/chart45.xml"/><Relationship Id="rId3" Type="http://schemas.openxmlformats.org/officeDocument/2006/relationships/chart" Target="../charts/chart46.xml"/><Relationship Id="rId4" Type="http://schemas.openxmlformats.org/officeDocument/2006/relationships/chart" Target="../charts/chart47.xml"/><Relationship Id="rId5" Type="http://schemas.openxmlformats.org/officeDocument/2006/relationships/chart" Target="../charts/chart48.xml"/><Relationship Id="rId6" Type="http://schemas.openxmlformats.org/officeDocument/2006/relationships/chart" Target="../charts/chart49.xml"/>
</Relationships>
</file>

<file path=xl/drawings/_rels/drawing20.xml.rels><?xml version="1.0" encoding="UTF-8"?>
<Relationships xmlns="http://schemas.openxmlformats.org/package/2006/relationships"><Relationship Id="rId1" Type="http://schemas.openxmlformats.org/officeDocument/2006/relationships/chart" Target="../charts/chart50.xml"/><Relationship Id="rId2" Type="http://schemas.openxmlformats.org/officeDocument/2006/relationships/chart" Target="../charts/chart51.xml"/><Relationship Id="rId3" Type="http://schemas.openxmlformats.org/officeDocument/2006/relationships/chart" Target="../charts/chart52.xml"/><Relationship Id="rId4" Type="http://schemas.openxmlformats.org/officeDocument/2006/relationships/chart" Target="../charts/chart53.xml"/><Relationship Id="rId5" Type="http://schemas.openxmlformats.org/officeDocument/2006/relationships/chart" Target="../charts/chart54.xml"/><Relationship Id="rId6" Type="http://schemas.openxmlformats.org/officeDocument/2006/relationships/chart" Target="../charts/chart55.xml"/>
</Relationships>
</file>

<file path=xl/drawings/_rels/drawing4.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Relationship Id="rId7" Type="http://schemas.openxmlformats.org/officeDocument/2006/relationships/chart" Target="../charts/chart14.xml"/>
</Relationships>
</file>

<file path=xl/drawings/_rels/drawing7.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Relationship Id="rId3" Type="http://schemas.openxmlformats.org/officeDocument/2006/relationships/chart" Target="../charts/chart17.xml"/><Relationship Id="rId4" Type="http://schemas.openxmlformats.org/officeDocument/2006/relationships/chart" Target="../charts/chart18.xml"/><Relationship Id="rId5" Type="http://schemas.openxmlformats.org/officeDocument/2006/relationships/chart" Target="../charts/chart19.xml"/><Relationship Id="rId6" Type="http://schemas.openxmlformats.org/officeDocument/2006/relationships/chart" Target="../charts/chart20.xml"/><Relationship Id="rId7" Type="http://schemas.openxmlformats.org/officeDocument/2006/relationships/chart" Target="../charts/chart2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8"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9"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6</xdr:col>
      <xdr:colOff>1393200</xdr:colOff>
      <xdr:row>74</xdr:row>
      <xdr:rowOff>161640</xdr:rowOff>
    </xdr:to>
    <xdr:graphicFrame>
      <xdr:nvGraphicFramePr>
        <xdr:cNvPr id="33" name="Chart 1"/>
        <xdr:cNvGraphicFramePr/>
      </xdr:nvGraphicFramePr>
      <xdr:xfrm>
        <a:off x="80640" y="902988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34"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35"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75</xdr:row>
      <xdr:rowOff>75960</xdr:rowOff>
    </xdr:from>
    <xdr:to>
      <xdr:col>9</xdr:col>
      <xdr:colOff>815400</xdr:colOff>
      <xdr:row>95</xdr:row>
      <xdr:rowOff>124200</xdr:rowOff>
    </xdr:to>
    <xdr:graphicFrame>
      <xdr:nvGraphicFramePr>
        <xdr:cNvPr id="37" name="Chart 4"/>
        <xdr:cNvGraphicFramePr/>
      </xdr:nvGraphicFramePr>
      <xdr:xfrm>
        <a:off x="6118560" y="12220200"/>
        <a:ext cx="8153280" cy="32868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38"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39"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95</xdr:row>
      <xdr:rowOff>162000</xdr:rowOff>
    </xdr:to>
    <xdr:graphicFrame>
      <xdr:nvGraphicFramePr>
        <xdr:cNvPr id="40" name="Chart 7"/>
        <xdr:cNvGraphicFramePr/>
      </xdr:nvGraphicFramePr>
      <xdr:xfrm>
        <a:off x="0" y="12201480"/>
        <a:ext cx="6039000" cy="33433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55</xdr:row>
      <xdr:rowOff>142920</xdr:rowOff>
    </xdr:from>
    <xdr:to>
      <xdr:col>9</xdr:col>
      <xdr:colOff>634320</xdr:colOff>
      <xdr:row>74</xdr:row>
      <xdr:rowOff>133200</xdr:rowOff>
    </xdr:to>
    <xdr:graphicFrame>
      <xdr:nvGraphicFramePr>
        <xdr:cNvPr id="42" name="Chart 8"/>
        <xdr:cNvGraphicFramePr/>
      </xdr:nvGraphicFramePr>
      <xdr:xfrm>
        <a:off x="8162280" y="9048960"/>
        <a:ext cx="5928480" cy="3066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6</xdr:col>
      <xdr:colOff>2757240</xdr:colOff>
      <xdr:row>33</xdr:row>
      <xdr:rowOff>133560</xdr:rowOff>
    </xdr:from>
    <xdr:to>
      <xdr:col>9</xdr:col>
      <xdr:colOff>785160</xdr:colOff>
      <xdr:row>55</xdr:row>
      <xdr:rowOff>56880</xdr:rowOff>
    </xdr:to>
    <xdr:graphicFrame>
      <xdr:nvGraphicFramePr>
        <xdr:cNvPr id="43" name="Chart 9"/>
        <xdr:cNvGraphicFramePr/>
      </xdr:nvGraphicFramePr>
      <xdr:xfrm>
        <a:off x="9379080" y="5477040"/>
        <a:ext cx="4862520" cy="348588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0.916010219288908</cdr:y>
    </cdr:from>
    <cdr:to>
      <cdr:x>0.580468003820439</cdr:x>
      <cdr:y>0.96274217585693</cdr:y>
    </cdr:to>
    <cdr:sp>
      <cdr:nvSpPr>
        <cdr:cNvPr id="36" name="Text 1"/>
        <cdr:cNvSpPr/>
      </cdr:nvSpPr>
      <cdr:spPr>
        <a:xfrm>
          <a:off x="1290240" y="3097800"/>
          <a:ext cx="1335240" cy="1580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1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0.17966142107773</cdr:x>
      <cdr:y>0.351744186046512</cdr:y>
    </cdr:from>
    <cdr:to>
      <cdr:x>0.871661897949452</cdr:x>
      <cdr:y>0.351744186046512</cdr:y>
    </cdr:to>
    <cdr:sp>
      <cdr:nvSpPr>
        <cdr:cNvPr id="41" name="Line 1"/>
        <cdr:cNvSpPr/>
      </cdr:nvSpPr>
      <cdr:spPr>
        <a:xfrm flipH="1">
          <a:off x="1085040" y="1176120"/>
          <a:ext cx="4179240" cy="0"/>
        </a:xfrm>
        <a:prstGeom prst="line">
          <a:avLst/>
        </a:prstGeom>
        <a:ln w="28440">
          <a:solidFill>
            <a:srgbClr val="000000"/>
          </a:solidFill>
          <a:miter/>
        </a:ln>
      </cdr:spPr>
      <cdr:style>
        <a:lnRef idx="0"/>
        <a:fillRef idx="0"/>
        <a:effectRef idx="0"/>
        <a:fontRef idx="minor"/>
      </cdr:style>
    </cdr:sp>
  </cdr:relSizeAnchor>
</c:userShapes>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4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4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4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4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4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5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5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53"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0.298238670096972</cdr:x>
      <cdr:y>0.930272787757818</cdr:y>
    </cdr:from>
    <cdr:to>
      <cdr:x>0.572992941486906</cdr:x>
      <cdr:y>0.969261477045908</cdr:y>
    </cdr:to>
    <cdr:sp>
      <cdr:nvSpPr>
        <cdr:cNvPr id="47" name="Text 1"/>
        <cdr:cNvSpPr/>
      </cdr:nvSpPr>
      <cdr:spPr>
        <a:xfrm>
          <a:off x="1627560" y="2516760"/>
          <a:ext cx="1499400" cy="10548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0.166964711492609</cdr:x>
      <cdr:y>0.351491010873076</cdr:y>
    </cdr:from>
    <cdr:to>
      <cdr:x>0.856461611826419</cdr:x>
      <cdr:y>0.351491010873076</cdr:y>
    </cdr:to>
    <cdr:sp>
      <cdr:nvSpPr>
        <cdr:cNvPr id="52" name="Line 1"/>
        <cdr:cNvSpPr/>
      </cdr:nvSpPr>
      <cdr:spPr>
        <a:xfrm flipH="1">
          <a:off x="1008360" y="1175400"/>
          <a:ext cx="4164120" cy="0"/>
        </a:xfrm>
        <a:prstGeom prst="line">
          <a:avLst/>
        </a:prstGeom>
        <a:ln w="28440">
          <a:solidFill>
            <a:srgbClr val="000000"/>
          </a:solidFill>
          <a:miter/>
        </a:ln>
      </cdr:spPr>
      <cdr:style>
        <a:lnRef idx="0"/>
        <a:fillRef idx="0"/>
        <a:effectRef idx="0"/>
        <a:fontRef idx="minor"/>
      </cdr:style>
    </cdr:sp>
  </cdr:relSizeAnchor>
</c:userShapes>
</file>

<file path=xl/drawings/drawing1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54"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55"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56"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58"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59"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60"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61"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62"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0.939055222887558</cdr:y>
    </cdr:to>
    <cdr:sp>
      <cdr:nvSpPr>
        <cdr:cNvPr id="57" name="Text 1"/>
        <cdr:cNvSpPr/>
      </cdr:nvSpPr>
      <cdr:spPr>
        <a:xfrm>
          <a:off x="1702800" y="2323800"/>
          <a:ext cx="1456920" cy="21672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1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63"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64"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65"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67"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68"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69"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70"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0.305995175619227</cdr:x>
      <cdr:y>0.971789753825682</cdr:y>
    </cdr:from>
    <cdr:to>
      <cdr:x>0.586221097840796</cdr:x>
      <cdr:y>0.988290086493679</cdr:y>
    </cdr:to>
    <cdr:sp>
      <cdr:nvSpPr>
        <cdr:cNvPr id="66" name="Text 1"/>
        <cdr:cNvSpPr/>
      </cdr:nvSpPr>
      <cdr:spPr>
        <a:xfrm>
          <a:off x="1872360" y="2629080"/>
          <a:ext cx="1714680" cy="446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2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71"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72"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73"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75"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76"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77"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78"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79"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74"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2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80"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drawings/drawing3.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0.177694325226514</cdr:x>
      <cdr:y>0.373491124260355</cdr:y>
    </cdr:from>
    <cdr:to>
      <cdr:x>0.841201716738197</cdr:x>
      <cdr:y>0.373491124260355</cdr:y>
    </cdr:to>
    <cdr:sp>
      <cdr:nvSpPr>
        <cdr:cNvPr id="7" name="Line 1"/>
        <cdr:cNvSpPr/>
      </cdr:nvSpPr>
      <cdr:spPr>
        <a:xfrm flipH="1">
          <a:off x="1073160" y="1704240"/>
          <a:ext cx="4007160" cy="0"/>
        </a:xfrm>
        <a:prstGeom prst="line">
          <a:avLst/>
        </a:prstGeom>
        <a:ln w="28440">
          <a:solidFill>
            <a:srgbClr val="000000"/>
          </a:solidFill>
          <a:miter/>
        </a:ln>
      </cdr:spPr>
      <cdr:style>
        <a:lnRef idx="0"/>
        <a:fillRef idx="0"/>
        <a:effectRef idx="0"/>
        <a:fontRef idx="minor"/>
      </cdr:style>
    </cdr:sp>
  </cdr:relSizeAnchor>
</c:userShapes>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10"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11"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12"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14" name="Chart 4"/>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15" name="AutoShape 5"/>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103</xdr:row>
      <xdr:rowOff>85680</xdr:rowOff>
    </xdr:to>
    <xdr:graphicFrame>
      <xdr:nvGraphicFramePr>
        <xdr:cNvPr id="16" name="Chart 6"/>
        <xdr:cNvGraphicFramePr/>
      </xdr:nvGraphicFramePr>
      <xdr:xfrm>
        <a:off x="0" y="12201480"/>
        <a:ext cx="6039000" cy="456264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20" name="Chart 7"/>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103</xdr:row>
      <xdr:rowOff>66240</xdr:rowOff>
    </xdr:to>
    <xdr:graphicFrame>
      <xdr:nvGraphicFramePr>
        <xdr:cNvPr id="21" name="Chart 8"/>
        <xdr:cNvGraphicFramePr/>
      </xdr:nvGraphicFramePr>
      <xdr:xfrm>
        <a:off x="6650640" y="12201480"/>
        <a:ext cx="7601400" cy="4543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13"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0.186278016213639</cdr:x>
      <cdr:y>0.380512820512821</cdr:y>
    </cdr:from>
    <cdr:to>
      <cdr:x>0.841261325703386</cdr:x>
      <cdr:y>0.380512820512821</cdr:y>
    </cdr:to>
    <cdr:sp>
      <cdr:nvSpPr>
        <cdr:cNvPr id="17" name="Line 1"/>
        <cdr:cNvSpPr/>
      </cdr:nvSpPr>
      <cdr:spPr>
        <a:xfrm flipH="1">
          <a:off x="1125000" y="173628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0.378777120315582</cdr:y>
    </cdr:from>
    <cdr:to>
      <cdr:x>0.841261325703386</cdr:x>
      <cdr:y>0.378777120315582</cdr:y>
    </cdr:to>
    <cdr:sp>
      <cdr:nvSpPr>
        <cdr:cNvPr id="18" name="Line 2"/>
        <cdr:cNvSpPr/>
      </cdr:nvSpPr>
      <cdr:spPr>
        <a:xfrm flipH="1">
          <a:off x="1125000" y="1728360"/>
          <a:ext cx="3955680" cy="0"/>
        </a:xfrm>
        <a:prstGeom prst="line">
          <a:avLst/>
        </a:prstGeom>
        <a:ln w="28440">
          <a:solidFill>
            <a:srgbClr val="000000"/>
          </a:solidFill>
          <a:miter/>
        </a:ln>
      </cdr:spPr>
      <cdr:style>
        <a:lnRef idx="0"/>
        <a:fillRef idx="0"/>
        <a:effectRef idx="0"/>
        <a:fontRef idx="minor"/>
      </cdr:style>
    </cdr:sp>
  </cdr:relSizeAnchor>
  <cdr:relSizeAnchor>
    <cdr:from>
      <cdr:x>0.186278016213639</cdr:x>
      <cdr:y>0.387534516765286</cdr:y>
    </cdr:from>
    <cdr:to>
      <cdr:x>0.841261325703386</cdr:x>
      <cdr:y>0.387534516765286</cdr:y>
    </cdr:to>
    <cdr:sp>
      <cdr:nvSpPr>
        <cdr:cNvPr id="19" name="Line 3"/>
        <cdr:cNvSpPr/>
      </cdr:nvSpPr>
      <cdr:spPr>
        <a:xfrm flipH="1">
          <a:off x="1125000" y="1768320"/>
          <a:ext cx="3955680" cy="0"/>
        </a:xfrm>
        <a:prstGeom prst="line">
          <a:avLst/>
        </a:prstGeom>
        <a:ln w="28440">
          <a:solidFill>
            <a:srgbClr val="000000"/>
          </a:solidFill>
          <a:miter/>
        </a:ln>
      </cdr:spPr>
      <cdr:style>
        <a:lnRef idx="0"/>
        <a:fillRef idx="0"/>
        <a:effectRef idx="0"/>
        <a:fontRef idx="minor"/>
      </cdr:style>
    </cdr:sp>
  </cdr:relSizeAnchor>
</c:userShapes>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55</xdr:row>
      <xdr:rowOff>123840</xdr:rowOff>
    </xdr:from>
    <xdr:to>
      <xdr:col>7</xdr:col>
      <xdr:colOff>548280</xdr:colOff>
      <xdr:row>74</xdr:row>
      <xdr:rowOff>161640</xdr:rowOff>
    </xdr:to>
    <xdr:graphicFrame>
      <xdr:nvGraphicFramePr>
        <xdr:cNvPr id="22" name="Chart 1"/>
        <xdr:cNvGraphicFramePr/>
      </xdr:nvGraphicFramePr>
      <xdr:xfrm>
        <a:off x="80640" y="9029880"/>
        <a:ext cx="1004904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34</xdr:row>
      <xdr:rowOff>47520</xdr:rowOff>
    </xdr:from>
    <xdr:to>
      <xdr:col>3</xdr:col>
      <xdr:colOff>997920</xdr:colOff>
      <xdr:row>54</xdr:row>
      <xdr:rowOff>162000</xdr:rowOff>
    </xdr:to>
    <xdr:graphicFrame>
      <xdr:nvGraphicFramePr>
        <xdr:cNvPr id="23" name="Chart 2"/>
        <xdr:cNvGraphicFramePr/>
      </xdr:nvGraphicFramePr>
      <xdr:xfrm>
        <a:off x="100440" y="5553000"/>
        <a:ext cx="4520160" cy="33530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1086480</xdr:colOff>
      <xdr:row>34</xdr:row>
      <xdr:rowOff>28440</xdr:rowOff>
    </xdr:from>
    <xdr:to>
      <xdr:col>6</xdr:col>
      <xdr:colOff>2610000</xdr:colOff>
      <xdr:row>55</xdr:row>
      <xdr:rowOff>9360</xdr:rowOff>
    </xdr:to>
    <xdr:graphicFrame>
      <xdr:nvGraphicFramePr>
        <xdr:cNvPr id="24" name="Chart 3"/>
        <xdr:cNvGraphicFramePr/>
      </xdr:nvGraphicFramePr>
      <xdr:xfrm>
        <a:off x="4709160" y="5533920"/>
        <a:ext cx="4522680" cy="338148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30600</xdr:colOff>
      <xdr:row>75</xdr:row>
      <xdr:rowOff>124200</xdr:rowOff>
    </xdr:from>
    <xdr:to>
      <xdr:col>4</xdr:col>
      <xdr:colOff>916920</xdr:colOff>
      <xdr:row>95</xdr:row>
      <xdr:rowOff>124200</xdr:rowOff>
    </xdr:to>
    <xdr:graphicFrame>
      <xdr:nvGraphicFramePr>
        <xdr:cNvPr id="26" name="Chart 5"/>
        <xdr:cNvGraphicFramePr/>
      </xdr:nvGraphicFramePr>
      <xdr:xfrm>
        <a:off x="30600" y="12268440"/>
        <a:ext cx="5928120" cy="32385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564120</xdr:colOff>
      <xdr:row>75</xdr:row>
      <xdr:rowOff>133560</xdr:rowOff>
    </xdr:from>
    <xdr:to>
      <xdr:col>4</xdr:col>
      <xdr:colOff>243000</xdr:colOff>
      <xdr:row>78</xdr:row>
      <xdr:rowOff>9360</xdr:rowOff>
    </xdr:to>
    <xdr:sp>
      <xdr:nvSpPr>
        <xdr:cNvPr id="27" name="AutoShape 6"/>
        <xdr:cNvSpPr/>
      </xdr:nvSpPr>
      <xdr:spPr>
        <a:xfrm>
          <a:off x="4186800" y="122778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75</xdr:row>
      <xdr:rowOff>57240</xdr:rowOff>
    </xdr:from>
    <xdr:to>
      <xdr:col>4</xdr:col>
      <xdr:colOff>997200</xdr:colOff>
      <xdr:row>102</xdr:row>
      <xdr:rowOff>47520</xdr:rowOff>
    </xdr:to>
    <xdr:graphicFrame>
      <xdr:nvGraphicFramePr>
        <xdr:cNvPr id="28" name="Chart 7"/>
        <xdr:cNvGraphicFramePr/>
      </xdr:nvGraphicFramePr>
      <xdr:xfrm>
        <a:off x="0" y="12201480"/>
        <a:ext cx="6039000" cy="436248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2676240</xdr:colOff>
      <xdr:row>34</xdr:row>
      <xdr:rowOff>37800</xdr:rowOff>
    </xdr:from>
    <xdr:to>
      <xdr:col>10</xdr:col>
      <xdr:colOff>937080</xdr:colOff>
      <xdr:row>55</xdr:row>
      <xdr:rowOff>9360</xdr:rowOff>
    </xdr:to>
    <xdr:graphicFrame>
      <xdr:nvGraphicFramePr>
        <xdr:cNvPr id="31" name="Chart 8"/>
        <xdr:cNvGraphicFramePr/>
      </xdr:nvGraphicFramePr>
      <xdr:xfrm>
        <a:off x="9298080" y="5543280"/>
        <a:ext cx="5930280" cy="337212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28800</xdr:colOff>
      <xdr:row>75</xdr:row>
      <xdr:rowOff>57240</xdr:rowOff>
    </xdr:from>
    <xdr:to>
      <xdr:col>9</xdr:col>
      <xdr:colOff>795600</xdr:colOff>
      <xdr:row>102</xdr:row>
      <xdr:rowOff>56880</xdr:rowOff>
    </xdr:to>
    <xdr:graphicFrame>
      <xdr:nvGraphicFramePr>
        <xdr:cNvPr id="32" name="Chart 9"/>
        <xdr:cNvGraphicFramePr/>
      </xdr:nvGraphicFramePr>
      <xdr:xfrm>
        <a:off x="6650640" y="12201480"/>
        <a:ext cx="7601400" cy="437184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0.28525947150589</cdr:x>
      <cdr:y>0.916755375771769</cdr:y>
    </cdr:from>
    <cdr:to>
      <cdr:x>0.580229226361032</cdr:x>
      <cdr:y>0.962955077709176</cdr:y>
    </cdr:to>
    <cdr:sp>
      <cdr:nvSpPr>
        <cdr:cNvPr id="25" name="Text 1"/>
        <cdr:cNvSpPr/>
      </cdr:nvSpPr>
      <cdr:spPr>
        <a:xfrm>
          <a:off x="1290240" y="3100320"/>
          <a:ext cx="1334160" cy="15624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800" strike="noStrike" u="none">
              <a:effectLst/>
              <a:uFillTx/>
              <a:latin typeface="Arial"/>
            </a:rPr>
            <a:t>Ratios expressed in %</a:t>
          </a:r>
          <a:endParaRPr b="0" sz="800" strike="noStrike" u="none">
            <a:effectLst/>
            <a:uFillTx/>
            <a:latin typeface="Times New Roman"/>
          </a:endParaRPr>
        </a:p>
      </cdr:txBody>
    </cdr:sp>
  </cdr:relSizeAnchor>
</c:userShapes>
</file>

<file path=xl/drawings/drawing9.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0.167441583214115</cdr:x>
      <cdr:y>0.347470913441703</cdr:y>
    </cdr:from>
    <cdr:to>
      <cdr:x>0.856461611826419</cdr:x>
      <cdr:y>0.347470913441703</cdr:y>
    </cdr:to>
    <cdr:sp>
      <cdr:nvSpPr>
        <cdr:cNvPr id="29" name="Line 1"/>
        <cdr:cNvSpPr/>
      </cdr:nvSpPr>
      <cdr:spPr>
        <a:xfrm flipH="1">
          <a:off x="1011240" y="1515960"/>
          <a:ext cx="4161240" cy="0"/>
        </a:xfrm>
        <a:prstGeom prst="line">
          <a:avLst/>
        </a:prstGeom>
        <a:ln w="28440">
          <a:solidFill>
            <a:srgbClr val="000000"/>
          </a:solidFill>
          <a:miter/>
        </a:ln>
      </cdr:spPr>
      <cdr:style>
        <a:lnRef idx="0"/>
        <a:fillRef idx="0"/>
        <a:effectRef idx="0"/>
        <a:fontRef idx="minor"/>
      </cdr:style>
    </cdr:sp>
  </cdr:relSizeAnchor>
  <cdr:relSizeAnchor>
    <cdr:from>
      <cdr:x>0.167441583214115</cdr:x>
      <cdr:y>0.345490552025745</cdr:y>
    </cdr:from>
    <cdr:to>
      <cdr:x>0.856461611826419</cdr:x>
      <cdr:y>0.345490552025745</cdr:y>
    </cdr:to>
    <cdr:sp>
      <cdr:nvSpPr>
        <cdr:cNvPr id="30" name="Line 2"/>
        <cdr:cNvSpPr/>
      </cdr:nvSpPr>
      <cdr:spPr>
        <a:xfrm flipH="1">
          <a:off x="1011240" y="1507320"/>
          <a:ext cx="416124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Oct/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Daily%20Log/Prelim-final.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7.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8.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Oct"/>
      <sheetName val="Sept."/>
      <sheetName val="Jul"/>
      <sheetName val="Aug"/>
      <sheetName val="Jun"/>
    </sheetNames>
    <sheetDataSet>
      <sheetData sheetId="0"/>
      <sheetData sheetId="1"/>
      <sheetData sheetId="2"/>
      <sheetData sheetId="3"/>
      <sheetData sheetId="4">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Oct"/>
      <sheetName val="Chart"/>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ummary"/>
      <sheetName val="Sheet1"/>
      <sheetName val="Sep 6"/>
      <sheetName val="Sep 07"/>
      <sheetName val="Sep 10"/>
      <sheetName val="Sep 12"/>
      <sheetName val="Sep 13"/>
      <sheetName val="Sep 14"/>
      <sheetName val="Sep 17"/>
      <sheetName val="Sep 18"/>
      <sheetName val="Sep 19"/>
      <sheetName val="Sep 20"/>
      <sheetName val="Sep 21"/>
      <sheetName val="Sep 24"/>
      <sheetName val="Sep 25"/>
      <sheetName val="Sep 26"/>
      <sheetName val="Sep 27"/>
      <sheetName val="Sep 28"/>
      <sheetName val="Oct 03"/>
      <sheetName val="Oct 04"/>
      <sheetName val="Oct 05"/>
      <sheetName val="Oct 08"/>
      <sheetName val="Oct 09"/>
      <sheetName val="Oct 10"/>
      <sheetName val="Oct 11"/>
      <sheetName val="Oct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16.xml"/>
</Relationships>
</file>

<file path=xl/worksheets/_rels/sheet13.xml.rels><?xml version="1.0" encoding="UTF-8"?>
<Relationships xmlns="http://schemas.openxmlformats.org/package/2006/relationships"><Relationship Id="rId1" Type="http://schemas.openxmlformats.org/officeDocument/2006/relationships/drawing" Target="../drawings/drawing18.xml"/>
</Relationships>
</file>

<file path=xl/worksheets/_rels/sheet15.xml.rels><?xml version="1.0" encoding="UTF-8"?>
<Relationships xmlns="http://schemas.openxmlformats.org/package/2006/relationships"><Relationship Id="rId1" Type="http://schemas.openxmlformats.org/officeDocument/2006/relationships/drawing" Target="../drawings/drawing20.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7.xml"/>
</Relationships>
</file>

<file path=xl/worksheets/_rels/sheet7.xml.rels><?xml version="1.0" encoding="UTF-8"?>
<Relationships xmlns="http://schemas.openxmlformats.org/package/2006/relationships"><Relationship Id="rId1" Type="http://schemas.openxmlformats.org/officeDocument/2006/relationships/drawing" Target="../drawings/drawing10.xml"/>
</Relationships>
</file>

<file path=xl/worksheets/_rels/sheet9.xml.rels><?xml version="1.0" encoding="UTF-8"?>
<Relationships xmlns="http://schemas.openxmlformats.org/package/2006/relationships"><Relationship Id="rId1" Type="http://schemas.openxmlformats.org/officeDocument/2006/relationships/drawing" Target="../drawings/drawing1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t="s">
        <v>27</v>
      </c>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c r="AG2" s="1" t="n">
        <f aca="false">'summary 1008'!K10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c r="AG4" s="1" t="n">
        <f aca="false">'summary 1008'!K12</f>
        <v>6</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c r="AG5" s="1" t="n">
        <f aca="false">'summary 1008'!K13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c r="AG6" s="1" t="n">
        <f aca="false">'summary 1008'!K14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c r="AG8" s="1" t="n">
        <f aca="false">'summary 1008'!K16</f>
        <v>1</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c r="AG10" s="1" t="n">
        <f aca="false">'summary 1008'!K18</f>
        <v>3</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c r="AG11" s="1" t="n">
        <f aca="false">SUM(AG2:AG10)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9" t="n">
        <v>37172</v>
      </c>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n">
        <f aca="false">2</f>
        <v>2</v>
      </c>
      <c r="AG15" s="1" t="n">
        <f aca="false">1</f>
        <v>1</v>
      </c>
      <c r="AH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n">
        <f aca="false">1+2+2</f>
        <v>5</v>
      </c>
      <c r="AH16" s="1" t="s">
        <v>39</v>
      </c>
    </row>
    <row r="17" customFormat="false" ht="12.75" hidden="false" customHeight="false" outlineLevel="0" collapsed="false">
      <c r="A17" s="1" t="s">
        <v>40</v>
      </c>
      <c r="AH17" s="1" t="s">
        <v>40</v>
      </c>
    </row>
    <row r="18" customFormat="false" ht="12.75" hidden="false" customHeight="false" outlineLevel="0" collapsed="false">
      <c r="A18" s="1" t="s">
        <v>41</v>
      </c>
      <c r="AG18" s="1" t="n">
        <f aca="false">5</f>
        <v>5</v>
      </c>
      <c r="AH18" s="1" t="s">
        <v>41</v>
      </c>
    </row>
    <row r="19" customFormat="false" ht="12.75" hidden="false" customHeight="false" outlineLevel="0" collapsed="false">
      <c r="A19" s="1" t="s">
        <v>42</v>
      </c>
      <c r="AH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n">
        <f aca="false">5+2+2</f>
        <v>9</v>
      </c>
      <c r="AH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n">
        <f aca="false">SUM(AG15:AG20)</f>
        <v>20</v>
      </c>
      <c r="AH22" s="1" t="s">
        <v>45</v>
      </c>
    </row>
    <row r="24" customFormat="false" ht="12.75" hidden="false" customHeight="false" outlineLevel="0" collapsed="false">
      <c r="A24" s="1" t="s">
        <v>46</v>
      </c>
      <c r="AH24" s="1" t="s">
        <v>46</v>
      </c>
    </row>
    <row r="111" customFormat="false" ht="12.75" hidden="false" customHeight="false" outlineLevel="0" collapsed="false">
      <c r="A111" s="10" t="s">
        <v>47</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169.5" hidden="false" customHeight="true" outlineLevel="0" collapsed="false">
      <c r="A127" s="15" t="n">
        <v>37176</v>
      </c>
      <c r="B127" s="16" t="s">
        <v>74</v>
      </c>
      <c r="C127" s="17" t="s">
        <v>75</v>
      </c>
      <c r="D127" s="17" t="s">
        <v>76</v>
      </c>
      <c r="E127" s="17" t="s">
        <v>77</v>
      </c>
      <c r="F127" s="17" t="s">
        <v>78</v>
      </c>
      <c r="G127" s="18" t="s">
        <v>79</v>
      </c>
      <c r="H127" s="17"/>
      <c r="I127" s="17" t="s">
        <v>80</v>
      </c>
      <c r="J127" s="17" t="s">
        <v>80</v>
      </c>
      <c r="K127" s="17" t="s">
        <v>80</v>
      </c>
      <c r="L127" s="17" t="s">
        <v>81</v>
      </c>
    </row>
    <row r="128" customFormat="false" ht="25.5" hidden="false" customHeight="false" outlineLevel="0" collapsed="false">
      <c r="A128" s="19" t="n">
        <v>37176</v>
      </c>
      <c r="B128" s="20" t="s">
        <v>82</v>
      </c>
      <c r="C128" s="21" t="s">
        <v>40</v>
      </c>
      <c r="D128" s="21" t="s">
        <v>83</v>
      </c>
      <c r="E128" s="21" t="s">
        <v>84</v>
      </c>
      <c r="F128" s="21" t="s">
        <v>85</v>
      </c>
      <c r="G128" s="22" t="s">
        <v>86</v>
      </c>
      <c r="H128" s="21"/>
      <c r="I128" s="21" t="s">
        <v>80</v>
      </c>
      <c r="J128" s="21" t="s">
        <v>80</v>
      </c>
      <c r="K128" s="21" t="s">
        <v>87</v>
      </c>
      <c r="L128" s="21" t="s">
        <v>81</v>
      </c>
    </row>
    <row r="129" customFormat="false" ht="25.5" hidden="false" customHeight="false" outlineLevel="0" collapsed="false">
      <c r="A129" s="19" t="n">
        <v>37176</v>
      </c>
      <c r="B129" s="20" t="s">
        <v>88</v>
      </c>
      <c r="C129" s="21" t="s">
        <v>41</v>
      </c>
      <c r="D129" s="21" t="s">
        <v>89</v>
      </c>
      <c r="E129" s="21" t="s">
        <v>90</v>
      </c>
      <c r="F129" s="21" t="s">
        <v>91</v>
      </c>
      <c r="G129" s="22" t="s">
        <v>92</v>
      </c>
      <c r="H129" s="21"/>
      <c r="I129" s="21" t="s">
        <v>80</v>
      </c>
      <c r="J129" s="21" t="s">
        <v>80</v>
      </c>
      <c r="K129" s="21" t="s">
        <v>87</v>
      </c>
      <c r="L129" s="21" t="s">
        <v>81</v>
      </c>
    </row>
    <row r="130" customFormat="false" ht="23.25" hidden="false" customHeight="true" outlineLevel="0" collapsed="false">
      <c r="A130" s="19" t="n">
        <v>37176</v>
      </c>
      <c r="B130" s="20" t="s">
        <v>93</v>
      </c>
      <c r="C130" s="21" t="s">
        <v>75</v>
      </c>
      <c r="D130" s="21" t="s">
        <v>94</v>
      </c>
      <c r="E130" s="21" t="s">
        <v>95</v>
      </c>
      <c r="F130" s="21" t="s">
        <v>96</v>
      </c>
      <c r="G130" s="22" t="s">
        <v>97</v>
      </c>
      <c r="H130" s="21"/>
      <c r="I130" s="21" t="s">
        <v>87</v>
      </c>
      <c r="J130" s="21" t="s">
        <v>80</v>
      </c>
      <c r="K130" s="21" t="s">
        <v>80</v>
      </c>
      <c r="L130" s="21" t="s">
        <v>81</v>
      </c>
    </row>
    <row r="131" customFormat="false" ht="24.75" hidden="false" customHeight="true" outlineLevel="0" collapsed="false">
      <c r="A131" s="19" t="n">
        <v>37176</v>
      </c>
      <c r="B131" s="20" t="s">
        <v>98</v>
      </c>
      <c r="C131" s="21" t="s">
        <v>99</v>
      </c>
      <c r="D131" s="21" t="s">
        <v>100</v>
      </c>
      <c r="E131" s="21"/>
      <c r="F131" s="21" t="s">
        <v>96</v>
      </c>
      <c r="G131" s="22" t="s">
        <v>101</v>
      </c>
      <c r="H131" s="21"/>
      <c r="I131" s="21" t="s">
        <v>87</v>
      </c>
      <c r="J131" s="21" t="s">
        <v>87</v>
      </c>
      <c r="K131" s="21" t="s">
        <v>87</v>
      </c>
      <c r="L131" s="21" t="s">
        <v>81</v>
      </c>
    </row>
    <row r="132" customFormat="false" ht="12.75" hidden="false" customHeight="false" outlineLevel="0" collapsed="false">
      <c r="A132" s="19" t="n">
        <v>37175</v>
      </c>
      <c r="B132" s="20" t="s">
        <v>102</v>
      </c>
      <c r="C132" s="21" t="s">
        <v>39</v>
      </c>
      <c r="D132" s="21" t="s">
        <v>103</v>
      </c>
      <c r="E132" s="21" t="s">
        <v>104</v>
      </c>
      <c r="F132" s="21" t="s">
        <v>105</v>
      </c>
      <c r="G132" s="22" t="s">
        <v>106</v>
      </c>
      <c r="H132" s="21"/>
      <c r="I132" s="21" t="s">
        <v>87</v>
      </c>
      <c r="J132" s="21" t="s">
        <v>80</v>
      </c>
      <c r="K132" s="21" t="s">
        <v>87</v>
      </c>
      <c r="L132" s="21" t="s">
        <v>81</v>
      </c>
      <c r="M132" s="23"/>
      <c r="N132" s="23"/>
      <c r="O132" s="23"/>
      <c r="P132" s="23"/>
      <c r="Q132" s="23"/>
      <c r="R132" s="23"/>
      <c r="S132" s="23"/>
      <c r="T132" s="23"/>
      <c r="U132" s="23"/>
      <c r="V132" s="23"/>
      <c r="W132" s="23"/>
      <c r="X132" s="23"/>
      <c r="Y132" s="23"/>
    </row>
    <row r="133" customFormat="false" ht="25.5" hidden="false" customHeight="false" outlineLevel="0" collapsed="false">
      <c r="A133" s="19" t="n">
        <v>37175</v>
      </c>
      <c r="B133" s="20" t="s">
        <v>107</v>
      </c>
      <c r="C133" s="21" t="s">
        <v>41</v>
      </c>
      <c r="D133" s="21" t="s">
        <v>108</v>
      </c>
      <c r="E133" s="21" t="s">
        <v>90</v>
      </c>
      <c r="F133" s="21" t="s">
        <v>85</v>
      </c>
      <c r="G133" s="22" t="s">
        <v>109</v>
      </c>
      <c r="H133" s="21"/>
      <c r="I133" s="21" t="s">
        <v>80</v>
      </c>
      <c r="J133" s="21" t="s">
        <v>80</v>
      </c>
      <c r="K133" s="21" t="s">
        <v>80</v>
      </c>
      <c r="L133" s="21" t="s">
        <v>81</v>
      </c>
      <c r="M133" s="23"/>
      <c r="N133" s="23"/>
      <c r="O133" s="23"/>
      <c r="P133" s="23"/>
      <c r="Q133" s="23"/>
      <c r="R133" s="23"/>
      <c r="S133" s="23"/>
      <c r="T133" s="23"/>
      <c r="U133" s="23"/>
      <c r="V133" s="23"/>
      <c r="W133" s="23"/>
      <c r="X133" s="23"/>
      <c r="Y133" s="23"/>
    </row>
    <row r="134" customFormat="false" ht="25.5" hidden="false" customHeight="false" outlineLevel="0" collapsed="false">
      <c r="A134" s="19" t="n">
        <v>37174</v>
      </c>
      <c r="B134" s="20" t="s">
        <v>110</v>
      </c>
      <c r="C134" s="21" t="s">
        <v>41</v>
      </c>
      <c r="D134" s="21" t="s">
        <v>111</v>
      </c>
      <c r="E134" s="21" t="s">
        <v>112</v>
      </c>
      <c r="F134" s="21" t="s">
        <v>96</v>
      </c>
      <c r="G134" s="22" t="s">
        <v>113</v>
      </c>
      <c r="H134" s="21"/>
      <c r="I134" s="21" t="s">
        <v>87</v>
      </c>
      <c r="J134" s="21" t="s">
        <v>80</v>
      </c>
      <c r="K134" s="21" t="s">
        <v>87</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37174</v>
      </c>
      <c r="B135" s="20" t="s">
        <v>89</v>
      </c>
      <c r="C135" s="21" t="s">
        <v>41</v>
      </c>
      <c r="D135" s="21" t="s">
        <v>89</v>
      </c>
      <c r="E135" s="21" t="s">
        <v>90</v>
      </c>
      <c r="F135" s="21" t="s">
        <v>91</v>
      </c>
      <c r="G135" s="22" t="s">
        <v>114</v>
      </c>
      <c r="H135" s="21"/>
      <c r="I135" s="21" t="s">
        <v>80</v>
      </c>
      <c r="J135" s="21" t="s">
        <v>80</v>
      </c>
      <c r="K135" s="21" t="s">
        <v>87</v>
      </c>
      <c r="L135" s="21" t="s">
        <v>81</v>
      </c>
      <c r="M135" s="23"/>
      <c r="N135" s="23"/>
      <c r="O135" s="23"/>
      <c r="P135" s="23"/>
      <c r="Q135" s="23"/>
      <c r="R135" s="23"/>
      <c r="S135" s="23"/>
      <c r="T135" s="23"/>
      <c r="U135" s="23"/>
      <c r="V135" s="23"/>
      <c r="W135" s="23"/>
      <c r="X135" s="23"/>
      <c r="Y135" s="23"/>
    </row>
    <row r="136" customFormat="false" ht="38.25" hidden="false" customHeight="false" outlineLevel="0" collapsed="false">
      <c r="A136" s="19" t="n">
        <v>37173</v>
      </c>
      <c r="B136" s="20" t="s">
        <v>115</v>
      </c>
      <c r="C136" s="21" t="s">
        <v>41</v>
      </c>
      <c r="D136" s="21" t="s">
        <v>89</v>
      </c>
      <c r="E136" s="21" t="s">
        <v>90</v>
      </c>
      <c r="F136" s="21" t="s">
        <v>91</v>
      </c>
      <c r="G136" s="22" t="s">
        <v>116</v>
      </c>
      <c r="H136" s="21"/>
      <c r="I136" s="21" t="s">
        <v>80</v>
      </c>
      <c r="J136" s="21" t="s">
        <v>80</v>
      </c>
      <c r="K136" s="21" t="s">
        <v>87</v>
      </c>
      <c r="L136" s="21" t="s">
        <v>81</v>
      </c>
      <c r="M136" s="23"/>
      <c r="N136" s="23"/>
      <c r="O136" s="23"/>
      <c r="P136" s="23"/>
      <c r="Q136" s="23"/>
      <c r="R136" s="23"/>
      <c r="S136" s="23"/>
      <c r="T136" s="23"/>
      <c r="U136" s="23"/>
      <c r="V136" s="23"/>
      <c r="W136" s="23"/>
      <c r="X136" s="23"/>
      <c r="Y136" s="23"/>
    </row>
    <row r="137" customFormat="false" ht="25.5" hidden="false" customHeight="false" outlineLevel="0" collapsed="false">
      <c r="A137" s="19" t="n">
        <v>37172</v>
      </c>
      <c r="B137" s="20" t="s">
        <v>117</v>
      </c>
      <c r="C137" s="21" t="s">
        <v>118</v>
      </c>
      <c r="D137" s="21" t="s">
        <v>119</v>
      </c>
      <c r="E137" s="21" t="s">
        <v>120</v>
      </c>
      <c r="F137" s="21" t="s">
        <v>96</v>
      </c>
      <c r="G137" s="22" t="s">
        <v>121</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38.25" hidden="false" customHeight="false" outlineLevel="0" collapsed="false">
      <c r="A138" s="19" t="n">
        <v>37172</v>
      </c>
      <c r="B138" s="20" t="s">
        <v>122</v>
      </c>
      <c r="C138" s="21" t="s">
        <v>75</v>
      </c>
      <c r="D138" s="21" t="s">
        <v>123</v>
      </c>
      <c r="E138" s="21" t="s">
        <v>95</v>
      </c>
      <c r="F138" s="21" t="s">
        <v>124</v>
      </c>
      <c r="G138" s="22" t="s">
        <v>125</v>
      </c>
      <c r="H138" s="21"/>
      <c r="I138" s="21" t="s">
        <v>80</v>
      </c>
      <c r="J138" s="21" t="s">
        <v>80</v>
      </c>
      <c r="K138" s="21" t="s">
        <v>87</v>
      </c>
      <c r="L138" s="21" t="s">
        <v>81</v>
      </c>
      <c r="M138" s="23"/>
      <c r="N138" s="23"/>
      <c r="O138" s="23"/>
      <c r="P138" s="23"/>
      <c r="Q138" s="23"/>
      <c r="R138" s="23"/>
      <c r="S138" s="23"/>
      <c r="T138" s="23"/>
      <c r="U138" s="23"/>
      <c r="V138" s="23"/>
      <c r="W138" s="23"/>
      <c r="X138" s="23"/>
      <c r="Y138" s="23"/>
    </row>
    <row r="139" customFormat="false" ht="25.5" hidden="false" customHeight="false" outlineLevel="0" collapsed="false">
      <c r="A139" s="19" t="n">
        <v>37172</v>
      </c>
      <c r="B139" s="20" t="s">
        <v>126</v>
      </c>
      <c r="C139" s="21" t="s">
        <v>42</v>
      </c>
      <c r="D139" s="21" t="s">
        <v>127</v>
      </c>
      <c r="E139" s="21" t="s">
        <v>128</v>
      </c>
      <c r="F139" s="21" t="s">
        <v>96</v>
      </c>
      <c r="G139" s="22" t="s">
        <v>129</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51" hidden="false" customHeight="false" outlineLevel="0" collapsed="false">
      <c r="A140" s="19" t="n">
        <v>37172</v>
      </c>
      <c r="B140" s="20" t="s">
        <v>130</v>
      </c>
      <c r="C140" s="21" t="s">
        <v>39</v>
      </c>
      <c r="D140" s="21" t="s">
        <v>131</v>
      </c>
      <c r="E140" s="21" t="s">
        <v>132</v>
      </c>
      <c r="F140" s="21" t="s">
        <v>96</v>
      </c>
      <c r="G140" s="22" t="s">
        <v>133</v>
      </c>
      <c r="H140" s="21"/>
      <c r="I140" s="21" t="s">
        <v>87</v>
      </c>
      <c r="J140" s="21" t="s">
        <v>80</v>
      </c>
      <c r="K140" s="21" t="s">
        <v>87</v>
      </c>
      <c r="L140" s="21" t="s">
        <v>81</v>
      </c>
      <c r="M140" s="23"/>
      <c r="N140" s="23"/>
      <c r="O140" s="23"/>
      <c r="P140" s="23"/>
      <c r="Q140" s="23"/>
      <c r="R140" s="23"/>
      <c r="S140" s="23"/>
      <c r="T140" s="23"/>
      <c r="U140" s="23"/>
      <c r="V140" s="23"/>
      <c r="W140" s="23"/>
      <c r="X140" s="23"/>
      <c r="Y140" s="23"/>
    </row>
    <row r="141" customFormat="false" ht="51" hidden="false" customHeight="false" outlineLevel="0" collapsed="false">
      <c r="A141" s="19" t="n">
        <v>37172</v>
      </c>
      <c r="B141" s="20" t="s">
        <v>134</v>
      </c>
      <c r="C141" s="21" t="s">
        <v>41</v>
      </c>
      <c r="D141" s="21" t="s">
        <v>89</v>
      </c>
      <c r="E141" s="21" t="s">
        <v>90</v>
      </c>
      <c r="F141" s="21" t="s">
        <v>91</v>
      </c>
      <c r="G141" s="22" t="s">
        <v>135</v>
      </c>
      <c r="H141" s="21"/>
      <c r="I141" s="21" t="s">
        <v>80</v>
      </c>
      <c r="J141" s="21" t="s">
        <v>80</v>
      </c>
      <c r="K141" s="21" t="s">
        <v>87</v>
      </c>
      <c r="L141" s="21" t="s">
        <v>81</v>
      </c>
      <c r="M141" s="23"/>
      <c r="N141" s="23"/>
      <c r="O141" s="23"/>
      <c r="P141" s="23"/>
      <c r="Q141" s="23"/>
      <c r="R141" s="23"/>
      <c r="S141" s="23"/>
      <c r="T141" s="23"/>
      <c r="U141" s="23"/>
      <c r="V141" s="23"/>
      <c r="W141" s="23"/>
      <c r="X141" s="23"/>
      <c r="Y141" s="23"/>
    </row>
    <row r="142" customFormat="false" ht="38.25" hidden="false" customHeight="false" outlineLevel="0" collapsed="false">
      <c r="A142" s="19" t="n">
        <v>37169</v>
      </c>
      <c r="B142" s="20" t="s">
        <v>136</v>
      </c>
      <c r="C142" s="21"/>
      <c r="D142" s="21" t="s">
        <v>123</v>
      </c>
      <c r="E142" s="22" t="s">
        <v>137</v>
      </c>
      <c r="F142" s="21" t="s">
        <v>105</v>
      </c>
      <c r="G142" s="22" t="s">
        <v>138</v>
      </c>
      <c r="H142" s="21"/>
      <c r="I142" s="21"/>
      <c r="J142" s="21"/>
      <c r="K142" s="21"/>
      <c r="L142" s="21"/>
      <c r="M142" s="23"/>
      <c r="N142" s="23"/>
      <c r="O142" s="23"/>
      <c r="P142" s="23"/>
      <c r="Q142" s="23"/>
      <c r="R142" s="23"/>
      <c r="S142" s="23"/>
      <c r="T142" s="23"/>
      <c r="U142" s="23"/>
      <c r="V142" s="23"/>
      <c r="W142" s="23"/>
      <c r="X142" s="23"/>
      <c r="Y142" s="23"/>
    </row>
    <row r="143" customFormat="false" ht="14.1" hidden="false" customHeight="true" outlineLevel="0" collapsed="false">
      <c r="A143" s="19" t="n">
        <v>37169</v>
      </c>
      <c r="B143" s="20" t="s">
        <v>139</v>
      </c>
      <c r="C143" s="21"/>
      <c r="D143" s="21" t="s">
        <v>140</v>
      </c>
      <c r="E143" s="21" t="s">
        <v>141</v>
      </c>
      <c r="F143" s="21" t="s">
        <v>105</v>
      </c>
      <c r="G143" s="22" t="s">
        <v>142</v>
      </c>
      <c r="H143" s="21"/>
      <c r="I143" s="21"/>
      <c r="J143" s="21"/>
      <c r="K143" s="21"/>
      <c r="L143" s="21"/>
      <c r="M143" s="23"/>
      <c r="N143" s="23"/>
      <c r="O143" s="23"/>
      <c r="P143" s="23"/>
      <c r="Q143" s="23"/>
      <c r="R143" s="23"/>
      <c r="S143" s="23"/>
      <c r="T143" s="23"/>
      <c r="U143" s="23"/>
      <c r="V143" s="23"/>
      <c r="W143" s="23"/>
      <c r="X143" s="23"/>
      <c r="Y143" s="23"/>
    </row>
    <row r="144" customFormat="false" ht="14.1" hidden="false" customHeight="true" outlineLevel="0" collapsed="false">
      <c r="A144" s="19"/>
      <c r="B144" s="20"/>
      <c r="C144" s="21"/>
      <c r="D144" s="21"/>
      <c r="E144" s="21"/>
      <c r="F144" s="21"/>
      <c r="G144" s="22"/>
      <c r="H144" s="21"/>
      <c r="I144" s="21"/>
      <c r="J144" s="21"/>
      <c r="K144" s="21"/>
      <c r="L144" s="21"/>
      <c r="M144" s="23"/>
      <c r="N144" s="23"/>
      <c r="O144" s="23"/>
      <c r="P144" s="23"/>
      <c r="Q144" s="23"/>
      <c r="R144" s="23"/>
      <c r="S144" s="23"/>
      <c r="T144" s="23"/>
      <c r="U144" s="23"/>
      <c r="V144" s="23"/>
      <c r="W144" s="23"/>
      <c r="X144" s="23"/>
      <c r="Y144" s="23"/>
    </row>
    <row r="145" customFormat="false" ht="14.1" hidden="false" customHeight="true" outlineLevel="0" collapsed="false">
      <c r="A145" s="19"/>
      <c r="B145" s="20"/>
      <c r="C145" s="21"/>
      <c r="D145" s="21"/>
      <c r="E145" s="21"/>
      <c r="F145" s="21"/>
      <c r="G145" s="22"/>
      <c r="H145" s="21"/>
      <c r="I145" s="21"/>
      <c r="J145" s="21"/>
      <c r="K145" s="21"/>
      <c r="L145" s="21"/>
      <c r="M145" s="23"/>
      <c r="N145" s="23"/>
      <c r="O145" s="23"/>
      <c r="P145" s="23"/>
      <c r="Q145" s="23"/>
      <c r="R145" s="23"/>
      <c r="S145" s="23"/>
      <c r="T145" s="23"/>
      <c r="U145" s="23"/>
      <c r="V145" s="23"/>
      <c r="W145" s="23"/>
      <c r="X145" s="23"/>
      <c r="Y145" s="23"/>
    </row>
    <row r="146" customFormat="false" ht="14.1" hidden="false" customHeight="true" outlineLevel="0" collapsed="false">
      <c r="A146" s="19"/>
      <c r="B146" s="22"/>
      <c r="C146" s="21"/>
      <c r="D146" s="21"/>
      <c r="E146" s="21"/>
      <c r="F146" s="21"/>
      <c r="G146" s="22"/>
      <c r="H146" s="21"/>
      <c r="I146" s="21"/>
      <c r="J146" s="21"/>
      <c r="K146" s="21"/>
      <c r="L146" s="21"/>
      <c r="M146" s="23"/>
      <c r="N146" s="23"/>
      <c r="O146" s="23"/>
      <c r="P146" s="23"/>
      <c r="Q146" s="23"/>
      <c r="R146" s="23"/>
      <c r="S146" s="23"/>
      <c r="T146" s="23"/>
      <c r="U146" s="23"/>
      <c r="V146" s="23"/>
      <c r="W146" s="23"/>
      <c r="X146" s="23"/>
      <c r="Y146" s="23"/>
    </row>
    <row r="147" customFormat="false" ht="14.1" hidden="false" customHeight="true" outlineLevel="0" collapsed="false">
      <c r="A147" s="19"/>
      <c r="B147" s="21"/>
      <c r="C147" s="21"/>
      <c r="D147" s="21"/>
      <c r="E147" s="21"/>
      <c r="F147" s="21"/>
      <c r="G147" s="22"/>
      <c r="H147" s="21"/>
      <c r="I147" s="21"/>
      <c r="J147" s="21"/>
      <c r="K147" s="21"/>
      <c r="L147" s="21"/>
      <c r="M147" s="23"/>
      <c r="N147" s="23"/>
      <c r="O147" s="23"/>
      <c r="P147" s="23"/>
      <c r="Q147" s="23"/>
      <c r="R147" s="23"/>
      <c r="S147" s="23"/>
      <c r="T147" s="23"/>
      <c r="U147" s="23"/>
      <c r="V147" s="23"/>
      <c r="W147" s="23"/>
      <c r="X147" s="23"/>
      <c r="Y147" s="23"/>
    </row>
    <row r="148" customFormat="false" ht="14.1" hidden="false" customHeight="true" outlineLevel="0" collapsed="false">
      <c r="A148" s="19"/>
      <c r="B148" s="21"/>
      <c r="C148" s="21"/>
      <c r="D148" s="21"/>
      <c r="E148" s="21"/>
      <c r="F148" s="21"/>
      <c r="G148" s="22"/>
      <c r="H148" s="21"/>
      <c r="I148" s="21"/>
      <c r="J148" s="21"/>
      <c r="K148" s="21"/>
      <c r="L148" s="21"/>
      <c r="M148" s="23"/>
      <c r="N148" s="23"/>
      <c r="O148" s="23"/>
      <c r="P148" s="23"/>
      <c r="Q148" s="23"/>
      <c r="R148" s="23"/>
      <c r="S148" s="23"/>
      <c r="T148" s="23"/>
      <c r="U148" s="23"/>
      <c r="V148" s="23"/>
      <c r="W148" s="23"/>
      <c r="X148" s="23"/>
      <c r="Y148" s="23"/>
    </row>
    <row r="149" customFormat="false" ht="14.1" hidden="false" customHeight="true" outlineLevel="0" collapsed="false">
      <c r="A149" s="19"/>
      <c r="B149" s="21"/>
      <c r="C149" s="21"/>
      <c r="D149" s="21"/>
      <c r="E149" s="21"/>
      <c r="F149" s="21"/>
      <c r="G149" s="22"/>
      <c r="H149" s="21"/>
      <c r="I149" s="21"/>
      <c r="J149" s="21"/>
      <c r="K149" s="21"/>
      <c r="L149" s="21"/>
    </row>
    <row r="150" customFormat="false" ht="14.1" hidden="false" customHeight="true" outlineLevel="0" collapsed="false">
      <c r="A150" s="19"/>
      <c r="B150" s="21"/>
      <c r="C150" s="21"/>
      <c r="D150" s="21"/>
      <c r="E150" s="21"/>
      <c r="F150" s="21"/>
      <c r="G150" s="22"/>
      <c r="H150" s="21"/>
      <c r="I150" s="21"/>
      <c r="J150" s="21"/>
      <c r="K150" s="21"/>
      <c r="L150" s="21"/>
    </row>
    <row r="151" customFormat="false" ht="14.1" hidden="false" customHeight="true" outlineLevel="0" collapsed="false">
      <c r="A151" s="19"/>
      <c r="B151" s="21"/>
      <c r="C151" s="21"/>
      <c r="D151" s="21"/>
      <c r="E151" s="21"/>
      <c r="F151" s="21"/>
      <c r="G151" s="22"/>
      <c r="H151" s="22"/>
      <c r="I151" s="21"/>
      <c r="J151" s="21"/>
      <c r="K151" s="21"/>
      <c r="L151" s="21"/>
    </row>
    <row r="152" customFormat="false" ht="14.1" hidden="false" customHeight="true" outlineLevel="0" collapsed="false">
      <c r="A152" s="19"/>
      <c r="B152" s="21"/>
      <c r="C152" s="21"/>
      <c r="D152" s="21"/>
      <c r="E152" s="21"/>
      <c r="F152" s="21"/>
      <c r="G152" s="22"/>
      <c r="H152" s="22"/>
      <c r="I152" s="21"/>
      <c r="J152" s="21"/>
      <c r="K152" s="21"/>
      <c r="L152" s="21"/>
    </row>
    <row r="153" customFormat="false" ht="14.1" hidden="false" customHeight="true" outlineLevel="0" collapsed="false">
      <c r="A153" s="19"/>
      <c r="B153" s="21"/>
      <c r="C153" s="21"/>
      <c r="D153" s="21"/>
      <c r="E153" s="21"/>
      <c r="F153" s="21"/>
      <c r="G153" s="22"/>
      <c r="H153" s="22"/>
      <c r="I153" s="21"/>
      <c r="J153" s="21"/>
      <c r="K153" s="21"/>
      <c r="L153" s="21"/>
    </row>
    <row r="154" customFormat="false" ht="14.1" hidden="false" customHeight="true" outlineLevel="0" collapsed="false">
      <c r="A154" s="19"/>
      <c r="B154" s="21"/>
      <c r="C154" s="21"/>
      <c r="D154" s="21"/>
      <c r="E154" s="21"/>
      <c r="F154" s="21"/>
      <c r="G154" s="24"/>
      <c r="H154" s="21"/>
      <c r="I154" s="21"/>
      <c r="J154" s="21"/>
      <c r="K154" s="21"/>
      <c r="L154" s="21"/>
    </row>
    <row r="155" customFormat="false" ht="14.1" hidden="false" customHeight="true" outlineLevel="0" collapsed="false">
      <c r="A155" s="19"/>
      <c r="B155" s="21"/>
      <c r="C155" s="21"/>
      <c r="D155" s="21"/>
      <c r="E155" s="21"/>
      <c r="F155" s="21"/>
      <c r="G155" s="24"/>
      <c r="H155" s="24"/>
      <c r="I155" s="21"/>
      <c r="J155" s="21"/>
      <c r="K155" s="21"/>
      <c r="L155" s="21"/>
    </row>
    <row r="156" customFormat="false" ht="14.1" hidden="false" customHeight="true" outlineLevel="0" collapsed="false">
      <c r="A156" s="19"/>
      <c r="B156" s="24"/>
      <c r="C156" s="21"/>
      <c r="D156" s="21"/>
      <c r="E156" s="21"/>
      <c r="F156" s="21"/>
      <c r="G156" s="24"/>
      <c r="H156" s="21"/>
      <c r="I156" s="21"/>
      <c r="J156" s="21"/>
      <c r="K156" s="21"/>
      <c r="L156" s="21"/>
    </row>
    <row r="157" customFormat="false" ht="14.1" hidden="false" customHeight="true" outlineLevel="0" collapsed="false">
      <c r="A157" s="19"/>
      <c r="B157" s="21"/>
      <c r="C157" s="21"/>
      <c r="D157" s="21"/>
      <c r="E157" s="21"/>
      <c r="F157" s="21"/>
      <c r="G157" s="24"/>
      <c r="H157" s="24"/>
      <c r="I157" s="21"/>
      <c r="J157" s="21"/>
      <c r="K157" s="21"/>
      <c r="L157" s="21"/>
    </row>
    <row r="158" customFormat="false" ht="14.1" hidden="false" customHeight="true" outlineLevel="0" collapsed="false">
      <c r="A158" s="19"/>
      <c r="B158" s="21"/>
      <c r="C158" s="21"/>
      <c r="D158" s="21"/>
      <c r="E158" s="21"/>
      <c r="F158" s="21"/>
      <c r="G158" s="24"/>
      <c r="H158" s="24"/>
      <c r="I158" s="21"/>
      <c r="J158" s="21"/>
      <c r="K158" s="21"/>
      <c r="L158" s="21"/>
    </row>
    <row r="159" customFormat="false" ht="14.1" hidden="false" customHeight="true" outlineLevel="0" collapsed="false">
      <c r="A159" s="19"/>
      <c r="B159" s="21"/>
      <c r="C159" s="21"/>
      <c r="D159" s="21"/>
      <c r="E159" s="21"/>
      <c r="F159" s="21"/>
      <c r="G159" s="24"/>
      <c r="H159" s="24"/>
      <c r="I159" s="21"/>
      <c r="J159" s="21"/>
      <c r="K159" s="21"/>
      <c r="L159" s="21"/>
    </row>
    <row r="160" customFormat="false" ht="14.1" hidden="false" customHeight="true" outlineLevel="0" collapsed="false">
      <c r="A160" s="19"/>
      <c r="B160" s="21"/>
      <c r="C160" s="21"/>
      <c r="D160" s="21"/>
      <c r="E160" s="21"/>
      <c r="F160" s="21"/>
      <c r="G160" s="24"/>
      <c r="H160" s="24"/>
      <c r="I160" s="21"/>
      <c r="J160" s="21"/>
      <c r="K160" s="21"/>
      <c r="L160" s="21"/>
    </row>
    <row r="161" customFormat="false" ht="14.1" hidden="false" customHeight="true" outlineLevel="0" collapsed="false">
      <c r="A161" s="19"/>
      <c r="B161" s="21"/>
      <c r="C161" s="21"/>
      <c r="D161" s="21"/>
      <c r="E161" s="21"/>
      <c r="F161" s="21"/>
      <c r="G161" s="24"/>
      <c r="H161" s="24"/>
      <c r="I161" s="21"/>
      <c r="J161" s="21"/>
      <c r="K161" s="21"/>
      <c r="L161" s="21"/>
    </row>
    <row r="162" customFormat="false" ht="14.1" hidden="false" customHeight="true" outlineLevel="0" collapsed="false">
      <c r="A162" s="19"/>
      <c r="B162" s="21"/>
      <c r="C162" s="21"/>
      <c r="D162" s="21"/>
      <c r="E162" s="21"/>
      <c r="F162" s="21"/>
      <c r="G162" s="24"/>
      <c r="H162" s="24"/>
      <c r="I162" s="21"/>
      <c r="J162" s="21"/>
      <c r="K162" s="21"/>
      <c r="L162" s="21"/>
    </row>
    <row r="163" customFormat="false" ht="14.1" hidden="false" customHeight="true" outlineLevel="0" collapsed="false">
      <c r="A163" s="19"/>
      <c r="B163" s="21"/>
      <c r="C163" s="21"/>
      <c r="D163" s="21"/>
      <c r="E163" s="21"/>
      <c r="F163" s="21"/>
      <c r="G163" s="24"/>
      <c r="H163" s="24"/>
      <c r="I163" s="21"/>
      <c r="J163" s="21"/>
      <c r="K163" s="21"/>
      <c r="L163" s="21"/>
    </row>
    <row r="164" customFormat="false" ht="14.1" hidden="false" customHeight="true" outlineLevel="0" collapsed="false">
      <c r="A164" s="19"/>
      <c r="B164" s="21"/>
      <c r="C164" s="21"/>
      <c r="D164" s="21"/>
      <c r="E164" s="21"/>
      <c r="F164" s="21"/>
      <c r="G164" s="24"/>
      <c r="H164" s="24"/>
      <c r="I164" s="21"/>
      <c r="J164" s="21"/>
      <c r="K164" s="21"/>
      <c r="L164" s="21"/>
    </row>
    <row r="165" customFormat="false" ht="14.1" hidden="false" customHeight="true" outlineLevel="0" collapsed="false">
      <c r="A165" s="19"/>
      <c r="B165" s="21"/>
      <c r="C165" s="21"/>
      <c r="D165" s="21"/>
      <c r="E165" s="21"/>
      <c r="F165" s="21"/>
      <c r="G165" s="24"/>
      <c r="H165" s="24"/>
      <c r="I165" s="21"/>
      <c r="J165" s="21"/>
      <c r="K165" s="21"/>
      <c r="L165" s="21"/>
    </row>
    <row r="166" customFormat="false" ht="14.1" hidden="false" customHeight="true" outlineLevel="0" collapsed="false">
      <c r="A166" s="19"/>
      <c r="B166" s="21"/>
      <c r="C166" s="21"/>
      <c r="D166" s="21"/>
      <c r="E166" s="21"/>
      <c r="F166" s="21"/>
      <c r="G166" s="24"/>
      <c r="H166" s="24"/>
      <c r="I166" s="21"/>
      <c r="J166" s="21"/>
      <c r="K166" s="21"/>
      <c r="L166" s="21"/>
    </row>
    <row r="167" customFormat="false" ht="14.1" hidden="false" customHeight="true" outlineLevel="0" collapsed="false">
      <c r="A167" s="19"/>
      <c r="B167" s="21"/>
      <c r="C167" s="21"/>
      <c r="D167" s="21"/>
      <c r="E167" s="21"/>
      <c r="F167" s="21"/>
      <c r="G167" s="24"/>
      <c r="H167" s="24"/>
      <c r="I167" s="21"/>
      <c r="J167" s="21"/>
      <c r="K167" s="21"/>
      <c r="L167" s="21"/>
    </row>
    <row r="168" customFormat="false" ht="14.1" hidden="false" customHeight="true" outlineLevel="0" collapsed="false">
      <c r="A168" s="25"/>
      <c r="B168" s="21"/>
      <c r="C168" s="21"/>
      <c r="D168" s="21"/>
      <c r="E168" s="21"/>
      <c r="F168" s="21"/>
      <c r="G168" s="24"/>
      <c r="H168" s="24"/>
      <c r="I168" s="21"/>
      <c r="J168" s="21"/>
      <c r="K168" s="21"/>
      <c r="L168" s="21"/>
    </row>
    <row r="169" customFormat="false" ht="14.1" hidden="false" customHeight="true" outlineLevel="0" collapsed="false">
      <c r="A169" s="25"/>
      <c r="B169" s="21"/>
      <c r="C169" s="21"/>
      <c r="D169" s="21"/>
      <c r="E169" s="21"/>
      <c r="F169" s="21"/>
      <c r="G169" s="24"/>
      <c r="H169" s="24"/>
      <c r="I169" s="21"/>
      <c r="J169" s="21"/>
      <c r="K169" s="21"/>
      <c r="L169" s="21"/>
    </row>
    <row r="170" customFormat="false" ht="14.1" hidden="false" customHeight="true" outlineLevel="0" collapsed="false">
      <c r="A170" s="25"/>
      <c r="B170" s="21"/>
      <c r="C170" s="21"/>
      <c r="D170" s="21"/>
      <c r="E170" s="21"/>
      <c r="F170" s="21"/>
      <c r="G170" s="24"/>
      <c r="H170" s="24"/>
      <c r="I170" s="21"/>
      <c r="J170" s="21"/>
      <c r="K170" s="21"/>
      <c r="L170" s="21"/>
    </row>
    <row r="171" customFormat="false" ht="14.1" hidden="false" customHeight="true" outlineLevel="0" collapsed="false">
      <c r="A171" s="25"/>
      <c r="B171" s="21"/>
      <c r="C171" s="21"/>
      <c r="D171" s="21"/>
      <c r="E171" s="21"/>
      <c r="F171" s="21"/>
      <c r="G171" s="24"/>
      <c r="H171" s="24"/>
      <c r="I171" s="21"/>
      <c r="J171" s="21"/>
      <c r="K171" s="21"/>
      <c r="L171" s="21"/>
    </row>
    <row r="172" customFormat="false" ht="14.1" hidden="false" customHeight="true" outlineLevel="0" collapsed="false">
      <c r="A172" s="25"/>
      <c r="B172" s="21"/>
      <c r="C172" s="21"/>
      <c r="D172" s="21"/>
      <c r="E172" s="21"/>
      <c r="F172" s="21"/>
      <c r="G172" s="24"/>
      <c r="H172" s="24"/>
      <c r="I172" s="21"/>
      <c r="J172" s="21"/>
      <c r="K172" s="21"/>
      <c r="L172" s="21"/>
    </row>
    <row r="173" customFormat="false" ht="14.1" hidden="false" customHeight="true" outlineLevel="0" collapsed="false">
      <c r="A173" s="25"/>
      <c r="B173" s="24"/>
      <c r="C173" s="26"/>
      <c r="D173" s="24"/>
      <c r="E173" s="27"/>
      <c r="F173" s="26"/>
      <c r="G173" s="24"/>
      <c r="H173" s="24"/>
      <c r="I173" s="21"/>
      <c r="J173" s="21"/>
      <c r="K173" s="21"/>
      <c r="L173" s="21"/>
    </row>
    <row r="174" customFormat="false" ht="14.1" hidden="false" customHeight="true" outlineLevel="0" collapsed="false">
      <c r="A174" s="25"/>
      <c r="B174" s="24"/>
      <c r="C174" s="26"/>
      <c r="D174" s="24"/>
      <c r="E174" s="27"/>
      <c r="F174" s="26"/>
      <c r="G174" s="21"/>
      <c r="H174" s="21"/>
      <c r="I174" s="21"/>
      <c r="J174" s="21"/>
      <c r="K174" s="21"/>
      <c r="L174" s="21"/>
    </row>
    <row r="175" customFormat="false" ht="14.1" hidden="false" customHeight="true" outlineLevel="0" collapsed="false">
      <c r="A175" s="28"/>
      <c r="B175" s="24"/>
      <c r="C175" s="26"/>
      <c r="D175" s="24"/>
      <c r="E175" s="27"/>
      <c r="F175" s="26"/>
      <c r="G175" s="24"/>
      <c r="H175" s="27"/>
      <c r="I175" s="21"/>
      <c r="J175" s="21"/>
      <c r="K175" s="21"/>
      <c r="L175" s="21"/>
    </row>
    <row r="176" customFormat="false" ht="14.1" hidden="false" customHeight="true" outlineLevel="0" collapsed="false">
      <c r="A176" s="28"/>
      <c r="B176" s="24"/>
      <c r="C176" s="26"/>
      <c r="D176" s="24"/>
      <c r="E176" s="27"/>
      <c r="F176" s="26"/>
      <c r="G176" s="24"/>
      <c r="H176" s="27"/>
      <c r="I176" s="21"/>
      <c r="J176" s="21"/>
      <c r="K176" s="21"/>
      <c r="L176" s="21"/>
    </row>
    <row r="177" customFormat="false" ht="14.1" hidden="false" customHeight="true" outlineLevel="0" collapsed="false">
      <c r="A177" s="29"/>
      <c r="B177" s="24"/>
      <c r="C177" s="26"/>
      <c r="D177" s="24"/>
      <c r="E177" s="27"/>
      <c r="F177" s="26"/>
      <c r="G177" s="27"/>
      <c r="H177" s="27"/>
      <c r="I177" s="26"/>
      <c r="J177" s="26"/>
      <c r="K177" s="26"/>
      <c r="L177" s="26"/>
    </row>
    <row r="178" customFormat="false" ht="14.1" hidden="false" customHeight="true" outlineLevel="0" collapsed="false">
      <c r="A178" s="29"/>
      <c r="B178" s="24"/>
      <c r="C178" s="26"/>
      <c r="D178" s="27"/>
      <c r="E178" s="27"/>
      <c r="F178" s="26"/>
      <c r="G178" s="27"/>
      <c r="H178" s="27"/>
      <c r="I178" s="26"/>
      <c r="J178" s="26"/>
      <c r="K178" s="26"/>
      <c r="L178" s="26"/>
    </row>
    <row r="179" customFormat="false" ht="14.1" hidden="false" customHeight="true" outlineLevel="0" collapsed="false">
      <c r="A179" s="29"/>
      <c r="B179" s="24"/>
      <c r="C179" s="26"/>
      <c r="D179" s="24"/>
      <c r="E179" s="27"/>
      <c r="F179" s="26"/>
      <c r="G179" s="27"/>
      <c r="H179" s="27"/>
      <c r="I179" s="26"/>
      <c r="J179" s="26"/>
      <c r="K179" s="26"/>
      <c r="L179" s="26"/>
    </row>
    <row r="180" customFormat="false" ht="14.1" hidden="false" customHeight="true" outlineLevel="0" collapsed="false">
      <c r="A180" s="29"/>
      <c r="B180" s="24"/>
      <c r="C180" s="26"/>
      <c r="D180" s="24"/>
      <c r="E180" s="27"/>
      <c r="F180" s="26"/>
      <c r="G180" s="27"/>
      <c r="H180" s="27"/>
      <c r="I180" s="26"/>
      <c r="J180" s="26"/>
      <c r="K180" s="26"/>
      <c r="L180" s="26"/>
    </row>
    <row r="181" customFormat="false" ht="14.1" hidden="false" customHeight="true" outlineLevel="0" collapsed="false">
      <c r="A181" s="29"/>
      <c r="B181" s="24"/>
      <c r="C181" s="26"/>
      <c r="D181" s="24"/>
      <c r="E181" s="27"/>
      <c r="F181" s="26"/>
      <c r="G181" s="27"/>
      <c r="H181" s="27"/>
      <c r="I181" s="26"/>
      <c r="J181" s="26"/>
      <c r="K181" s="26"/>
      <c r="L181" s="26"/>
    </row>
    <row r="182" customFormat="false" ht="14.1" hidden="false" customHeight="true" outlineLevel="0" collapsed="false">
      <c r="A182" s="29"/>
      <c r="B182" s="24"/>
      <c r="C182" s="21"/>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9"/>
      <c r="B184" s="24"/>
      <c r="C184" s="26"/>
      <c r="D184" s="24"/>
      <c r="E184" s="27"/>
      <c r="F184" s="26"/>
      <c r="G184" s="27"/>
      <c r="H184" s="27"/>
      <c r="I184" s="26"/>
      <c r="J184" s="26"/>
      <c r="K184" s="26"/>
      <c r="L184" s="26"/>
    </row>
    <row r="185" customFormat="false" ht="12.75" hidden="false" customHeight="false" outlineLevel="0" collapsed="false">
      <c r="A185" s="28"/>
      <c r="B185" s="22"/>
      <c r="C185" s="20"/>
      <c r="D185" s="22"/>
      <c r="E185" s="30"/>
      <c r="F185" s="20"/>
      <c r="G185" s="22"/>
      <c r="H185" s="22"/>
      <c r="I185" s="20"/>
      <c r="J185" s="20"/>
      <c r="K185" s="20"/>
      <c r="L185" s="20"/>
    </row>
    <row r="186" customFormat="false" ht="12.75" hidden="false" customHeight="false" outlineLevel="0" collapsed="false">
      <c r="A186" s="28"/>
      <c r="B186" s="22"/>
      <c r="C186" s="20"/>
      <c r="D186" s="22"/>
      <c r="E186" s="30"/>
      <c r="F186" s="20"/>
      <c r="G186" s="22"/>
      <c r="H186" s="22"/>
      <c r="I186" s="20"/>
      <c r="J186" s="20"/>
      <c r="K186" s="20"/>
      <c r="L186" s="20"/>
    </row>
    <row r="188" customFormat="false" ht="12.75" hidden="false" customHeight="false" outlineLevel="0" collapsed="false">
      <c r="A188" s="2" t="s">
        <v>143</v>
      </c>
      <c r="B188" s="2" t="s">
        <v>144</v>
      </c>
      <c r="C188" s="1" t="s">
        <v>145</v>
      </c>
      <c r="D188" s="31" t="s">
        <v>146</v>
      </c>
      <c r="E188" s="31" t="s">
        <v>147</v>
      </c>
    </row>
    <row r="189" customFormat="false" ht="12.75" hidden="false" customHeight="false" outlineLevel="0" collapsed="false">
      <c r="A189" s="32" t="s">
        <v>38</v>
      </c>
      <c r="B189" s="33" t="n">
        <f aca="false">C189/$C$198</f>
        <v>0</v>
      </c>
      <c r="C189" s="5"/>
      <c r="D189" s="1" t="n">
        <f aca="false">33+1+1+1+1+1+8+1+1+1+2+1+2+1+1+1+2+3+8+2+1</f>
        <v>73</v>
      </c>
      <c r="E189" s="34"/>
    </row>
    <row r="190" customFormat="false" ht="12.75" hidden="false" customHeight="false" outlineLevel="0" collapsed="false">
      <c r="A190" s="32" t="s">
        <v>39</v>
      </c>
      <c r="B190" s="33" t="n">
        <f aca="false">C190/$C$198</f>
        <v>0.111111111111111</v>
      </c>
      <c r="C190" s="5" t="n">
        <f aca="false">'summary 1008'!I25</f>
        <v>2</v>
      </c>
      <c r="D190" s="1" t="n">
        <f aca="false">540+17+1+1+6+10+1+2+12+2+1+1+1+3+4+3+1+1+1+8+2+1+1+6+1+1+2+1+2+1+4+1+1+1+12+4+57+16+1+1+5</f>
        <v>737</v>
      </c>
      <c r="E190" s="34"/>
    </row>
    <row r="191" customFormat="false" ht="12.75" hidden="false" customHeight="false" outlineLevel="0" collapsed="false">
      <c r="A191" s="32" t="s">
        <v>41</v>
      </c>
      <c r="B191" s="33" t="n">
        <f aca="false">C191/$C$198</f>
        <v>0.333333333333333</v>
      </c>
      <c r="C191" s="5" t="n">
        <f aca="false">'summary 1008'!I26</f>
        <v>6</v>
      </c>
      <c r="D191" s="1" t="n">
        <f aca="false">13+1+1+1+16+10+5</f>
        <v>47</v>
      </c>
      <c r="E191" s="34" t="n">
        <f aca="false">(C191/D191)*100</f>
        <v>12.7659574468085</v>
      </c>
    </row>
    <row r="192" customFormat="false" ht="12.75" hidden="false" customHeight="false" outlineLevel="0" collapsed="false">
      <c r="A192" s="32" t="s">
        <v>148</v>
      </c>
      <c r="B192" s="33" t="n">
        <f aca="false">C192/$C$198</f>
        <v>0.0555555555555556</v>
      </c>
      <c r="C192" s="5" t="n">
        <f aca="false">'summary 1008'!I27</f>
        <v>1</v>
      </c>
      <c r="D192" s="1" t="n">
        <f aca="false">36+1+1+2+1+2</f>
        <v>43</v>
      </c>
      <c r="E192" s="34" t="n">
        <f aca="false">(C192/D192)*100</f>
        <v>2.32558139534884</v>
      </c>
    </row>
    <row r="193" customFormat="false" ht="12.75" hidden="false" customHeight="false" outlineLevel="0" collapsed="false">
      <c r="A193" s="32" t="s">
        <v>149</v>
      </c>
      <c r="B193" s="33" t="n">
        <f aca="false">C193/$C$198</f>
        <v>0.0555555555555556</v>
      </c>
      <c r="C193" s="5" t="n">
        <f aca="false">'summary 1008'!I28</f>
        <v>1</v>
      </c>
      <c r="D193" s="1" t="n">
        <f aca="false">288+2+13+2+5+56+59+14+2+3+3+1+4+14+1+2</f>
        <v>469</v>
      </c>
      <c r="E193" s="34" t="n">
        <f aca="false">(C193/D193)*100</f>
        <v>0.213219616204691</v>
      </c>
    </row>
    <row r="194" customFormat="false" ht="12.75" hidden="false" customHeight="false" outlineLevel="0" collapsed="false">
      <c r="A194" s="32" t="s">
        <v>150</v>
      </c>
      <c r="B194" s="33" t="n">
        <f aca="false">C194/$C$198</f>
        <v>0</v>
      </c>
      <c r="C194" s="5"/>
      <c r="D194" s="1" t="n">
        <f aca="false">132+2+1+2+7+3+4+2+7+1+3+4+5+7+5</f>
        <v>185</v>
      </c>
      <c r="E194" s="34"/>
    </row>
    <row r="195" customFormat="false" ht="12.75" hidden="false" customHeight="false" outlineLevel="0" collapsed="false">
      <c r="A195" s="32" t="s">
        <v>42</v>
      </c>
      <c r="B195" s="33" t="n">
        <f aca="false">C195/$C$198</f>
        <v>0.0555555555555556</v>
      </c>
      <c r="C195" s="5" t="n">
        <f aca="false">'summary 1008'!I30</f>
        <v>1</v>
      </c>
      <c r="D195" s="1" t="n">
        <v>9</v>
      </c>
      <c r="E195" s="34" t="n">
        <f aca="false">(C195/D195)*100</f>
        <v>11.1111111111111</v>
      </c>
    </row>
    <row r="196" customFormat="false" ht="12.75" hidden="false" customHeight="false" outlineLevel="0" collapsed="false">
      <c r="A196" s="32" t="s">
        <v>40</v>
      </c>
      <c r="B196" s="33" t="n">
        <f aca="false">C196/$C$198</f>
        <v>0.0555555555555556</v>
      </c>
      <c r="C196" s="5" t="n">
        <f aca="false">'summary 1008'!I31</f>
        <v>1</v>
      </c>
      <c r="D196" s="1" t="n">
        <f aca="false">10+5+2</f>
        <v>17</v>
      </c>
      <c r="E196" s="34" t="n">
        <f aca="false">(C196/D196)*100</f>
        <v>5.88235294117647</v>
      </c>
    </row>
    <row r="197" customFormat="false" ht="12.75" hidden="false" customHeight="false" outlineLevel="0" collapsed="false">
      <c r="A197" s="35" t="s">
        <v>151</v>
      </c>
      <c r="B197" s="33" t="n">
        <f aca="false">C197/$C$198</f>
        <v>0.333333333333333</v>
      </c>
      <c r="C197" s="5" t="n">
        <f aca="false">'summary 1008'!I32</f>
        <v>6</v>
      </c>
    </row>
    <row r="198" customFormat="false" ht="12.75" hidden="false" customHeight="false" outlineLevel="0" collapsed="false">
      <c r="A198" s="35" t="s">
        <v>152</v>
      </c>
      <c r="B198" s="36" t="n">
        <f aca="false">SUM(B189:B197)</f>
        <v>1</v>
      </c>
      <c r="C198" s="1" t="n">
        <f aca="false">SUM(C189:C197)</f>
        <v>18</v>
      </c>
      <c r="D198" s="1" t="n">
        <f aca="false">SUM(D189:D197)</f>
        <v>1580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08</oddHeader>
    <oddFooter>&amp;L&amp;"Arial,Bold"Questions Call Nancy ext 54751</oddFooter>
  </headerFooter>
  <rowBreaks count="1" manualBreakCount="1">
    <brk id="110" man="true" max="16383" min="0"/>
  </rowBreak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11</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1</f>
        <v>1</v>
      </c>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f>
        <v>4</v>
      </c>
    </row>
    <row r="13" customFormat="false" ht="12.75" hidden="false" customHeight="false" outlineLevel="0" collapsed="false">
      <c r="A13" s="6" t="s">
        <v>91</v>
      </c>
      <c r="B13" s="7"/>
      <c r="C13" s="7" t="s">
        <v>158</v>
      </c>
      <c r="D13" s="7"/>
      <c r="E13" s="7"/>
      <c r="F13" s="7"/>
      <c r="G13" s="7"/>
      <c r="H13" s="7"/>
      <c r="I13" s="7"/>
      <c r="J13" s="7"/>
      <c r="K13" s="7" t="n">
        <f aca="false">1+1+1</f>
        <v>3</v>
      </c>
    </row>
    <row r="14" customFormat="false" ht="12.75" hidden="false" customHeight="false" outlineLevel="0" collapsed="false">
      <c r="A14" s="6" t="s">
        <v>124</v>
      </c>
      <c r="B14" s="7"/>
      <c r="C14" s="7" t="s">
        <v>32</v>
      </c>
      <c r="D14" s="7"/>
      <c r="E14" s="7"/>
      <c r="F14" s="7"/>
      <c r="G14" s="7"/>
      <c r="H14" s="7"/>
      <c r="I14" s="7"/>
      <c r="J14" s="7"/>
      <c r="K14" s="7" t="n">
        <f aca="false">2</f>
        <v>2</v>
      </c>
    </row>
    <row r="15" customFormat="false" ht="12.75" hidden="false" customHeight="false" outlineLevel="0" collapsed="false">
      <c r="A15" s="6" t="s">
        <v>159</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160</v>
      </c>
      <c r="B17" s="7"/>
      <c r="C17" s="7" t="s">
        <v>35</v>
      </c>
      <c r="D17" s="7"/>
      <c r="E17" s="7"/>
      <c r="F17" s="7"/>
      <c r="G17" s="7"/>
      <c r="H17" s="7"/>
      <c r="I17" s="7"/>
      <c r="J17" s="7"/>
      <c r="K17" s="7"/>
    </row>
    <row r="18" customFormat="false" ht="12.75" hidden="false" customHeight="false" outlineLevel="0" collapsed="false">
      <c r="A18" s="6" t="s">
        <v>105</v>
      </c>
      <c r="B18" s="7"/>
      <c r="C18" s="7" t="s">
        <v>36</v>
      </c>
      <c r="D18" s="7"/>
      <c r="E18" s="7"/>
      <c r="F18" s="7"/>
      <c r="G18" s="7"/>
      <c r="H18" s="7"/>
      <c r="I18" s="7"/>
      <c r="J18" s="7"/>
      <c r="K18" s="46"/>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f>
        <v>2</v>
      </c>
      <c r="J24" s="20"/>
      <c r="K24" s="20"/>
    </row>
    <row r="25" customFormat="false" ht="12.75" hidden="false" customHeight="false" outlineLevel="0" collapsed="false">
      <c r="A25" s="28" t="s">
        <v>39</v>
      </c>
      <c r="B25" s="22"/>
      <c r="C25" s="22"/>
      <c r="D25" s="30"/>
      <c r="E25" s="20"/>
      <c r="F25" s="30"/>
      <c r="G25" s="30"/>
      <c r="H25" s="20"/>
      <c r="I25" s="6" t="n">
        <f aca="false">1+1</f>
        <v>2</v>
      </c>
      <c r="J25" s="20"/>
      <c r="K25" s="48"/>
    </row>
    <row r="26" customFormat="false" ht="12.75" hidden="false" customHeight="false" outlineLevel="0" collapsed="false">
      <c r="A26" s="28" t="s">
        <v>41</v>
      </c>
      <c r="B26" s="22"/>
      <c r="C26" s="22"/>
      <c r="D26" s="30"/>
      <c r="E26" s="20"/>
      <c r="F26" s="30"/>
      <c r="G26" s="30"/>
      <c r="H26" s="20"/>
      <c r="I26" s="6" t="n">
        <f aca="false">4</f>
        <v>4</v>
      </c>
      <c r="J26" s="20"/>
      <c r="K26" s="30"/>
    </row>
    <row r="27" customFormat="false" ht="12.75" hidden="false" customHeight="false" outlineLevel="0" collapsed="false">
      <c r="A27" s="28" t="s">
        <v>148</v>
      </c>
      <c r="B27" s="22"/>
      <c r="C27" s="22"/>
      <c r="D27" s="30"/>
      <c r="E27" s="20"/>
      <c r="F27" s="30"/>
      <c r="G27" s="30"/>
      <c r="H27" s="20"/>
      <c r="I27" s="6"/>
      <c r="J27" s="20"/>
      <c r="K27" s="20"/>
    </row>
    <row r="28" customFormat="false" ht="12.75" hidden="false" customHeight="false" outlineLevel="0" collapsed="false">
      <c r="A28" s="28" t="s">
        <v>149</v>
      </c>
      <c r="B28" s="22"/>
      <c r="C28" s="22"/>
      <c r="D28" s="30"/>
      <c r="E28" s="20"/>
      <c r="F28" s="30"/>
      <c r="G28" s="30"/>
      <c r="H28" s="20"/>
      <c r="I28" s="6" t="n">
        <f aca="false">1</f>
        <v>1</v>
      </c>
      <c r="J28" s="20"/>
      <c r="K28" s="20"/>
    </row>
    <row r="29" customFormat="false" ht="12.75" hidden="false" customHeight="false" outlineLevel="0" collapsed="false">
      <c r="A29" s="28" t="s">
        <v>150</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f>
        <v>1</v>
      </c>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170</v>
      </c>
      <c r="I32" s="5" t="n">
        <f aca="false">1</f>
        <v>1</v>
      </c>
      <c r="K32" s="50"/>
    </row>
    <row r="33" customFormat="false" ht="13.5" hidden="false" customHeight="false" outlineLevel="0" collapsed="false">
      <c r="A33" s="51" t="s">
        <v>154</v>
      </c>
      <c r="B33" s="52"/>
      <c r="C33" s="52"/>
      <c r="D33" s="52"/>
      <c r="E33" s="52"/>
      <c r="F33" s="52"/>
      <c r="G33" s="52"/>
      <c r="H33" s="52"/>
      <c r="I33" s="53" t="n">
        <f aca="false">SUM(I24:I32)</f>
        <v>11</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B55" colorId="64" zoomScale="80" zoomScaleNormal="80" zoomScalePageLayoutView="100" workbookViewId="0">
      <selection pane="topLeft" activeCell="G22" activeCellId="0" sqref="G2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s">
        <v>39</v>
      </c>
    </row>
    <row r="17" customFormat="false" ht="12.75" hidden="false" customHeight="false" outlineLevel="0" collapsed="false">
      <c r="A17" s="1" t="s">
        <v>40</v>
      </c>
      <c r="AC17" s="1" t="s">
        <v>40</v>
      </c>
    </row>
    <row r="18" customFormat="false" ht="12.75" hidden="false" customHeight="false" outlineLevel="0" collapsed="false">
      <c r="A18" s="1" t="s">
        <v>41</v>
      </c>
      <c r="AC18" s="1" t="s">
        <v>41</v>
      </c>
    </row>
    <row r="19" customFormat="false" ht="12.75" hidden="false" customHeight="false" outlineLevel="0" collapsed="false">
      <c r="A19" s="1" t="s">
        <v>42</v>
      </c>
      <c r="AC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s">
        <v>45</v>
      </c>
    </row>
    <row r="24" customFormat="false" ht="12.75" hidden="false" customHeight="false" outlineLevel="0" collapsed="false">
      <c r="A24" s="1" t="s">
        <v>46</v>
      </c>
      <c r="AC24" s="1" t="s">
        <v>46</v>
      </c>
    </row>
    <row r="98" customFormat="false" ht="12.75" hidden="false" customHeight="false" outlineLevel="0" collapsed="false">
      <c r="A98" s="10" t="s">
        <v>172</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48</v>
      </c>
      <c r="B100" s="11"/>
      <c r="C100" s="11"/>
      <c r="D100" s="11"/>
      <c r="E100" s="11"/>
      <c r="F100" s="12"/>
      <c r="G100" s="11"/>
      <c r="H100" s="11"/>
      <c r="I100" s="12"/>
      <c r="J100" s="12"/>
      <c r="K100" s="12"/>
      <c r="L100" s="11"/>
    </row>
    <row r="101" customFormat="false" ht="12.75" hidden="false" customHeight="false" outlineLevel="0" collapsed="false">
      <c r="A101" s="11" t="s">
        <v>49</v>
      </c>
      <c r="B101" s="11"/>
      <c r="C101" s="11"/>
      <c r="D101" s="11"/>
      <c r="E101" s="11"/>
      <c r="F101" s="12"/>
      <c r="G101" s="11"/>
      <c r="H101" s="11"/>
      <c r="I101" s="12"/>
      <c r="J101" s="12"/>
      <c r="K101" s="12"/>
      <c r="L101" s="11"/>
    </row>
    <row r="102" customFormat="false" ht="12.75" hidden="false" customHeight="false" outlineLevel="0" collapsed="false">
      <c r="A102" s="11" t="s">
        <v>50</v>
      </c>
      <c r="B102" s="11"/>
      <c r="C102" s="11"/>
      <c r="D102" s="11"/>
      <c r="E102" s="11"/>
      <c r="F102" s="12"/>
      <c r="G102" s="11"/>
      <c r="H102" s="11"/>
      <c r="I102" s="12"/>
      <c r="J102" s="12"/>
      <c r="K102" s="12"/>
      <c r="L102" s="11"/>
    </row>
    <row r="103" customFormat="false" ht="12.75" hidden="false" customHeight="false" outlineLevel="0" collapsed="false">
      <c r="A103" s="11" t="s">
        <v>51</v>
      </c>
      <c r="B103" s="11"/>
      <c r="C103" s="11"/>
      <c r="D103" s="11"/>
      <c r="E103" s="11"/>
      <c r="F103" s="12"/>
      <c r="G103" s="11"/>
      <c r="H103" s="11"/>
      <c r="I103" s="12"/>
      <c r="J103" s="12"/>
      <c r="K103" s="12"/>
      <c r="L103" s="11"/>
    </row>
    <row r="104" customFormat="false" ht="12.75" hidden="false" customHeight="false" outlineLevel="0" collapsed="false">
      <c r="A104" s="11" t="s">
        <v>52</v>
      </c>
      <c r="B104" s="11"/>
      <c r="C104" s="11"/>
      <c r="D104" s="11"/>
      <c r="E104" s="11"/>
      <c r="F104" s="12"/>
      <c r="G104" s="11"/>
      <c r="H104" s="11"/>
      <c r="I104" s="12"/>
      <c r="J104" s="12"/>
      <c r="K104" s="12"/>
      <c r="L104" s="11"/>
    </row>
    <row r="105" customFormat="false" ht="12.75" hidden="false" customHeight="false" outlineLevel="0" collapsed="false">
      <c r="A105" s="11" t="s">
        <v>53</v>
      </c>
      <c r="B105" s="11"/>
      <c r="C105" s="11"/>
      <c r="D105" s="11"/>
      <c r="E105" s="11"/>
      <c r="F105" s="12"/>
      <c r="G105" s="11"/>
      <c r="H105" s="11"/>
      <c r="I105" s="12"/>
      <c r="J105" s="12"/>
      <c r="K105" s="12"/>
      <c r="L105" s="11"/>
    </row>
    <row r="106" customFormat="false" ht="12.75" hidden="false" customHeight="false" outlineLevel="0" collapsed="false">
      <c r="A106" s="11" t="s">
        <v>54</v>
      </c>
      <c r="B106" s="11"/>
      <c r="C106" s="11"/>
      <c r="D106" s="11"/>
      <c r="E106" s="11"/>
      <c r="F106" s="12"/>
      <c r="G106" s="11"/>
      <c r="H106" s="11"/>
      <c r="I106" s="12"/>
      <c r="J106" s="12"/>
      <c r="K106" s="12"/>
      <c r="L106" s="11"/>
    </row>
    <row r="107" customFormat="false" ht="12.75" hidden="false" customHeight="false" outlineLevel="0" collapsed="false">
      <c r="A107" s="11" t="s">
        <v>55</v>
      </c>
      <c r="B107" s="11"/>
      <c r="C107" s="11"/>
      <c r="D107" s="11"/>
      <c r="E107" s="11"/>
      <c r="F107" s="12"/>
      <c r="G107" s="11"/>
      <c r="H107" s="11"/>
      <c r="I107" s="12"/>
      <c r="J107" s="12"/>
      <c r="K107" s="12"/>
      <c r="L107" s="11"/>
    </row>
    <row r="108" customFormat="false" ht="12.75" hidden="false" customHeight="false" outlineLevel="0" collapsed="false">
      <c r="A108" s="11" t="s">
        <v>56</v>
      </c>
      <c r="B108" s="11"/>
      <c r="C108" s="11"/>
      <c r="D108" s="11"/>
      <c r="E108" s="11"/>
      <c r="F108" s="12"/>
      <c r="G108" s="11"/>
      <c r="H108" s="11"/>
      <c r="I108" s="12"/>
      <c r="J108" s="12"/>
      <c r="K108" s="12"/>
      <c r="L108" s="11"/>
    </row>
    <row r="109" customFormat="false" ht="12.75" hidden="false" customHeight="false" outlineLevel="0" collapsed="false">
      <c r="A109" s="11" t="s">
        <v>57</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58</v>
      </c>
      <c r="F111" s="14"/>
      <c r="G111" s="14"/>
      <c r="H111" s="14"/>
      <c r="I111" s="14" t="s">
        <v>59</v>
      </c>
      <c r="J111" s="14" t="s">
        <v>60</v>
      </c>
      <c r="K111" s="14" t="s">
        <v>61</v>
      </c>
      <c r="L111" s="14" t="s">
        <v>62</v>
      </c>
    </row>
    <row r="112" customFormat="false" ht="12.75" hidden="false" customHeight="false" outlineLevel="0" collapsed="false">
      <c r="A112" s="14" t="s">
        <v>63</v>
      </c>
      <c r="B112" s="14" t="s">
        <v>64</v>
      </c>
      <c r="C112" s="14" t="s">
        <v>65</v>
      </c>
      <c r="D112" s="14" t="s">
        <v>66</v>
      </c>
      <c r="E112" s="14" t="s">
        <v>67</v>
      </c>
      <c r="F112" s="14" t="s">
        <v>48</v>
      </c>
      <c r="G112" s="14" t="s">
        <v>68</v>
      </c>
      <c r="H112" s="14" t="s">
        <v>69</v>
      </c>
      <c r="I112" s="14" t="s">
        <v>70</v>
      </c>
      <c r="J112" s="14" t="s">
        <v>71</v>
      </c>
      <c r="K112" s="14" t="s">
        <v>72</v>
      </c>
      <c r="L112" s="14" t="s">
        <v>73</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9" t="n">
        <v>37141</v>
      </c>
      <c r="B114" s="21" t="s">
        <v>316</v>
      </c>
      <c r="C114" s="21" t="s">
        <v>40</v>
      </c>
      <c r="D114" s="21" t="s">
        <v>83</v>
      </c>
      <c r="E114" s="21" t="s">
        <v>317</v>
      </c>
      <c r="F114" s="21" t="s">
        <v>96</v>
      </c>
      <c r="G114" s="22" t="s">
        <v>318</v>
      </c>
      <c r="H114" s="22"/>
      <c r="I114" s="21" t="s">
        <v>80</v>
      </c>
      <c r="J114" s="21" t="s">
        <v>80</v>
      </c>
      <c r="K114" s="21" t="s">
        <v>87</v>
      </c>
      <c r="L114" s="21" t="s">
        <v>81</v>
      </c>
    </row>
    <row r="115" customFormat="false" ht="25.5" hidden="false" customHeight="false" outlineLevel="0" collapsed="false">
      <c r="A115" s="19" t="n">
        <v>37141</v>
      </c>
      <c r="B115" s="21" t="s">
        <v>319</v>
      </c>
      <c r="C115" s="21" t="s">
        <v>39</v>
      </c>
      <c r="D115" s="21" t="s">
        <v>76</v>
      </c>
      <c r="E115" s="21" t="s">
        <v>104</v>
      </c>
      <c r="F115" s="21" t="s">
        <v>96</v>
      </c>
      <c r="G115" s="22" t="s">
        <v>320</v>
      </c>
      <c r="H115" s="22"/>
      <c r="I115" s="21" t="s">
        <v>80</v>
      </c>
      <c r="J115" s="21" t="s">
        <v>80</v>
      </c>
      <c r="K115" s="21" t="s">
        <v>80</v>
      </c>
      <c r="L115" s="21" t="s">
        <v>81</v>
      </c>
    </row>
    <row r="116" customFormat="false" ht="25.5" hidden="false" customHeight="false" outlineLevel="0" collapsed="false">
      <c r="A116" s="19" t="n">
        <v>37141</v>
      </c>
      <c r="B116" s="21" t="s">
        <v>287</v>
      </c>
      <c r="C116" s="21" t="s">
        <v>39</v>
      </c>
      <c r="D116" s="21" t="s">
        <v>140</v>
      </c>
      <c r="E116" s="21" t="s">
        <v>104</v>
      </c>
      <c r="F116" s="21" t="s">
        <v>96</v>
      </c>
      <c r="G116" s="22" t="s">
        <v>321</v>
      </c>
      <c r="H116" s="22"/>
      <c r="I116" s="21" t="s">
        <v>80</v>
      </c>
      <c r="J116" s="21" t="s">
        <v>80</v>
      </c>
      <c r="K116" s="21" t="s">
        <v>80</v>
      </c>
      <c r="L116" s="21" t="s">
        <v>81</v>
      </c>
    </row>
    <row r="117" customFormat="false" ht="63.75" hidden="false" customHeight="false" outlineLevel="0" collapsed="false">
      <c r="A117" s="19" t="n">
        <v>37141</v>
      </c>
      <c r="B117" s="21" t="s">
        <v>183</v>
      </c>
      <c r="C117" s="21" t="s">
        <v>41</v>
      </c>
      <c r="D117" s="21" t="s">
        <v>183</v>
      </c>
      <c r="E117" s="21" t="s">
        <v>90</v>
      </c>
      <c r="F117" s="21" t="s">
        <v>91</v>
      </c>
      <c r="G117" s="22" t="s">
        <v>322</v>
      </c>
      <c r="H117" s="22"/>
      <c r="I117" s="21" t="s">
        <v>80</v>
      </c>
      <c r="J117" s="21" t="s">
        <v>80</v>
      </c>
      <c r="K117" s="21" t="s">
        <v>87</v>
      </c>
      <c r="L117" s="21" t="s">
        <v>81</v>
      </c>
    </row>
    <row r="118" customFormat="false" ht="24.75" hidden="false" customHeight="true" outlineLevel="0" collapsed="false">
      <c r="A118" s="19" t="n">
        <v>37141</v>
      </c>
      <c r="B118" s="21" t="s">
        <v>199</v>
      </c>
      <c r="C118" s="21" t="s">
        <v>41</v>
      </c>
      <c r="D118" s="21" t="s">
        <v>323</v>
      </c>
      <c r="E118" s="21" t="s">
        <v>324</v>
      </c>
      <c r="F118" s="21" t="s">
        <v>91</v>
      </c>
      <c r="G118" s="22" t="s">
        <v>325</v>
      </c>
      <c r="H118" s="22"/>
      <c r="I118" s="21" t="s">
        <v>87</v>
      </c>
      <c r="J118" s="21" t="s">
        <v>87</v>
      </c>
      <c r="K118" s="21" t="s">
        <v>87</v>
      </c>
      <c r="L118" s="21" t="s">
        <v>81</v>
      </c>
    </row>
    <row r="119" customFormat="false" ht="38.25" hidden="false" customHeight="false" outlineLevel="0" collapsed="false">
      <c r="A119" s="54" t="n">
        <v>37140</v>
      </c>
      <c r="B119" s="55" t="s">
        <v>326</v>
      </c>
      <c r="C119" s="55" t="s">
        <v>41</v>
      </c>
      <c r="D119" s="55" t="s">
        <v>108</v>
      </c>
      <c r="E119" s="55" t="s">
        <v>90</v>
      </c>
      <c r="F119" s="55" t="s">
        <v>91</v>
      </c>
      <c r="G119" s="56" t="s">
        <v>327</v>
      </c>
      <c r="H119" s="56"/>
      <c r="I119" s="55" t="s">
        <v>80</v>
      </c>
      <c r="J119" s="55" t="s">
        <v>80</v>
      </c>
      <c r="K119" s="55" t="s">
        <v>87</v>
      </c>
      <c r="L119" s="17" t="s">
        <v>81</v>
      </c>
      <c r="M119" s="23"/>
      <c r="N119" s="23"/>
      <c r="O119" s="23"/>
      <c r="P119" s="23"/>
      <c r="Q119" s="23"/>
      <c r="R119" s="23"/>
      <c r="S119" s="23"/>
      <c r="T119" s="23"/>
      <c r="U119" s="23"/>
      <c r="V119" s="23"/>
      <c r="W119" s="23"/>
      <c r="X119" s="23"/>
      <c r="Y119" s="23"/>
    </row>
    <row r="120" customFormat="false" ht="38.25" hidden="false" customHeight="false" outlineLevel="0" collapsed="false">
      <c r="A120" s="19" t="n">
        <v>37140</v>
      </c>
      <c r="B120" s="21" t="s">
        <v>328</v>
      </c>
      <c r="C120" s="21" t="s">
        <v>118</v>
      </c>
      <c r="D120" s="21" t="s">
        <v>119</v>
      </c>
      <c r="E120" s="21" t="s">
        <v>120</v>
      </c>
      <c r="F120" s="21" t="s">
        <v>96</v>
      </c>
      <c r="G120" s="22" t="s">
        <v>329</v>
      </c>
      <c r="H120" s="22"/>
      <c r="I120" s="21" t="s">
        <v>80</v>
      </c>
      <c r="J120" s="21" t="s">
        <v>87</v>
      </c>
      <c r="K120" s="21" t="s">
        <v>80</v>
      </c>
      <c r="L120" s="17" t="s">
        <v>81</v>
      </c>
      <c r="M120" s="23"/>
      <c r="N120" s="23"/>
      <c r="O120" s="23"/>
      <c r="P120" s="23"/>
      <c r="Q120" s="23"/>
      <c r="R120" s="23"/>
      <c r="S120" s="23"/>
      <c r="T120" s="23"/>
      <c r="U120" s="23"/>
      <c r="V120" s="23"/>
      <c r="W120" s="23"/>
      <c r="X120" s="23"/>
      <c r="Y120" s="23"/>
    </row>
    <row r="121" customFormat="false" ht="12.75" hidden="false" customHeight="false" outlineLevel="0" collapsed="false">
      <c r="A121" s="19" t="n">
        <v>37140</v>
      </c>
      <c r="B121" s="21" t="s">
        <v>330</v>
      </c>
      <c r="C121" s="21" t="s">
        <v>118</v>
      </c>
      <c r="D121" s="21" t="s">
        <v>331</v>
      </c>
      <c r="E121" s="21"/>
      <c r="F121" s="21" t="s">
        <v>96</v>
      </c>
      <c r="G121" s="22" t="s">
        <v>267</v>
      </c>
      <c r="H121" s="22"/>
      <c r="I121" s="21" t="s">
        <v>80</v>
      </c>
      <c r="J121" s="21" t="s">
        <v>80</v>
      </c>
      <c r="K121" s="21" t="s">
        <v>80</v>
      </c>
      <c r="L121" s="17" t="s">
        <v>81</v>
      </c>
      <c r="M121" s="23"/>
      <c r="N121" s="23"/>
      <c r="O121" s="23"/>
      <c r="P121" s="23"/>
      <c r="Q121" s="23"/>
      <c r="R121" s="23"/>
      <c r="S121" s="23"/>
      <c r="T121" s="23"/>
      <c r="U121" s="23"/>
      <c r="V121" s="23"/>
      <c r="W121" s="23"/>
      <c r="X121" s="23"/>
      <c r="Y121" s="23"/>
    </row>
    <row r="122" customFormat="false" ht="55.5" hidden="false" customHeight="true" outlineLevel="0" collapsed="false">
      <c r="A122" s="19" t="n">
        <v>37140</v>
      </c>
      <c r="B122" s="21" t="s">
        <v>93</v>
      </c>
      <c r="C122" s="21" t="s">
        <v>38</v>
      </c>
      <c r="D122" s="21" t="s">
        <v>332</v>
      </c>
      <c r="E122" s="21" t="s">
        <v>297</v>
      </c>
      <c r="F122" s="21" t="s">
        <v>96</v>
      </c>
      <c r="G122" s="22" t="s">
        <v>333</v>
      </c>
      <c r="H122" s="22"/>
      <c r="I122" s="21" t="s">
        <v>80</v>
      </c>
      <c r="J122" s="21" t="s">
        <v>80</v>
      </c>
      <c r="K122" s="21" t="s">
        <v>80</v>
      </c>
      <c r="L122" s="17" t="s">
        <v>81</v>
      </c>
      <c r="M122" s="23"/>
      <c r="N122" s="23"/>
      <c r="O122" s="23"/>
      <c r="P122" s="23"/>
      <c r="Q122" s="23"/>
      <c r="R122" s="23"/>
      <c r="S122" s="23"/>
      <c r="T122" s="23"/>
      <c r="U122" s="23"/>
      <c r="V122" s="23"/>
      <c r="W122" s="23"/>
      <c r="X122" s="23"/>
      <c r="Y122" s="23"/>
    </row>
    <row r="123" customFormat="false" ht="63.75" hidden="false" customHeight="false" outlineLevel="0" collapsed="false">
      <c r="A123" s="19" t="n">
        <v>37140</v>
      </c>
      <c r="B123" s="21" t="s">
        <v>199</v>
      </c>
      <c r="C123" s="21" t="s">
        <v>41</v>
      </c>
      <c r="D123" s="21" t="s">
        <v>323</v>
      </c>
      <c r="E123" s="21" t="s">
        <v>90</v>
      </c>
      <c r="F123" s="21" t="s">
        <v>105</v>
      </c>
      <c r="G123" s="22" t="s">
        <v>334</v>
      </c>
      <c r="H123" s="22"/>
      <c r="I123" s="21" t="s">
        <v>87</v>
      </c>
      <c r="J123" s="21" t="s">
        <v>87</v>
      </c>
      <c r="K123" s="21" t="s">
        <v>87</v>
      </c>
      <c r="L123" s="17" t="s">
        <v>81</v>
      </c>
      <c r="M123" s="23"/>
      <c r="N123" s="23"/>
      <c r="O123" s="23"/>
      <c r="P123" s="23"/>
      <c r="Q123" s="23"/>
      <c r="R123" s="23"/>
      <c r="S123" s="23"/>
      <c r="T123" s="23"/>
      <c r="U123" s="23"/>
      <c r="V123" s="23"/>
      <c r="W123" s="23"/>
      <c r="X123" s="23"/>
      <c r="Y123" s="23"/>
    </row>
    <row r="124" customFormat="false" ht="12.75" hidden="false" customHeight="false" outlineLevel="0" collapsed="false">
      <c r="A124" s="19" t="n">
        <v>37139</v>
      </c>
      <c r="B124" s="21" t="s">
        <v>335</v>
      </c>
      <c r="C124" s="21" t="s">
        <v>42</v>
      </c>
      <c r="D124" s="21" t="s">
        <v>336</v>
      </c>
      <c r="E124" s="21" t="s">
        <v>128</v>
      </c>
      <c r="F124" s="21" t="s">
        <v>96</v>
      </c>
      <c r="G124" s="22" t="s">
        <v>242</v>
      </c>
      <c r="H124" s="22"/>
      <c r="I124" s="21" t="s">
        <v>87</v>
      </c>
      <c r="J124" s="21" t="s">
        <v>80</v>
      </c>
      <c r="K124" s="21" t="s">
        <v>87</v>
      </c>
      <c r="L124" s="17" t="s">
        <v>81</v>
      </c>
      <c r="M124" s="23"/>
      <c r="N124" s="23"/>
      <c r="O124" s="23"/>
      <c r="P124" s="23"/>
      <c r="Q124" s="23"/>
      <c r="R124" s="23"/>
      <c r="S124" s="23"/>
      <c r="T124" s="23"/>
      <c r="U124" s="23"/>
      <c r="V124" s="23"/>
      <c r="W124" s="23"/>
      <c r="X124" s="23"/>
      <c r="Y124" s="23"/>
    </row>
    <row r="125" customFormat="false" ht="25.5" hidden="false" customHeight="false" outlineLevel="0" collapsed="false">
      <c r="A125" s="19" t="n">
        <v>37139</v>
      </c>
      <c r="B125" s="21" t="s">
        <v>337</v>
      </c>
      <c r="C125" s="21" t="s">
        <v>41</v>
      </c>
      <c r="D125" s="21" t="s">
        <v>180</v>
      </c>
      <c r="E125" s="21" t="s">
        <v>90</v>
      </c>
      <c r="F125" s="21" t="s">
        <v>91</v>
      </c>
      <c r="G125" s="22" t="s">
        <v>338</v>
      </c>
      <c r="H125" s="22"/>
      <c r="I125" s="21" t="s">
        <v>80</v>
      </c>
      <c r="J125" s="21" t="s">
        <v>80</v>
      </c>
      <c r="K125" s="21" t="s">
        <v>87</v>
      </c>
      <c r="L125" s="17" t="s">
        <v>81</v>
      </c>
      <c r="M125" s="23"/>
      <c r="N125" s="23"/>
      <c r="O125" s="23"/>
      <c r="P125" s="23"/>
      <c r="Q125" s="23"/>
      <c r="R125" s="23"/>
      <c r="S125" s="23"/>
      <c r="T125" s="23"/>
      <c r="U125" s="23"/>
      <c r="V125" s="23"/>
      <c r="W125" s="23"/>
      <c r="X125" s="23"/>
      <c r="Y125" s="23"/>
    </row>
    <row r="126" customFormat="false" ht="38.25" hidden="false" customHeight="false" outlineLevel="0" collapsed="false">
      <c r="A126" s="19" t="n">
        <v>37138</v>
      </c>
      <c r="B126" s="22" t="s">
        <v>339</v>
      </c>
      <c r="C126" s="21" t="s">
        <v>38</v>
      </c>
      <c r="D126" s="21" t="s">
        <v>235</v>
      </c>
      <c r="E126" s="21" t="s">
        <v>236</v>
      </c>
      <c r="F126" s="21" t="s">
        <v>96</v>
      </c>
      <c r="G126" s="22" t="s">
        <v>340</v>
      </c>
      <c r="H126" s="22"/>
      <c r="I126" s="21" t="s">
        <v>80</v>
      </c>
      <c r="J126" s="21" t="s">
        <v>80</v>
      </c>
      <c r="K126" s="21" t="s">
        <v>80</v>
      </c>
      <c r="L126" s="17" t="s">
        <v>81</v>
      </c>
      <c r="M126" s="23"/>
      <c r="N126" s="23"/>
      <c r="O126" s="23"/>
      <c r="P126" s="23"/>
      <c r="Q126" s="23"/>
      <c r="R126" s="23"/>
      <c r="S126" s="23"/>
      <c r="T126" s="23"/>
      <c r="U126" s="23"/>
      <c r="V126" s="23"/>
      <c r="W126" s="23"/>
      <c r="X126" s="23"/>
      <c r="Y126" s="23"/>
    </row>
    <row r="127" customFormat="false" ht="25.5" hidden="false" customHeight="false" outlineLevel="0" collapsed="false">
      <c r="A127" s="19" t="n">
        <v>37138</v>
      </c>
      <c r="B127" s="58" t="s">
        <v>341</v>
      </c>
      <c r="C127" s="21" t="s">
        <v>38</v>
      </c>
      <c r="D127" s="21" t="s">
        <v>235</v>
      </c>
      <c r="E127" s="21" t="s">
        <v>236</v>
      </c>
      <c r="F127" s="21" t="s">
        <v>96</v>
      </c>
      <c r="G127" s="22" t="s">
        <v>340</v>
      </c>
      <c r="H127" s="22"/>
      <c r="I127" s="21" t="s">
        <v>80</v>
      </c>
      <c r="J127" s="21" t="s">
        <v>80</v>
      </c>
      <c r="K127" s="21" t="s">
        <v>80</v>
      </c>
      <c r="L127" s="17" t="s">
        <v>81</v>
      </c>
      <c r="M127" s="23"/>
      <c r="N127" s="23"/>
      <c r="O127" s="23"/>
      <c r="P127" s="23"/>
      <c r="Q127" s="23"/>
      <c r="R127" s="23"/>
      <c r="S127" s="23"/>
      <c r="T127" s="23"/>
      <c r="U127" s="23"/>
      <c r="V127" s="23"/>
      <c r="W127" s="23"/>
      <c r="X127" s="23"/>
      <c r="Y127" s="23"/>
    </row>
    <row r="128" customFormat="false" ht="38.25" hidden="false" customHeight="false" outlineLevel="0" collapsed="false">
      <c r="A128" s="19" t="n">
        <v>37138</v>
      </c>
      <c r="B128" s="22" t="s">
        <v>342</v>
      </c>
      <c r="C128" s="21" t="s">
        <v>42</v>
      </c>
      <c r="D128" s="21" t="s">
        <v>127</v>
      </c>
      <c r="E128" s="21" t="s">
        <v>128</v>
      </c>
      <c r="F128" s="21" t="s">
        <v>96</v>
      </c>
      <c r="G128" s="22" t="s">
        <v>340</v>
      </c>
      <c r="H128" s="22"/>
      <c r="I128" s="21" t="s">
        <v>80</v>
      </c>
      <c r="J128" s="21" t="s">
        <v>80</v>
      </c>
      <c r="K128" s="21" t="s">
        <v>87</v>
      </c>
      <c r="L128" s="17" t="s">
        <v>81</v>
      </c>
      <c r="M128" s="23"/>
      <c r="N128" s="23"/>
      <c r="O128" s="23"/>
      <c r="P128" s="23"/>
      <c r="Q128" s="23"/>
      <c r="R128" s="23"/>
      <c r="S128" s="23"/>
      <c r="T128" s="23"/>
      <c r="U128" s="23"/>
      <c r="V128" s="23"/>
      <c r="W128" s="23"/>
      <c r="X128" s="23"/>
      <c r="Y128" s="23"/>
    </row>
    <row r="129" customFormat="false" ht="25.5" hidden="false" customHeight="false" outlineLevel="0" collapsed="false">
      <c r="A129" s="19" t="n">
        <v>37138</v>
      </c>
      <c r="B129" s="21" t="s">
        <v>287</v>
      </c>
      <c r="C129" s="21" t="s">
        <v>39</v>
      </c>
      <c r="D129" s="21" t="s">
        <v>140</v>
      </c>
      <c r="E129" s="21" t="s">
        <v>343</v>
      </c>
      <c r="F129" s="21" t="s">
        <v>96</v>
      </c>
      <c r="G129" s="22" t="s">
        <v>288</v>
      </c>
      <c r="H129" s="22"/>
      <c r="I129" s="21" t="s">
        <v>80</v>
      </c>
      <c r="J129" s="21" t="s">
        <v>80</v>
      </c>
      <c r="K129" s="21" t="s">
        <v>87</v>
      </c>
      <c r="L129" s="17" t="s">
        <v>81</v>
      </c>
      <c r="M129" s="23"/>
      <c r="N129" s="23"/>
      <c r="O129" s="23"/>
      <c r="P129" s="23"/>
      <c r="Q129" s="23"/>
      <c r="R129" s="23"/>
      <c r="S129" s="23"/>
      <c r="T129" s="23"/>
      <c r="U129" s="23"/>
      <c r="V129" s="23"/>
      <c r="W129" s="23"/>
      <c r="X129" s="23"/>
      <c r="Y129" s="23"/>
    </row>
    <row r="130" customFormat="false" ht="89.25" hidden="false" customHeight="false" outlineLevel="0" collapsed="false">
      <c r="A130" s="19" t="n">
        <v>37138</v>
      </c>
      <c r="B130" s="21" t="s">
        <v>344</v>
      </c>
      <c r="C130" s="21" t="s">
        <v>41</v>
      </c>
      <c r="D130" s="21" t="s">
        <v>180</v>
      </c>
      <c r="E130" s="21" t="s">
        <v>90</v>
      </c>
      <c r="F130" s="21" t="s">
        <v>159</v>
      </c>
      <c r="G130" s="22" t="s">
        <v>345</v>
      </c>
      <c r="H130" s="22"/>
      <c r="I130" s="21" t="s">
        <v>80</v>
      </c>
      <c r="J130" s="21" t="s">
        <v>80</v>
      </c>
      <c r="K130" s="21" t="s">
        <v>87</v>
      </c>
      <c r="L130" s="17" t="s">
        <v>81</v>
      </c>
      <c r="M130" s="23"/>
      <c r="N130" s="23"/>
      <c r="O130" s="23"/>
      <c r="P130" s="23"/>
      <c r="Q130" s="23"/>
      <c r="R130" s="23"/>
      <c r="S130" s="23"/>
      <c r="T130" s="23"/>
      <c r="U130" s="23"/>
      <c r="V130" s="23"/>
      <c r="W130" s="23"/>
      <c r="X130" s="23"/>
      <c r="Y130" s="23"/>
    </row>
    <row r="131" customFormat="false" ht="51" hidden="false" customHeight="false" outlineLevel="0" collapsed="false">
      <c r="A131" s="19" t="n">
        <v>37138</v>
      </c>
      <c r="B131" s="21" t="s">
        <v>346</v>
      </c>
      <c r="C131" s="21"/>
      <c r="D131" s="21"/>
      <c r="E131" s="21"/>
      <c r="F131" s="21" t="s">
        <v>160</v>
      </c>
      <c r="G131" s="22" t="s">
        <v>347</v>
      </c>
      <c r="H131" s="22"/>
      <c r="I131" s="21" t="s">
        <v>80</v>
      </c>
      <c r="J131" s="21" t="s">
        <v>87</v>
      </c>
      <c r="K131" s="21" t="s">
        <v>87</v>
      </c>
      <c r="L131" s="17" t="s">
        <v>81</v>
      </c>
      <c r="M131" s="23"/>
      <c r="N131" s="23"/>
      <c r="O131" s="23"/>
      <c r="P131" s="23"/>
      <c r="Q131" s="23"/>
      <c r="R131" s="23"/>
      <c r="S131" s="23"/>
      <c r="T131" s="23"/>
      <c r="U131" s="23"/>
      <c r="V131" s="23"/>
      <c r="W131" s="23"/>
      <c r="X131" s="23"/>
      <c r="Y131" s="23"/>
    </row>
    <row r="132" customFormat="false" ht="12.75" hidden="false" customHeight="false" outlineLevel="0" collapsed="false">
      <c r="A132" s="15"/>
      <c r="B132" s="22"/>
      <c r="C132" s="17"/>
      <c r="D132" s="17"/>
      <c r="E132" s="17"/>
      <c r="F132" s="17"/>
      <c r="G132" s="22"/>
      <c r="H132" s="22"/>
      <c r="I132" s="17"/>
      <c r="J132" s="17"/>
      <c r="K132" s="17"/>
      <c r="L132" s="17"/>
      <c r="M132" s="23"/>
      <c r="N132" s="23"/>
      <c r="O132" s="23"/>
      <c r="P132" s="23"/>
      <c r="Q132" s="23"/>
      <c r="R132" s="23"/>
      <c r="S132" s="23"/>
      <c r="T132" s="23"/>
      <c r="U132" s="23"/>
      <c r="V132" s="23"/>
      <c r="W132" s="23"/>
      <c r="X132" s="23"/>
      <c r="Y132" s="23"/>
    </row>
    <row r="133" customFormat="false" ht="12.75" hidden="false" customHeight="false" outlineLevel="0" collapsed="false">
      <c r="A133" s="15"/>
      <c r="B133" s="22"/>
      <c r="C133" s="17"/>
      <c r="D133" s="17"/>
      <c r="E133" s="17"/>
      <c r="F133" s="17"/>
      <c r="G133" s="22"/>
      <c r="H133" s="22"/>
      <c r="I133" s="17"/>
      <c r="J133" s="17"/>
      <c r="K133" s="17"/>
      <c r="L133" s="17"/>
      <c r="M133" s="23"/>
      <c r="N133" s="23"/>
      <c r="O133" s="23"/>
      <c r="P133" s="23"/>
      <c r="Q133" s="23"/>
      <c r="R133" s="23"/>
      <c r="S133" s="23"/>
      <c r="T133" s="23"/>
      <c r="U133" s="23"/>
      <c r="V133" s="23"/>
      <c r="W133" s="23"/>
      <c r="X133" s="23"/>
      <c r="Y133" s="23"/>
    </row>
    <row r="134" customFormat="false" ht="12.75" hidden="false" customHeight="false" outlineLevel="0" collapsed="false">
      <c r="A134" s="15"/>
      <c r="B134" s="22"/>
      <c r="C134" s="17"/>
      <c r="D134" s="17"/>
      <c r="E134" s="17"/>
      <c r="F134" s="17"/>
      <c r="G134" s="22"/>
      <c r="H134" s="22"/>
      <c r="I134" s="17"/>
      <c r="J134" s="17"/>
      <c r="K134" s="17"/>
      <c r="L134" s="17"/>
      <c r="M134" s="23"/>
      <c r="N134" s="23"/>
      <c r="O134" s="23"/>
      <c r="P134" s="23"/>
      <c r="Q134" s="23"/>
      <c r="R134" s="23"/>
      <c r="S134" s="23"/>
      <c r="T134" s="23"/>
      <c r="U134" s="23"/>
      <c r="V134" s="23"/>
      <c r="W134" s="23"/>
      <c r="X134" s="23"/>
      <c r="Y134" s="23"/>
    </row>
    <row r="135" customFormat="false" ht="12.75" hidden="false" customHeight="false" outlineLevel="0" collapsed="false">
      <c r="A135" s="15"/>
      <c r="B135" s="22"/>
      <c r="C135" s="17"/>
      <c r="D135" s="17"/>
      <c r="E135" s="17"/>
      <c r="F135" s="17"/>
      <c r="G135" s="22"/>
      <c r="H135" s="22"/>
      <c r="I135" s="17"/>
      <c r="J135" s="17"/>
      <c r="K135" s="17"/>
      <c r="L135" s="17"/>
      <c r="M135" s="23"/>
      <c r="N135" s="23"/>
      <c r="O135" s="23"/>
      <c r="P135" s="23"/>
      <c r="Q135" s="23"/>
      <c r="R135" s="23"/>
      <c r="S135" s="23"/>
      <c r="T135" s="23"/>
      <c r="U135" s="23"/>
      <c r="V135" s="23"/>
      <c r="W135" s="23"/>
      <c r="X135" s="23"/>
      <c r="Y135" s="23"/>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19"/>
      <c r="B137" s="21"/>
      <c r="C137" s="21"/>
      <c r="D137" s="21"/>
      <c r="E137" s="21"/>
      <c r="F137" s="21"/>
      <c r="G137" s="22"/>
      <c r="H137" s="22"/>
      <c r="I137" s="21"/>
      <c r="J137" s="21"/>
      <c r="K137" s="21"/>
      <c r="L137" s="21"/>
    </row>
    <row r="138" customFormat="false" ht="12.75" hidden="false" customHeight="false" outlineLevel="0" collapsed="false">
      <c r="A138" s="19"/>
      <c r="B138" s="21"/>
      <c r="C138" s="21"/>
      <c r="D138" s="21"/>
      <c r="E138" s="21"/>
      <c r="F138" s="21"/>
      <c r="G138" s="22"/>
      <c r="H138" s="22"/>
      <c r="I138" s="21"/>
      <c r="J138" s="21"/>
      <c r="K138" s="21"/>
      <c r="L138" s="21"/>
    </row>
    <row r="139" customFormat="false" ht="12.75" hidden="false" customHeight="false" outlineLevel="0" collapsed="false">
      <c r="A139" s="19"/>
      <c r="B139" s="21"/>
      <c r="C139" s="21"/>
      <c r="D139" s="21"/>
      <c r="E139" s="21"/>
      <c r="F139" s="21"/>
      <c r="G139" s="22"/>
      <c r="H139" s="22"/>
      <c r="I139" s="21"/>
      <c r="J139" s="21"/>
      <c r="K139" s="21"/>
      <c r="L139" s="21"/>
    </row>
    <row r="140" customFormat="false" ht="12.75" hidden="false" customHeight="false" outlineLevel="0" collapsed="false">
      <c r="A140" s="19"/>
      <c r="B140" s="21"/>
      <c r="C140" s="21"/>
      <c r="D140" s="21"/>
      <c r="E140" s="21"/>
      <c r="F140" s="21"/>
      <c r="G140" s="24"/>
      <c r="H140" s="21"/>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12.75" hidden="false" customHeight="false" outlineLevel="0" collapsed="false">
      <c r="A142" s="19"/>
      <c r="B142" s="24"/>
      <c r="C142" s="21"/>
      <c r="D142" s="21"/>
      <c r="E142" s="21"/>
      <c r="F142" s="21"/>
      <c r="G142" s="24"/>
      <c r="H142" s="21"/>
      <c r="I142" s="21"/>
      <c r="J142" s="21"/>
      <c r="K142" s="21"/>
      <c r="L142" s="21"/>
    </row>
    <row r="143" customFormat="false" ht="12.75" hidden="false" customHeight="false" outlineLevel="0" collapsed="false">
      <c r="A143" s="19"/>
      <c r="B143" s="21"/>
      <c r="C143" s="21"/>
      <c r="D143" s="21"/>
      <c r="E143" s="21"/>
      <c r="F143" s="21"/>
      <c r="G143" s="24"/>
      <c r="H143" s="24"/>
      <c r="I143" s="21"/>
      <c r="J143" s="21"/>
      <c r="K143" s="21"/>
      <c r="L143" s="21"/>
    </row>
    <row r="144" customFormat="false" ht="12.75" hidden="false" customHeight="fals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19"/>
      <c r="B145" s="21"/>
      <c r="C145" s="21"/>
      <c r="D145" s="21"/>
      <c r="E145" s="21"/>
      <c r="F145" s="21"/>
      <c r="G145" s="24"/>
      <c r="H145" s="24"/>
      <c r="I145" s="21"/>
      <c r="J145" s="21"/>
      <c r="K145" s="21"/>
      <c r="L145" s="21"/>
    </row>
    <row r="146" customFormat="false" ht="12.75" hidden="false" customHeight="false" outlineLevel="0" collapsed="false">
      <c r="A146" s="19"/>
      <c r="B146" s="21"/>
      <c r="C146" s="21"/>
      <c r="D146" s="21"/>
      <c r="E146" s="21"/>
      <c r="F146" s="21"/>
      <c r="G146" s="24"/>
      <c r="H146" s="24"/>
      <c r="I146" s="21"/>
      <c r="J146" s="21"/>
      <c r="K146" s="21"/>
      <c r="L146" s="21"/>
    </row>
    <row r="147" customFormat="false" ht="12.75" hidden="false" customHeight="false" outlineLevel="0" collapsed="false">
      <c r="A147" s="19"/>
      <c r="B147" s="21"/>
      <c r="C147" s="21"/>
      <c r="D147" s="21"/>
      <c r="E147" s="21"/>
      <c r="F147" s="21"/>
      <c r="G147" s="24"/>
      <c r="H147" s="24"/>
      <c r="I147" s="21"/>
      <c r="J147" s="21"/>
      <c r="K147" s="21"/>
      <c r="L147" s="21"/>
    </row>
    <row r="148" customFormat="false" ht="54.75" hidden="false" customHeight="true" outlineLevel="0" collapsed="false">
      <c r="A148" s="19"/>
      <c r="B148" s="21"/>
      <c r="C148" s="21"/>
      <c r="D148" s="21"/>
      <c r="E148" s="21"/>
      <c r="F148" s="21"/>
      <c r="G148" s="24"/>
      <c r="H148" s="24"/>
      <c r="I148" s="21"/>
      <c r="J148" s="21"/>
      <c r="K148" s="21"/>
      <c r="L148" s="21"/>
    </row>
    <row r="149" customFormat="false" ht="12.75" hidden="false" customHeight="false" outlineLevel="0" collapsed="false">
      <c r="A149" s="19"/>
      <c r="B149" s="21"/>
      <c r="C149" s="21"/>
      <c r="D149" s="21"/>
      <c r="E149" s="21"/>
      <c r="F149" s="21"/>
      <c r="G149" s="24"/>
      <c r="H149" s="24"/>
      <c r="I149" s="21"/>
      <c r="J149" s="21"/>
      <c r="K149" s="21"/>
      <c r="L149" s="21"/>
    </row>
    <row r="150" customFormat="false" ht="12.75" hidden="false" customHeight="false" outlineLevel="0" collapsed="false">
      <c r="A150" s="19"/>
      <c r="B150" s="21"/>
      <c r="C150" s="21"/>
      <c r="D150" s="21"/>
      <c r="E150" s="21"/>
      <c r="F150" s="21"/>
      <c r="G150" s="24"/>
      <c r="H150" s="24"/>
      <c r="I150" s="21"/>
      <c r="J150" s="21"/>
      <c r="K150" s="21"/>
      <c r="L150" s="21"/>
    </row>
    <row r="151" customFormat="false" ht="54" hidden="false" customHeight="true" outlineLevel="0" collapsed="false">
      <c r="A151" s="19"/>
      <c r="B151" s="21"/>
      <c r="C151" s="21"/>
      <c r="D151" s="21"/>
      <c r="E151" s="21"/>
      <c r="F151" s="21"/>
      <c r="G151" s="24"/>
      <c r="H151" s="24"/>
      <c r="I151" s="21"/>
      <c r="J151" s="21"/>
      <c r="K151" s="21"/>
      <c r="L151" s="21"/>
    </row>
    <row r="152" customFormat="false" ht="42" hidden="false" customHeight="true" outlineLevel="0" collapsed="false">
      <c r="A152" s="19"/>
      <c r="B152" s="21"/>
      <c r="C152" s="21"/>
      <c r="D152" s="21"/>
      <c r="E152" s="21"/>
      <c r="F152" s="21"/>
      <c r="G152" s="24"/>
      <c r="H152" s="24"/>
      <c r="I152" s="21"/>
      <c r="J152" s="21"/>
      <c r="K152" s="21"/>
      <c r="L152" s="21"/>
    </row>
    <row r="153" customFormat="false" ht="42" hidden="false" customHeight="true" outlineLevel="0" collapsed="false">
      <c r="A153" s="19"/>
      <c r="B153" s="21"/>
      <c r="C153" s="21"/>
      <c r="D153" s="21"/>
      <c r="E153" s="21"/>
      <c r="F153" s="21"/>
      <c r="G153" s="24"/>
      <c r="H153" s="24"/>
      <c r="I153" s="21"/>
      <c r="J153" s="21"/>
      <c r="K153" s="21"/>
      <c r="L153" s="21"/>
    </row>
    <row r="154" customFormat="false" ht="12.75" hidden="false" customHeight="false" outlineLevel="0" collapsed="false">
      <c r="A154" s="25"/>
      <c r="B154" s="21"/>
      <c r="C154" s="21"/>
      <c r="D154" s="21"/>
      <c r="E154" s="21"/>
      <c r="F154" s="21"/>
      <c r="G154" s="24"/>
      <c r="H154" s="24"/>
      <c r="I154" s="21"/>
      <c r="J154" s="21"/>
      <c r="K154" s="21"/>
      <c r="L154" s="21"/>
    </row>
    <row r="155" customFormat="false" ht="12.75" hidden="false" customHeight="false" outlineLevel="0" collapsed="false">
      <c r="A155" s="25"/>
      <c r="B155" s="21"/>
      <c r="C155" s="21"/>
      <c r="D155" s="21"/>
      <c r="E155" s="21"/>
      <c r="F155" s="21"/>
      <c r="G155" s="24"/>
      <c r="H155" s="24"/>
      <c r="I155" s="21"/>
      <c r="J155" s="21"/>
      <c r="K155" s="21"/>
      <c r="L155" s="21"/>
    </row>
    <row r="156" customFormat="false" ht="12.75" hidden="false" customHeight="false" outlineLevel="0" collapsed="false">
      <c r="A156" s="25"/>
      <c r="B156" s="21"/>
      <c r="C156" s="21"/>
      <c r="D156" s="21"/>
      <c r="E156" s="21"/>
      <c r="F156" s="21"/>
      <c r="G156" s="24"/>
      <c r="H156" s="24"/>
      <c r="I156" s="21"/>
      <c r="J156" s="21"/>
      <c r="K156" s="21"/>
      <c r="L156" s="21"/>
    </row>
    <row r="157" customFormat="false" ht="12.75" hidden="false" customHeight="false" outlineLevel="0" collapsed="false">
      <c r="A157" s="25"/>
      <c r="B157" s="21"/>
      <c r="C157" s="21"/>
      <c r="D157" s="21"/>
      <c r="E157" s="21"/>
      <c r="F157" s="21"/>
      <c r="G157" s="24"/>
      <c r="H157" s="24"/>
      <c r="I157" s="21"/>
      <c r="J157" s="21"/>
      <c r="K157" s="21"/>
      <c r="L157" s="21"/>
    </row>
    <row r="158" customFormat="false" ht="12.75" hidden="false" customHeight="false" outlineLevel="0" collapsed="false">
      <c r="A158" s="25"/>
      <c r="B158" s="21"/>
      <c r="C158" s="21"/>
      <c r="D158" s="21"/>
      <c r="E158" s="21"/>
      <c r="F158" s="21"/>
      <c r="G158" s="24"/>
      <c r="H158" s="24"/>
      <c r="I158" s="21"/>
      <c r="J158" s="21"/>
      <c r="K158" s="21"/>
      <c r="L158" s="21"/>
    </row>
    <row r="159" customFormat="false" ht="12.75" hidden="false" customHeight="false" outlineLevel="0" collapsed="false">
      <c r="A159" s="25"/>
      <c r="B159" s="24"/>
      <c r="C159" s="26"/>
      <c r="D159" s="24"/>
      <c r="E159" s="27"/>
      <c r="F159" s="26"/>
      <c r="G159" s="24"/>
      <c r="H159" s="24"/>
      <c r="I159" s="21"/>
      <c r="J159" s="21"/>
      <c r="K159" s="21"/>
      <c r="L159" s="21"/>
    </row>
    <row r="160" customFormat="false" ht="12.75" hidden="false" customHeight="false" outlineLevel="0" collapsed="false">
      <c r="A160" s="25"/>
      <c r="B160" s="24"/>
      <c r="C160" s="26"/>
      <c r="D160" s="24"/>
      <c r="E160" s="27"/>
      <c r="F160" s="26"/>
      <c r="G160" s="21"/>
      <c r="H160" s="21"/>
      <c r="I160" s="21"/>
      <c r="J160" s="21"/>
      <c r="K160" s="21"/>
      <c r="L160" s="21"/>
    </row>
    <row r="161" customFormat="false" ht="12.75" hidden="false" customHeight="false" outlineLevel="0" collapsed="false">
      <c r="A161" s="28"/>
      <c r="B161" s="24"/>
      <c r="C161" s="26"/>
      <c r="D161" s="24"/>
      <c r="E161" s="27"/>
      <c r="F161" s="26"/>
      <c r="G161" s="24"/>
      <c r="H161" s="27"/>
      <c r="I161" s="21"/>
      <c r="J161" s="21"/>
      <c r="K161" s="21"/>
      <c r="L161" s="21"/>
    </row>
    <row r="162" customFormat="false" ht="12.75" hidden="false" customHeight="false" outlineLevel="0" collapsed="false">
      <c r="A162" s="28"/>
      <c r="B162" s="24"/>
      <c r="C162" s="26"/>
      <c r="D162" s="24"/>
      <c r="E162" s="27"/>
      <c r="F162" s="26"/>
      <c r="G162" s="24"/>
      <c r="H162" s="27"/>
      <c r="I162" s="21"/>
      <c r="J162" s="21"/>
      <c r="K162" s="21"/>
      <c r="L162" s="21"/>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21"/>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22"/>
      <c r="C171" s="20"/>
      <c r="D171" s="22"/>
      <c r="E171" s="30"/>
      <c r="F171" s="20"/>
      <c r="G171" s="22"/>
      <c r="H171" s="22"/>
      <c r="I171" s="20"/>
      <c r="J171" s="20"/>
      <c r="K171" s="20"/>
      <c r="L171" s="20"/>
    </row>
    <row r="172" customFormat="false" ht="12.75" hidden="false" customHeight="false" outlineLevel="0" collapsed="false">
      <c r="A172" s="28"/>
      <c r="B172" s="22"/>
      <c r="C172" s="20"/>
      <c r="D172" s="22"/>
      <c r="E172" s="30"/>
      <c r="F172" s="20"/>
      <c r="G172" s="22"/>
      <c r="H172" s="22"/>
      <c r="I172" s="20"/>
      <c r="J172" s="20"/>
      <c r="K172" s="20"/>
      <c r="L172" s="20"/>
    </row>
    <row r="174" customFormat="false" ht="12.75" hidden="false" customHeight="false" outlineLevel="0" collapsed="false">
      <c r="A174" s="2" t="s">
        <v>143</v>
      </c>
      <c r="B174" s="2" t="s">
        <v>144</v>
      </c>
      <c r="C174" s="1" t="s">
        <v>145</v>
      </c>
      <c r="D174" s="31" t="s">
        <v>146</v>
      </c>
      <c r="E174" s="31" t="s">
        <v>147</v>
      </c>
    </row>
    <row r="175" customFormat="false" ht="12.75" hidden="false" customHeight="false" outlineLevel="0" collapsed="false">
      <c r="A175" s="32" t="s">
        <v>38</v>
      </c>
      <c r="B175" s="33" t="n">
        <f aca="false">C175/$C$184</f>
        <v>0.166666666666667</v>
      </c>
      <c r="C175" s="5" t="n">
        <f aca="false">'summary 0904'!I24</f>
        <v>3</v>
      </c>
      <c r="D175" s="1" t="n">
        <f aca="false">33+1+1+1+1+1+8+1+1+1+2+1+2+1+1+1</f>
        <v>57</v>
      </c>
      <c r="E175" s="34" t="n">
        <f aca="false">(C175/D175)*100</f>
        <v>5.26315789473684</v>
      </c>
    </row>
    <row r="176" customFormat="false" ht="12.75" hidden="false" customHeight="false" outlineLevel="0" collapsed="false">
      <c r="A176" s="32" t="s">
        <v>39</v>
      </c>
      <c r="B176" s="33" t="n">
        <f aca="false">C176/$C$184</f>
        <v>0.166666666666667</v>
      </c>
      <c r="C176" s="5" t="n">
        <f aca="false">'summary 0904'!I25</f>
        <v>3</v>
      </c>
      <c r="D176" s="1" t="n">
        <f aca="false">540+17+1+1+6+10+1+2+12+2+1+1+1+3+4+3+1+1+1+8+2+1+1+6+1+1+2+1+2+1+4+1+1</f>
        <v>640</v>
      </c>
      <c r="E176" s="34" t="n">
        <f aca="false">(C176/D176)*100</f>
        <v>0.46875</v>
      </c>
    </row>
    <row r="177" customFormat="false" ht="12.75" hidden="false" customHeight="false" outlineLevel="0" collapsed="false">
      <c r="A177" s="32" t="s">
        <v>41</v>
      </c>
      <c r="B177" s="33" t="n">
        <f aca="false">C177/$C$184</f>
        <v>0.333333333333333</v>
      </c>
      <c r="C177" s="5" t="n">
        <f aca="false">'summary 0904'!I26</f>
        <v>6</v>
      </c>
      <c r="D177" s="1" t="n">
        <f aca="false">13+1+1+1+16+10</f>
        <v>42</v>
      </c>
      <c r="E177" s="34" t="n">
        <f aca="false">(C177/D177)*100</f>
        <v>14.2857142857143</v>
      </c>
    </row>
    <row r="178" customFormat="false" ht="12.75" hidden="false" customHeight="false" outlineLevel="0" collapsed="false">
      <c r="A178" s="32" t="s">
        <v>148</v>
      </c>
      <c r="B178" s="33" t="n">
        <f aca="false">C178/$C$184</f>
        <v>0</v>
      </c>
      <c r="C178" s="5" t="n">
        <f aca="false">'summary 0904'!I27</f>
        <v>0</v>
      </c>
      <c r="D178" s="1" t="n">
        <f aca="false">36+1+1</f>
        <v>38</v>
      </c>
      <c r="E178" s="34" t="n">
        <f aca="false">(C178/D178)*100</f>
        <v>0</v>
      </c>
    </row>
    <row r="179" customFormat="false" ht="12.75" hidden="false" customHeight="false" outlineLevel="0" collapsed="false">
      <c r="A179" s="32" t="s">
        <v>149</v>
      </c>
      <c r="B179" s="33" t="n">
        <f aca="false">C179/$C$184</f>
        <v>0.111111111111111</v>
      </c>
      <c r="C179" s="5" t="n">
        <f aca="false">'summary 0904'!I28</f>
        <v>2</v>
      </c>
      <c r="D179" s="1" t="n">
        <f aca="false">288+2+13+2+5+56+59+14+2+3+3+1+4</f>
        <v>452</v>
      </c>
      <c r="E179" s="34" t="n">
        <f aca="false">(C179/D179)*100</f>
        <v>0.442477876106195</v>
      </c>
    </row>
    <row r="180" customFormat="false" ht="12.75" hidden="false" customHeight="false" outlineLevel="0" collapsed="false">
      <c r="A180" s="32" t="s">
        <v>150</v>
      </c>
      <c r="B180" s="33" t="n">
        <f aca="false">C180/$C$184</f>
        <v>0</v>
      </c>
      <c r="C180" s="5" t="n">
        <f aca="false">'summary 0904'!I29</f>
        <v>0</v>
      </c>
      <c r="D180" s="1" t="n">
        <f aca="false">132+2+1+2+7+3+4+2+7+1</f>
        <v>161</v>
      </c>
      <c r="E180" s="34" t="n">
        <f aca="false">(C180/D180)*100</f>
        <v>0</v>
      </c>
    </row>
    <row r="181" customFormat="false" ht="12.75" hidden="false" customHeight="false" outlineLevel="0" collapsed="false">
      <c r="A181" s="32" t="s">
        <v>42</v>
      </c>
      <c r="B181" s="33" t="n">
        <f aca="false">C181/$C$184</f>
        <v>0.111111111111111</v>
      </c>
      <c r="C181" s="5" t="n">
        <f aca="false">'summary 0904'!I30</f>
        <v>2</v>
      </c>
      <c r="D181" s="1" t="n">
        <v>9</v>
      </c>
      <c r="E181" s="34" t="n">
        <f aca="false">(C181/D181)*100</f>
        <v>22.2222222222222</v>
      </c>
    </row>
    <row r="182" customFormat="false" ht="12.75" hidden="false" customHeight="false" outlineLevel="0" collapsed="false">
      <c r="A182" s="32" t="s">
        <v>40</v>
      </c>
      <c r="B182" s="33" t="n">
        <f aca="false">C182/$C$184</f>
        <v>0.0555555555555556</v>
      </c>
      <c r="C182" s="5" t="n">
        <f aca="false">'summary 0904'!I31</f>
        <v>1</v>
      </c>
      <c r="D182" s="1" t="n">
        <f aca="false">10+5+2</f>
        <v>17</v>
      </c>
      <c r="E182" s="34" t="n">
        <f aca="false">(C182/D182)*100</f>
        <v>5.88235294117647</v>
      </c>
    </row>
    <row r="183" customFormat="false" ht="12.75" hidden="false" customHeight="false" outlineLevel="0" collapsed="false">
      <c r="A183" s="35" t="s">
        <v>151</v>
      </c>
      <c r="B183" s="33" t="n">
        <f aca="false">C183/$C$184</f>
        <v>0.0555555555555556</v>
      </c>
      <c r="C183" s="5" t="n">
        <f aca="false">'summary 0904'!I32</f>
        <v>1</v>
      </c>
    </row>
    <row r="184" customFormat="false" ht="12.75" hidden="false" customHeight="false" outlineLevel="0" collapsed="false">
      <c r="A184" s="35" t="s">
        <v>152</v>
      </c>
      <c r="B184" s="36"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1+1+1+1+1+1+1+1+1+1+1</f>
        <v>11</v>
      </c>
    </row>
    <row r="13" customFormat="false" ht="12.75" hidden="false" customHeight="false" outlineLevel="0" collapsed="false">
      <c r="A13" s="6" t="s">
        <v>91</v>
      </c>
      <c r="B13" s="7"/>
      <c r="C13" s="7" t="s">
        <v>158</v>
      </c>
      <c r="D13" s="7"/>
      <c r="E13" s="7"/>
      <c r="F13" s="7"/>
      <c r="G13" s="7"/>
      <c r="H13" s="7"/>
      <c r="I13" s="7"/>
      <c r="J13" s="7"/>
      <c r="K13" s="7" t="n">
        <f aca="false">1+1+1+1</f>
        <v>4</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159</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160</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1+1+1</f>
        <v>3</v>
      </c>
      <c r="J24" s="20"/>
      <c r="K24" s="20"/>
    </row>
    <row r="25" customFormat="false" ht="12.75" hidden="false" customHeight="false" outlineLevel="0" collapsed="false">
      <c r="A25" s="28" t="s">
        <v>39</v>
      </c>
      <c r="B25" s="22"/>
      <c r="C25" s="22"/>
      <c r="D25" s="30"/>
      <c r="E25" s="20"/>
      <c r="F25" s="30"/>
      <c r="G25" s="30"/>
      <c r="H25" s="20"/>
      <c r="I25" s="6" t="n">
        <f aca="false">1+1+1</f>
        <v>3</v>
      </c>
      <c r="J25" s="20"/>
      <c r="K25" s="48"/>
    </row>
    <row r="26" customFormat="false" ht="12.75" hidden="false" customHeight="false" outlineLevel="0" collapsed="false">
      <c r="A26" s="28" t="s">
        <v>41</v>
      </c>
      <c r="B26" s="22"/>
      <c r="C26" s="22"/>
      <c r="D26" s="30"/>
      <c r="E26" s="20"/>
      <c r="F26" s="30"/>
      <c r="G26" s="30"/>
      <c r="H26" s="20"/>
      <c r="I26" s="6" t="n">
        <f aca="false">1+1+1+1+1+1</f>
        <v>6</v>
      </c>
      <c r="J26" s="20"/>
      <c r="K26" s="30"/>
    </row>
    <row r="27" customFormat="false" ht="12.75" hidden="false" customHeight="false" outlineLevel="0" collapsed="false">
      <c r="A27" s="28" t="s">
        <v>148</v>
      </c>
      <c r="B27" s="22"/>
      <c r="C27" s="22"/>
      <c r="D27" s="30"/>
      <c r="E27" s="20"/>
      <c r="F27" s="30"/>
      <c r="G27" s="30"/>
      <c r="H27" s="20"/>
      <c r="I27" s="6"/>
      <c r="J27" s="20"/>
      <c r="K27" s="20"/>
    </row>
    <row r="28" customFormat="false" ht="12.75" hidden="false" customHeight="false" outlineLevel="0" collapsed="false">
      <c r="A28" s="28" t="s">
        <v>149</v>
      </c>
      <c r="B28" s="22"/>
      <c r="C28" s="22"/>
      <c r="D28" s="30"/>
      <c r="E28" s="20"/>
      <c r="F28" s="30"/>
      <c r="G28" s="30"/>
      <c r="H28" s="20"/>
      <c r="I28" s="6" t="n">
        <f aca="false">1+1</f>
        <v>2</v>
      </c>
      <c r="J28" s="20"/>
      <c r="K28" s="20"/>
    </row>
    <row r="29" customFormat="false" ht="12.75" hidden="false" customHeight="false" outlineLevel="0" collapsed="false">
      <c r="A29" s="28" t="s">
        <v>150</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1+1</f>
        <v>2</v>
      </c>
      <c r="J30" s="20"/>
      <c r="K30" s="20"/>
    </row>
    <row r="31" customFormat="false" ht="12.75" hidden="false" customHeight="false" outlineLevel="0" collapsed="false">
      <c r="A31" s="28" t="s">
        <v>40</v>
      </c>
      <c r="B31" s="22"/>
      <c r="C31" s="22"/>
      <c r="D31" s="30"/>
      <c r="E31" s="20"/>
      <c r="F31" s="30"/>
      <c r="G31" s="30"/>
      <c r="H31" s="20"/>
      <c r="I31" s="6" t="n">
        <f aca="false">1</f>
        <v>1</v>
      </c>
      <c r="J31" s="20"/>
      <c r="K31" s="20"/>
    </row>
    <row r="32" customFormat="false" ht="13.5" hidden="false" customHeight="false" outlineLevel="0" collapsed="false">
      <c r="A32" s="49" t="s">
        <v>170</v>
      </c>
      <c r="I32" s="5" t="n">
        <f aca="false">1</f>
        <v>1</v>
      </c>
      <c r="K32" s="50"/>
    </row>
    <row r="33" customFormat="false" ht="13.5" hidden="false" customHeight="false" outlineLevel="0" collapsed="false">
      <c r="A33" s="51" t="s">
        <v>154</v>
      </c>
      <c r="B33" s="52"/>
      <c r="C33" s="52"/>
      <c r="D33" s="52"/>
      <c r="E33" s="52"/>
      <c r="F33" s="52"/>
      <c r="G33" s="52"/>
      <c r="H33" s="52"/>
      <c r="I33" s="53" t="n">
        <f aca="false">SUM(I24:I32)</f>
        <v>18</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172</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48</v>
      </c>
      <c r="B91" s="11"/>
      <c r="C91" s="11"/>
      <c r="D91" s="11"/>
      <c r="E91" s="11"/>
      <c r="F91" s="12"/>
      <c r="G91" s="11"/>
      <c r="H91" s="11"/>
      <c r="I91" s="12"/>
      <c r="J91" s="12"/>
      <c r="K91" s="12"/>
      <c r="L91" s="11"/>
    </row>
    <row r="92" customFormat="false" ht="12.75" hidden="false" customHeight="false" outlineLevel="0" collapsed="false">
      <c r="A92" s="11" t="s">
        <v>49</v>
      </c>
      <c r="B92" s="11"/>
      <c r="C92" s="11"/>
      <c r="D92" s="11"/>
      <c r="E92" s="11"/>
      <c r="F92" s="12"/>
      <c r="G92" s="11"/>
      <c r="H92" s="11"/>
      <c r="I92" s="12"/>
      <c r="J92" s="12"/>
      <c r="K92" s="12"/>
      <c r="L92" s="11"/>
    </row>
    <row r="93" customFormat="false" ht="12.75" hidden="false" customHeight="false" outlineLevel="0" collapsed="false">
      <c r="A93" s="11" t="s">
        <v>50</v>
      </c>
      <c r="B93" s="11"/>
      <c r="C93" s="11"/>
      <c r="D93" s="11"/>
      <c r="E93" s="11"/>
      <c r="F93" s="12"/>
      <c r="G93" s="11"/>
      <c r="H93" s="11"/>
      <c r="I93" s="12"/>
      <c r="J93" s="12"/>
      <c r="K93" s="12"/>
      <c r="L93" s="11"/>
    </row>
    <row r="94" customFormat="false" ht="12.75" hidden="false" customHeight="false" outlineLevel="0" collapsed="false">
      <c r="A94" s="11" t="s">
        <v>51</v>
      </c>
      <c r="B94" s="11"/>
      <c r="C94" s="11"/>
      <c r="D94" s="11"/>
      <c r="E94" s="11"/>
      <c r="F94" s="12"/>
      <c r="G94" s="11"/>
      <c r="H94" s="11"/>
      <c r="I94" s="12"/>
      <c r="J94" s="12"/>
      <c r="K94" s="12"/>
      <c r="L94" s="11"/>
    </row>
    <row r="95" customFormat="false" ht="12.75" hidden="false" customHeight="false" outlineLevel="0" collapsed="false">
      <c r="A95" s="11" t="s">
        <v>52</v>
      </c>
      <c r="B95" s="11"/>
      <c r="C95" s="11"/>
      <c r="D95" s="11"/>
      <c r="E95" s="11"/>
      <c r="F95" s="12"/>
      <c r="G95" s="11"/>
      <c r="H95" s="11"/>
      <c r="I95" s="12"/>
      <c r="J95" s="12"/>
      <c r="K95" s="12"/>
      <c r="L95" s="11"/>
    </row>
    <row r="96" customFormat="false" ht="12.75" hidden="false" customHeight="false" outlineLevel="0" collapsed="false">
      <c r="A96" s="11" t="s">
        <v>53</v>
      </c>
      <c r="B96" s="11"/>
      <c r="C96" s="11"/>
      <c r="D96" s="11"/>
      <c r="E96" s="11"/>
      <c r="F96" s="12"/>
      <c r="G96" s="11"/>
      <c r="H96" s="11"/>
      <c r="I96" s="12"/>
      <c r="J96" s="12"/>
      <c r="K96" s="12"/>
      <c r="L96" s="11"/>
    </row>
    <row r="97" customFormat="false" ht="12.75" hidden="false" customHeight="false" outlineLevel="0" collapsed="false">
      <c r="A97" s="11" t="s">
        <v>54</v>
      </c>
      <c r="B97" s="11"/>
      <c r="C97" s="11"/>
      <c r="D97" s="11"/>
      <c r="E97" s="11"/>
      <c r="F97" s="12"/>
      <c r="G97" s="11"/>
      <c r="H97" s="11"/>
      <c r="I97" s="12"/>
      <c r="J97" s="12"/>
      <c r="K97" s="12"/>
      <c r="L97" s="11"/>
    </row>
    <row r="98" customFormat="false" ht="12.75" hidden="false" customHeight="false" outlineLevel="0" collapsed="false">
      <c r="A98" s="11" t="s">
        <v>55</v>
      </c>
      <c r="B98" s="11"/>
      <c r="C98" s="11"/>
      <c r="D98" s="11"/>
      <c r="E98" s="11"/>
      <c r="F98" s="12"/>
      <c r="G98" s="11"/>
      <c r="H98" s="11"/>
      <c r="I98" s="12"/>
      <c r="J98" s="12"/>
      <c r="K98" s="12"/>
      <c r="L98" s="11"/>
    </row>
    <row r="99" customFormat="false" ht="12.75" hidden="false" customHeight="false" outlineLevel="0" collapsed="false">
      <c r="A99" s="11" t="s">
        <v>56</v>
      </c>
      <c r="B99" s="11"/>
      <c r="C99" s="11"/>
      <c r="D99" s="11"/>
      <c r="E99" s="11"/>
      <c r="F99" s="12"/>
      <c r="G99" s="11"/>
      <c r="H99" s="11"/>
      <c r="I99" s="12"/>
      <c r="J99" s="12"/>
      <c r="K99" s="12"/>
      <c r="L99" s="11"/>
    </row>
    <row r="100" customFormat="false" ht="12.75" hidden="false" customHeight="false" outlineLevel="0" collapsed="false">
      <c r="A100" s="11" t="s">
        <v>57</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58</v>
      </c>
      <c r="F102" s="14"/>
      <c r="G102" s="14"/>
      <c r="H102" s="14"/>
      <c r="I102" s="14" t="s">
        <v>59</v>
      </c>
      <c r="J102" s="14" t="s">
        <v>60</v>
      </c>
      <c r="K102" s="14" t="s">
        <v>61</v>
      </c>
      <c r="L102" s="14" t="s">
        <v>62</v>
      </c>
    </row>
    <row r="103" customFormat="false" ht="12.75" hidden="false" customHeight="false" outlineLevel="0" collapsed="false">
      <c r="A103" s="14" t="s">
        <v>63</v>
      </c>
      <c r="B103" s="14" t="s">
        <v>64</v>
      </c>
      <c r="C103" s="14" t="s">
        <v>65</v>
      </c>
      <c r="D103" s="14" t="s">
        <v>66</v>
      </c>
      <c r="E103" s="14" t="s">
        <v>67</v>
      </c>
      <c r="F103" s="14" t="s">
        <v>48</v>
      </c>
      <c r="G103" s="14" t="s">
        <v>68</v>
      </c>
      <c r="H103" s="14" t="s">
        <v>69</v>
      </c>
      <c r="I103" s="14" t="s">
        <v>70</v>
      </c>
      <c r="J103" s="14" t="s">
        <v>71</v>
      </c>
      <c r="K103" s="14" t="s">
        <v>72</v>
      </c>
      <c r="L103" s="14" t="s">
        <v>73</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15" t="n">
        <v>37134</v>
      </c>
      <c r="B105" s="17" t="s">
        <v>270</v>
      </c>
      <c r="C105" s="17" t="s">
        <v>41</v>
      </c>
      <c r="D105" s="17" t="s">
        <v>270</v>
      </c>
      <c r="E105" s="17" t="s">
        <v>90</v>
      </c>
      <c r="F105" s="17" t="s">
        <v>91</v>
      </c>
      <c r="G105" s="22" t="s">
        <v>348</v>
      </c>
      <c r="H105" s="22"/>
      <c r="I105" s="17" t="s">
        <v>87</v>
      </c>
      <c r="J105" s="17" t="s">
        <v>80</v>
      </c>
      <c r="K105" s="17" t="s">
        <v>87</v>
      </c>
      <c r="L105" s="17" t="s">
        <v>81</v>
      </c>
    </row>
    <row r="106" customFormat="false" ht="76.5" hidden="false" customHeight="false" outlineLevel="0" collapsed="false">
      <c r="A106" s="15" t="n">
        <v>37134</v>
      </c>
      <c r="B106" s="17" t="s">
        <v>349</v>
      </c>
      <c r="C106" s="17" t="s">
        <v>41</v>
      </c>
      <c r="D106" s="17" t="s">
        <v>180</v>
      </c>
      <c r="E106" s="17" t="s">
        <v>90</v>
      </c>
      <c r="F106" s="17" t="s">
        <v>159</v>
      </c>
      <c r="G106" s="22" t="s">
        <v>350</v>
      </c>
      <c r="H106" s="22"/>
      <c r="I106" s="17" t="s">
        <v>87</v>
      </c>
      <c r="J106" s="17" t="s">
        <v>80</v>
      </c>
      <c r="K106" s="17" t="s">
        <v>87</v>
      </c>
      <c r="L106" s="17" t="s">
        <v>81</v>
      </c>
    </row>
    <row r="107" customFormat="false" ht="25.5" hidden="false" customHeight="false" outlineLevel="0" collapsed="false">
      <c r="A107" s="15" t="n">
        <v>37134</v>
      </c>
      <c r="B107" s="17" t="s">
        <v>351</v>
      </c>
      <c r="C107" s="17" t="s">
        <v>39</v>
      </c>
      <c r="D107" s="17" t="s">
        <v>76</v>
      </c>
      <c r="E107" s="17" t="s">
        <v>104</v>
      </c>
      <c r="F107" s="17" t="s">
        <v>96</v>
      </c>
      <c r="G107" s="22" t="s">
        <v>352</v>
      </c>
      <c r="H107" s="22"/>
      <c r="I107" s="17" t="s">
        <v>80</v>
      </c>
      <c r="J107" s="17" t="s">
        <v>80</v>
      </c>
      <c r="K107" s="17" t="s">
        <v>87</v>
      </c>
      <c r="L107" s="17" t="s">
        <v>81</v>
      </c>
    </row>
    <row r="108" customFormat="false" ht="25.5" hidden="false" customHeight="false" outlineLevel="0" collapsed="false">
      <c r="A108" s="15" t="n">
        <v>37134</v>
      </c>
      <c r="B108" s="17" t="s">
        <v>353</v>
      </c>
      <c r="C108" s="17" t="s">
        <v>39</v>
      </c>
      <c r="D108" s="17" t="s">
        <v>76</v>
      </c>
      <c r="E108" s="17" t="s">
        <v>104</v>
      </c>
      <c r="F108" s="17" t="s">
        <v>96</v>
      </c>
      <c r="G108" s="22" t="s">
        <v>354</v>
      </c>
      <c r="H108" s="22"/>
      <c r="I108" s="17" t="s">
        <v>80</v>
      </c>
      <c r="J108" s="17" t="s">
        <v>80</v>
      </c>
      <c r="K108" s="17" t="s">
        <v>87</v>
      </c>
      <c r="L108" s="17" t="s">
        <v>81</v>
      </c>
    </row>
    <row r="109" customFormat="false" ht="24.75" hidden="false" customHeight="true" outlineLevel="0" collapsed="false">
      <c r="A109" s="15" t="n">
        <v>37133</v>
      </c>
      <c r="B109" s="22" t="s">
        <v>355</v>
      </c>
      <c r="C109" s="17" t="s">
        <v>42</v>
      </c>
      <c r="D109" s="17" t="s">
        <v>42</v>
      </c>
      <c r="E109" s="17" t="s">
        <v>128</v>
      </c>
      <c r="F109" s="17" t="s">
        <v>96</v>
      </c>
      <c r="G109" s="22" t="s">
        <v>356</v>
      </c>
      <c r="H109" s="22"/>
      <c r="I109" s="17" t="s">
        <v>87</v>
      </c>
      <c r="J109" s="17" t="s">
        <v>80</v>
      </c>
      <c r="K109" s="17" t="s">
        <v>87</v>
      </c>
      <c r="L109" s="17" t="s">
        <v>81</v>
      </c>
    </row>
    <row r="110" customFormat="false" ht="51" hidden="false" customHeight="false" outlineLevel="0" collapsed="false">
      <c r="A110" s="15" t="n">
        <v>37133</v>
      </c>
      <c r="B110" s="17" t="s">
        <v>199</v>
      </c>
      <c r="C110" s="17" t="s">
        <v>41</v>
      </c>
      <c r="D110" s="17" t="s">
        <v>323</v>
      </c>
      <c r="E110" s="17" t="s">
        <v>90</v>
      </c>
      <c r="F110" s="17" t="s">
        <v>91</v>
      </c>
      <c r="G110" s="22" t="s">
        <v>357</v>
      </c>
      <c r="H110" s="22"/>
      <c r="I110" s="17" t="s">
        <v>87</v>
      </c>
      <c r="J110" s="17" t="s">
        <v>87</v>
      </c>
      <c r="K110" s="17" t="s">
        <v>87</v>
      </c>
      <c r="L110" s="17" t="s">
        <v>81</v>
      </c>
      <c r="M110" s="23"/>
      <c r="N110" s="23"/>
      <c r="O110" s="23"/>
      <c r="P110" s="23"/>
      <c r="Q110" s="23"/>
      <c r="R110" s="23"/>
      <c r="S110" s="23"/>
      <c r="T110" s="23"/>
      <c r="U110" s="23"/>
      <c r="V110" s="23"/>
      <c r="W110" s="23"/>
      <c r="X110" s="23"/>
      <c r="Y110" s="23"/>
    </row>
    <row r="111" customFormat="false" ht="51" hidden="false" customHeight="false" outlineLevel="0" collapsed="false">
      <c r="A111" s="15" t="n">
        <v>37133</v>
      </c>
      <c r="B111" s="17" t="s">
        <v>295</v>
      </c>
      <c r="C111" s="17" t="s">
        <v>38</v>
      </c>
      <c r="D111" s="17" t="s">
        <v>296</v>
      </c>
      <c r="E111" s="17" t="s">
        <v>297</v>
      </c>
      <c r="F111" s="17" t="s">
        <v>159</v>
      </c>
      <c r="G111" s="22" t="s">
        <v>358</v>
      </c>
      <c r="H111" s="22"/>
      <c r="I111" s="17" t="s">
        <v>80</v>
      </c>
      <c r="J111" s="17" t="s">
        <v>87</v>
      </c>
      <c r="K111" s="17" t="s">
        <v>87</v>
      </c>
      <c r="L111" s="17" t="s">
        <v>81</v>
      </c>
      <c r="M111" s="23"/>
      <c r="N111" s="23"/>
      <c r="O111" s="23"/>
      <c r="P111" s="23"/>
      <c r="Q111" s="23"/>
      <c r="R111" s="23"/>
      <c r="S111" s="23"/>
      <c r="T111" s="23"/>
      <c r="U111" s="23"/>
      <c r="V111" s="23"/>
      <c r="W111" s="23"/>
      <c r="X111" s="23"/>
      <c r="Y111" s="23"/>
    </row>
    <row r="112" customFormat="false" ht="76.5" hidden="false" customHeight="false" outlineLevel="0" collapsed="false">
      <c r="A112" s="15" t="n">
        <v>37133</v>
      </c>
      <c r="B112" s="22" t="s">
        <v>359</v>
      </c>
      <c r="C112" s="17" t="s">
        <v>118</v>
      </c>
      <c r="D112" s="17" t="s">
        <v>360</v>
      </c>
      <c r="E112" s="17" t="s">
        <v>361</v>
      </c>
      <c r="F112" s="17" t="s">
        <v>78</v>
      </c>
      <c r="G112" s="22" t="s">
        <v>362</v>
      </c>
      <c r="H112" s="22"/>
      <c r="I112" s="17" t="s">
        <v>87</v>
      </c>
      <c r="J112" s="17" t="s">
        <v>80</v>
      </c>
      <c r="K112" s="17" t="s">
        <v>80</v>
      </c>
      <c r="L112" s="17" t="s">
        <v>81</v>
      </c>
      <c r="M112" s="23"/>
      <c r="N112" s="23"/>
      <c r="O112" s="23"/>
      <c r="P112" s="23"/>
      <c r="Q112" s="23"/>
      <c r="R112" s="23"/>
      <c r="S112" s="23"/>
      <c r="T112" s="23"/>
      <c r="U112" s="23"/>
      <c r="V112" s="23"/>
      <c r="W112" s="23"/>
      <c r="X112" s="23"/>
      <c r="Y112" s="23"/>
    </row>
    <row r="113" customFormat="false" ht="55.5" hidden="false" customHeight="true" outlineLevel="0" collapsed="false">
      <c r="A113" s="15" t="n">
        <v>37133</v>
      </c>
      <c r="B113" s="17" t="s">
        <v>180</v>
      </c>
      <c r="C113" s="17" t="s">
        <v>41</v>
      </c>
      <c r="D113" s="17" t="s">
        <v>180</v>
      </c>
      <c r="E113" s="17" t="s">
        <v>90</v>
      </c>
      <c r="F113" s="17" t="s">
        <v>91</v>
      </c>
      <c r="G113" s="22" t="s">
        <v>363</v>
      </c>
      <c r="H113" s="22"/>
      <c r="I113" s="17" t="s">
        <v>80</v>
      </c>
      <c r="J113" s="17" t="s">
        <v>80</v>
      </c>
      <c r="K113" s="17" t="s">
        <v>87</v>
      </c>
      <c r="L113" s="17" t="s">
        <v>81</v>
      </c>
      <c r="M113" s="23"/>
      <c r="N113" s="23"/>
      <c r="O113" s="23"/>
      <c r="P113" s="23"/>
      <c r="Q113" s="23"/>
      <c r="R113" s="23"/>
      <c r="S113" s="23"/>
      <c r="T113" s="23"/>
      <c r="U113" s="23"/>
      <c r="V113" s="23"/>
      <c r="W113" s="23"/>
      <c r="X113" s="23"/>
      <c r="Y113" s="23"/>
    </row>
    <row r="114" customFormat="false" ht="25.5" hidden="false" customHeight="false" outlineLevel="0" collapsed="false">
      <c r="A114" s="15" t="n">
        <v>37133</v>
      </c>
      <c r="B114" s="17" t="s">
        <v>364</v>
      </c>
      <c r="C114" s="17" t="s">
        <v>118</v>
      </c>
      <c r="D114" s="17" t="s">
        <v>365</v>
      </c>
      <c r="E114" s="17" t="s">
        <v>120</v>
      </c>
      <c r="F114" s="17" t="s">
        <v>96</v>
      </c>
      <c r="G114" s="22" t="s">
        <v>340</v>
      </c>
      <c r="H114" s="22"/>
      <c r="I114" s="17" t="s">
        <v>80</v>
      </c>
      <c r="J114" s="17" t="s">
        <v>80</v>
      </c>
      <c r="K114" s="17" t="s">
        <v>80</v>
      </c>
      <c r="L114" s="17" t="s">
        <v>81</v>
      </c>
      <c r="M114" s="23"/>
      <c r="N114" s="23"/>
      <c r="O114" s="23"/>
      <c r="P114" s="23"/>
      <c r="Q114" s="23"/>
      <c r="R114" s="23"/>
      <c r="S114" s="23"/>
      <c r="T114" s="23"/>
      <c r="U114" s="23"/>
      <c r="V114" s="23"/>
      <c r="W114" s="23"/>
      <c r="X114" s="23"/>
      <c r="Y114" s="23"/>
    </row>
    <row r="115" customFormat="false" ht="25.5" hidden="false" customHeight="false" outlineLevel="0" collapsed="false">
      <c r="A115" s="15" t="n">
        <v>37133</v>
      </c>
      <c r="B115" s="17" t="s">
        <v>259</v>
      </c>
      <c r="C115" s="17" t="s">
        <v>41</v>
      </c>
      <c r="D115" s="17" t="s">
        <v>111</v>
      </c>
      <c r="E115" s="17" t="s">
        <v>112</v>
      </c>
      <c r="F115" s="17" t="s">
        <v>160</v>
      </c>
      <c r="G115" s="22" t="s">
        <v>260</v>
      </c>
      <c r="H115" s="22"/>
      <c r="I115" s="17" t="s">
        <v>87</v>
      </c>
      <c r="J115" s="17" t="s">
        <v>80</v>
      </c>
      <c r="K115" s="17" t="s">
        <v>87</v>
      </c>
      <c r="L115" s="17"/>
      <c r="M115" s="23"/>
      <c r="N115" s="23"/>
      <c r="O115" s="23"/>
      <c r="P115" s="23"/>
      <c r="Q115" s="23"/>
      <c r="R115" s="23"/>
      <c r="S115" s="23"/>
      <c r="T115" s="23"/>
      <c r="U115" s="23"/>
      <c r="V115" s="23"/>
      <c r="W115" s="23"/>
      <c r="X115" s="23"/>
      <c r="Y115" s="23"/>
    </row>
    <row r="116" customFormat="false" ht="51" hidden="false" customHeight="false" outlineLevel="0" collapsed="false">
      <c r="A116" s="15" t="n">
        <v>37132</v>
      </c>
      <c r="B116" s="17" t="s">
        <v>199</v>
      </c>
      <c r="C116" s="17" t="s">
        <v>41</v>
      </c>
      <c r="D116" s="17" t="s">
        <v>323</v>
      </c>
      <c r="E116" s="17" t="s">
        <v>90</v>
      </c>
      <c r="F116" s="17" t="s">
        <v>91</v>
      </c>
      <c r="G116" s="22" t="s">
        <v>357</v>
      </c>
      <c r="H116" s="22"/>
      <c r="I116" s="17" t="s">
        <v>87</v>
      </c>
      <c r="J116" s="17" t="s">
        <v>87</v>
      </c>
      <c r="K116" s="17" t="s">
        <v>87</v>
      </c>
      <c r="L116" s="17" t="s">
        <v>81</v>
      </c>
      <c r="M116" s="23"/>
      <c r="N116" s="23"/>
      <c r="O116" s="23"/>
      <c r="P116" s="23"/>
      <c r="Q116" s="23"/>
      <c r="R116" s="23"/>
      <c r="S116" s="23"/>
      <c r="T116" s="23"/>
      <c r="U116" s="23"/>
      <c r="V116" s="23"/>
      <c r="W116" s="23"/>
      <c r="X116" s="23"/>
      <c r="Y116" s="23"/>
    </row>
    <row r="117" customFormat="false" ht="25.5" hidden="false" customHeight="false" outlineLevel="0" collapsed="false">
      <c r="A117" s="15" t="n">
        <v>37132</v>
      </c>
      <c r="B117" s="17" t="s">
        <v>366</v>
      </c>
      <c r="C117" s="17" t="s">
        <v>118</v>
      </c>
      <c r="D117" s="17" t="s">
        <v>367</v>
      </c>
      <c r="E117" s="17" t="s">
        <v>120</v>
      </c>
      <c r="F117" s="17" t="s">
        <v>124</v>
      </c>
      <c r="G117" s="22" t="s">
        <v>368</v>
      </c>
      <c r="H117" s="22"/>
      <c r="I117" s="17" t="s">
        <v>80</v>
      </c>
      <c r="J117" s="17" t="s">
        <v>87</v>
      </c>
      <c r="K117" s="17" t="s">
        <v>87</v>
      </c>
      <c r="L117" s="17" t="s">
        <v>81</v>
      </c>
      <c r="M117" s="23"/>
      <c r="N117" s="23"/>
      <c r="O117" s="23"/>
      <c r="P117" s="23"/>
      <c r="Q117" s="23"/>
      <c r="R117" s="23"/>
      <c r="S117" s="23"/>
      <c r="T117" s="23"/>
      <c r="U117" s="23"/>
      <c r="V117" s="23"/>
      <c r="W117" s="23"/>
      <c r="X117" s="23"/>
      <c r="Y117" s="23"/>
    </row>
    <row r="118" customFormat="false" ht="12.75" hidden="false" customHeight="false" outlineLevel="0" collapsed="false">
      <c r="A118" s="15" t="n">
        <v>37132</v>
      </c>
      <c r="B118" s="17" t="s">
        <v>369</v>
      </c>
      <c r="C118" s="17" t="s">
        <v>118</v>
      </c>
      <c r="D118" s="17" t="s">
        <v>365</v>
      </c>
      <c r="E118" s="17" t="s">
        <v>120</v>
      </c>
      <c r="F118" s="17" t="s">
        <v>96</v>
      </c>
      <c r="G118" s="22" t="s">
        <v>370</v>
      </c>
      <c r="H118" s="22"/>
      <c r="I118" s="17" t="s">
        <v>80</v>
      </c>
      <c r="J118" s="17" t="s">
        <v>80</v>
      </c>
      <c r="K118" s="17" t="s">
        <v>80</v>
      </c>
      <c r="L118" s="17" t="s">
        <v>81</v>
      </c>
      <c r="M118" s="23"/>
      <c r="N118" s="23"/>
      <c r="O118" s="23"/>
      <c r="P118" s="23"/>
      <c r="Q118" s="23"/>
      <c r="R118" s="23"/>
      <c r="S118" s="23"/>
      <c r="T118" s="23"/>
      <c r="U118" s="23"/>
      <c r="V118" s="23"/>
      <c r="W118" s="23"/>
      <c r="X118" s="23"/>
      <c r="Y118" s="23"/>
    </row>
    <row r="119" customFormat="false" ht="25.5" hidden="false" customHeight="false" outlineLevel="0" collapsed="false">
      <c r="A119" s="15" t="n">
        <v>37132</v>
      </c>
      <c r="B119" s="17" t="s">
        <v>289</v>
      </c>
      <c r="C119" s="17" t="s">
        <v>41</v>
      </c>
      <c r="D119" s="17"/>
      <c r="E119" s="17" t="s">
        <v>90</v>
      </c>
      <c r="F119" s="17" t="s">
        <v>160</v>
      </c>
      <c r="G119" s="22" t="s">
        <v>371</v>
      </c>
      <c r="H119" s="22"/>
      <c r="I119" s="17" t="s">
        <v>87</v>
      </c>
      <c r="J119" s="17" t="s">
        <v>80</v>
      </c>
      <c r="K119" s="17" t="s">
        <v>87</v>
      </c>
      <c r="L119" s="17" t="s">
        <v>81</v>
      </c>
      <c r="M119" s="23"/>
      <c r="N119" s="23"/>
      <c r="O119" s="23"/>
      <c r="P119" s="23"/>
      <c r="Q119" s="23"/>
      <c r="R119" s="23"/>
      <c r="S119" s="23"/>
      <c r="T119" s="23"/>
      <c r="U119" s="23"/>
      <c r="V119" s="23"/>
      <c r="W119" s="23"/>
      <c r="X119" s="23"/>
      <c r="Y119" s="23"/>
    </row>
    <row r="120" customFormat="false" ht="38.25" hidden="false" customHeight="false" outlineLevel="0" collapsed="false">
      <c r="A120" s="15" t="n">
        <v>37132</v>
      </c>
      <c r="B120" s="22" t="s">
        <v>270</v>
      </c>
      <c r="C120" s="17" t="s">
        <v>41</v>
      </c>
      <c r="D120" s="17" t="s">
        <v>270</v>
      </c>
      <c r="E120" s="17" t="s">
        <v>90</v>
      </c>
      <c r="F120" s="17" t="s">
        <v>78</v>
      </c>
      <c r="G120" s="22" t="s">
        <v>372</v>
      </c>
      <c r="H120" s="22"/>
      <c r="I120" s="17" t="s">
        <v>80</v>
      </c>
      <c r="J120" s="17" t="s">
        <v>80</v>
      </c>
      <c r="K120" s="17" t="s">
        <v>87</v>
      </c>
      <c r="L120" s="17" t="s">
        <v>81</v>
      </c>
      <c r="M120" s="23"/>
      <c r="N120" s="23"/>
      <c r="O120" s="23"/>
      <c r="P120" s="23"/>
      <c r="Q120" s="23"/>
      <c r="R120" s="23"/>
      <c r="S120" s="23"/>
      <c r="T120" s="23"/>
      <c r="U120" s="23"/>
      <c r="V120" s="23"/>
      <c r="W120" s="23"/>
      <c r="X120" s="23"/>
      <c r="Y120" s="23"/>
    </row>
    <row r="121" customFormat="false" ht="204" hidden="false" customHeight="false" outlineLevel="0" collapsed="false">
      <c r="A121" s="15" t="n">
        <v>37131</v>
      </c>
      <c r="B121" s="22" t="s">
        <v>373</v>
      </c>
      <c r="C121" s="17" t="s">
        <v>39</v>
      </c>
      <c r="D121" s="17" t="s">
        <v>140</v>
      </c>
      <c r="E121" s="17" t="s">
        <v>104</v>
      </c>
      <c r="F121" s="17" t="s">
        <v>96</v>
      </c>
      <c r="G121" s="22" t="s">
        <v>374</v>
      </c>
      <c r="H121" s="22"/>
      <c r="I121" s="17" t="s">
        <v>80</v>
      </c>
      <c r="J121" s="17" t="s">
        <v>80</v>
      </c>
      <c r="K121" s="17" t="s">
        <v>80</v>
      </c>
      <c r="L121" s="17" t="s">
        <v>81</v>
      </c>
      <c r="M121" s="23"/>
      <c r="N121" s="23"/>
      <c r="O121" s="23"/>
      <c r="P121" s="23"/>
      <c r="Q121" s="23"/>
      <c r="R121" s="23"/>
      <c r="S121" s="23"/>
      <c r="T121" s="23"/>
      <c r="U121" s="23"/>
      <c r="V121" s="23"/>
      <c r="W121" s="23"/>
      <c r="X121" s="23"/>
      <c r="Y121" s="23"/>
    </row>
    <row r="122" customFormat="false" ht="51" hidden="false" customHeight="false" outlineLevel="0" collapsed="false">
      <c r="A122" s="15" t="n">
        <v>37131</v>
      </c>
      <c r="B122" s="22" t="s">
        <v>375</v>
      </c>
      <c r="C122" s="17" t="s">
        <v>41</v>
      </c>
      <c r="D122" s="17" t="s">
        <v>89</v>
      </c>
      <c r="E122" s="17" t="s">
        <v>90</v>
      </c>
      <c r="F122" s="17" t="s">
        <v>91</v>
      </c>
      <c r="G122" s="59" t="s">
        <v>376</v>
      </c>
      <c r="H122" s="22"/>
      <c r="I122" s="17" t="s">
        <v>80</v>
      </c>
      <c r="J122" s="17" t="s">
        <v>80</v>
      </c>
      <c r="K122" s="17" t="s">
        <v>87</v>
      </c>
      <c r="L122" s="17" t="s">
        <v>81</v>
      </c>
      <c r="M122" s="23"/>
      <c r="N122" s="23"/>
      <c r="O122" s="23"/>
      <c r="P122" s="23"/>
      <c r="Q122" s="23"/>
      <c r="R122" s="23"/>
      <c r="S122" s="23"/>
      <c r="T122" s="23"/>
      <c r="U122" s="23"/>
      <c r="V122" s="23"/>
      <c r="W122" s="23"/>
      <c r="X122" s="23"/>
      <c r="Y122" s="23"/>
    </row>
    <row r="123" customFormat="false" ht="38.25" hidden="false" customHeight="false" outlineLevel="0" collapsed="false">
      <c r="A123" s="15" t="n">
        <v>37131</v>
      </c>
      <c r="B123" s="22" t="s">
        <v>270</v>
      </c>
      <c r="C123" s="17" t="s">
        <v>41</v>
      </c>
      <c r="D123" s="17" t="s">
        <v>270</v>
      </c>
      <c r="E123" s="17" t="s">
        <v>90</v>
      </c>
      <c r="F123" s="17" t="s">
        <v>159</v>
      </c>
      <c r="G123" s="22" t="s">
        <v>377</v>
      </c>
      <c r="H123" s="22"/>
      <c r="I123" s="17" t="s">
        <v>80</v>
      </c>
      <c r="J123" s="17" t="s">
        <v>80</v>
      </c>
      <c r="K123" s="17" t="s">
        <v>87</v>
      </c>
      <c r="L123" s="17" t="s">
        <v>81</v>
      </c>
      <c r="M123" s="23"/>
      <c r="N123" s="23"/>
      <c r="O123" s="23"/>
      <c r="P123" s="23"/>
      <c r="Q123" s="23"/>
      <c r="R123" s="23"/>
      <c r="S123" s="23"/>
      <c r="T123" s="23"/>
      <c r="U123" s="23"/>
      <c r="V123" s="23"/>
      <c r="W123" s="23"/>
      <c r="X123" s="23"/>
      <c r="Y123" s="23"/>
    </row>
    <row r="124" customFormat="false" ht="38.25" hidden="false" customHeight="false" outlineLevel="0" collapsed="false">
      <c r="A124" s="15" t="n">
        <v>37130</v>
      </c>
      <c r="B124" s="22" t="s">
        <v>378</v>
      </c>
      <c r="C124" s="17" t="s">
        <v>42</v>
      </c>
      <c r="D124" s="17"/>
      <c r="E124" s="17"/>
      <c r="F124" s="17" t="s">
        <v>105</v>
      </c>
      <c r="G124" s="22" t="s">
        <v>379</v>
      </c>
      <c r="H124" s="22"/>
      <c r="I124" s="17"/>
      <c r="J124" s="17"/>
      <c r="K124" s="17"/>
      <c r="L124" s="17"/>
      <c r="M124" s="23"/>
      <c r="N124" s="23"/>
      <c r="O124" s="23"/>
      <c r="P124" s="23"/>
      <c r="Q124" s="23"/>
      <c r="R124" s="23"/>
      <c r="S124" s="23"/>
      <c r="T124" s="23"/>
      <c r="U124" s="23"/>
      <c r="V124" s="23"/>
      <c r="W124" s="23"/>
      <c r="X124" s="23"/>
      <c r="Y124" s="23"/>
    </row>
    <row r="125" customFormat="false" ht="12.75" hidden="false" customHeight="false" outlineLevel="0" collapsed="false">
      <c r="A125" s="15" t="n">
        <v>37130</v>
      </c>
      <c r="B125" s="22" t="s">
        <v>380</v>
      </c>
      <c r="C125" s="17" t="s">
        <v>42</v>
      </c>
      <c r="D125" s="17" t="s">
        <v>127</v>
      </c>
      <c r="E125" s="17" t="s">
        <v>128</v>
      </c>
      <c r="F125" s="17" t="s">
        <v>96</v>
      </c>
      <c r="G125" s="22" t="s">
        <v>381</v>
      </c>
      <c r="H125" s="22"/>
      <c r="I125" s="17" t="s">
        <v>87</v>
      </c>
      <c r="J125" s="17" t="s">
        <v>80</v>
      </c>
      <c r="K125" s="17" t="s">
        <v>87</v>
      </c>
      <c r="L125" s="17" t="s">
        <v>81</v>
      </c>
      <c r="M125" s="23"/>
      <c r="N125" s="23"/>
      <c r="O125" s="23"/>
      <c r="P125" s="23"/>
      <c r="Q125" s="23"/>
      <c r="R125" s="23"/>
      <c r="S125" s="23"/>
      <c r="T125" s="23"/>
      <c r="U125" s="23"/>
      <c r="V125" s="23"/>
      <c r="W125" s="23"/>
      <c r="X125" s="23"/>
      <c r="Y125" s="23"/>
    </row>
    <row r="126" customFormat="false" ht="12.75" hidden="false" customHeight="false" outlineLevel="0" collapsed="false">
      <c r="A126" s="15" t="n">
        <v>37130</v>
      </c>
      <c r="B126" s="22" t="s">
        <v>382</v>
      </c>
      <c r="C126" s="17" t="s">
        <v>39</v>
      </c>
      <c r="D126" s="17" t="s">
        <v>189</v>
      </c>
      <c r="E126" s="17" t="s">
        <v>383</v>
      </c>
      <c r="F126" s="17" t="s">
        <v>96</v>
      </c>
      <c r="G126" s="22" t="s">
        <v>370</v>
      </c>
      <c r="H126" s="22"/>
      <c r="I126" s="17" t="s">
        <v>80</v>
      </c>
      <c r="J126" s="17" t="s">
        <v>80</v>
      </c>
      <c r="K126" s="17" t="s">
        <v>87</v>
      </c>
      <c r="L126" s="17" t="s">
        <v>81</v>
      </c>
      <c r="M126" s="23"/>
      <c r="N126" s="23"/>
      <c r="O126" s="23"/>
      <c r="P126" s="23"/>
      <c r="Q126" s="23"/>
      <c r="R126" s="23"/>
      <c r="S126" s="23"/>
      <c r="T126" s="23"/>
      <c r="U126" s="23"/>
      <c r="V126" s="23"/>
      <c r="W126" s="23"/>
      <c r="X126" s="23"/>
      <c r="Y126" s="23"/>
    </row>
    <row r="127" customFormat="false" ht="105.75" hidden="false" customHeight="true" outlineLevel="0" collapsed="false">
      <c r="A127" s="15" t="n">
        <v>37130</v>
      </c>
      <c r="B127" s="22" t="s">
        <v>384</v>
      </c>
      <c r="C127" s="17" t="s">
        <v>41</v>
      </c>
      <c r="D127" s="17" t="s">
        <v>180</v>
      </c>
      <c r="E127" s="17" t="s">
        <v>90</v>
      </c>
      <c r="F127" s="17" t="s">
        <v>91</v>
      </c>
      <c r="G127" s="22" t="s">
        <v>385</v>
      </c>
      <c r="H127" s="17"/>
      <c r="I127" s="17"/>
      <c r="J127" s="17"/>
      <c r="K127" s="17"/>
      <c r="L127" s="17"/>
    </row>
    <row r="128" customFormat="false" ht="12.75" hidden="false" customHeight="false" outlineLevel="0" collapsed="false">
      <c r="A128" s="19"/>
      <c r="B128" s="21"/>
      <c r="C128" s="21"/>
      <c r="D128" s="21"/>
      <c r="E128" s="21"/>
      <c r="F128" s="21"/>
      <c r="G128" s="22"/>
      <c r="H128" s="22"/>
      <c r="I128" s="21"/>
      <c r="J128" s="21"/>
      <c r="K128" s="21"/>
      <c r="L128" s="21"/>
    </row>
    <row r="129" customFormat="false" ht="12.75" hidden="false" customHeight="false" outlineLevel="0" collapsed="false">
      <c r="A129" s="19"/>
      <c r="B129" s="21"/>
      <c r="C129" s="21"/>
      <c r="D129" s="21"/>
      <c r="E129" s="21"/>
      <c r="F129" s="21"/>
      <c r="G129" s="22"/>
      <c r="H129" s="22"/>
      <c r="I129" s="21"/>
      <c r="J129" s="21"/>
      <c r="K129" s="21"/>
      <c r="L129" s="21"/>
    </row>
    <row r="130" customFormat="false" ht="12.75" hidden="false" customHeight="false" outlineLevel="0" collapsed="false">
      <c r="A130" s="19"/>
      <c r="B130" s="21"/>
      <c r="C130" s="21"/>
      <c r="D130" s="21"/>
      <c r="E130" s="21"/>
      <c r="F130" s="21"/>
      <c r="G130" s="22"/>
      <c r="H130" s="22"/>
      <c r="I130" s="21"/>
      <c r="J130" s="21"/>
      <c r="K130" s="21"/>
      <c r="L130" s="21"/>
    </row>
    <row r="131" customFormat="false" ht="12.75" hidden="false" customHeight="false" outlineLevel="0" collapsed="false">
      <c r="A131" s="19"/>
      <c r="B131" s="21"/>
      <c r="C131" s="21"/>
      <c r="D131" s="21"/>
      <c r="E131" s="21"/>
      <c r="F131" s="21"/>
      <c r="G131" s="24"/>
      <c r="H131" s="21"/>
      <c r="I131" s="21"/>
      <c r="J131" s="21"/>
      <c r="K131" s="21"/>
      <c r="L131" s="21"/>
    </row>
    <row r="132" customFormat="false" ht="12.75" hidden="false" customHeight="false" outlineLevel="0" collapsed="false">
      <c r="A132" s="19"/>
      <c r="B132" s="21"/>
      <c r="C132" s="21"/>
      <c r="D132" s="21"/>
      <c r="E132" s="21"/>
      <c r="F132" s="21"/>
      <c r="G132" s="24"/>
      <c r="H132" s="24"/>
      <c r="I132" s="21"/>
      <c r="J132" s="21"/>
      <c r="K132" s="21"/>
      <c r="L132" s="21"/>
    </row>
    <row r="133" customFormat="false" ht="12.75" hidden="false" customHeight="false" outlineLevel="0" collapsed="false">
      <c r="A133" s="19"/>
      <c r="B133" s="24"/>
      <c r="C133" s="21"/>
      <c r="D133" s="21"/>
      <c r="E133" s="21"/>
      <c r="F133" s="21"/>
      <c r="G133" s="24"/>
      <c r="H133" s="21"/>
      <c r="I133" s="21"/>
      <c r="J133" s="21"/>
      <c r="K133" s="21"/>
      <c r="L133" s="21"/>
    </row>
    <row r="134" customFormat="false" ht="12.75" hidden="false" customHeight="false" outlineLevel="0" collapsed="false">
      <c r="A134" s="19"/>
      <c r="B134" s="21"/>
      <c r="C134" s="21"/>
      <c r="D134" s="21"/>
      <c r="E134" s="21"/>
      <c r="F134" s="21"/>
      <c r="G134" s="24"/>
      <c r="H134" s="24"/>
      <c r="I134" s="21"/>
      <c r="J134" s="21"/>
      <c r="K134" s="21"/>
      <c r="L134" s="21"/>
    </row>
    <row r="135" customFormat="false" ht="12.75" hidden="false" customHeight="false" outlineLevel="0" collapsed="false">
      <c r="A135" s="19"/>
      <c r="B135" s="21"/>
      <c r="C135" s="21"/>
      <c r="D135" s="21"/>
      <c r="E135" s="21"/>
      <c r="F135" s="21"/>
      <c r="G135" s="24"/>
      <c r="H135" s="24"/>
      <c r="I135" s="21"/>
      <c r="J135" s="21"/>
      <c r="K135" s="21"/>
      <c r="L135" s="21"/>
    </row>
    <row r="136" customFormat="false" ht="12.75" hidden="false" customHeight="false" outlineLevel="0" collapsed="false">
      <c r="A136" s="19"/>
      <c r="B136" s="21"/>
      <c r="C136" s="21"/>
      <c r="D136" s="21"/>
      <c r="E136" s="21"/>
      <c r="F136" s="21"/>
      <c r="G136" s="24"/>
      <c r="H136" s="24"/>
      <c r="I136" s="21"/>
      <c r="J136" s="21"/>
      <c r="K136" s="21"/>
      <c r="L136" s="21"/>
    </row>
    <row r="137" customFormat="false" ht="12.75" hidden="false" customHeight="false" outlineLevel="0" collapsed="false">
      <c r="A137" s="19"/>
      <c r="B137" s="21"/>
      <c r="C137" s="21"/>
      <c r="D137" s="21"/>
      <c r="E137" s="21"/>
      <c r="F137" s="21"/>
      <c r="G137" s="24"/>
      <c r="H137" s="24"/>
      <c r="I137" s="21"/>
      <c r="J137" s="21"/>
      <c r="K137" s="21"/>
      <c r="L137" s="21"/>
    </row>
    <row r="138" customFormat="false" ht="12.75" hidden="false" customHeight="false" outlineLevel="0" collapsed="false">
      <c r="A138" s="19"/>
      <c r="B138" s="21"/>
      <c r="C138" s="21"/>
      <c r="D138" s="21"/>
      <c r="E138" s="21"/>
      <c r="F138" s="21"/>
      <c r="G138" s="24"/>
      <c r="H138" s="24"/>
      <c r="I138" s="21"/>
      <c r="J138" s="21"/>
      <c r="K138" s="21"/>
      <c r="L138" s="21"/>
    </row>
    <row r="139" customFormat="false" ht="54.75" hidden="false" customHeight="true" outlineLevel="0" collapsed="false">
      <c r="A139" s="19"/>
      <c r="B139" s="21"/>
      <c r="C139" s="21"/>
      <c r="D139" s="21"/>
      <c r="E139" s="21"/>
      <c r="F139" s="21"/>
      <c r="G139" s="24"/>
      <c r="H139" s="24"/>
      <c r="I139" s="21"/>
      <c r="J139" s="21"/>
      <c r="K139" s="21"/>
      <c r="L139" s="21"/>
    </row>
    <row r="140" customFormat="false" ht="12.75" hidden="false" customHeight="false" outlineLevel="0" collapsed="false">
      <c r="A140" s="19"/>
      <c r="B140" s="21"/>
      <c r="C140" s="21"/>
      <c r="D140" s="21"/>
      <c r="E140" s="21"/>
      <c r="F140" s="21"/>
      <c r="G140" s="24"/>
      <c r="H140" s="24"/>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54" hidden="false" customHeight="true" outlineLevel="0" collapsed="false">
      <c r="A142" s="19"/>
      <c r="B142" s="21"/>
      <c r="C142" s="21"/>
      <c r="D142" s="21"/>
      <c r="E142" s="21"/>
      <c r="F142" s="21"/>
      <c r="G142" s="24"/>
      <c r="H142" s="24"/>
      <c r="I142" s="21"/>
      <c r="J142" s="21"/>
      <c r="K142" s="21"/>
      <c r="L142" s="21"/>
    </row>
    <row r="143" customFormat="false" ht="42" hidden="false" customHeight="true" outlineLevel="0" collapsed="false">
      <c r="A143" s="19"/>
      <c r="B143" s="21"/>
      <c r="C143" s="21"/>
      <c r="D143" s="21"/>
      <c r="E143" s="21"/>
      <c r="F143" s="21"/>
      <c r="G143" s="24"/>
      <c r="H143" s="24"/>
      <c r="I143" s="21"/>
      <c r="J143" s="21"/>
      <c r="K143" s="21"/>
      <c r="L143" s="21"/>
    </row>
    <row r="144" customFormat="false" ht="42" hidden="false" customHeight="tru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25"/>
      <c r="B145" s="21"/>
      <c r="C145" s="21"/>
      <c r="D145" s="21"/>
      <c r="E145" s="21"/>
      <c r="F145" s="21"/>
      <c r="G145" s="24"/>
      <c r="H145" s="24"/>
      <c r="I145" s="21"/>
      <c r="J145" s="21"/>
      <c r="K145" s="21"/>
      <c r="L145" s="21"/>
    </row>
    <row r="146" customFormat="false" ht="12.75" hidden="false" customHeight="false" outlineLevel="0" collapsed="false">
      <c r="A146" s="25"/>
      <c r="B146" s="21"/>
      <c r="C146" s="21"/>
      <c r="D146" s="21"/>
      <c r="E146" s="21"/>
      <c r="F146" s="21"/>
      <c r="G146" s="24"/>
      <c r="H146" s="24"/>
      <c r="I146" s="21"/>
      <c r="J146" s="21"/>
      <c r="K146" s="21"/>
      <c r="L146" s="21"/>
    </row>
    <row r="147" customFormat="false" ht="12.75" hidden="false" customHeight="false" outlineLevel="0" collapsed="false">
      <c r="A147" s="25"/>
      <c r="B147" s="21"/>
      <c r="C147" s="21"/>
      <c r="D147" s="21"/>
      <c r="E147" s="21"/>
      <c r="F147" s="21"/>
      <c r="G147" s="24"/>
      <c r="H147" s="24"/>
      <c r="I147" s="21"/>
      <c r="J147" s="21"/>
      <c r="K147" s="21"/>
      <c r="L147" s="21"/>
    </row>
    <row r="148" customFormat="false" ht="12.75" hidden="false" customHeight="false" outlineLevel="0" collapsed="false">
      <c r="A148" s="25"/>
      <c r="B148" s="21"/>
      <c r="C148" s="21"/>
      <c r="D148" s="21"/>
      <c r="E148" s="21"/>
      <c r="F148" s="21"/>
      <c r="G148" s="24"/>
      <c r="H148" s="24"/>
      <c r="I148" s="21"/>
      <c r="J148" s="21"/>
      <c r="K148" s="21"/>
      <c r="L148" s="21"/>
    </row>
    <row r="149" customFormat="false" ht="12.75" hidden="false" customHeight="false" outlineLevel="0" collapsed="false">
      <c r="A149" s="25"/>
      <c r="B149" s="21"/>
      <c r="C149" s="21"/>
      <c r="D149" s="21"/>
      <c r="E149" s="21"/>
      <c r="F149" s="21"/>
      <c r="G149" s="24"/>
      <c r="H149" s="24"/>
      <c r="I149" s="21"/>
      <c r="J149" s="21"/>
      <c r="K149" s="21"/>
      <c r="L149" s="21"/>
    </row>
    <row r="150" customFormat="false" ht="12.75" hidden="false" customHeight="false" outlineLevel="0" collapsed="false">
      <c r="A150" s="25"/>
      <c r="B150" s="24"/>
      <c r="C150" s="26"/>
      <c r="D150" s="24"/>
      <c r="E150" s="27"/>
      <c r="F150" s="26"/>
      <c r="G150" s="24"/>
      <c r="H150" s="24"/>
      <c r="I150" s="21"/>
      <c r="J150" s="21"/>
      <c r="K150" s="21"/>
      <c r="L150" s="21"/>
    </row>
    <row r="151" customFormat="false" ht="12.75" hidden="false" customHeight="false" outlineLevel="0" collapsed="false">
      <c r="A151" s="25"/>
      <c r="B151" s="24"/>
      <c r="C151" s="26"/>
      <c r="D151" s="24"/>
      <c r="E151" s="27"/>
      <c r="F151" s="26"/>
      <c r="G151" s="21"/>
      <c r="H151" s="21"/>
      <c r="I151" s="21"/>
      <c r="J151" s="21"/>
      <c r="K151" s="21"/>
      <c r="L151" s="21"/>
    </row>
    <row r="152" customFormat="false" ht="12.75" hidden="false" customHeight="false" outlineLevel="0" collapsed="false">
      <c r="A152" s="28"/>
      <c r="B152" s="24"/>
      <c r="C152" s="26"/>
      <c r="D152" s="24"/>
      <c r="E152" s="27"/>
      <c r="F152" s="26"/>
      <c r="G152" s="24"/>
      <c r="H152" s="27"/>
      <c r="I152" s="21"/>
      <c r="J152" s="21"/>
      <c r="K152" s="21"/>
      <c r="L152" s="21"/>
    </row>
    <row r="153" customFormat="false" ht="12.75" hidden="false" customHeight="false" outlineLevel="0" collapsed="false">
      <c r="A153" s="28"/>
      <c r="B153" s="24"/>
      <c r="C153" s="26"/>
      <c r="D153" s="24"/>
      <c r="E153" s="27"/>
      <c r="F153" s="26"/>
      <c r="G153" s="24"/>
      <c r="H153" s="27"/>
      <c r="I153" s="21"/>
      <c r="J153" s="21"/>
      <c r="K153" s="21"/>
      <c r="L153" s="21"/>
    </row>
    <row r="154" customFormat="false" ht="12.75" hidden="false" customHeight="false" outlineLevel="0" collapsed="false">
      <c r="A154" s="29"/>
      <c r="B154" s="24"/>
      <c r="C154" s="26"/>
      <c r="D154" s="24"/>
      <c r="E154" s="27"/>
      <c r="F154" s="26"/>
      <c r="G154" s="27"/>
      <c r="H154" s="27"/>
      <c r="I154" s="26"/>
      <c r="J154" s="26"/>
      <c r="K154" s="26"/>
      <c r="L154" s="26"/>
    </row>
    <row r="155" customFormat="false" ht="12.75" hidden="false" customHeight="false" outlineLevel="0" collapsed="false">
      <c r="A155" s="29"/>
      <c r="B155" s="24"/>
      <c r="C155" s="26"/>
      <c r="D155" s="27"/>
      <c r="E155" s="27"/>
      <c r="F155" s="26"/>
      <c r="G155" s="27"/>
      <c r="H155" s="27"/>
      <c r="I155" s="26"/>
      <c r="J155" s="26"/>
      <c r="K155" s="26"/>
      <c r="L155" s="26"/>
    </row>
    <row r="156" customFormat="false" ht="12.75" hidden="false" customHeight="false" outlineLevel="0" collapsed="false">
      <c r="A156" s="29"/>
      <c r="B156" s="24"/>
      <c r="C156" s="26"/>
      <c r="D156" s="24"/>
      <c r="E156" s="27"/>
      <c r="F156" s="26"/>
      <c r="G156" s="27"/>
      <c r="H156" s="27"/>
      <c r="I156" s="26"/>
      <c r="J156" s="26"/>
      <c r="K156" s="26"/>
      <c r="L156" s="26"/>
    </row>
    <row r="157" customFormat="false" ht="12.75" hidden="false" customHeight="false" outlineLevel="0" collapsed="false">
      <c r="A157" s="29"/>
      <c r="B157" s="24"/>
      <c r="C157" s="26"/>
      <c r="D157" s="24"/>
      <c r="E157" s="27"/>
      <c r="F157" s="26"/>
      <c r="G157" s="27"/>
      <c r="H157" s="27"/>
      <c r="I157" s="26"/>
      <c r="J157" s="26"/>
      <c r="K157" s="26"/>
      <c r="L157" s="26"/>
    </row>
    <row r="158" customFormat="false" ht="19.5" hidden="false" customHeight="true" outlineLevel="0" collapsed="false">
      <c r="A158" s="29"/>
      <c r="B158" s="24"/>
      <c r="C158" s="26"/>
      <c r="D158" s="24"/>
      <c r="E158" s="27"/>
      <c r="F158" s="26"/>
      <c r="G158" s="27"/>
      <c r="H158" s="27"/>
      <c r="I158" s="26"/>
      <c r="J158" s="26"/>
      <c r="K158" s="26"/>
      <c r="L158" s="26"/>
    </row>
    <row r="159" customFormat="false" ht="12.75" hidden="false" customHeight="false" outlineLevel="0" collapsed="false">
      <c r="A159" s="29"/>
      <c r="B159" s="24"/>
      <c r="C159" s="21"/>
      <c r="D159" s="24"/>
      <c r="E159" s="27"/>
      <c r="F159" s="26"/>
      <c r="G159" s="27"/>
      <c r="H159" s="27"/>
      <c r="I159" s="26"/>
      <c r="J159" s="26"/>
      <c r="K159" s="26"/>
      <c r="L159" s="26"/>
    </row>
    <row r="160" customFormat="false" ht="12.75" hidden="false" customHeight="false" outlineLevel="0" collapsed="false">
      <c r="A160" s="29"/>
      <c r="B160" s="24"/>
      <c r="C160" s="26"/>
      <c r="D160" s="24"/>
      <c r="E160" s="27"/>
      <c r="F160" s="26"/>
      <c r="G160" s="27"/>
      <c r="H160" s="27"/>
      <c r="I160" s="26"/>
      <c r="J160" s="26"/>
      <c r="K160" s="26"/>
      <c r="L160" s="26"/>
    </row>
    <row r="161" customFormat="false" ht="12.75" hidden="false" customHeight="false" outlineLevel="0" collapsed="false">
      <c r="A161" s="29"/>
      <c r="B161" s="24"/>
      <c r="C161" s="26"/>
      <c r="D161" s="24"/>
      <c r="E161" s="27"/>
      <c r="F161" s="26"/>
      <c r="G161" s="27"/>
      <c r="H161" s="27"/>
      <c r="I161" s="26"/>
      <c r="J161" s="26"/>
      <c r="K161" s="26"/>
      <c r="L161" s="26"/>
    </row>
    <row r="162" customFormat="false" ht="12.75" hidden="false" customHeight="false" outlineLevel="0" collapsed="false">
      <c r="A162" s="28"/>
      <c r="B162" s="22"/>
      <c r="C162" s="20"/>
      <c r="D162" s="22"/>
      <c r="E162" s="30"/>
      <c r="F162" s="20"/>
      <c r="G162" s="22"/>
      <c r="H162" s="22"/>
      <c r="I162" s="20"/>
      <c r="J162" s="20"/>
      <c r="K162" s="20"/>
      <c r="L162" s="20"/>
    </row>
    <row r="163" customFormat="false" ht="12.75" hidden="false" customHeight="false" outlineLevel="0" collapsed="false">
      <c r="A163" s="28"/>
      <c r="B163" s="22"/>
      <c r="C163" s="20"/>
      <c r="D163" s="22"/>
      <c r="E163" s="30"/>
      <c r="F163" s="20"/>
      <c r="G163" s="22"/>
      <c r="H163" s="22"/>
      <c r="I163" s="20"/>
      <c r="J163" s="20"/>
      <c r="K163" s="20"/>
      <c r="L163" s="20"/>
    </row>
    <row r="165" customFormat="false" ht="12.75" hidden="false" customHeight="false" outlineLevel="0" collapsed="false">
      <c r="A165" s="2" t="s">
        <v>143</v>
      </c>
      <c r="B165" s="2" t="s">
        <v>144</v>
      </c>
      <c r="C165" s="1" t="s">
        <v>145</v>
      </c>
      <c r="D165" s="31" t="s">
        <v>146</v>
      </c>
      <c r="E165" s="31" t="s">
        <v>147</v>
      </c>
    </row>
    <row r="166" customFormat="false" ht="12.75" hidden="false" customHeight="false" outlineLevel="0" collapsed="false">
      <c r="A166" s="32" t="s">
        <v>38</v>
      </c>
      <c r="B166" s="33" t="n">
        <f aca="false">C166/$C$175</f>
        <v>0.0434782608695652</v>
      </c>
      <c r="C166" s="5" t="n">
        <f aca="false">'summary 0827'!I24</f>
        <v>1</v>
      </c>
      <c r="D166" s="1" t="n">
        <f aca="false">33+1+1+1+1+1+8+1+1+1+2+1+2+1+1+1</f>
        <v>57</v>
      </c>
      <c r="E166" s="34" t="n">
        <f aca="false">(C166/D166)*100</f>
        <v>1.75438596491228</v>
      </c>
    </row>
    <row r="167" customFormat="false" ht="12.75" hidden="false" customHeight="false" outlineLevel="0" collapsed="false">
      <c r="A167" s="32" t="s">
        <v>39</v>
      </c>
      <c r="B167" s="33" t="n">
        <f aca="false">C167/$C$175</f>
        <v>0.173913043478261</v>
      </c>
      <c r="C167" s="5" t="n">
        <f aca="false">'summary 0827'!I25</f>
        <v>4</v>
      </c>
      <c r="D167" s="1" t="n">
        <f aca="false">540+17+1+1+6+10+1+2+12+2+1+1+1+3+4+3+1+1+1+8+2+1+1+6+1+1+2+1+2+1+4</f>
        <v>638</v>
      </c>
      <c r="E167" s="34" t="n">
        <f aca="false">(C167/D167)*100</f>
        <v>0.626959247648903</v>
      </c>
    </row>
    <row r="168" customFormat="false" ht="12.75" hidden="false" customHeight="false" outlineLevel="0" collapsed="false">
      <c r="A168" s="32" t="s">
        <v>41</v>
      </c>
      <c r="B168" s="33" t="n">
        <f aca="false">C168/$C$175</f>
        <v>0.478260869565217</v>
      </c>
      <c r="C168" s="5" t="n">
        <f aca="false">'summary 0827'!I26</f>
        <v>11</v>
      </c>
      <c r="D168" s="1" t="n">
        <f aca="false">13+1+1+1+16</f>
        <v>32</v>
      </c>
      <c r="E168" s="34" t="n">
        <f aca="false">(C168/D168)*100</f>
        <v>34.375</v>
      </c>
    </row>
    <row r="169" customFormat="false" ht="12.75" hidden="false" customHeight="false" outlineLevel="0" collapsed="false">
      <c r="A169" s="32" t="s">
        <v>148</v>
      </c>
      <c r="B169" s="33" t="n">
        <f aca="false">C169/$C$175</f>
        <v>0.0434782608695652</v>
      </c>
      <c r="C169" s="5" t="n">
        <f aca="false">'summary 0827'!I27</f>
        <v>1</v>
      </c>
      <c r="D169" s="1" t="n">
        <f aca="false">36+1+1</f>
        <v>38</v>
      </c>
      <c r="E169" s="34" t="n">
        <f aca="false">(C169/D169)*100</f>
        <v>2.63157894736842</v>
      </c>
    </row>
    <row r="170" customFormat="false" ht="12.75" hidden="false" customHeight="false" outlineLevel="0" collapsed="false">
      <c r="A170" s="32" t="s">
        <v>149</v>
      </c>
      <c r="B170" s="33" t="n">
        <f aca="false">C170/$C$175</f>
        <v>0.130434782608696</v>
      </c>
      <c r="C170" s="5" t="n">
        <f aca="false">'summary 0827'!I28</f>
        <v>3</v>
      </c>
      <c r="D170" s="1" t="n">
        <f aca="false">288+2+13+2+5+56+59+14+2+3+3+1+4</f>
        <v>452</v>
      </c>
      <c r="E170" s="34" t="n">
        <f aca="false">(C170/D170)*100</f>
        <v>0.663716814159292</v>
      </c>
    </row>
    <row r="171" customFormat="false" ht="12.75" hidden="false" customHeight="false" outlineLevel="0" collapsed="false">
      <c r="A171" s="32" t="s">
        <v>150</v>
      </c>
      <c r="B171" s="33" t="n">
        <f aca="false">C171/$C$175</f>
        <v>0</v>
      </c>
      <c r="C171" s="5"/>
      <c r="D171" s="1" t="n">
        <f aca="false">132+2+1+2+7+3+4+2+7</f>
        <v>160</v>
      </c>
      <c r="E171" s="34" t="n">
        <f aca="false">(C171/D171)*100</f>
        <v>0</v>
      </c>
    </row>
    <row r="172" customFormat="false" ht="12.75" hidden="false" customHeight="false" outlineLevel="0" collapsed="false">
      <c r="A172" s="32" t="s">
        <v>42</v>
      </c>
      <c r="B172" s="33" t="n">
        <f aca="false">C172/$C$175</f>
        <v>0.130434782608696</v>
      </c>
      <c r="C172" s="5" t="n">
        <f aca="false">'summary 0827'!I30</f>
        <v>3</v>
      </c>
      <c r="D172" s="1" t="n">
        <v>9</v>
      </c>
      <c r="E172" s="34" t="n">
        <f aca="false">(C172/D172)*100</f>
        <v>33.3333333333333</v>
      </c>
    </row>
    <row r="173" customFormat="false" ht="12.75" hidden="false" customHeight="false" outlineLevel="0" collapsed="false">
      <c r="A173" s="32" t="s">
        <v>40</v>
      </c>
      <c r="B173" s="33" t="n">
        <f aca="false">C173/$C$175</f>
        <v>0</v>
      </c>
      <c r="C173" s="5"/>
      <c r="D173" s="1" t="n">
        <f aca="false">10+5+2</f>
        <v>17</v>
      </c>
      <c r="E173" s="34" t="n">
        <f aca="false">(C173/D173)*100</f>
        <v>0</v>
      </c>
    </row>
    <row r="174" customFormat="false" ht="12.75" hidden="false" customHeight="false" outlineLevel="0" collapsed="false">
      <c r="A174" s="35" t="s">
        <v>151</v>
      </c>
      <c r="B174" s="33" t="n">
        <f aca="false">C174/$C$175</f>
        <v>0</v>
      </c>
      <c r="C174" s="5"/>
    </row>
    <row r="175" customFormat="false" ht="12.75" hidden="false" customHeight="false" outlineLevel="0" collapsed="false">
      <c r="A175" s="35" t="s">
        <v>152</v>
      </c>
      <c r="B175" s="36"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386</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1+1+1+1+1+1+1+1</f>
        <v>8</v>
      </c>
    </row>
    <row r="13" customFormat="false" ht="12.75" hidden="false" customHeight="false" outlineLevel="0" collapsed="false">
      <c r="A13" s="6" t="s">
        <v>91</v>
      </c>
      <c r="B13" s="7"/>
      <c r="C13" s="7" t="s">
        <v>158</v>
      </c>
      <c r="D13" s="7"/>
      <c r="E13" s="7"/>
      <c r="F13" s="7"/>
      <c r="G13" s="7"/>
      <c r="H13" s="7"/>
      <c r="I13" s="7"/>
      <c r="J13" s="7"/>
      <c r="K13" s="7" t="n">
        <f aca="false">1+1+1+1+1+1</f>
        <v>6</v>
      </c>
    </row>
    <row r="14" customFormat="false" ht="12.75" hidden="false" customHeight="false" outlineLevel="0" collapsed="false">
      <c r="A14" s="6" t="s">
        <v>124</v>
      </c>
      <c r="B14" s="7"/>
      <c r="C14" s="7" t="s">
        <v>32</v>
      </c>
      <c r="D14" s="7"/>
      <c r="E14" s="7"/>
      <c r="F14" s="7"/>
      <c r="G14" s="7"/>
      <c r="H14" s="7"/>
      <c r="I14" s="7"/>
      <c r="J14" s="7"/>
      <c r="K14" s="7" t="n">
        <f aca="false">1</f>
        <v>1</v>
      </c>
    </row>
    <row r="15" customFormat="false" ht="12.75" hidden="false" customHeight="false" outlineLevel="0" collapsed="false">
      <c r="A15" s="6" t="s">
        <v>159</v>
      </c>
      <c r="B15" s="7"/>
      <c r="C15" s="7" t="s">
        <v>33</v>
      </c>
      <c r="D15" s="7"/>
      <c r="E15" s="7"/>
      <c r="F15" s="7"/>
      <c r="G15" s="7"/>
      <c r="H15" s="7"/>
      <c r="I15" s="7"/>
      <c r="J15" s="7"/>
      <c r="K15" s="7" t="n">
        <f aca="false">1+1+1</f>
        <v>3</v>
      </c>
    </row>
    <row r="16" customFormat="false" ht="12.75" hidden="false" customHeight="false" outlineLevel="0" collapsed="false">
      <c r="A16" s="6" t="s">
        <v>78</v>
      </c>
      <c r="B16" s="7"/>
      <c r="C16" s="7" t="s">
        <v>34</v>
      </c>
      <c r="D16" s="7"/>
      <c r="E16" s="7"/>
      <c r="F16" s="7"/>
      <c r="G16" s="7"/>
      <c r="H16" s="7"/>
      <c r="I16" s="7"/>
      <c r="J16" s="7"/>
      <c r="K16" s="7" t="n">
        <f aca="false">1+1</f>
        <v>2</v>
      </c>
    </row>
    <row r="17" customFormat="false" ht="12.75" hidden="false" customHeight="false" outlineLevel="0" collapsed="false">
      <c r="A17" s="6" t="s">
        <v>160</v>
      </c>
      <c r="B17" s="7"/>
      <c r="C17" s="7" t="s">
        <v>35</v>
      </c>
      <c r="D17" s="7"/>
      <c r="E17" s="7"/>
      <c r="F17" s="7"/>
      <c r="G17" s="7"/>
      <c r="H17" s="7"/>
      <c r="I17" s="7"/>
      <c r="J17" s="7"/>
      <c r="K17" s="7" t="n">
        <f aca="false">1+1</f>
        <v>2</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5" t="n">
        <f aca="false">1</f>
        <v>1</v>
      </c>
      <c r="J24" s="20"/>
      <c r="K24" s="20"/>
    </row>
    <row r="25" customFormat="false" ht="12.75" hidden="false" customHeight="false" outlineLevel="0" collapsed="false">
      <c r="A25" s="28" t="s">
        <v>39</v>
      </c>
      <c r="B25" s="22"/>
      <c r="C25" s="22"/>
      <c r="D25" s="30"/>
      <c r="E25" s="20"/>
      <c r="F25" s="30"/>
      <c r="G25" s="30"/>
      <c r="H25" s="20"/>
      <c r="I25" s="5" t="n">
        <f aca="false">1+1+1+1</f>
        <v>4</v>
      </c>
      <c r="J25" s="20"/>
      <c r="K25" s="48"/>
    </row>
    <row r="26" customFormat="false" ht="12.75" hidden="false" customHeight="false" outlineLevel="0" collapsed="false">
      <c r="A26" s="28" t="s">
        <v>41</v>
      </c>
      <c r="B26" s="22"/>
      <c r="C26" s="22"/>
      <c r="D26" s="30"/>
      <c r="E26" s="20"/>
      <c r="F26" s="30"/>
      <c r="G26" s="30"/>
      <c r="H26" s="20"/>
      <c r="I26" s="5" t="n">
        <f aca="false">1+1+1+1+1+1+1+1+1+1+1</f>
        <v>11</v>
      </c>
      <c r="J26" s="20"/>
      <c r="K26" s="30"/>
    </row>
    <row r="27" customFormat="false" ht="12.75" hidden="false" customHeight="false" outlineLevel="0" collapsed="false">
      <c r="A27" s="28" t="s">
        <v>148</v>
      </c>
      <c r="B27" s="22"/>
      <c r="C27" s="22"/>
      <c r="D27" s="30"/>
      <c r="E27" s="20"/>
      <c r="F27" s="30"/>
      <c r="G27" s="30"/>
      <c r="H27" s="20"/>
      <c r="I27" s="5" t="n">
        <f aca="false">1</f>
        <v>1</v>
      </c>
      <c r="J27" s="20"/>
      <c r="K27" s="20"/>
    </row>
    <row r="28" customFormat="false" ht="12.75" hidden="false" customHeight="false" outlineLevel="0" collapsed="false">
      <c r="A28" s="28" t="s">
        <v>149</v>
      </c>
      <c r="B28" s="22"/>
      <c r="C28" s="22"/>
      <c r="D28" s="30"/>
      <c r="E28" s="20"/>
      <c r="F28" s="30"/>
      <c r="G28" s="30"/>
      <c r="H28" s="20"/>
      <c r="I28" s="5" t="n">
        <f aca="false">3</f>
        <v>3</v>
      </c>
      <c r="J28" s="20"/>
      <c r="K28" s="20"/>
    </row>
    <row r="29" customFormat="false" ht="12.75" hidden="false" customHeight="false" outlineLevel="0" collapsed="false">
      <c r="A29" s="28" t="s">
        <v>150</v>
      </c>
      <c r="B29" s="22"/>
      <c r="C29" s="22"/>
      <c r="D29" s="30"/>
      <c r="E29" s="20"/>
      <c r="F29" s="30"/>
      <c r="G29" s="30"/>
      <c r="H29" s="20"/>
      <c r="I29" s="5"/>
      <c r="J29" s="20"/>
      <c r="K29" s="30"/>
    </row>
    <row r="30" customFormat="false" ht="12.75" hidden="false" customHeight="false" outlineLevel="0" collapsed="false">
      <c r="A30" s="28" t="s">
        <v>42</v>
      </c>
      <c r="B30" s="22"/>
      <c r="C30" s="22"/>
      <c r="D30" s="30"/>
      <c r="E30" s="20"/>
      <c r="F30" s="30"/>
      <c r="G30" s="30"/>
      <c r="H30" s="20"/>
      <c r="I30" s="5" t="n">
        <f aca="false">1+1+1</f>
        <v>3</v>
      </c>
      <c r="J30" s="20"/>
      <c r="K30" s="20"/>
    </row>
    <row r="31" customFormat="false" ht="12.75" hidden="false" customHeight="false" outlineLevel="0" collapsed="false">
      <c r="A31" s="28" t="s">
        <v>40</v>
      </c>
      <c r="B31" s="22"/>
      <c r="C31" s="22"/>
      <c r="D31" s="30"/>
      <c r="E31" s="20"/>
      <c r="F31" s="30"/>
      <c r="G31" s="30"/>
      <c r="H31" s="20"/>
      <c r="I31" s="5"/>
      <c r="J31" s="20"/>
      <c r="K31" s="20"/>
    </row>
    <row r="32" customFormat="false" ht="13.5" hidden="false" customHeight="false" outlineLevel="0" collapsed="false">
      <c r="A32" s="49" t="s">
        <v>170</v>
      </c>
      <c r="I32" s="5"/>
      <c r="K32" s="50"/>
    </row>
    <row r="33" customFormat="false" ht="13.5" hidden="false" customHeight="false" outlineLevel="0" collapsed="false">
      <c r="A33" s="51" t="s">
        <v>154</v>
      </c>
      <c r="B33" s="52"/>
      <c r="C33" s="52"/>
      <c r="D33" s="52"/>
      <c r="E33" s="52"/>
      <c r="F33" s="52"/>
      <c r="G33" s="52"/>
      <c r="H33" s="52"/>
      <c r="I33" s="53" t="n">
        <f aca="false">SUM(I24:I32)</f>
        <v>23</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387</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48</v>
      </c>
      <c r="B91" s="11"/>
      <c r="C91" s="11"/>
      <c r="D91" s="11"/>
      <c r="E91" s="11"/>
      <c r="F91" s="12"/>
      <c r="G91" s="11"/>
      <c r="H91" s="11"/>
      <c r="I91" s="12"/>
      <c r="J91" s="12"/>
      <c r="K91" s="12"/>
      <c r="L91" s="11"/>
    </row>
    <row r="92" customFormat="false" ht="12.75" hidden="false" customHeight="false" outlineLevel="0" collapsed="false">
      <c r="A92" s="11" t="s">
        <v>49</v>
      </c>
      <c r="B92" s="11"/>
      <c r="C92" s="11"/>
      <c r="D92" s="11"/>
      <c r="E92" s="11"/>
      <c r="F92" s="12"/>
      <c r="G92" s="11"/>
      <c r="H92" s="11"/>
      <c r="I92" s="12"/>
      <c r="J92" s="12"/>
      <c r="K92" s="12"/>
      <c r="L92" s="11"/>
    </row>
    <row r="93" customFormat="false" ht="12.75" hidden="false" customHeight="false" outlineLevel="0" collapsed="false">
      <c r="A93" s="11" t="s">
        <v>50</v>
      </c>
      <c r="B93" s="11"/>
      <c r="C93" s="11"/>
      <c r="D93" s="11"/>
      <c r="E93" s="11"/>
      <c r="F93" s="12"/>
      <c r="G93" s="11"/>
      <c r="H93" s="11"/>
      <c r="I93" s="12"/>
      <c r="J93" s="12"/>
      <c r="K93" s="12"/>
      <c r="L93" s="11"/>
    </row>
    <row r="94" customFormat="false" ht="12.75" hidden="false" customHeight="false" outlineLevel="0" collapsed="false">
      <c r="A94" s="11" t="s">
        <v>51</v>
      </c>
      <c r="B94" s="11"/>
      <c r="C94" s="11"/>
      <c r="D94" s="11"/>
      <c r="E94" s="11"/>
      <c r="F94" s="12"/>
      <c r="G94" s="11"/>
      <c r="H94" s="11"/>
      <c r="I94" s="12"/>
      <c r="J94" s="12"/>
      <c r="K94" s="12"/>
      <c r="L94" s="11"/>
    </row>
    <row r="95" customFormat="false" ht="12.75" hidden="false" customHeight="false" outlineLevel="0" collapsed="false">
      <c r="A95" s="11" t="s">
        <v>52</v>
      </c>
      <c r="B95" s="11"/>
      <c r="C95" s="11"/>
      <c r="D95" s="11"/>
      <c r="E95" s="11"/>
      <c r="F95" s="12"/>
      <c r="G95" s="11"/>
      <c r="H95" s="11"/>
      <c r="I95" s="12"/>
      <c r="J95" s="12"/>
      <c r="K95" s="12"/>
      <c r="L95" s="11"/>
    </row>
    <row r="96" customFormat="false" ht="12.75" hidden="false" customHeight="false" outlineLevel="0" collapsed="false">
      <c r="A96" s="11" t="s">
        <v>53</v>
      </c>
      <c r="B96" s="11"/>
      <c r="C96" s="11"/>
      <c r="D96" s="11"/>
      <c r="E96" s="11"/>
      <c r="F96" s="12"/>
      <c r="G96" s="11"/>
      <c r="H96" s="11"/>
      <c r="I96" s="12"/>
      <c r="J96" s="12"/>
      <c r="K96" s="12"/>
      <c r="L96" s="11"/>
    </row>
    <row r="97" customFormat="false" ht="12.75" hidden="false" customHeight="false" outlineLevel="0" collapsed="false">
      <c r="A97" s="11" t="s">
        <v>54</v>
      </c>
      <c r="B97" s="11"/>
      <c r="C97" s="11"/>
      <c r="D97" s="11"/>
      <c r="E97" s="11"/>
      <c r="F97" s="12"/>
      <c r="G97" s="11"/>
      <c r="H97" s="11"/>
      <c r="I97" s="12"/>
      <c r="J97" s="12"/>
      <c r="K97" s="12"/>
      <c r="L97" s="11"/>
    </row>
    <row r="98" customFormat="false" ht="12.75" hidden="false" customHeight="false" outlineLevel="0" collapsed="false">
      <c r="A98" s="11" t="s">
        <v>55</v>
      </c>
      <c r="B98" s="11"/>
      <c r="C98" s="11"/>
      <c r="D98" s="11"/>
      <c r="E98" s="11"/>
      <c r="F98" s="12"/>
      <c r="G98" s="11"/>
      <c r="H98" s="11"/>
      <c r="I98" s="12"/>
      <c r="J98" s="12"/>
      <c r="K98" s="12"/>
      <c r="L98" s="11"/>
    </row>
    <row r="99" customFormat="false" ht="12.75" hidden="false" customHeight="false" outlineLevel="0" collapsed="false">
      <c r="A99" s="11" t="s">
        <v>56</v>
      </c>
      <c r="B99" s="11"/>
      <c r="C99" s="11"/>
      <c r="D99" s="11"/>
      <c r="E99" s="11"/>
      <c r="F99" s="12"/>
      <c r="G99" s="11"/>
      <c r="H99" s="11"/>
      <c r="I99" s="12"/>
      <c r="J99" s="12"/>
      <c r="K99" s="12"/>
      <c r="L99" s="11"/>
    </row>
    <row r="100" customFormat="false" ht="12.75" hidden="false" customHeight="false" outlineLevel="0" collapsed="false">
      <c r="A100" s="11" t="s">
        <v>57</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58</v>
      </c>
      <c r="F102" s="14"/>
      <c r="G102" s="14"/>
      <c r="H102" s="14"/>
      <c r="I102" s="14" t="s">
        <v>59</v>
      </c>
      <c r="J102" s="14" t="s">
        <v>60</v>
      </c>
      <c r="K102" s="14" t="s">
        <v>61</v>
      </c>
      <c r="L102" s="14" t="s">
        <v>62</v>
      </c>
    </row>
    <row r="103" customFormat="false" ht="12.75" hidden="false" customHeight="false" outlineLevel="0" collapsed="false">
      <c r="A103" s="14" t="s">
        <v>63</v>
      </c>
      <c r="B103" s="14" t="s">
        <v>64</v>
      </c>
      <c r="C103" s="14" t="s">
        <v>65</v>
      </c>
      <c r="D103" s="14" t="s">
        <v>66</v>
      </c>
      <c r="E103" s="14" t="s">
        <v>67</v>
      </c>
      <c r="F103" s="14" t="s">
        <v>48</v>
      </c>
      <c r="G103" s="14" t="s">
        <v>68</v>
      </c>
      <c r="H103" s="14" t="s">
        <v>69</v>
      </c>
      <c r="I103" s="14" t="s">
        <v>70</v>
      </c>
      <c r="J103" s="14" t="s">
        <v>71</v>
      </c>
      <c r="K103" s="14" t="s">
        <v>72</v>
      </c>
      <c r="L103" s="14" t="s">
        <v>73</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15" t="n">
        <v>37119</v>
      </c>
      <c r="B105" s="17" t="s">
        <v>88</v>
      </c>
      <c r="C105" s="17" t="s">
        <v>41</v>
      </c>
      <c r="D105" s="17" t="s">
        <v>180</v>
      </c>
      <c r="E105" s="17" t="s">
        <v>90</v>
      </c>
      <c r="F105" s="17" t="s">
        <v>91</v>
      </c>
      <c r="G105" s="22" t="s">
        <v>388</v>
      </c>
      <c r="H105" s="22" t="s">
        <v>389</v>
      </c>
      <c r="I105" s="17" t="s">
        <v>80</v>
      </c>
      <c r="J105" s="17" t="s">
        <v>80</v>
      </c>
      <c r="K105" s="17" t="s">
        <v>87</v>
      </c>
      <c r="L105" s="17" t="s">
        <v>390</v>
      </c>
    </row>
    <row r="106" customFormat="false" ht="89.25" hidden="false" customHeight="false" outlineLevel="0" collapsed="false">
      <c r="A106" s="15" t="n">
        <v>37116</v>
      </c>
      <c r="B106" s="21" t="s">
        <v>391</v>
      </c>
      <c r="C106" s="17" t="s">
        <v>118</v>
      </c>
      <c r="D106" s="17" t="s">
        <v>392</v>
      </c>
      <c r="E106" s="17" t="s">
        <v>197</v>
      </c>
      <c r="F106" s="17" t="s">
        <v>159</v>
      </c>
      <c r="G106" s="22" t="s">
        <v>393</v>
      </c>
      <c r="H106" s="22" t="s">
        <v>394</v>
      </c>
      <c r="I106" s="17" t="s">
        <v>80</v>
      </c>
      <c r="J106" s="17" t="s">
        <v>87</v>
      </c>
      <c r="K106" s="17" t="s">
        <v>87</v>
      </c>
      <c r="L106" s="17" t="s">
        <v>390</v>
      </c>
    </row>
    <row r="107" customFormat="false" ht="38.25" hidden="false" customHeight="false" outlineLevel="0" collapsed="false">
      <c r="A107" s="15" t="n">
        <v>37116</v>
      </c>
      <c r="B107" s="17" t="s">
        <v>88</v>
      </c>
      <c r="C107" s="17" t="s">
        <v>41</v>
      </c>
      <c r="D107" s="17" t="s">
        <v>180</v>
      </c>
      <c r="E107" s="17" t="s">
        <v>90</v>
      </c>
      <c r="F107" s="17" t="s">
        <v>91</v>
      </c>
      <c r="G107" s="22" t="s">
        <v>395</v>
      </c>
      <c r="H107" s="22" t="s">
        <v>396</v>
      </c>
      <c r="I107" s="17" t="s">
        <v>80</v>
      </c>
      <c r="J107" s="17" t="s">
        <v>80</v>
      </c>
      <c r="K107" s="17" t="s">
        <v>87</v>
      </c>
      <c r="L107" s="17" t="s">
        <v>390</v>
      </c>
    </row>
    <row r="108" customFormat="false" ht="76.5" hidden="false" customHeight="false" outlineLevel="0" collapsed="false">
      <c r="A108" s="15" t="n">
        <v>37116</v>
      </c>
      <c r="B108" s="17" t="s">
        <v>397</v>
      </c>
      <c r="C108" s="17" t="s">
        <v>39</v>
      </c>
      <c r="D108" s="17" t="s">
        <v>140</v>
      </c>
      <c r="E108" s="17" t="s">
        <v>104</v>
      </c>
      <c r="F108" s="17" t="s">
        <v>159</v>
      </c>
      <c r="G108" s="22" t="s">
        <v>398</v>
      </c>
      <c r="H108" s="22" t="s">
        <v>399</v>
      </c>
      <c r="I108" s="17" t="s">
        <v>80</v>
      </c>
      <c r="J108" s="17" t="s">
        <v>87</v>
      </c>
      <c r="K108" s="17" t="s">
        <v>87</v>
      </c>
      <c r="L108" s="17" t="s">
        <v>390</v>
      </c>
    </row>
    <row r="109" customFormat="false" ht="24.75" hidden="false" customHeight="true" outlineLevel="0" collapsed="false">
      <c r="A109" s="15" t="n">
        <v>37113</v>
      </c>
      <c r="B109" s="17" t="s">
        <v>88</v>
      </c>
      <c r="C109" s="17" t="s">
        <v>41</v>
      </c>
      <c r="D109" s="17" t="s">
        <v>180</v>
      </c>
      <c r="E109" s="17" t="s">
        <v>90</v>
      </c>
      <c r="F109" s="17" t="s">
        <v>91</v>
      </c>
      <c r="G109" s="22" t="s">
        <v>395</v>
      </c>
      <c r="H109" s="22" t="s">
        <v>396</v>
      </c>
      <c r="I109" s="17" t="s">
        <v>80</v>
      </c>
      <c r="J109" s="17" t="s">
        <v>80</v>
      </c>
      <c r="K109" s="17" t="s">
        <v>87</v>
      </c>
      <c r="L109" s="17" t="s">
        <v>390</v>
      </c>
    </row>
    <row r="110" customFormat="false" ht="25.5" hidden="false" customHeight="false" outlineLevel="0" collapsed="false">
      <c r="A110" s="15" t="n">
        <v>37109</v>
      </c>
      <c r="B110" s="17" t="s">
        <v>400</v>
      </c>
      <c r="C110" s="60" t="s">
        <v>41</v>
      </c>
      <c r="D110" s="61" t="s">
        <v>401</v>
      </c>
      <c r="E110" s="62" t="s">
        <v>402</v>
      </c>
      <c r="F110" s="17" t="s">
        <v>96</v>
      </c>
      <c r="G110" s="22" t="s">
        <v>403</v>
      </c>
      <c r="H110" s="21" t="s">
        <v>404</v>
      </c>
      <c r="I110" s="17" t="s">
        <v>87</v>
      </c>
      <c r="J110" s="17" t="s">
        <v>80</v>
      </c>
      <c r="K110" s="17" t="s">
        <v>87</v>
      </c>
      <c r="L110" s="17" t="s">
        <v>390</v>
      </c>
      <c r="M110" s="23"/>
      <c r="N110" s="23"/>
      <c r="O110" s="23"/>
      <c r="P110" s="23"/>
      <c r="Q110" s="23"/>
      <c r="R110" s="23"/>
      <c r="S110" s="23"/>
      <c r="T110" s="23"/>
      <c r="U110" s="23"/>
      <c r="V110" s="23"/>
      <c r="W110" s="23"/>
      <c r="X110" s="23"/>
      <c r="Y110" s="23"/>
    </row>
    <row r="111" customFormat="false" ht="38.25" hidden="false" customHeight="false" outlineLevel="0" collapsed="false">
      <c r="A111" s="15" t="n">
        <v>37109</v>
      </c>
      <c r="B111" s="17" t="s">
        <v>405</v>
      </c>
      <c r="C111" s="17" t="s">
        <v>39</v>
      </c>
      <c r="D111" s="17" t="s">
        <v>406</v>
      </c>
      <c r="E111" s="17"/>
      <c r="F111" s="17" t="s">
        <v>160</v>
      </c>
      <c r="G111" s="22" t="s">
        <v>407</v>
      </c>
      <c r="H111" s="22" t="s">
        <v>408</v>
      </c>
      <c r="I111" s="17" t="s">
        <v>87</v>
      </c>
      <c r="J111" s="17" t="s">
        <v>80</v>
      </c>
      <c r="K111" s="17" t="s">
        <v>87</v>
      </c>
      <c r="L111" s="17" t="s">
        <v>390</v>
      </c>
      <c r="M111" s="23"/>
      <c r="N111" s="23"/>
      <c r="O111" s="23"/>
      <c r="P111" s="23"/>
      <c r="Q111" s="23"/>
      <c r="R111" s="23"/>
      <c r="S111" s="23"/>
      <c r="T111" s="23"/>
      <c r="U111" s="23"/>
      <c r="V111" s="23"/>
      <c r="W111" s="23"/>
      <c r="X111" s="23"/>
      <c r="Y111" s="23"/>
    </row>
    <row r="112" customFormat="false" ht="63.75" hidden="false" customHeight="false" outlineLevel="0" collapsed="false">
      <c r="A112" s="15" t="n">
        <v>37105</v>
      </c>
      <c r="B112" s="63" t="s">
        <v>409</v>
      </c>
      <c r="C112" s="17" t="s">
        <v>118</v>
      </c>
      <c r="D112" s="17" t="s">
        <v>410</v>
      </c>
      <c r="E112" s="17" t="s">
        <v>411</v>
      </c>
      <c r="F112" s="17" t="s">
        <v>105</v>
      </c>
      <c r="G112" s="22" t="s">
        <v>412</v>
      </c>
      <c r="H112" s="22" t="s">
        <v>413</v>
      </c>
      <c r="I112" s="17" t="s">
        <v>87</v>
      </c>
      <c r="J112" s="17" t="s">
        <v>80</v>
      </c>
      <c r="K112" s="17" t="s">
        <v>87</v>
      </c>
      <c r="L112" s="17" t="s">
        <v>390</v>
      </c>
      <c r="M112" s="23"/>
      <c r="N112" s="23"/>
      <c r="O112" s="23"/>
      <c r="P112" s="23"/>
      <c r="Q112" s="23"/>
      <c r="R112" s="23"/>
      <c r="S112" s="23"/>
      <c r="T112" s="23"/>
      <c r="U112" s="23"/>
      <c r="V112" s="23"/>
      <c r="W112" s="23"/>
      <c r="X112" s="23"/>
      <c r="Y112" s="23"/>
    </row>
    <row r="113" customFormat="false" ht="55.5" hidden="false" customHeight="true" outlineLevel="0" collapsed="false">
      <c r="A113" s="15" t="n">
        <v>37105</v>
      </c>
      <c r="B113" s="17" t="s">
        <v>180</v>
      </c>
      <c r="C113" s="17" t="s">
        <v>41</v>
      </c>
      <c r="D113" s="17" t="s">
        <v>180</v>
      </c>
      <c r="E113" s="17" t="s">
        <v>90</v>
      </c>
      <c r="F113" s="17" t="s">
        <v>105</v>
      </c>
      <c r="G113" s="22" t="s">
        <v>414</v>
      </c>
      <c r="H113" s="22" t="s">
        <v>415</v>
      </c>
      <c r="I113" s="17" t="s">
        <v>87</v>
      </c>
      <c r="J113" s="17" t="s">
        <v>80</v>
      </c>
      <c r="K113" s="17" t="s">
        <v>87</v>
      </c>
      <c r="L113" s="17" t="s">
        <v>390</v>
      </c>
      <c r="M113" s="23"/>
      <c r="N113" s="23"/>
      <c r="O113" s="23"/>
      <c r="P113" s="23"/>
      <c r="Q113" s="23"/>
      <c r="R113" s="23"/>
      <c r="S113" s="23"/>
      <c r="T113" s="23"/>
      <c r="U113" s="23"/>
      <c r="V113" s="23"/>
      <c r="W113" s="23"/>
      <c r="X113" s="23"/>
      <c r="Y113" s="23"/>
    </row>
    <row r="114" customFormat="false" ht="51" hidden="false" customHeight="false" outlineLevel="0" collapsed="false">
      <c r="A114" s="15" t="n">
        <v>37102</v>
      </c>
      <c r="B114" s="17" t="s">
        <v>238</v>
      </c>
      <c r="C114" s="17" t="s">
        <v>118</v>
      </c>
      <c r="D114" s="17" t="s">
        <v>239</v>
      </c>
      <c r="E114" s="17" t="s">
        <v>197</v>
      </c>
      <c r="F114" s="17" t="s">
        <v>159</v>
      </c>
      <c r="G114" s="22" t="s">
        <v>416</v>
      </c>
      <c r="H114" s="22" t="s">
        <v>417</v>
      </c>
      <c r="I114" s="17" t="s">
        <v>80</v>
      </c>
      <c r="J114" s="17" t="s">
        <v>87</v>
      </c>
      <c r="K114" s="17" t="s">
        <v>87</v>
      </c>
      <c r="L114" s="17" t="s">
        <v>390</v>
      </c>
      <c r="M114" s="23"/>
      <c r="N114" s="23"/>
      <c r="O114" s="23"/>
      <c r="P114" s="23"/>
      <c r="Q114" s="23"/>
      <c r="R114" s="23"/>
      <c r="S114" s="23"/>
      <c r="T114" s="23"/>
      <c r="U114" s="23"/>
      <c r="V114" s="23"/>
      <c r="W114" s="23"/>
      <c r="X114" s="23"/>
      <c r="Y114" s="23"/>
    </row>
    <row r="115" customFormat="false" ht="63.75" hidden="false" customHeight="false" outlineLevel="0" collapsed="false">
      <c r="A115" s="15" t="n">
        <v>37099</v>
      </c>
      <c r="B115" s="17" t="s">
        <v>418</v>
      </c>
      <c r="C115" s="17" t="s">
        <v>41</v>
      </c>
      <c r="D115" s="17" t="s">
        <v>419</v>
      </c>
      <c r="E115" s="17" t="s">
        <v>90</v>
      </c>
      <c r="F115" s="17" t="s">
        <v>91</v>
      </c>
      <c r="G115" s="22" t="s">
        <v>420</v>
      </c>
      <c r="H115" s="22" t="s">
        <v>421</v>
      </c>
      <c r="I115" s="17" t="s">
        <v>80</v>
      </c>
      <c r="J115" s="17" t="s">
        <v>80</v>
      </c>
      <c r="K115" s="17" t="s">
        <v>80</v>
      </c>
      <c r="L115" s="17" t="s">
        <v>390</v>
      </c>
      <c r="M115" s="23"/>
      <c r="N115" s="23"/>
      <c r="O115" s="23"/>
      <c r="P115" s="23"/>
      <c r="Q115" s="23"/>
      <c r="R115" s="23"/>
      <c r="S115" s="23"/>
      <c r="T115" s="23"/>
      <c r="U115" s="23"/>
      <c r="V115" s="23"/>
      <c r="W115" s="23"/>
      <c r="X115" s="23"/>
      <c r="Y115" s="23"/>
    </row>
    <row r="116" customFormat="false" ht="76.5" hidden="false" customHeight="false" outlineLevel="0" collapsed="false">
      <c r="A116" s="15" t="n">
        <v>37099</v>
      </c>
      <c r="B116" s="63" t="s">
        <v>422</v>
      </c>
      <c r="C116" s="17" t="s">
        <v>39</v>
      </c>
      <c r="D116" s="17" t="s">
        <v>131</v>
      </c>
      <c r="E116" s="17" t="s">
        <v>132</v>
      </c>
      <c r="F116" s="17" t="s">
        <v>105</v>
      </c>
      <c r="G116" s="22" t="s">
        <v>423</v>
      </c>
      <c r="H116" s="22" t="s">
        <v>424</v>
      </c>
      <c r="I116" s="17" t="s">
        <v>87</v>
      </c>
      <c r="J116" s="17" t="s">
        <v>80</v>
      </c>
      <c r="K116" s="17" t="s">
        <v>87</v>
      </c>
      <c r="L116" s="17" t="s">
        <v>390</v>
      </c>
      <c r="M116" s="23"/>
      <c r="N116" s="23"/>
      <c r="O116" s="23"/>
      <c r="P116" s="23"/>
      <c r="Q116" s="23"/>
      <c r="R116" s="23"/>
      <c r="S116" s="23"/>
      <c r="T116" s="23"/>
      <c r="U116" s="23"/>
      <c r="V116" s="23"/>
      <c r="W116" s="23"/>
      <c r="X116" s="23"/>
      <c r="Y116" s="23"/>
    </row>
    <row r="117" customFormat="false" ht="38.25" hidden="false" customHeight="false" outlineLevel="0" collapsed="false">
      <c r="A117" s="15" t="n">
        <v>37095</v>
      </c>
      <c r="B117" s="17" t="s">
        <v>425</v>
      </c>
      <c r="C117" s="17" t="s">
        <v>118</v>
      </c>
      <c r="D117" s="17" t="s">
        <v>331</v>
      </c>
      <c r="E117" s="17" t="s">
        <v>426</v>
      </c>
      <c r="F117" s="17" t="s">
        <v>96</v>
      </c>
      <c r="G117" s="22" t="s">
        <v>427</v>
      </c>
      <c r="H117" s="22" t="s">
        <v>428</v>
      </c>
      <c r="I117" s="17" t="s">
        <v>87</v>
      </c>
      <c r="J117" s="17" t="s">
        <v>80</v>
      </c>
      <c r="K117" s="17" t="s">
        <v>87</v>
      </c>
      <c r="L117" s="17" t="s">
        <v>390</v>
      </c>
      <c r="M117" s="23"/>
      <c r="N117" s="23"/>
      <c r="O117" s="23"/>
      <c r="P117" s="23"/>
      <c r="Q117" s="23"/>
      <c r="R117" s="23"/>
      <c r="S117" s="23"/>
      <c r="T117" s="23"/>
      <c r="U117" s="23"/>
      <c r="V117" s="23"/>
      <c r="W117" s="23"/>
      <c r="X117" s="23"/>
      <c r="Y117" s="23"/>
    </row>
    <row r="118" customFormat="false" ht="38.25" hidden="false" customHeight="false" outlineLevel="0" collapsed="false">
      <c r="A118" s="15" t="n">
        <v>37092</v>
      </c>
      <c r="B118" s="17" t="s">
        <v>425</v>
      </c>
      <c r="C118" s="17" t="s">
        <v>118</v>
      </c>
      <c r="D118" s="17" t="s">
        <v>331</v>
      </c>
      <c r="E118" s="17" t="s">
        <v>426</v>
      </c>
      <c r="F118" s="17" t="s">
        <v>96</v>
      </c>
      <c r="G118" s="22" t="s">
        <v>427</v>
      </c>
      <c r="H118" s="22" t="s">
        <v>429</v>
      </c>
      <c r="I118" s="17" t="s">
        <v>87</v>
      </c>
      <c r="J118" s="17" t="s">
        <v>80</v>
      </c>
      <c r="K118" s="17" t="s">
        <v>80</v>
      </c>
      <c r="L118" s="17" t="s">
        <v>390</v>
      </c>
      <c r="M118" s="23"/>
      <c r="N118" s="23"/>
      <c r="O118" s="23"/>
      <c r="P118" s="23"/>
      <c r="Q118" s="23"/>
      <c r="R118" s="23"/>
      <c r="S118" s="23"/>
      <c r="T118" s="23"/>
      <c r="U118" s="23"/>
      <c r="V118" s="23"/>
      <c r="W118" s="23"/>
      <c r="X118" s="23"/>
      <c r="Y118" s="23"/>
    </row>
    <row r="119" customFormat="false" ht="38.25" hidden="false" customHeight="false" outlineLevel="0" collapsed="false">
      <c r="A119" s="19" t="n">
        <v>37092</v>
      </c>
      <c r="B119" s="21" t="s">
        <v>430</v>
      </c>
      <c r="C119" s="21" t="s">
        <v>42</v>
      </c>
      <c r="D119" s="21" t="s">
        <v>336</v>
      </c>
      <c r="E119" s="21" t="s">
        <v>128</v>
      </c>
      <c r="F119" s="21" t="s">
        <v>96</v>
      </c>
      <c r="G119" s="22" t="s">
        <v>431</v>
      </c>
      <c r="H119" s="21" t="s">
        <v>408</v>
      </c>
      <c r="I119" s="21" t="s">
        <v>87</v>
      </c>
      <c r="J119" s="21" t="s">
        <v>80</v>
      </c>
      <c r="K119" s="21" t="s">
        <v>80</v>
      </c>
      <c r="L119" s="21" t="s">
        <v>390</v>
      </c>
      <c r="M119" s="23"/>
      <c r="N119" s="23"/>
      <c r="O119" s="23"/>
      <c r="P119" s="23"/>
      <c r="Q119" s="23"/>
      <c r="R119" s="23"/>
      <c r="S119" s="23"/>
      <c r="T119" s="23"/>
      <c r="U119" s="23"/>
      <c r="V119" s="23"/>
      <c r="W119" s="23"/>
      <c r="X119" s="23"/>
      <c r="Y119" s="23"/>
    </row>
    <row r="120" customFormat="false" ht="38.25" hidden="false" customHeight="false" outlineLevel="0" collapsed="false">
      <c r="A120" s="19" t="n">
        <v>37090</v>
      </c>
      <c r="B120" s="21" t="s">
        <v>270</v>
      </c>
      <c r="C120" s="21" t="s">
        <v>41</v>
      </c>
      <c r="D120" s="21" t="s">
        <v>270</v>
      </c>
      <c r="E120" s="21" t="s">
        <v>90</v>
      </c>
      <c r="F120" s="21" t="s">
        <v>91</v>
      </c>
      <c r="G120" s="22" t="s">
        <v>432</v>
      </c>
      <c r="H120" s="21" t="s">
        <v>417</v>
      </c>
      <c r="I120" s="21" t="s">
        <v>80</v>
      </c>
      <c r="J120" s="21" t="s">
        <v>80</v>
      </c>
      <c r="K120" s="21" t="s">
        <v>80</v>
      </c>
      <c r="L120" s="21" t="s">
        <v>390</v>
      </c>
      <c r="M120" s="23"/>
      <c r="N120" s="23"/>
      <c r="O120" s="23"/>
      <c r="P120" s="23"/>
      <c r="Q120" s="23"/>
      <c r="R120" s="23"/>
      <c r="S120" s="23"/>
      <c r="T120" s="23"/>
      <c r="U120" s="23"/>
      <c r="V120" s="23"/>
      <c r="W120" s="23"/>
      <c r="X120" s="23"/>
      <c r="Y120" s="23"/>
    </row>
    <row r="121" customFormat="false" ht="51" hidden="false" customHeight="false" outlineLevel="0" collapsed="false">
      <c r="A121" s="19" t="n">
        <v>37081</v>
      </c>
      <c r="B121" s="21" t="s">
        <v>433</v>
      </c>
      <c r="C121" s="21" t="s">
        <v>118</v>
      </c>
      <c r="D121" s="21" t="s">
        <v>434</v>
      </c>
      <c r="E121" s="21" t="s">
        <v>120</v>
      </c>
      <c r="F121" s="21" t="s">
        <v>96</v>
      </c>
      <c r="G121" s="22" t="s">
        <v>435</v>
      </c>
      <c r="H121" s="21" t="s">
        <v>436</v>
      </c>
      <c r="I121" s="21" t="s">
        <v>87</v>
      </c>
      <c r="J121" s="21" t="s">
        <v>80</v>
      </c>
      <c r="K121" s="21" t="s">
        <v>80</v>
      </c>
      <c r="L121" s="21" t="s">
        <v>390</v>
      </c>
      <c r="M121" s="23"/>
      <c r="N121" s="23"/>
      <c r="O121" s="23"/>
      <c r="P121" s="23"/>
      <c r="Q121" s="23"/>
      <c r="R121" s="23"/>
      <c r="S121" s="23"/>
      <c r="T121" s="23"/>
      <c r="U121" s="23"/>
      <c r="V121" s="23"/>
      <c r="W121" s="23"/>
      <c r="X121" s="23"/>
      <c r="Y121" s="23"/>
    </row>
    <row r="122" customFormat="false" ht="76.5" hidden="false" customHeight="false" outlineLevel="0" collapsed="false">
      <c r="A122" s="19" t="n">
        <v>37081</v>
      </c>
      <c r="B122" s="21" t="s">
        <v>437</v>
      </c>
      <c r="C122" s="21" t="s">
        <v>41</v>
      </c>
      <c r="D122" s="21" t="s">
        <v>438</v>
      </c>
      <c r="E122" s="21" t="s">
        <v>90</v>
      </c>
      <c r="F122" s="21" t="s">
        <v>159</v>
      </c>
      <c r="G122" s="22" t="s">
        <v>439</v>
      </c>
      <c r="H122" s="22" t="s">
        <v>440</v>
      </c>
      <c r="I122" s="21" t="s">
        <v>87</v>
      </c>
      <c r="J122" s="21" t="s">
        <v>80</v>
      </c>
      <c r="K122" s="21" t="s">
        <v>80</v>
      </c>
      <c r="L122" s="21" t="s">
        <v>390</v>
      </c>
      <c r="M122" s="23"/>
      <c r="N122" s="23"/>
      <c r="O122" s="23"/>
      <c r="P122" s="23"/>
      <c r="Q122" s="23"/>
      <c r="R122" s="23"/>
      <c r="S122" s="23"/>
      <c r="T122" s="23"/>
      <c r="U122" s="23"/>
      <c r="V122" s="23"/>
      <c r="W122" s="23"/>
      <c r="X122" s="23"/>
      <c r="Y122" s="23"/>
    </row>
    <row r="123" customFormat="false" ht="12.75" hidden="false" customHeight="false" outlineLevel="0" collapsed="false">
      <c r="A123" s="19" t="n">
        <v>37074</v>
      </c>
      <c r="B123" s="21" t="s">
        <v>441</v>
      </c>
      <c r="C123" s="21" t="s">
        <v>442</v>
      </c>
      <c r="D123" s="21" t="s">
        <v>323</v>
      </c>
      <c r="E123" s="21" t="s">
        <v>443</v>
      </c>
      <c r="F123" s="21" t="s">
        <v>105</v>
      </c>
      <c r="G123" s="22" t="s">
        <v>408</v>
      </c>
      <c r="H123" s="22"/>
      <c r="I123" s="21"/>
      <c r="J123" s="21"/>
      <c r="K123" s="21"/>
      <c r="L123" s="21" t="s">
        <v>390</v>
      </c>
      <c r="M123" s="23"/>
      <c r="N123" s="23"/>
      <c r="O123" s="23"/>
      <c r="P123" s="23"/>
      <c r="Q123" s="23"/>
      <c r="R123" s="23"/>
      <c r="S123" s="23"/>
      <c r="T123" s="23"/>
      <c r="U123" s="23"/>
      <c r="V123" s="23"/>
      <c r="W123" s="23"/>
      <c r="X123" s="23"/>
      <c r="Y123" s="23"/>
    </row>
    <row r="124" customFormat="false" ht="51" hidden="false" customHeight="false" outlineLevel="0" collapsed="false">
      <c r="A124" s="19" t="n">
        <v>37074</v>
      </c>
      <c r="B124" s="21" t="s">
        <v>444</v>
      </c>
      <c r="C124" s="21" t="s">
        <v>41</v>
      </c>
      <c r="D124" s="21" t="s">
        <v>108</v>
      </c>
      <c r="E124" s="21" t="s">
        <v>90</v>
      </c>
      <c r="F124" s="21" t="s">
        <v>159</v>
      </c>
      <c r="G124" s="22" t="s">
        <v>445</v>
      </c>
      <c r="H124" s="22" t="s">
        <v>389</v>
      </c>
      <c r="I124" s="21" t="s">
        <v>87</v>
      </c>
      <c r="J124" s="21" t="s">
        <v>87</v>
      </c>
      <c r="K124" s="21" t="s">
        <v>87</v>
      </c>
      <c r="L124" s="21" t="s">
        <v>390</v>
      </c>
      <c r="M124" s="23"/>
      <c r="N124" s="23"/>
      <c r="O124" s="23"/>
      <c r="P124" s="23"/>
      <c r="Q124" s="23"/>
      <c r="R124" s="23"/>
      <c r="S124" s="23"/>
      <c r="T124" s="23"/>
      <c r="U124" s="23"/>
      <c r="V124" s="23"/>
      <c r="W124" s="23"/>
      <c r="X124" s="23"/>
      <c r="Y124" s="23"/>
    </row>
    <row r="125" customFormat="false" ht="25.5" hidden="false" customHeight="false" outlineLevel="0" collapsed="false">
      <c r="A125" s="19" t="n">
        <v>37071</v>
      </c>
      <c r="B125" s="21" t="s">
        <v>111</v>
      </c>
      <c r="C125" s="21" t="s">
        <v>41</v>
      </c>
      <c r="D125" s="21" t="s">
        <v>111</v>
      </c>
      <c r="E125" s="21" t="s">
        <v>90</v>
      </c>
      <c r="F125" s="21" t="s">
        <v>160</v>
      </c>
      <c r="G125" s="22" t="s">
        <v>446</v>
      </c>
      <c r="H125" s="22" t="s">
        <v>447</v>
      </c>
      <c r="I125" s="21" t="s">
        <v>87</v>
      </c>
      <c r="J125" s="21" t="s">
        <v>80</v>
      </c>
      <c r="K125" s="21" t="s">
        <v>87</v>
      </c>
      <c r="L125" s="21" t="s">
        <v>390</v>
      </c>
      <c r="M125" s="23"/>
      <c r="N125" s="23"/>
      <c r="O125" s="23"/>
      <c r="P125" s="23"/>
      <c r="Q125" s="23"/>
      <c r="R125" s="23"/>
      <c r="S125" s="23"/>
      <c r="T125" s="23"/>
      <c r="U125" s="23"/>
      <c r="V125" s="23"/>
      <c r="W125" s="23"/>
      <c r="X125" s="23"/>
      <c r="Y125" s="23"/>
    </row>
    <row r="126" customFormat="false" ht="51" hidden="false" customHeight="false" outlineLevel="0" collapsed="false">
      <c r="A126" s="19" t="n">
        <v>37069</v>
      </c>
      <c r="B126" s="22" t="s">
        <v>448</v>
      </c>
      <c r="C126" s="21" t="s">
        <v>118</v>
      </c>
      <c r="D126" s="21" t="s">
        <v>360</v>
      </c>
      <c r="E126" s="21" t="s">
        <v>361</v>
      </c>
      <c r="F126" s="21" t="s">
        <v>160</v>
      </c>
      <c r="G126" s="22" t="s">
        <v>449</v>
      </c>
      <c r="H126" s="22" t="s">
        <v>450</v>
      </c>
      <c r="I126" s="21" t="s">
        <v>87</v>
      </c>
      <c r="J126" s="21" t="s">
        <v>80</v>
      </c>
      <c r="K126" s="21" t="s">
        <v>87</v>
      </c>
      <c r="L126" s="21" t="s">
        <v>390</v>
      </c>
      <c r="M126" s="23"/>
      <c r="N126" s="23"/>
      <c r="O126" s="23"/>
      <c r="P126" s="23"/>
      <c r="Q126" s="23"/>
      <c r="R126" s="23"/>
      <c r="S126" s="23"/>
      <c r="T126" s="23"/>
      <c r="U126" s="23"/>
      <c r="V126" s="23"/>
      <c r="W126" s="23"/>
      <c r="X126" s="23"/>
      <c r="Y126" s="23"/>
    </row>
    <row r="127" customFormat="false" ht="76.5" hidden="false" customHeight="false" outlineLevel="0" collapsed="false">
      <c r="A127" s="19" t="n">
        <v>37069</v>
      </c>
      <c r="B127" s="21" t="s">
        <v>212</v>
      </c>
      <c r="C127" s="21" t="s">
        <v>41</v>
      </c>
      <c r="D127" s="21" t="s">
        <v>212</v>
      </c>
      <c r="E127" s="21" t="s">
        <v>90</v>
      </c>
      <c r="F127" s="21" t="s">
        <v>160</v>
      </c>
      <c r="G127" s="22" t="s">
        <v>451</v>
      </c>
      <c r="H127" s="22" t="s">
        <v>452</v>
      </c>
      <c r="I127" s="21" t="s">
        <v>87</v>
      </c>
      <c r="J127" s="21" t="s">
        <v>80</v>
      </c>
      <c r="K127" s="21" t="s">
        <v>87</v>
      </c>
      <c r="L127" s="21" t="s">
        <v>390</v>
      </c>
    </row>
    <row r="128" customFormat="false" ht="38.25" hidden="false" customHeight="false" outlineLevel="0" collapsed="false">
      <c r="A128" s="19" t="n">
        <v>37069</v>
      </c>
      <c r="B128" s="21" t="s">
        <v>453</v>
      </c>
      <c r="C128" s="21" t="s">
        <v>42</v>
      </c>
      <c r="D128" s="21" t="s">
        <v>454</v>
      </c>
      <c r="E128" s="21" t="s">
        <v>128</v>
      </c>
      <c r="F128" s="21" t="s">
        <v>159</v>
      </c>
      <c r="G128" s="22" t="s">
        <v>455</v>
      </c>
      <c r="H128" s="22" t="s">
        <v>456</v>
      </c>
      <c r="I128" s="21" t="s">
        <v>80</v>
      </c>
      <c r="J128" s="21" t="s">
        <v>80</v>
      </c>
      <c r="K128" s="21" t="s">
        <v>80</v>
      </c>
      <c r="L128" s="21" t="s">
        <v>390</v>
      </c>
    </row>
    <row r="129" customFormat="false" ht="38.25" hidden="false" customHeight="false" outlineLevel="0" collapsed="false">
      <c r="A129" s="19" t="n">
        <v>37069</v>
      </c>
      <c r="B129" s="21" t="s">
        <v>457</v>
      </c>
      <c r="C129" s="21"/>
      <c r="D129" s="21"/>
      <c r="E129" s="21"/>
      <c r="F129" s="21"/>
      <c r="G129" s="22" t="s">
        <v>458</v>
      </c>
      <c r="H129" s="22" t="s">
        <v>459</v>
      </c>
      <c r="I129" s="21" t="s">
        <v>87</v>
      </c>
      <c r="J129" s="21" t="s">
        <v>80</v>
      </c>
      <c r="K129" s="21" t="s">
        <v>87</v>
      </c>
      <c r="L129" s="21" t="s">
        <v>390</v>
      </c>
    </row>
    <row r="130" customFormat="false" ht="102" hidden="false" customHeight="false" outlineLevel="0" collapsed="false">
      <c r="A130" s="19" t="n">
        <v>37068</v>
      </c>
      <c r="B130" s="21" t="s">
        <v>460</v>
      </c>
      <c r="C130" s="21"/>
      <c r="D130" s="21"/>
      <c r="E130" s="21"/>
      <c r="F130" s="21" t="s">
        <v>159</v>
      </c>
      <c r="G130" s="22" t="s">
        <v>461</v>
      </c>
      <c r="H130" s="22" t="s">
        <v>462</v>
      </c>
      <c r="I130" s="21" t="s">
        <v>80</v>
      </c>
      <c r="J130" s="21" t="s">
        <v>87</v>
      </c>
      <c r="K130" s="21" t="s">
        <v>87</v>
      </c>
      <c r="L130" s="21" t="s">
        <v>390</v>
      </c>
    </row>
    <row r="131" customFormat="false" ht="38.25" hidden="false" customHeight="false" outlineLevel="0" collapsed="false">
      <c r="A131" s="19" t="n">
        <v>37064</v>
      </c>
      <c r="B131" s="21" t="s">
        <v>437</v>
      </c>
      <c r="C131" s="21" t="s">
        <v>41</v>
      </c>
      <c r="D131" s="21" t="s">
        <v>438</v>
      </c>
      <c r="E131" s="21" t="s">
        <v>90</v>
      </c>
      <c r="F131" s="21" t="s">
        <v>91</v>
      </c>
      <c r="G131" s="24" t="s">
        <v>463</v>
      </c>
      <c r="H131" s="21" t="s">
        <v>464</v>
      </c>
      <c r="I131" s="21" t="s">
        <v>80</v>
      </c>
      <c r="J131" s="21" t="s">
        <v>80</v>
      </c>
      <c r="K131" s="21" t="s">
        <v>80</v>
      </c>
      <c r="L131" s="21" t="s">
        <v>390</v>
      </c>
    </row>
    <row r="132" customFormat="false" ht="63.75" hidden="false" customHeight="false" outlineLevel="0" collapsed="false">
      <c r="A132" s="19" t="n">
        <v>37064</v>
      </c>
      <c r="B132" s="21" t="s">
        <v>270</v>
      </c>
      <c r="C132" s="21" t="s">
        <v>41</v>
      </c>
      <c r="D132" s="21" t="s">
        <v>270</v>
      </c>
      <c r="E132" s="21" t="s">
        <v>90</v>
      </c>
      <c r="F132" s="21" t="s">
        <v>91</v>
      </c>
      <c r="G132" s="24" t="s">
        <v>465</v>
      </c>
      <c r="H132" s="24" t="s">
        <v>466</v>
      </c>
      <c r="I132" s="21" t="s">
        <v>80</v>
      </c>
      <c r="J132" s="21" t="s">
        <v>80</v>
      </c>
      <c r="K132" s="21" t="s">
        <v>87</v>
      </c>
      <c r="L132" s="21" t="s">
        <v>390</v>
      </c>
    </row>
    <row r="133" customFormat="false" ht="76.5" hidden="false" customHeight="false" outlineLevel="0" collapsed="false">
      <c r="A133" s="19" t="n">
        <v>37064</v>
      </c>
      <c r="B133" s="24" t="s">
        <v>467</v>
      </c>
      <c r="C133" s="21" t="s">
        <v>42</v>
      </c>
      <c r="D133" s="21" t="s">
        <v>454</v>
      </c>
      <c r="E133" s="21" t="s">
        <v>128</v>
      </c>
      <c r="F133" s="21" t="s">
        <v>105</v>
      </c>
      <c r="G133" s="24" t="s">
        <v>468</v>
      </c>
      <c r="H133" s="21" t="s">
        <v>469</v>
      </c>
      <c r="I133" s="21" t="s">
        <v>80</v>
      </c>
      <c r="J133" s="21" t="s">
        <v>80</v>
      </c>
      <c r="K133" s="21" t="s">
        <v>80</v>
      </c>
      <c r="L133" s="21" t="s">
        <v>390</v>
      </c>
    </row>
    <row r="134" customFormat="false" ht="51" hidden="false" customHeight="false" outlineLevel="0" collapsed="false">
      <c r="A134" s="19" t="n">
        <v>37063</v>
      </c>
      <c r="B134" s="21" t="s">
        <v>470</v>
      </c>
      <c r="C134" s="21" t="s">
        <v>41</v>
      </c>
      <c r="D134" s="21" t="s">
        <v>438</v>
      </c>
      <c r="E134" s="21" t="s">
        <v>90</v>
      </c>
      <c r="F134" s="21" t="s">
        <v>160</v>
      </c>
      <c r="G134" s="24" t="s">
        <v>471</v>
      </c>
      <c r="H134" s="24" t="s">
        <v>472</v>
      </c>
      <c r="I134" s="21" t="s">
        <v>80</v>
      </c>
      <c r="J134" s="21" t="s">
        <v>80</v>
      </c>
      <c r="K134" s="21" t="s">
        <v>80</v>
      </c>
      <c r="L134" s="21" t="s">
        <v>390</v>
      </c>
    </row>
    <row r="135" customFormat="false" ht="38.25" hidden="false" customHeight="false" outlineLevel="0" collapsed="false">
      <c r="A135" s="19" t="n">
        <v>37063</v>
      </c>
      <c r="B135" s="21" t="s">
        <v>270</v>
      </c>
      <c r="C135" s="21" t="s">
        <v>41</v>
      </c>
      <c r="D135" s="21" t="s">
        <v>270</v>
      </c>
      <c r="E135" s="21" t="s">
        <v>90</v>
      </c>
      <c r="F135" s="21" t="s">
        <v>159</v>
      </c>
      <c r="G135" s="24" t="s">
        <v>473</v>
      </c>
      <c r="H135" s="24" t="s">
        <v>474</v>
      </c>
      <c r="I135" s="21" t="s">
        <v>80</v>
      </c>
      <c r="J135" s="21" t="s">
        <v>80</v>
      </c>
      <c r="K135" s="21" t="s">
        <v>80</v>
      </c>
      <c r="L135" s="21" t="s">
        <v>390</v>
      </c>
    </row>
    <row r="136" customFormat="false" ht="38.25" hidden="false" customHeight="false" outlineLevel="0" collapsed="false">
      <c r="A136" s="19" t="n">
        <v>37063</v>
      </c>
      <c r="B136" s="21" t="s">
        <v>475</v>
      </c>
      <c r="C136" s="21" t="s">
        <v>42</v>
      </c>
      <c r="D136" s="21"/>
      <c r="E136" s="21" t="s">
        <v>128</v>
      </c>
      <c r="F136" s="21" t="s">
        <v>160</v>
      </c>
      <c r="G136" s="24" t="s">
        <v>476</v>
      </c>
      <c r="H136" s="24" t="s">
        <v>477</v>
      </c>
      <c r="I136" s="21" t="s">
        <v>87</v>
      </c>
      <c r="J136" s="21" t="s">
        <v>80</v>
      </c>
      <c r="K136" s="21" t="s">
        <v>80</v>
      </c>
      <c r="L136" s="21" t="s">
        <v>390</v>
      </c>
    </row>
    <row r="137" customFormat="false" ht="63.75" hidden="false" customHeight="false" outlineLevel="0" collapsed="false">
      <c r="A137" s="19" t="n">
        <v>37063</v>
      </c>
      <c r="B137" s="21" t="s">
        <v>478</v>
      </c>
      <c r="C137" s="21"/>
      <c r="D137" s="21"/>
      <c r="E137" s="21"/>
      <c r="F137" s="21" t="s">
        <v>160</v>
      </c>
      <c r="G137" s="24" t="s">
        <v>479</v>
      </c>
      <c r="H137" s="24" t="s">
        <v>480</v>
      </c>
      <c r="I137" s="21" t="s">
        <v>87</v>
      </c>
      <c r="J137" s="21" t="s">
        <v>80</v>
      </c>
      <c r="K137" s="21" t="s">
        <v>87</v>
      </c>
      <c r="L137" s="21" t="s">
        <v>390</v>
      </c>
    </row>
    <row r="138" customFormat="false" ht="63.75" hidden="false" customHeight="false" outlineLevel="0" collapsed="false">
      <c r="A138" s="19" t="n">
        <v>37062</v>
      </c>
      <c r="B138" s="21" t="s">
        <v>470</v>
      </c>
      <c r="C138" s="21" t="s">
        <v>41</v>
      </c>
      <c r="D138" s="21" t="s">
        <v>438</v>
      </c>
      <c r="E138" s="21" t="s">
        <v>90</v>
      </c>
      <c r="F138" s="21" t="s">
        <v>91</v>
      </c>
      <c r="G138" s="24" t="s">
        <v>481</v>
      </c>
      <c r="H138" s="24" t="s">
        <v>482</v>
      </c>
      <c r="I138" s="21" t="s">
        <v>80</v>
      </c>
      <c r="J138" s="21" t="s">
        <v>80</v>
      </c>
      <c r="K138" s="21" t="s">
        <v>80</v>
      </c>
      <c r="L138" s="21" t="s">
        <v>390</v>
      </c>
    </row>
    <row r="139" customFormat="false" ht="54.75" hidden="false" customHeight="true" outlineLevel="0" collapsed="false">
      <c r="A139" s="19" t="n">
        <v>37061</v>
      </c>
      <c r="B139" s="21" t="s">
        <v>270</v>
      </c>
      <c r="C139" s="21" t="s">
        <v>41</v>
      </c>
      <c r="D139" s="21" t="s">
        <v>270</v>
      </c>
      <c r="E139" s="21" t="s">
        <v>90</v>
      </c>
      <c r="F139" s="21" t="s">
        <v>160</v>
      </c>
      <c r="G139" s="24" t="s">
        <v>483</v>
      </c>
      <c r="H139" s="24" t="s">
        <v>484</v>
      </c>
      <c r="I139" s="21" t="s">
        <v>80</v>
      </c>
      <c r="J139" s="21" t="s">
        <v>80</v>
      </c>
      <c r="K139" s="21" t="s">
        <v>80</v>
      </c>
      <c r="L139" s="21" t="s">
        <v>390</v>
      </c>
    </row>
    <row r="140" customFormat="false" ht="51" hidden="false" customHeight="false" outlineLevel="0" collapsed="false">
      <c r="A140" s="19" t="n">
        <v>37060</v>
      </c>
      <c r="B140" s="21" t="s">
        <v>485</v>
      </c>
      <c r="C140" s="21" t="s">
        <v>41</v>
      </c>
      <c r="D140" s="21" t="s">
        <v>438</v>
      </c>
      <c r="E140" s="21" t="s">
        <v>90</v>
      </c>
      <c r="F140" s="21" t="s">
        <v>91</v>
      </c>
      <c r="G140" s="24" t="s">
        <v>486</v>
      </c>
      <c r="H140" s="24" t="s">
        <v>487</v>
      </c>
      <c r="I140" s="21" t="s">
        <v>80</v>
      </c>
      <c r="J140" s="21" t="s">
        <v>80</v>
      </c>
      <c r="K140" s="21" t="s">
        <v>80</v>
      </c>
      <c r="L140" s="21" t="s">
        <v>390</v>
      </c>
    </row>
    <row r="141" customFormat="false" ht="63.75" hidden="false" customHeight="false" outlineLevel="0" collapsed="false">
      <c r="A141" s="19" t="n">
        <v>37057</v>
      </c>
      <c r="B141" s="21" t="s">
        <v>488</v>
      </c>
      <c r="C141" s="21" t="s">
        <v>118</v>
      </c>
      <c r="D141" s="21" t="s">
        <v>489</v>
      </c>
      <c r="E141" s="21"/>
      <c r="F141" s="21" t="s">
        <v>124</v>
      </c>
      <c r="G141" s="24" t="s">
        <v>490</v>
      </c>
      <c r="H141" s="24" t="s">
        <v>491</v>
      </c>
      <c r="I141" s="21" t="s">
        <v>80</v>
      </c>
      <c r="J141" s="21" t="s">
        <v>80</v>
      </c>
      <c r="K141" s="21" t="s">
        <v>80</v>
      </c>
      <c r="L141" s="21" t="s">
        <v>390</v>
      </c>
    </row>
    <row r="142" customFormat="false" ht="54" hidden="false" customHeight="true" outlineLevel="0" collapsed="false">
      <c r="A142" s="19" t="n">
        <v>37057</v>
      </c>
      <c r="B142" s="21" t="s">
        <v>492</v>
      </c>
      <c r="C142" s="21" t="s">
        <v>41</v>
      </c>
      <c r="D142" s="21" t="s">
        <v>493</v>
      </c>
      <c r="E142" s="21" t="s">
        <v>90</v>
      </c>
      <c r="F142" s="21" t="s">
        <v>91</v>
      </c>
      <c r="G142" s="24" t="s">
        <v>494</v>
      </c>
      <c r="H142" s="24" t="s">
        <v>495</v>
      </c>
      <c r="I142" s="21" t="s">
        <v>80</v>
      </c>
      <c r="J142" s="21" t="s">
        <v>80</v>
      </c>
      <c r="K142" s="21" t="s">
        <v>80</v>
      </c>
      <c r="L142" s="21" t="s">
        <v>390</v>
      </c>
    </row>
    <row r="143" customFormat="false" ht="42" hidden="false" customHeight="true" outlineLevel="0" collapsed="false">
      <c r="A143" s="19" t="n">
        <v>37057</v>
      </c>
      <c r="B143" s="21" t="s">
        <v>418</v>
      </c>
      <c r="C143" s="21" t="s">
        <v>41</v>
      </c>
      <c r="D143" s="21" t="s">
        <v>493</v>
      </c>
      <c r="E143" s="21" t="s">
        <v>90</v>
      </c>
      <c r="F143" s="21" t="s">
        <v>91</v>
      </c>
      <c r="G143" s="24" t="s">
        <v>496</v>
      </c>
      <c r="H143" s="24" t="s">
        <v>495</v>
      </c>
      <c r="I143" s="21" t="s">
        <v>80</v>
      </c>
      <c r="J143" s="21" t="s">
        <v>80</v>
      </c>
      <c r="K143" s="21" t="s">
        <v>80</v>
      </c>
      <c r="L143" s="21" t="s">
        <v>390</v>
      </c>
    </row>
    <row r="144" customFormat="false" ht="42" hidden="false" customHeight="true" outlineLevel="0" collapsed="false">
      <c r="A144" s="19" t="n">
        <v>37057</v>
      </c>
      <c r="B144" s="21" t="s">
        <v>497</v>
      </c>
      <c r="C144" s="21"/>
      <c r="D144" s="21" t="s">
        <v>498</v>
      </c>
      <c r="E144" s="21" t="s">
        <v>499</v>
      </c>
      <c r="F144" s="21" t="s">
        <v>96</v>
      </c>
      <c r="G144" s="24" t="s">
        <v>500</v>
      </c>
      <c r="H144" s="24" t="s">
        <v>501</v>
      </c>
      <c r="I144" s="21" t="s">
        <v>80</v>
      </c>
      <c r="J144" s="21" t="s">
        <v>80</v>
      </c>
      <c r="K144" s="21" t="s">
        <v>80</v>
      </c>
      <c r="L144" s="21" t="s">
        <v>390</v>
      </c>
    </row>
    <row r="145" customFormat="false" ht="76.5" hidden="false" customHeight="false" outlineLevel="0" collapsed="false">
      <c r="A145" s="25" t="n">
        <v>37056</v>
      </c>
      <c r="B145" s="21" t="s">
        <v>502</v>
      </c>
      <c r="C145" s="21" t="s">
        <v>41</v>
      </c>
      <c r="D145" s="21" t="s">
        <v>180</v>
      </c>
      <c r="E145" s="21" t="s">
        <v>90</v>
      </c>
      <c r="F145" s="21" t="s">
        <v>85</v>
      </c>
      <c r="G145" s="24" t="s">
        <v>503</v>
      </c>
      <c r="H145" s="24" t="s">
        <v>504</v>
      </c>
      <c r="I145" s="21" t="s">
        <v>87</v>
      </c>
      <c r="J145" s="21" t="s">
        <v>80</v>
      </c>
      <c r="K145" s="21" t="s">
        <v>80</v>
      </c>
      <c r="L145" s="21" t="s">
        <v>390</v>
      </c>
    </row>
    <row r="146" customFormat="false" ht="76.5" hidden="false" customHeight="false" outlineLevel="0" collapsed="false">
      <c r="A146" s="25" t="n">
        <v>37053</v>
      </c>
      <c r="B146" s="21" t="s">
        <v>488</v>
      </c>
      <c r="C146" s="21" t="s">
        <v>118</v>
      </c>
      <c r="D146" s="21" t="s">
        <v>410</v>
      </c>
      <c r="E146" s="21" t="s">
        <v>197</v>
      </c>
      <c r="F146" s="21" t="s">
        <v>505</v>
      </c>
      <c r="G146" s="24" t="s">
        <v>506</v>
      </c>
      <c r="H146" s="24" t="s">
        <v>507</v>
      </c>
      <c r="I146" s="21" t="s">
        <v>80</v>
      </c>
      <c r="J146" s="21" t="s">
        <v>80</v>
      </c>
      <c r="K146" s="21" t="s">
        <v>80</v>
      </c>
      <c r="L146" s="21" t="s">
        <v>390</v>
      </c>
    </row>
    <row r="147" customFormat="false" ht="38.25" hidden="false" customHeight="false" outlineLevel="0" collapsed="false">
      <c r="A147" s="25" t="n">
        <v>37050</v>
      </c>
      <c r="B147" s="21" t="s">
        <v>441</v>
      </c>
      <c r="C147" s="21" t="s">
        <v>41</v>
      </c>
      <c r="D147" s="21" t="s">
        <v>508</v>
      </c>
      <c r="E147" s="21" t="s">
        <v>443</v>
      </c>
      <c r="F147" s="21" t="s">
        <v>96</v>
      </c>
      <c r="G147" s="24" t="s">
        <v>509</v>
      </c>
      <c r="H147" s="24" t="s">
        <v>510</v>
      </c>
      <c r="I147" s="21" t="s">
        <v>80</v>
      </c>
      <c r="J147" s="21" t="s">
        <v>80</v>
      </c>
      <c r="K147" s="21" t="s">
        <v>80</v>
      </c>
      <c r="L147" s="21" t="s">
        <v>390</v>
      </c>
    </row>
    <row r="148" customFormat="false" ht="51" hidden="false" customHeight="false" outlineLevel="0" collapsed="false">
      <c r="A148" s="25" t="n">
        <v>37049</v>
      </c>
      <c r="B148" s="21" t="s">
        <v>437</v>
      </c>
      <c r="C148" s="21" t="s">
        <v>41</v>
      </c>
      <c r="D148" s="21" t="s">
        <v>180</v>
      </c>
      <c r="E148" s="21" t="s">
        <v>90</v>
      </c>
      <c r="F148" s="21" t="s">
        <v>159</v>
      </c>
      <c r="G148" s="24" t="s">
        <v>511</v>
      </c>
      <c r="H148" s="24" t="s">
        <v>512</v>
      </c>
      <c r="I148" s="21" t="s">
        <v>87</v>
      </c>
      <c r="J148" s="21" t="s">
        <v>80</v>
      </c>
      <c r="K148" s="21" t="s">
        <v>80</v>
      </c>
      <c r="L148" s="21" t="s">
        <v>390</v>
      </c>
    </row>
    <row r="149" customFormat="false" ht="38.25" hidden="false" customHeight="false" outlineLevel="0" collapsed="false">
      <c r="A149" s="25" t="n">
        <v>37049</v>
      </c>
      <c r="B149" s="21" t="s">
        <v>180</v>
      </c>
      <c r="C149" s="21" t="s">
        <v>41</v>
      </c>
      <c r="D149" s="21" t="s">
        <v>180</v>
      </c>
      <c r="E149" s="21" t="s">
        <v>90</v>
      </c>
      <c r="F149" s="21" t="s">
        <v>159</v>
      </c>
      <c r="G149" s="24" t="s">
        <v>513</v>
      </c>
      <c r="H149" s="24" t="s">
        <v>514</v>
      </c>
      <c r="I149" s="21" t="s">
        <v>87</v>
      </c>
      <c r="J149" s="21" t="s">
        <v>87</v>
      </c>
      <c r="K149" s="21" t="s">
        <v>87</v>
      </c>
      <c r="L149" s="21" t="s">
        <v>390</v>
      </c>
    </row>
    <row r="150" customFormat="false" ht="102" hidden="false" customHeight="false" outlineLevel="0" collapsed="false">
      <c r="A150" s="25" t="n">
        <v>37046</v>
      </c>
      <c r="B150" s="24" t="s">
        <v>515</v>
      </c>
      <c r="C150" s="26"/>
      <c r="D150" s="24"/>
      <c r="E150" s="27" t="s">
        <v>516</v>
      </c>
      <c r="F150" s="26" t="s">
        <v>160</v>
      </c>
      <c r="G150" s="24" t="s">
        <v>517</v>
      </c>
      <c r="H150" s="24" t="s">
        <v>518</v>
      </c>
      <c r="I150" s="21" t="s">
        <v>87</v>
      </c>
      <c r="J150" s="21" t="s">
        <v>87</v>
      </c>
      <c r="K150" s="21" t="s">
        <v>87</v>
      </c>
      <c r="L150" s="21" t="s">
        <v>390</v>
      </c>
    </row>
    <row r="151" customFormat="false" ht="12.75" hidden="false" customHeight="false" outlineLevel="0" collapsed="false">
      <c r="A151" s="25" t="n">
        <v>37043</v>
      </c>
      <c r="B151" s="24" t="s">
        <v>519</v>
      </c>
      <c r="C151" s="26" t="s">
        <v>40</v>
      </c>
      <c r="D151" s="24" t="s">
        <v>520</v>
      </c>
      <c r="E151" s="27" t="s">
        <v>521</v>
      </c>
      <c r="F151" s="26" t="s">
        <v>159</v>
      </c>
      <c r="G151" s="21" t="s">
        <v>522</v>
      </c>
      <c r="H151" s="21" t="s">
        <v>523</v>
      </c>
      <c r="I151" s="21" t="s">
        <v>80</v>
      </c>
      <c r="J151" s="21" t="s">
        <v>87</v>
      </c>
      <c r="K151" s="21" t="s">
        <v>87</v>
      </c>
      <c r="L151" s="21" t="s">
        <v>390</v>
      </c>
    </row>
    <row r="152" customFormat="false" ht="38.25" hidden="false" customHeight="false" outlineLevel="0" collapsed="false">
      <c r="A152" s="28" t="n">
        <v>37043</v>
      </c>
      <c r="B152" s="24" t="s">
        <v>524</v>
      </c>
      <c r="C152" s="26" t="s">
        <v>41</v>
      </c>
      <c r="D152" s="24" t="s">
        <v>524</v>
      </c>
      <c r="E152" s="27" t="s">
        <v>90</v>
      </c>
      <c r="F152" s="26" t="s">
        <v>96</v>
      </c>
      <c r="G152" s="24" t="s">
        <v>525</v>
      </c>
      <c r="H152" s="27"/>
      <c r="I152" s="21" t="s">
        <v>80</v>
      </c>
      <c r="J152" s="21" t="s">
        <v>80</v>
      </c>
      <c r="K152" s="21" t="s">
        <v>80</v>
      </c>
      <c r="L152" s="21" t="s">
        <v>390</v>
      </c>
    </row>
    <row r="153" customFormat="false" ht="51" hidden="false" customHeight="false" outlineLevel="0" collapsed="false">
      <c r="A153" s="28" t="n">
        <v>37043</v>
      </c>
      <c r="B153" s="24" t="s">
        <v>270</v>
      </c>
      <c r="C153" s="26" t="s">
        <v>41</v>
      </c>
      <c r="D153" s="24" t="s">
        <v>270</v>
      </c>
      <c r="E153" s="27" t="s">
        <v>90</v>
      </c>
      <c r="F153" s="26" t="s">
        <v>96</v>
      </c>
      <c r="G153" s="24" t="s">
        <v>526</v>
      </c>
      <c r="H153" s="27" t="s">
        <v>527</v>
      </c>
      <c r="I153" s="21" t="s">
        <v>87</v>
      </c>
      <c r="J153" s="21" t="s">
        <v>80</v>
      </c>
      <c r="K153" s="21" t="s">
        <v>80</v>
      </c>
      <c r="L153" s="21" t="s">
        <v>390</v>
      </c>
    </row>
    <row r="154" customFormat="false" ht="38.25" hidden="false" customHeight="false" outlineLevel="0" collapsed="false">
      <c r="A154" s="29" t="n">
        <v>37040</v>
      </c>
      <c r="B154" s="24" t="s">
        <v>270</v>
      </c>
      <c r="C154" s="26" t="s">
        <v>41</v>
      </c>
      <c r="D154" s="24" t="s">
        <v>270</v>
      </c>
      <c r="E154" s="27" t="s">
        <v>90</v>
      </c>
      <c r="F154" s="26" t="s">
        <v>91</v>
      </c>
      <c r="G154" s="27" t="s">
        <v>528</v>
      </c>
      <c r="H154" s="27" t="s">
        <v>529</v>
      </c>
      <c r="I154" s="26" t="s">
        <v>87</v>
      </c>
      <c r="J154" s="26" t="s">
        <v>87</v>
      </c>
      <c r="K154" s="26" t="s">
        <v>87</v>
      </c>
      <c r="L154" s="26" t="s">
        <v>390</v>
      </c>
    </row>
    <row r="155" customFormat="false" ht="38.25" hidden="false" customHeight="false" outlineLevel="0" collapsed="false">
      <c r="A155" s="29" t="n">
        <v>37035</v>
      </c>
      <c r="B155" s="24" t="s">
        <v>530</v>
      </c>
      <c r="C155" s="26" t="s">
        <v>41</v>
      </c>
      <c r="D155" s="27" t="s">
        <v>531</v>
      </c>
      <c r="E155" s="27" t="s">
        <v>90</v>
      </c>
      <c r="F155" s="26" t="s">
        <v>91</v>
      </c>
      <c r="G155" s="27" t="s">
        <v>532</v>
      </c>
      <c r="H155" s="27" t="s">
        <v>529</v>
      </c>
      <c r="I155" s="26" t="s">
        <v>87</v>
      </c>
      <c r="J155" s="26" t="s">
        <v>80</v>
      </c>
      <c r="K155" s="26" t="s">
        <v>80</v>
      </c>
      <c r="L155" s="26" t="s">
        <v>390</v>
      </c>
    </row>
    <row r="156" customFormat="false" ht="12.75" hidden="false" customHeight="false" outlineLevel="0" collapsed="false">
      <c r="A156" s="29" t="n">
        <v>37035</v>
      </c>
      <c r="B156" s="24" t="s">
        <v>180</v>
      </c>
      <c r="C156" s="26" t="s">
        <v>41</v>
      </c>
      <c r="D156" s="24" t="s">
        <v>180</v>
      </c>
      <c r="E156" s="27" t="s">
        <v>90</v>
      </c>
      <c r="F156" s="26" t="s">
        <v>91</v>
      </c>
      <c r="G156" s="27" t="s">
        <v>533</v>
      </c>
      <c r="H156" s="27" t="s">
        <v>534</v>
      </c>
      <c r="I156" s="26"/>
      <c r="J156" s="26"/>
      <c r="K156" s="26"/>
      <c r="L156" s="26" t="s">
        <v>390</v>
      </c>
    </row>
    <row r="157" customFormat="false" ht="51" hidden="false" customHeight="false" outlineLevel="0" collapsed="false">
      <c r="A157" s="29" t="n">
        <v>37033</v>
      </c>
      <c r="B157" s="24" t="s">
        <v>270</v>
      </c>
      <c r="C157" s="26" t="s">
        <v>41</v>
      </c>
      <c r="D157" s="24" t="s">
        <v>270</v>
      </c>
      <c r="E157" s="27" t="s">
        <v>90</v>
      </c>
      <c r="F157" s="26" t="s">
        <v>91</v>
      </c>
      <c r="G157" s="27" t="s">
        <v>535</v>
      </c>
      <c r="H157" s="27" t="s">
        <v>536</v>
      </c>
      <c r="I157" s="26" t="s">
        <v>87</v>
      </c>
      <c r="J157" s="26" t="s">
        <v>87</v>
      </c>
      <c r="K157" s="26" t="s">
        <v>87</v>
      </c>
      <c r="L157" s="26" t="s">
        <v>390</v>
      </c>
    </row>
    <row r="158" customFormat="false" ht="19.5" hidden="false" customHeight="true" outlineLevel="0" collapsed="false">
      <c r="A158" s="29" t="n">
        <v>37033</v>
      </c>
      <c r="B158" s="24" t="s">
        <v>108</v>
      </c>
      <c r="C158" s="26" t="s">
        <v>41</v>
      </c>
      <c r="D158" s="24" t="s">
        <v>108</v>
      </c>
      <c r="E158" s="27" t="s">
        <v>90</v>
      </c>
      <c r="F158" s="26" t="s">
        <v>159</v>
      </c>
      <c r="G158" s="27" t="s">
        <v>537</v>
      </c>
      <c r="H158" s="27" t="s">
        <v>538</v>
      </c>
      <c r="I158" s="26" t="s">
        <v>80</v>
      </c>
      <c r="J158" s="26" t="s">
        <v>87</v>
      </c>
      <c r="K158" s="26" t="s">
        <v>87</v>
      </c>
      <c r="L158" s="26" t="s">
        <v>390</v>
      </c>
    </row>
    <row r="159" customFormat="false" ht="25.5" hidden="false" customHeight="false" outlineLevel="0" collapsed="false">
      <c r="A159" s="29" t="n">
        <v>37032</v>
      </c>
      <c r="B159" s="24" t="s">
        <v>539</v>
      </c>
      <c r="C159" s="21" t="s">
        <v>118</v>
      </c>
      <c r="D159" s="24" t="s">
        <v>540</v>
      </c>
      <c r="E159" s="27" t="s">
        <v>541</v>
      </c>
      <c r="F159" s="26" t="s">
        <v>91</v>
      </c>
      <c r="G159" s="27" t="s">
        <v>542</v>
      </c>
      <c r="H159" s="27" t="s">
        <v>543</v>
      </c>
      <c r="I159" s="26" t="s">
        <v>87</v>
      </c>
      <c r="J159" s="26" t="s">
        <v>80</v>
      </c>
      <c r="K159" s="26" t="s">
        <v>87</v>
      </c>
      <c r="L159" s="26" t="s">
        <v>390</v>
      </c>
    </row>
    <row r="160" customFormat="false" ht="127.5" hidden="false" customHeight="false" outlineLevel="0" collapsed="false">
      <c r="A160" s="29" t="n">
        <v>37019</v>
      </c>
      <c r="B160" s="24" t="s">
        <v>183</v>
      </c>
      <c r="C160" s="26" t="s">
        <v>41</v>
      </c>
      <c r="D160" s="24" t="s">
        <v>183</v>
      </c>
      <c r="E160" s="27" t="s">
        <v>90</v>
      </c>
      <c r="F160" s="26" t="s">
        <v>91</v>
      </c>
      <c r="G160" s="27" t="s">
        <v>544</v>
      </c>
      <c r="H160" s="27" t="s">
        <v>545</v>
      </c>
      <c r="I160" s="26" t="s">
        <v>80</v>
      </c>
      <c r="J160" s="26" t="s">
        <v>80</v>
      </c>
      <c r="K160" s="26" t="s">
        <v>80</v>
      </c>
      <c r="L160" s="26" t="s">
        <v>390</v>
      </c>
    </row>
    <row r="161" customFormat="false" ht="114.75" hidden="false" customHeight="false" outlineLevel="0" collapsed="false">
      <c r="A161" s="29" t="n">
        <v>37019</v>
      </c>
      <c r="B161" s="24" t="s">
        <v>270</v>
      </c>
      <c r="C161" s="26" t="s">
        <v>41</v>
      </c>
      <c r="D161" s="24" t="s">
        <v>270</v>
      </c>
      <c r="E161" s="27" t="s">
        <v>90</v>
      </c>
      <c r="F161" s="26" t="s">
        <v>91</v>
      </c>
      <c r="G161" s="27" t="s">
        <v>546</v>
      </c>
      <c r="H161" s="27" t="s">
        <v>547</v>
      </c>
      <c r="I161" s="26" t="s">
        <v>87</v>
      </c>
      <c r="J161" s="26" t="s">
        <v>87</v>
      </c>
      <c r="K161" s="26" t="s">
        <v>87</v>
      </c>
      <c r="L161" s="26" t="s">
        <v>390</v>
      </c>
    </row>
    <row r="162" customFormat="false" ht="12.75" hidden="false" customHeight="false" outlineLevel="0" collapsed="false">
      <c r="A162" s="28"/>
      <c r="B162" s="22"/>
      <c r="C162" s="20"/>
      <c r="D162" s="22"/>
      <c r="E162" s="30"/>
      <c r="F162" s="20"/>
      <c r="G162" s="22"/>
      <c r="H162" s="22"/>
      <c r="I162" s="20"/>
      <c r="J162" s="20"/>
      <c r="K162" s="20"/>
      <c r="L162" s="20"/>
    </row>
    <row r="163" customFormat="false" ht="12.75" hidden="false" customHeight="false" outlineLevel="0" collapsed="false">
      <c r="A163" s="28"/>
      <c r="B163" s="22"/>
      <c r="C163" s="20"/>
      <c r="D163" s="22"/>
      <c r="E163" s="30"/>
      <c r="F163" s="20"/>
      <c r="G163" s="22"/>
      <c r="H163" s="22"/>
      <c r="I163" s="20"/>
      <c r="J163" s="20"/>
      <c r="K163" s="20"/>
      <c r="L163" s="20"/>
    </row>
    <row r="165" customFormat="false" ht="12.75" hidden="false" customHeight="false" outlineLevel="0" collapsed="false">
      <c r="A165" s="2" t="s">
        <v>143</v>
      </c>
      <c r="B165" s="2" t="s">
        <v>144</v>
      </c>
      <c r="C165" s="1" t="s">
        <v>145</v>
      </c>
      <c r="D165" s="31" t="s">
        <v>146</v>
      </c>
      <c r="E165" s="31" t="s">
        <v>147</v>
      </c>
    </row>
    <row r="166" customFormat="false" ht="12.75" hidden="false" customHeight="false" outlineLevel="0" collapsed="false">
      <c r="A166" s="32" t="s">
        <v>38</v>
      </c>
      <c r="B166" s="33" t="n">
        <f aca="false">C166/$C$175</f>
        <v>0</v>
      </c>
      <c r="C166" s="5"/>
      <c r="D166" s="1" t="n">
        <f aca="false">33+1+1+1+1+1+8+1+1+1+2+1+2+1+1</f>
        <v>56</v>
      </c>
      <c r="E166" s="34" t="n">
        <f aca="false">(C166/D166)*100</f>
        <v>0</v>
      </c>
    </row>
    <row r="167" customFormat="false" ht="12.75" hidden="false" customHeight="false" outlineLevel="0" collapsed="false">
      <c r="A167" s="32" t="s">
        <v>39</v>
      </c>
      <c r="B167" s="33" t="n">
        <f aca="false">C167/$C$175</f>
        <v>0.142857142857143</v>
      </c>
      <c r="C167" s="5" t="n">
        <f aca="false">'summary 0820'!I25</f>
        <v>2</v>
      </c>
      <c r="D167" s="1" t="n">
        <f aca="false">540+17+1+1+6+10+1+2+12+2+1+1+1+3+4+3+1+1+1+8+2+1+1+6+1+1</f>
        <v>628</v>
      </c>
      <c r="E167" s="34" t="n">
        <f aca="false">(C167/D167)*100</f>
        <v>0.318471337579618</v>
      </c>
    </row>
    <row r="168" customFormat="false" ht="12.75" hidden="false" customHeight="false" outlineLevel="0" collapsed="false">
      <c r="A168" s="32" t="s">
        <v>41</v>
      </c>
      <c r="B168" s="33" t="n">
        <f aca="false">C168/$C$175</f>
        <v>0.357142857142857</v>
      </c>
      <c r="C168" s="5" t="n">
        <f aca="false">'summary 0820'!I26</f>
        <v>5</v>
      </c>
      <c r="D168" s="1" t="n">
        <f aca="false">13+1+1+1+16</f>
        <v>32</v>
      </c>
      <c r="E168" s="34" t="n">
        <f aca="false">(C168/D168)*100</f>
        <v>15.625</v>
      </c>
    </row>
    <row r="169" customFormat="false" ht="12.75" hidden="false" customHeight="false" outlineLevel="0" collapsed="false">
      <c r="A169" s="32" t="s">
        <v>148</v>
      </c>
      <c r="B169" s="33" t="n">
        <f aca="false">C169/$C$175</f>
        <v>0.0714285714285714</v>
      </c>
      <c r="C169" s="5" t="n">
        <f aca="false">'summary 0820'!I27</f>
        <v>1</v>
      </c>
      <c r="D169" s="1" t="n">
        <f aca="false">36+1+1</f>
        <v>38</v>
      </c>
      <c r="E169" s="34" t="n">
        <f aca="false">(C169/D169)*100</f>
        <v>2.63157894736842</v>
      </c>
    </row>
    <row r="170" customFormat="false" ht="12.75" hidden="false" customHeight="false" outlineLevel="0" collapsed="false">
      <c r="A170" s="32" t="s">
        <v>149</v>
      </c>
      <c r="B170" s="33" t="n">
        <f aca="false">C170/$C$175</f>
        <v>0.214285714285714</v>
      </c>
      <c r="C170" s="5" t="n">
        <f aca="false">'summary 0820'!I28</f>
        <v>3</v>
      </c>
      <c r="D170" s="1" t="n">
        <f aca="false">288+2+13+2+5+56+59+14+2+3+3</f>
        <v>447</v>
      </c>
      <c r="E170" s="34" t="n">
        <f aca="false">(C170/D170)*100</f>
        <v>0.671140939597316</v>
      </c>
    </row>
    <row r="171" customFormat="false" ht="12.75" hidden="false" customHeight="false" outlineLevel="0" collapsed="false">
      <c r="A171" s="32" t="s">
        <v>150</v>
      </c>
      <c r="B171" s="33" t="n">
        <f aca="false">C171/$C$175</f>
        <v>0</v>
      </c>
      <c r="C171" s="5"/>
      <c r="D171" s="1" t="n">
        <f aca="false">132+2+1+2+7+3+4</f>
        <v>151</v>
      </c>
      <c r="E171" s="34" t="n">
        <f aca="false">(C171/D171)*100</f>
        <v>0</v>
      </c>
    </row>
    <row r="172" customFormat="false" ht="12.75" hidden="false" customHeight="false" outlineLevel="0" collapsed="false">
      <c r="A172" s="32" t="s">
        <v>42</v>
      </c>
      <c r="B172" s="33" t="n">
        <f aca="false">C172/$C$175</f>
        <v>0.0714285714285714</v>
      </c>
      <c r="C172" s="5" t="n">
        <f aca="false">'summary 0820'!I30</f>
        <v>1</v>
      </c>
      <c r="D172" s="1" t="n">
        <v>9</v>
      </c>
      <c r="E172" s="34" t="n">
        <f aca="false">(C172/D172)*100</f>
        <v>11.1111111111111</v>
      </c>
    </row>
    <row r="173" customFormat="false" ht="12.75" hidden="false" customHeight="false" outlineLevel="0" collapsed="false">
      <c r="A173" s="32" t="s">
        <v>40</v>
      </c>
      <c r="B173" s="33" t="n">
        <f aca="false">C173/$C$175</f>
        <v>0.142857142857143</v>
      </c>
      <c r="C173" s="5" t="n">
        <f aca="false">'summary 0820'!I31</f>
        <v>2</v>
      </c>
      <c r="D173" s="1" t="n">
        <f aca="false">10+5+2</f>
        <v>17</v>
      </c>
      <c r="E173" s="34" t="n">
        <f aca="false">(C173/D173)*100</f>
        <v>11.7647058823529</v>
      </c>
    </row>
    <row r="174" customFormat="false" ht="12.75" hidden="false" customHeight="false" outlineLevel="0" collapsed="false">
      <c r="A174" s="35" t="s">
        <v>151</v>
      </c>
      <c r="B174" s="33" t="n">
        <f aca="false">C174/$C$175</f>
        <v>0</v>
      </c>
      <c r="C174" s="5"/>
    </row>
    <row r="175" customFormat="false" ht="12.75" hidden="false" customHeight="false" outlineLevel="0" collapsed="false">
      <c r="A175" s="35" t="s">
        <v>152</v>
      </c>
      <c r="B175" s="36"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386</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4</f>
        <v>4</v>
      </c>
    </row>
    <row r="13" customFormat="false" ht="12.75" hidden="false" customHeight="false" outlineLevel="0" collapsed="false">
      <c r="A13" s="6" t="s">
        <v>91</v>
      </c>
      <c r="B13" s="7"/>
      <c r="C13" s="7" t="s">
        <v>158</v>
      </c>
      <c r="D13" s="7"/>
      <c r="E13" s="7"/>
      <c r="F13" s="7"/>
      <c r="G13" s="7"/>
      <c r="H13" s="7"/>
      <c r="I13" s="7"/>
      <c r="J13" s="7"/>
      <c r="K13" s="7" t="n">
        <f aca="false">3</f>
        <v>3</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159</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t="n">
        <f aca="false">2+1</f>
        <v>3</v>
      </c>
    </row>
    <row r="17" customFormat="false" ht="12.75" hidden="false" customHeight="false" outlineLevel="0" collapsed="false">
      <c r="A17" s="6" t="s">
        <v>160</v>
      </c>
      <c r="B17" s="7"/>
      <c r="C17" s="7" t="s">
        <v>35</v>
      </c>
      <c r="D17" s="7"/>
      <c r="E17" s="7"/>
      <c r="F17" s="7"/>
      <c r="G17" s="7"/>
      <c r="H17" s="7"/>
      <c r="I17" s="7"/>
      <c r="J17" s="7"/>
      <c r="K17" s="7" t="n">
        <f aca="false">3</f>
        <v>3</v>
      </c>
    </row>
    <row r="18" customFormat="false" ht="12.75" hidden="false" customHeight="false" outlineLevel="0" collapsed="false">
      <c r="A18" s="6" t="s">
        <v>105</v>
      </c>
      <c r="B18" s="7"/>
      <c r="C18" s="7" t="s">
        <v>36</v>
      </c>
      <c r="D18" s="7"/>
      <c r="E18" s="7"/>
      <c r="F18" s="7"/>
      <c r="G18" s="7"/>
      <c r="H18" s="7"/>
      <c r="I18" s="7"/>
      <c r="J18" s="7"/>
      <c r="K18" s="46" t="n">
        <v>1</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5"/>
      <c r="J24" s="20"/>
      <c r="K24" s="20"/>
    </row>
    <row r="25" customFormat="false" ht="12.75" hidden="false" customHeight="false" outlineLevel="0" collapsed="false">
      <c r="A25" s="28" t="s">
        <v>39</v>
      </c>
      <c r="B25" s="22"/>
      <c r="C25" s="22"/>
      <c r="D25" s="30"/>
      <c r="E25" s="20"/>
      <c r="F25" s="30"/>
      <c r="G25" s="30"/>
      <c r="H25" s="20"/>
      <c r="I25" s="5" t="n">
        <f aca="false">1+1</f>
        <v>2</v>
      </c>
      <c r="J25" s="20"/>
      <c r="K25" s="48"/>
    </row>
    <row r="26" customFormat="false" ht="12.75" hidden="false" customHeight="false" outlineLevel="0" collapsed="false">
      <c r="A26" s="28" t="s">
        <v>41</v>
      </c>
      <c r="B26" s="22"/>
      <c r="C26" s="22"/>
      <c r="D26" s="30"/>
      <c r="E26" s="20"/>
      <c r="F26" s="30"/>
      <c r="G26" s="30"/>
      <c r="H26" s="20"/>
      <c r="I26" s="5" t="n">
        <f aca="false">5</f>
        <v>5</v>
      </c>
      <c r="J26" s="20"/>
      <c r="K26" s="30"/>
    </row>
    <row r="27" customFormat="false" ht="12.75" hidden="false" customHeight="false" outlineLevel="0" collapsed="false">
      <c r="A27" s="28" t="s">
        <v>148</v>
      </c>
      <c r="B27" s="22"/>
      <c r="C27" s="22"/>
      <c r="D27" s="30"/>
      <c r="E27" s="20"/>
      <c r="F27" s="30"/>
      <c r="G27" s="30"/>
      <c r="H27" s="20"/>
      <c r="I27" s="5" t="n">
        <f aca="false">1</f>
        <v>1</v>
      </c>
      <c r="J27" s="20"/>
      <c r="K27" s="20"/>
    </row>
    <row r="28" customFormat="false" ht="12.75" hidden="false" customHeight="false" outlineLevel="0" collapsed="false">
      <c r="A28" s="28" t="s">
        <v>149</v>
      </c>
      <c r="B28" s="22"/>
      <c r="C28" s="22"/>
      <c r="D28" s="30"/>
      <c r="E28" s="20"/>
      <c r="F28" s="30"/>
      <c r="G28" s="30"/>
      <c r="H28" s="20"/>
      <c r="I28" s="5" t="n">
        <f aca="false">2+1</f>
        <v>3</v>
      </c>
      <c r="J28" s="20"/>
      <c r="K28" s="20"/>
    </row>
    <row r="29" customFormat="false" ht="12.75" hidden="false" customHeight="false" outlineLevel="0" collapsed="false">
      <c r="A29" s="28" t="s">
        <v>150</v>
      </c>
      <c r="B29" s="22"/>
      <c r="C29" s="22"/>
      <c r="D29" s="30"/>
      <c r="E29" s="20"/>
      <c r="F29" s="30"/>
      <c r="G29" s="30"/>
      <c r="H29" s="20"/>
      <c r="I29" s="5"/>
      <c r="J29" s="20"/>
      <c r="K29" s="30"/>
    </row>
    <row r="30" customFormat="false" ht="12.75" hidden="false" customHeight="false" outlineLevel="0" collapsed="false">
      <c r="A30" s="28" t="s">
        <v>42</v>
      </c>
      <c r="B30" s="22"/>
      <c r="C30" s="22"/>
      <c r="D30" s="30"/>
      <c r="E30" s="20"/>
      <c r="F30" s="30"/>
      <c r="G30" s="30"/>
      <c r="H30" s="20"/>
      <c r="I30" s="5" t="n">
        <f aca="false">1</f>
        <v>1</v>
      </c>
      <c r="J30" s="20"/>
      <c r="K30" s="20"/>
    </row>
    <row r="31" customFormat="false" ht="12.75" hidden="false" customHeight="false" outlineLevel="0" collapsed="false">
      <c r="A31" s="28" t="s">
        <v>40</v>
      </c>
      <c r="B31" s="22"/>
      <c r="C31" s="22"/>
      <c r="D31" s="30"/>
      <c r="E31" s="20"/>
      <c r="F31" s="30"/>
      <c r="G31" s="30"/>
      <c r="H31" s="20"/>
      <c r="I31" s="5" t="n">
        <f aca="false">1+1</f>
        <v>2</v>
      </c>
      <c r="J31" s="20"/>
      <c r="K31" s="20"/>
    </row>
    <row r="32" customFormat="false" ht="13.5" hidden="false" customHeight="false" outlineLevel="0" collapsed="false">
      <c r="A32" s="49" t="s">
        <v>170</v>
      </c>
      <c r="I32" s="5"/>
      <c r="K32" s="50"/>
    </row>
    <row r="33" customFormat="false" ht="13.5" hidden="false" customHeight="false" outlineLevel="0" collapsed="false">
      <c r="A33" s="51" t="s">
        <v>154</v>
      </c>
      <c r="B33" s="52"/>
      <c r="C33" s="52"/>
      <c r="D33" s="52"/>
      <c r="E33" s="52"/>
      <c r="F33" s="52"/>
      <c r="G33" s="52"/>
      <c r="H33" s="52"/>
      <c r="I33" s="53" t="n">
        <f aca="false">SUM(I24:I32)</f>
        <v>14</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28" activeCellId="0" sqref="K28"/>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1+1</f>
        <v>2</v>
      </c>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1+1+1+1+1+1</f>
        <v>6</v>
      </c>
    </row>
    <row r="13" customFormat="false" ht="12.75" hidden="false" customHeight="false" outlineLevel="0" collapsed="false">
      <c r="A13" s="6" t="s">
        <v>91</v>
      </c>
      <c r="B13" s="7"/>
      <c r="C13" s="7" t="s">
        <v>158</v>
      </c>
      <c r="D13" s="7"/>
      <c r="E13" s="7"/>
      <c r="F13" s="7"/>
      <c r="G13" s="7"/>
      <c r="H13" s="7"/>
      <c r="I13" s="7"/>
      <c r="J13" s="7"/>
      <c r="K13" s="7" t="n">
        <f aca="false">1+1+1+1</f>
        <v>4</v>
      </c>
    </row>
    <row r="14" customFormat="false" ht="12.75" hidden="false" customHeight="false" outlineLevel="0" collapsed="false">
      <c r="A14" s="6" t="s">
        <v>124</v>
      </c>
      <c r="B14" s="7"/>
      <c r="C14" s="7" t="s">
        <v>32</v>
      </c>
      <c r="D14" s="7"/>
      <c r="E14" s="7"/>
      <c r="F14" s="7"/>
      <c r="G14" s="7"/>
      <c r="H14" s="7"/>
      <c r="I14" s="7"/>
      <c r="J14" s="7"/>
      <c r="K14" s="7" t="n">
        <f aca="false">2</f>
        <v>2</v>
      </c>
    </row>
    <row r="15" customFormat="false" ht="12.75" hidden="false" customHeight="false" outlineLevel="0" collapsed="false">
      <c r="A15" s="6" t="s">
        <v>159</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t="n">
        <f aca="false">1</f>
        <v>1</v>
      </c>
    </row>
    <row r="17" customFormat="false" ht="12.75" hidden="false" customHeight="false" outlineLevel="0" collapsed="false">
      <c r="A17" s="6" t="s">
        <v>160</v>
      </c>
      <c r="B17" s="7"/>
      <c r="C17" s="7" t="s">
        <v>35</v>
      </c>
      <c r="D17" s="7"/>
      <c r="E17" s="7"/>
      <c r="F17" s="7"/>
      <c r="G17" s="7"/>
      <c r="H17" s="7"/>
      <c r="I17" s="7"/>
      <c r="J17" s="7"/>
      <c r="K17" s="7"/>
    </row>
    <row r="18" customFormat="false" ht="12.75" hidden="false" customHeight="false" outlineLevel="0" collapsed="false">
      <c r="A18" s="6" t="s">
        <v>105</v>
      </c>
      <c r="B18" s="7"/>
      <c r="C18" s="7" t="s">
        <v>36</v>
      </c>
      <c r="D18" s="7"/>
      <c r="E18" s="7"/>
      <c r="F18" s="7"/>
      <c r="G18" s="7"/>
      <c r="H18" s="7"/>
      <c r="I18" s="7"/>
      <c r="J18" s="7"/>
      <c r="K18" s="46" t="n">
        <f aca="false">1+1+1</f>
        <v>3</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c r="J24" s="20"/>
      <c r="K24" s="20"/>
    </row>
    <row r="25" customFormat="false" ht="25.5" hidden="false" customHeight="false" outlineLevel="0" collapsed="false">
      <c r="A25" s="28" t="s">
        <v>39</v>
      </c>
      <c r="B25" s="22"/>
      <c r="C25" s="22"/>
      <c r="D25" s="30"/>
      <c r="E25" s="20"/>
      <c r="F25" s="30"/>
      <c r="G25" s="30"/>
      <c r="H25" s="20"/>
      <c r="I25" s="6" t="n">
        <f aca="false">1+1</f>
        <v>2</v>
      </c>
      <c r="J25" s="20"/>
      <c r="K25" s="48" t="s">
        <v>164</v>
      </c>
    </row>
    <row r="26" customFormat="false" ht="25.5" hidden="false" customHeight="false" outlineLevel="0" collapsed="false">
      <c r="A26" s="28" t="s">
        <v>41</v>
      </c>
      <c r="B26" s="22"/>
      <c r="C26" s="22"/>
      <c r="D26" s="30"/>
      <c r="E26" s="20"/>
      <c r="F26" s="30"/>
      <c r="G26" s="30"/>
      <c r="H26" s="20"/>
      <c r="I26" s="6" t="n">
        <f aca="false">1+1+1+1+1+1</f>
        <v>6</v>
      </c>
      <c r="J26" s="20"/>
      <c r="K26" s="30" t="s">
        <v>165</v>
      </c>
    </row>
    <row r="27" customFormat="false" ht="25.5" hidden="false" customHeight="false" outlineLevel="0" collapsed="false">
      <c r="A27" s="28" t="s">
        <v>148</v>
      </c>
      <c r="B27" s="22"/>
      <c r="C27" s="22"/>
      <c r="D27" s="30"/>
      <c r="E27" s="20"/>
      <c r="F27" s="30"/>
      <c r="G27" s="30"/>
      <c r="H27" s="20"/>
      <c r="I27" s="6" t="n">
        <f aca="false">1</f>
        <v>1</v>
      </c>
      <c r="J27" s="20"/>
      <c r="K27" s="20" t="s">
        <v>166</v>
      </c>
    </row>
    <row r="28" customFormat="false" ht="12.75" hidden="false" customHeight="false" outlineLevel="0" collapsed="false">
      <c r="A28" s="28" t="s">
        <v>149</v>
      </c>
      <c r="B28" s="22"/>
      <c r="C28" s="22"/>
      <c r="D28" s="30"/>
      <c r="E28" s="20"/>
      <c r="F28" s="30"/>
      <c r="G28" s="30"/>
      <c r="H28" s="20"/>
      <c r="I28" s="6" t="n">
        <f aca="false">1</f>
        <v>1</v>
      </c>
      <c r="J28" s="20"/>
      <c r="K28" s="20" t="s">
        <v>167</v>
      </c>
    </row>
    <row r="29" customFormat="false" ht="12.75" hidden="false" customHeight="false" outlineLevel="0" collapsed="false">
      <c r="A29" s="28" t="s">
        <v>150</v>
      </c>
      <c r="B29" s="22"/>
      <c r="C29" s="22"/>
      <c r="D29" s="30"/>
      <c r="E29" s="20"/>
      <c r="F29" s="30"/>
      <c r="G29" s="30"/>
      <c r="H29" s="20"/>
      <c r="I29" s="6"/>
      <c r="J29" s="20"/>
      <c r="K29" s="30"/>
    </row>
    <row r="30" customFormat="false" ht="12.75" hidden="false" customHeight="false" outlineLevel="0" collapsed="false">
      <c r="A30" s="28" t="s">
        <v>42</v>
      </c>
      <c r="B30" s="22"/>
      <c r="C30" s="22"/>
      <c r="D30" s="30"/>
      <c r="E30" s="20"/>
      <c r="F30" s="30"/>
      <c r="G30" s="30"/>
      <c r="H30" s="20"/>
      <c r="I30" s="6" t="n">
        <f aca="false">1</f>
        <v>1</v>
      </c>
      <c r="J30" s="20"/>
      <c r="K30" s="20" t="s">
        <v>168</v>
      </c>
    </row>
    <row r="31" customFormat="false" ht="15.75" hidden="false" customHeight="true" outlineLevel="0" collapsed="false">
      <c r="A31" s="28" t="s">
        <v>40</v>
      </c>
      <c r="B31" s="22"/>
      <c r="C31" s="22"/>
      <c r="D31" s="30"/>
      <c r="E31" s="20"/>
      <c r="F31" s="30"/>
      <c r="G31" s="30"/>
      <c r="H31" s="20"/>
      <c r="I31" s="6" t="n">
        <f aca="false">1</f>
        <v>1</v>
      </c>
      <c r="J31" s="20"/>
      <c r="K31" s="20" t="s">
        <v>169</v>
      </c>
    </row>
    <row r="32" customFormat="false" ht="13.5" hidden="false" customHeight="false" outlineLevel="0" collapsed="false">
      <c r="A32" s="49" t="s">
        <v>170</v>
      </c>
      <c r="I32" s="5" t="n">
        <f aca="false">1+1+1+1+1+1</f>
        <v>6</v>
      </c>
      <c r="K32" s="50" t="s">
        <v>171</v>
      </c>
    </row>
    <row r="33" customFormat="false" ht="13.5" hidden="false" customHeight="false" outlineLevel="0" collapsed="false">
      <c r="A33" s="51" t="s">
        <v>154</v>
      </c>
      <c r="B33" s="52"/>
      <c r="C33" s="52"/>
      <c r="D33" s="52"/>
      <c r="E33" s="52"/>
      <c r="F33" s="52"/>
      <c r="G33" s="52"/>
      <c r="H33" s="52"/>
      <c r="I33" s="53" t="n">
        <f aca="false">SUM(I24:I32)</f>
        <v>18</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168" colorId="64" zoomScale="100" zoomScaleNormal="100" zoomScalePageLayoutView="100" workbookViewId="0">
      <selection pane="topLeft" activeCell="G129" activeCellId="0" sqref="G129"/>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t="s">
        <v>26</v>
      </c>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c r="AF2" s="1" t="n">
        <f aca="false">'summary 1001'!K10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c r="AF4" s="1" t="n">
        <f aca="false">'summary 1001'!K12</f>
        <v>10</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c r="AF5" s="1" t="n">
        <f aca="false">'summary 1001'!K13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c r="AF7" s="1" t="n">
        <f aca="false">'summary 1001'!K15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c r="AF9" s="1" t="n">
        <f aca="false">'summary 1001'!K17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c r="AF10" s="1" t="n">
        <f aca="false">'summary 1001'!K18</f>
        <v>3</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c r="AF11" s="1" t="n">
        <f aca="false">SUM(AF2:AF10)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9" t="n">
        <v>37165</v>
      </c>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n">
        <f aca="false">2</f>
        <v>2</v>
      </c>
      <c r="AG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n">
        <f aca="false">1+1</f>
        <v>2</v>
      </c>
      <c r="AG16" s="1" t="s">
        <v>39</v>
      </c>
    </row>
    <row r="17" customFormat="false" ht="12.75" hidden="false" customHeight="false" outlineLevel="0" collapsed="false">
      <c r="A17" s="1" t="s">
        <v>40</v>
      </c>
      <c r="AG17" s="1" t="s">
        <v>40</v>
      </c>
    </row>
    <row r="18" customFormat="false" ht="12.75" hidden="false" customHeight="false" outlineLevel="0" collapsed="false">
      <c r="A18" s="1" t="s">
        <v>41</v>
      </c>
      <c r="AG18" s="1" t="s">
        <v>41</v>
      </c>
    </row>
    <row r="19" customFormat="false" ht="12.75" hidden="false" customHeight="false" outlineLevel="0" collapsed="false">
      <c r="A19" s="1" t="s">
        <v>42</v>
      </c>
      <c r="AG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n">
        <f aca="false">1+1+7</f>
        <v>9</v>
      </c>
      <c r="AG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n">
        <f aca="false">SUM(AF15:AF20)</f>
        <v>13</v>
      </c>
      <c r="AG22" s="1" t="s">
        <v>45</v>
      </c>
    </row>
    <row r="24" customFormat="false" ht="12.75" hidden="false" customHeight="false" outlineLevel="0" collapsed="false">
      <c r="A24" s="1" t="s">
        <v>46</v>
      </c>
      <c r="AG24" s="1" t="s">
        <v>46</v>
      </c>
    </row>
    <row r="111" customFormat="false" ht="12.75" hidden="false" customHeight="false" outlineLevel="0" collapsed="false">
      <c r="A111" s="10" t="s">
        <v>172</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38.25" hidden="false" customHeight="false" outlineLevel="0" collapsed="false">
      <c r="A127" s="19" t="n">
        <v>37169</v>
      </c>
      <c r="B127" s="20" t="s">
        <v>173</v>
      </c>
      <c r="C127" s="21" t="s">
        <v>118</v>
      </c>
      <c r="D127" s="21" t="s">
        <v>174</v>
      </c>
      <c r="E127" s="21" t="s">
        <v>120</v>
      </c>
      <c r="F127" s="21" t="s">
        <v>96</v>
      </c>
      <c r="G127" s="22" t="s">
        <v>175</v>
      </c>
      <c r="H127" s="21"/>
      <c r="I127" s="21" t="s">
        <v>80</v>
      </c>
      <c r="J127" s="21" t="s">
        <v>80</v>
      </c>
      <c r="K127" s="21" t="s">
        <v>80</v>
      </c>
      <c r="L127" s="21" t="s">
        <v>81</v>
      </c>
    </row>
    <row r="128" customFormat="false" ht="51" hidden="false" customHeight="false" outlineLevel="0" collapsed="false">
      <c r="A128" s="19" t="n">
        <v>37169</v>
      </c>
      <c r="B128" s="20" t="s">
        <v>130</v>
      </c>
      <c r="C128" s="21" t="s">
        <v>39</v>
      </c>
      <c r="D128" s="21" t="s">
        <v>131</v>
      </c>
      <c r="E128" s="21" t="s">
        <v>132</v>
      </c>
      <c r="F128" s="21" t="s">
        <v>96</v>
      </c>
      <c r="G128" s="22" t="s">
        <v>176</v>
      </c>
      <c r="H128" s="21"/>
      <c r="I128" s="21" t="s">
        <v>87</v>
      </c>
      <c r="J128" s="21" t="s">
        <v>80</v>
      </c>
      <c r="K128" s="21" t="s">
        <v>80</v>
      </c>
      <c r="L128" s="21" t="s">
        <v>81</v>
      </c>
    </row>
    <row r="129" customFormat="false" ht="25.5" hidden="false" customHeight="false" outlineLevel="0" collapsed="false">
      <c r="A129" s="19" t="n">
        <v>37169</v>
      </c>
      <c r="B129" s="20" t="s">
        <v>177</v>
      </c>
      <c r="C129" s="21" t="s">
        <v>41</v>
      </c>
      <c r="D129" s="21" t="s">
        <v>111</v>
      </c>
      <c r="E129" s="21" t="s">
        <v>112</v>
      </c>
      <c r="F129" s="21" t="s">
        <v>105</v>
      </c>
      <c r="G129" s="22" t="s">
        <v>178</v>
      </c>
      <c r="H129" s="21"/>
      <c r="I129" s="21" t="s">
        <v>87</v>
      </c>
      <c r="J129" s="21" t="s">
        <v>80</v>
      </c>
      <c r="K129" s="21" t="s">
        <v>87</v>
      </c>
      <c r="L129" s="21" t="s">
        <v>81</v>
      </c>
    </row>
    <row r="130" customFormat="false" ht="23.25" hidden="false" customHeight="true" outlineLevel="0" collapsed="false">
      <c r="A130" s="19" t="n">
        <v>37169</v>
      </c>
      <c r="B130" s="20" t="s">
        <v>179</v>
      </c>
      <c r="C130" s="21" t="s">
        <v>41</v>
      </c>
      <c r="D130" s="21" t="s">
        <v>180</v>
      </c>
      <c r="E130" s="21" t="s">
        <v>90</v>
      </c>
      <c r="F130" s="21" t="s">
        <v>91</v>
      </c>
      <c r="G130" s="22" t="s">
        <v>181</v>
      </c>
      <c r="H130" s="21"/>
      <c r="I130" s="21" t="s">
        <v>80</v>
      </c>
      <c r="J130" s="21" t="s">
        <v>80</v>
      </c>
      <c r="K130" s="21" t="s">
        <v>87</v>
      </c>
      <c r="L130" s="21" t="s">
        <v>81</v>
      </c>
    </row>
    <row r="131" customFormat="false" ht="24.75" hidden="false" customHeight="true" outlineLevel="0" collapsed="false">
      <c r="A131" s="19" t="n">
        <v>37169</v>
      </c>
      <c r="B131" s="20" t="s">
        <v>182</v>
      </c>
      <c r="C131" s="21" t="s">
        <v>41</v>
      </c>
      <c r="D131" s="21" t="s">
        <v>183</v>
      </c>
      <c r="E131" s="21" t="s">
        <v>90</v>
      </c>
      <c r="F131" s="21" t="s">
        <v>159</v>
      </c>
      <c r="G131" s="22" t="s">
        <v>184</v>
      </c>
      <c r="H131" s="21"/>
      <c r="I131" s="21" t="s">
        <v>87</v>
      </c>
      <c r="J131" s="21" t="s">
        <v>80</v>
      </c>
      <c r="K131" s="21" t="s">
        <v>80</v>
      </c>
      <c r="L131" s="21" t="s">
        <v>81</v>
      </c>
    </row>
    <row r="132" customFormat="false" ht="51" hidden="false" customHeight="false" outlineLevel="0" collapsed="false">
      <c r="A132" s="19" t="n">
        <v>37168</v>
      </c>
      <c r="B132" s="20" t="s">
        <v>185</v>
      </c>
      <c r="C132" s="21" t="s">
        <v>118</v>
      </c>
      <c r="D132" s="21" t="s">
        <v>174</v>
      </c>
      <c r="E132" s="21" t="s">
        <v>120</v>
      </c>
      <c r="F132" s="21" t="s">
        <v>96</v>
      </c>
      <c r="G132" s="22" t="s">
        <v>186</v>
      </c>
      <c r="H132" s="21"/>
      <c r="I132" s="21" t="s">
        <v>87</v>
      </c>
      <c r="J132" s="21" t="s">
        <v>87</v>
      </c>
      <c r="K132" s="21" t="s">
        <v>87</v>
      </c>
      <c r="L132" s="21" t="s">
        <v>81</v>
      </c>
      <c r="M132" s="23"/>
      <c r="N132" s="23"/>
      <c r="O132" s="23"/>
      <c r="P132" s="23"/>
      <c r="Q132" s="23"/>
      <c r="R132" s="23"/>
      <c r="S132" s="23"/>
      <c r="T132" s="23"/>
      <c r="U132" s="23"/>
      <c r="V132" s="23"/>
      <c r="W132" s="23"/>
      <c r="X132" s="23"/>
      <c r="Y132" s="23"/>
    </row>
    <row r="133" customFormat="false" ht="38.25" hidden="false" customHeight="false" outlineLevel="0" collapsed="false">
      <c r="A133" s="19" t="n">
        <v>37168</v>
      </c>
      <c r="B133" s="20" t="s">
        <v>180</v>
      </c>
      <c r="C133" s="21" t="s">
        <v>41</v>
      </c>
      <c r="D133" s="21" t="s">
        <v>180</v>
      </c>
      <c r="E133" s="21" t="s">
        <v>90</v>
      </c>
      <c r="F133" s="21" t="s">
        <v>91</v>
      </c>
      <c r="G133" s="22" t="s">
        <v>187</v>
      </c>
      <c r="H133" s="21"/>
      <c r="I133" s="21" t="s">
        <v>80</v>
      </c>
      <c r="J133" s="21" t="s">
        <v>80</v>
      </c>
      <c r="K133" s="21" t="s">
        <v>87</v>
      </c>
      <c r="L133" s="21" t="s">
        <v>81</v>
      </c>
      <c r="M133" s="23"/>
      <c r="N133" s="23"/>
      <c r="O133" s="23"/>
      <c r="P133" s="23"/>
      <c r="Q133" s="23"/>
      <c r="R133" s="23"/>
      <c r="S133" s="23"/>
      <c r="T133" s="23"/>
      <c r="U133" s="23"/>
      <c r="V133" s="23"/>
      <c r="W133" s="23"/>
      <c r="X133" s="23"/>
      <c r="Y133" s="23"/>
    </row>
    <row r="134" customFormat="false" ht="25.5" hidden="false" customHeight="false" outlineLevel="0" collapsed="false">
      <c r="A134" s="19" t="n">
        <v>37167</v>
      </c>
      <c r="B134" s="20" t="s">
        <v>188</v>
      </c>
      <c r="C134" s="21" t="s">
        <v>39</v>
      </c>
      <c r="D134" s="21" t="s">
        <v>189</v>
      </c>
      <c r="E134" s="21" t="s">
        <v>104</v>
      </c>
      <c r="F134" s="21" t="s">
        <v>85</v>
      </c>
      <c r="G134" s="22" t="s">
        <v>190</v>
      </c>
      <c r="H134" s="21"/>
      <c r="I134" s="21" t="s">
        <v>80</v>
      </c>
      <c r="J134" s="21" t="s">
        <v>80</v>
      </c>
      <c r="K134" s="21" t="s">
        <v>80</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37167</v>
      </c>
      <c r="B135" s="20" t="s">
        <v>191</v>
      </c>
      <c r="C135" s="21" t="s">
        <v>118</v>
      </c>
      <c r="D135" s="21" t="s">
        <v>192</v>
      </c>
      <c r="E135" s="21" t="s">
        <v>193</v>
      </c>
      <c r="F135" s="21" t="s">
        <v>105</v>
      </c>
      <c r="G135" s="22" t="s">
        <v>194</v>
      </c>
      <c r="H135" s="21"/>
      <c r="I135" s="21" t="s">
        <v>87</v>
      </c>
      <c r="J135" s="21" t="s">
        <v>87</v>
      </c>
      <c r="K135" s="21" t="s">
        <v>87</v>
      </c>
      <c r="L135" s="21" t="s">
        <v>81</v>
      </c>
      <c r="M135" s="23"/>
      <c r="N135" s="23"/>
      <c r="O135" s="23"/>
      <c r="P135" s="23"/>
      <c r="Q135" s="23"/>
      <c r="R135" s="23"/>
      <c r="S135" s="23"/>
      <c r="T135" s="23"/>
      <c r="U135" s="23"/>
      <c r="V135" s="23"/>
      <c r="W135" s="23"/>
      <c r="X135" s="23"/>
      <c r="Y135" s="23"/>
    </row>
    <row r="136" customFormat="false" ht="25.5" hidden="false" customHeight="false" outlineLevel="0" collapsed="false">
      <c r="A136" s="19" t="n">
        <v>37167</v>
      </c>
      <c r="B136" s="20" t="s">
        <v>195</v>
      </c>
      <c r="C136" s="21" t="s">
        <v>118</v>
      </c>
      <c r="D136" s="21" t="s">
        <v>196</v>
      </c>
      <c r="E136" s="21" t="s">
        <v>197</v>
      </c>
      <c r="F136" s="21" t="s">
        <v>96</v>
      </c>
      <c r="G136" s="22" t="s">
        <v>198</v>
      </c>
      <c r="H136" s="21"/>
      <c r="I136" s="21" t="s">
        <v>87</v>
      </c>
      <c r="J136" s="21" t="s">
        <v>80</v>
      </c>
      <c r="K136" s="21" t="s">
        <v>80</v>
      </c>
      <c r="L136" s="21" t="s">
        <v>81</v>
      </c>
      <c r="M136" s="23"/>
      <c r="N136" s="23"/>
      <c r="O136" s="23"/>
      <c r="P136" s="23"/>
      <c r="Q136" s="23"/>
      <c r="R136" s="23"/>
      <c r="S136" s="23"/>
      <c r="T136" s="23"/>
      <c r="U136" s="23"/>
      <c r="V136" s="23"/>
      <c r="W136" s="23"/>
      <c r="X136" s="23"/>
      <c r="Y136" s="23"/>
    </row>
    <row r="137" customFormat="false" ht="25.5" hidden="false" customHeight="false" outlineLevel="0" collapsed="false">
      <c r="A137" s="19" t="n">
        <v>37167</v>
      </c>
      <c r="B137" s="20" t="s">
        <v>199</v>
      </c>
      <c r="C137" s="21" t="s">
        <v>41</v>
      </c>
      <c r="D137" s="21" t="s">
        <v>200</v>
      </c>
      <c r="E137" s="21" t="s">
        <v>201</v>
      </c>
      <c r="F137" s="21" t="s">
        <v>96</v>
      </c>
      <c r="G137" s="22" t="s">
        <v>202</v>
      </c>
      <c r="H137" s="21"/>
      <c r="I137" s="21" t="s">
        <v>87</v>
      </c>
      <c r="J137" s="21" t="s">
        <v>80</v>
      </c>
      <c r="K137" s="21" t="s">
        <v>80</v>
      </c>
      <c r="L137" s="21" t="s">
        <v>81</v>
      </c>
      <c r="M137" s="23"/>
      <c r="N137" s="23"/>
      <c r="O137" s="23"/>
      <c r="P137" s="23"/>
      <c r="Q137" s="23"/>
      <c r="R137" s="23"/>
      <c r="S137" s="23"/>
      <c r="T137" s="23"/>
      <c r="U137" s="23"/>
      <c r="V137" s="23"/>
      <c r="W137" s="23"/>
      <c r="X137" s="23"/>
      <c r="Y137" s="23"/>
    </row>
    <row r="138" customFormat="false" ht="25.5" hidden="false" customHeight="false" outlineLevel="0" collapsed="false">
      <c r="A138" s="19" t="n">
        <v>37167</v>
      </c>
      <c r="B138" s="20" t="s">
        <v>203</v>
      </c>
      <c r="C138" s="21" t="s">
        <v>41</v>
      </c>
      <c r="D138" s="21" t="s">
        <v>204</v>
      </c>
      <c r="E138" s="21" t="s">
        <v>90</v>
      </c>
      <c r="F138" s="21" t="s">
        <v>96</v>
      </c>
      <c r="G138" s="22" t="s">
        <v>205</v>
      </c>
      <c r="H138" s="21"/>
      <c r="I138" s="21" t="s">
        <v>87</v>
      </c>
      <c r="J138" s="21" t="s">
        <v>80</v>
      </c>
      <c r="K138" s="21" t="s">
        <v>87</v>
      </c>
      <c r="L138" s="21" t="s">
        <v>81</v>
      </c>
      <c r="M138" s="23"/>
      <c r="N138" s="23"/>
      <c r="O138" s="23"/>
      <c r="P138" s="23"/>
      <c r="Q138" s="23"/>
      <c r="R138" s="23"/>
      <c r="S138" s="23"/>
      <c r="T138" s="23"/>
      <c r="U138" s="23"/>
      <c r="V138" s="23"/>
      <c r="W138" s="23"/>
      <c r="X138" s="23"/>
      <c r="Y138" s="23"/>
    </row>
    <row r="139" customFormat="false" ht="38.25" hidden="false" customHeight="false" outlineLevel="0" collapsed="false">
      <c r="A139" s="19" t="n">
        <v>37167</v>
      </c>
      <c r="B139" s="20" t="s">
        <v>206</v>
      </c>
      <c r="C139" s="21" t="s">
        <v>41</v>
      </c>
      <c r="D139" s="21" t="s">
        <v>180</v>
      </c>
      <c r="E139" s="21" t="s">
        <v>90</v>
      </c>
      <c r="F139" s="21" t="s">
        <v>96</v>
      </c>
      <c r="G139" s="22" t="s">
        <v>207</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25.5" hidden="false" customHeight="false" outlineLevel="0" collapsed="false">
      <c r="A140" s="19" t="n">
        <v>37167</v>
      </c>
      <c r="B140" s="20" t="s">
        <v>208</v>
      </c>
      <c r="C140" s="21" t="s">
        <v>41</v>
      </c>
      <c r="D140" s="21" t="s">
        <v>180</v>
      </c>
      <c r="E140" s="21" t="s">
        <v>90</v>
      </c>
      <c r="F140" s="21" t="s">
        <v>91</v>
      </c>
      <c r="G140" s="22" t="s">
        <v>209</v>
      </c>
      <c r="H140" s="21"/>
      <c r="I140" s="21" t="s">
        <v>80</v>
      </c>
      <c r="J140" s="21" t="s">
        <v>80</v>
      </c>
      <c r="K140" s="21" t="s">
        <v>87</v>
      </c>
      <c r="L140" s="21" t="s">
        <v>81</v>
      </c>
      <c r="M140" s="23"/>
      <c r="N140" s="23"/>
      <c r="O140" s="23"/>
      <c r="P140" s="23"/>
      <c r="Q140" s="23"/>
      <c r="R140" s="23"/>
      <c r="S140" s="23"/>
      <c r="T140" s="23"/>
      <c r="U140" s="23"/>
      <c r="V140" s="23"/>
      <c r="W140" s="23"/>
      <c r="X140" s="23"/>
      <c r="Y140" s="23"/>
    </row>
    <row r="141" customFormat="false" ht="38.25" hidden="false" customHeight="false" outlineLevel="0" collapsed="false">
      <c r="A141" s="19" t="n">
        <v>37166</v>
      </c>
      <c r="B141" s="20" t="s">
        <v>210</v>
      </c>
      <c r="C141" s="21" t="s">
        <v>39</v>
      </c>
      <c r="D141" s="21" t="s">
        <v>189</v>
      </c>
      <c r="E141" s="21" t="s">
        <v>104</v>
      </c>
      <c r="F141" s="21" t="s">
        <v>96</v>
      </c>
      <c r="G141" s="22" t="s">
        <v>211</v>
      </c>
      <c r="H141" s="21"/>
      <c r="I141" s="21" t="s">
        <v>87</v>
      </c>
      <c r="J141" s="21" t="s">
        <v>80</v>
      </c>
      <c r="K141" s="21" t="s">
        <v>80</v>
      </c>
      <c r="L141" s="21" t="s">
        <v>81</v>
      </c>
      <c r="M141" s="23"/>
      <c r="N141" s="23"/>
      <c r="O141" s="23"/>
      <c r="P141" s="23"/>
      <c r="Q141" s="23"/>
      <c r="R141" s="23"/>
      <c r="S141" s="23"/>
      <c r="T141" s="23"/>
      <c r="U141" s="23"/>
      <c r="V141" s="23"/>
      <c r="W141" s="23"/>
      <c r="X141" s="23"/>
      <c r="Y141" s="23"/>
    </row>
    <row r="142" customFormat="false" ht="12.75" hidden="false" customHeight="false" outlineLevel="0" collapsed="false">
      <c r="A142" s="19" t="n">
        <v>37166</v>
      </c>
      <c r="B142" s="20" t="s">
        <v>212</v>
      </c>
      <c r="C142" s="21" t="s">
        <v>41</v>
      </c>
      <c r="D142" s="21" t="s">
        <v>111</v>
      </c>
      <c r="E142" s="21" t="s">
        <v>112</v>
      </c>
      <c r="F142" s="21" t="s">
        <v>96</v>
      </c>
      <c r="G142" s="22" t="s">
        <v>213</v>
      </c>
      <c r="H142" s="21"/>
      <c r="I142" s="21" t="s">
        <v>87</v>
      </c>
      <c r="J142" s="21" t="s">
        <v>80</v>
      </c>
      <c r="K142" s="21" t="s">
        <v>87</v>
      </c>
      <c r="L142" s="21" t="s">
        <v>81</v>
      </c>
      <c r="M142" s="23"/>
      <c r="N142" s="23"/>
      <c r="O142" s="23"/>
      <c r="P142" s="23"/>
      <c r="Q142" s="23"/>
      <c r="R142" s="23"/>
      <c r="S142" s="23"/>
      <c r="T142" s="23"/>
      <c r="U142" s="23"/>
      <c r="V142" s="23"/>
      <c r="W142" s="23"/>
      <c r="X142" s="23"/>
      <c r="Y142" s="23"/>
    </row>
    <row r="143" customFormat="false" ht="25.5" hidden="false" customHeight="false" outlineLevel="0" collapsed="false">
      <c r="A143" s="19" t="n">
        <v>37166</v>
      </c>
      <c r="B143" s="20" t="s">
        <v>89</v>
      </c>
      <c r="C143" s="21" t="s">
        <v>41</v>
      </c>
      <c r="D143" s="21" t="s">
        <v>180</v>
      </c>
      <c r="E143" s="21" t="s">
        <v>90</v>
      </c>
      <c r="F143" s="21" t="s">
        <v>91</v>
      </c>
      <c r="G143" s="22" t="s">
        <v>214</v>
      </c>
      <c r="H143" s="21"/>
      <c r="I143" s="21" t="s">
        <v>80</v>
      </c>
      <c r="J143" s="21" t="s">
        <v>80</v>
      </c>
      <c r="K143" s="21" t="s">
        <v>87</v>
      </c>
      <c r="L143" s="21" t="s">
        <v>81</v>
      </c>
      <c r="M143" s="23"/>
      <c r="N143" s="23"/>
      <c r="O143" s="23"/>
      <c r="P143" s="23"/>
      <c r="Q143" s="23"/>
      <c r="R143" s="23"/>
      <c r="S143" s="23"/>
      <c r="T143" s="23"/>
      <c r="U143" s="23"/>
      <c r="V143" s="23"/>
      <c r="W143" s="23"/>
      <c r="X143" s="23"/>
      <c r="Y143" s="23"/>
    </row>
    <row r="144" customFormat="false" ht="25.5" hidden="false" customHeight="false" outlineLevel="0" collapsed="false">
      <c r="A144" s="19" t="n">
        <v>37165</v>
      </c>
      <c r="B144" s="20" t="s">
        <v>215</v>
      </c>
      <c r="C144" s="21" t="s">
        <v>40</v>
      </c>
      <c r="D144" s="21" t="s">
        <v>83</v>
      </c>
      <c r="E144" s="21" t="s">
        <v>216</v>
      </c>
      <c r="F144" s="21" t="s">
        <v>85</v>
      </c>
      <c r="G144" s="22" t="s">
        <v>217</v>
      </c>
      <c r="H144" s="21"/>
      <c r="I144" s="21" t="s">
        <v>80</v>
      </c>
      <c r="J144" s="21" t="s">
        <v>80</v>
      </c>
      <c r="K144" s="21" t="s">
        <v>87</v>
      </c>
      <c r="L144" s="21" t="s">
        <v>81</v>
      </c>
      <c r="M144" s="23"/>
      <c r="N144" s="23"/>
      <c r="O144" s="23"/>
      <c r="P144" s="23"/>
      <c r="Q144" s="23"/>
      <c r="R144" s="23"/>
      <c r="S144" s="23"/>
      <c r="T144" s="23"/>
      <c r="U144" s="23"/>
      <c r="V144" s="23"/>
      <c r="W144" s="23"/>
      <c r="X144" s="23"/>
      <c r="Y144" s="23"/>
    </row>
    <row r="145" customFormat="false" ht="114.75" hidden="false" customHeight="false" outlineLevel="0" collapsed="false">
      <c r="A145" s="19" t="n">
        <v>37165</v>
      </c>
      <c r="B145" s="22" t="s">
        <v>218</v>
      </c>
      <c r="C145" s="21" t="s">
        <v>39</v>
      </c>
      <c r="D145" s="21" t="s">
        <v>76</v>
      </c>
      <c r="E145" s="21" t="s">
        <v>104</v>
      </c>
      <c r="F145" s="21" t="s">
        <v>160</v>
      </c>
      <c r="G145" s="22" t="s">
        <v>219</v>
      </c>
      <c r="H145" s="21"/>
      <c r="I145" s="21" t="s">
        <v>80</v>
      </c>
      <c r="J145" s="21" t="s">
        <v>80</v>
      </c>
      <c r="K145" s="21" t="s">
        <v>80</v>
      </c>
      <c r="L145" s="21" t="s">
        <v>81</v>
      </c>
      <c r="M145" s="23"/>
      <c r="N145" s="23"/>
      <c r="O145" s="23"/>
      <c r="P145" s="23"/>
      <c r="Q145" s="23"/>
      <c r="R145" s="23"/>
      <c r="S145" s="23"/>
      <c r="T145" s="23"/>
      <c r="U145" s="23"/>
      <c r="V145" s="23"/>
      <c r="W145" s="23"/>
      <c r="X145" s="23"/>
      <c r="Y145" s="23"/>
    </row>
    <row r="146" customFormat="false" ht="25.5" hidden="false" customHeight="false" outlineLevel="0" collapsed="false">
      <c r="A146" s="19" t="n">
        <v>37165</v>
      </c>
      <c r="B146" s="21" t="s">
        <v>220</v>
      </c>
      <c r="C146" s="21" t="s">
        <v>38</v>
      </c>
      <c r="D146" s="21" t="s">
        <v>221</v>
      </c>
      <c r="E146" s="21" t="s">
        <v>222</v>
      </c>
      <c r="F146" s="21" t="s">
        <v>96</v>
      </c>
      <c r="G146" s="22" t="s">
        <v>223</v>
      </c>
      <c r="H146" s="21"/>
      <c r="I146" s="21" t="s">
        <v>87</v>
      </c>
      <c r="J146" s="21" t="s">
        <v>80</v>
      </c>
      <c r="K146" s="21" t="s">
        <v>87</v>
      </c>
      <c r="L146" s="21" t="s">
        <v>81</v>
      </c>
      <c r="M146" s="23"/>
      <c r="N146" s="23"/>
      <c r="O146" s="23"/>
      <c r="P146" s="23"/>
      <c r="Q146" s="23"/>
      <c r="R146" s="23"/>
      <c r="S146" s="23"/>
      <c r="T146" s="23"/>
      <c r="U146" s="23"/>
      <c r="V146" s="23"/>
      <c r="W146" s="23"/>
      <c r="X146" s="23"/>
      <c r="Y146" s="23"/>
    </row>
    <row r="147" customFormat="false" ht="25.5" hidden="false" customHeight="false" outlineLevel="0" collapsed="false">
      <c r="A147" s="19" t="n">
        <v>37165</v>
      </c>
      <c r="B147" s="21" t="s">
        <v>224</v>
      </c>
      <c r="C147" s="21" t="s">
        <v>41</v>
      </c>
      <c r="D147" s="21" t="s">
        <v>180</v>
      </c>
      <c r="E147" s="21" t="s">
        <v>90</v>
      </c>
      <c r="F147" s="21" t="s">
        <v>91</v>
      </c>
      <c r="G147" s="22" t="s">
        <v>225</v>
      </c>
      <c r="H147" s="21"/>
      <c r="I147" s="21" t="s">
        <v>80</v>
      </c>
      <c r="J147" s="21" t="s">
        <v>80</v>
      </c>
      <c r="K147" s="21" t="s">
        <v>87</v>
      </c>
      <c r="L147" s="21" t="s">
        <v>81</v>
      </c>
      <c r="M147" s="23"/>
      <c r="N147" s="23"/>
      <c r="O147" s="23"/>
      <c r="P147" s="23"/>
      <c r="Q147" s="23"/>
      <c r="R147" s="23"/>
      <c r="S147" s="23"/>
      <c r="T147" s="23"/>
      <c r="U147" s="23"/>
      <c r="V147" s="23"/>
      <c r="W147" s="23"/>
      <c r="X147" s="23"/>
      <c r="Y147" s="23"/>
    </row>
    <row r="148" customFormat="false" ht="38.25" hidden="false" customHeight="false" outlineLevel="0" collapsed="false">
      <c r="A148" s="19" t="n">
        <v>37165</v>
      </c>
      <c r="B148" s="21" t="s">
        <v>226</v>
      </c>
      <c r="C148" s="21" t="s">
        <v>41</v>
      </c>
      <c r="D148" s="21" t="s">
        <v>180</v>
      </c>
      <c r="E148" s="21" t="s">
        <v>90</v>
      </c>
      <c r="F148" s="21" t="s">
        <v>91</v>
      </c>
      <c r="G148" s="22" t="s">
        <v>227</v>
      </c>
      <c r="H148" s="21"/>
      <c r="I148" s="21" t="s">
        <v>80</v>
      </c>
      <c r="J148" s="21" t="s">
        <v>80</v>
      </c>
      <c r="K148" s="21" t="s">
        <v>87</v>
      </c>
      <c r="L148" s="21" t="s">
        <v>81</v>
      </c>
      <c r="M148" s="23"/>
      <c r="N148" s="23"/>
      <c r="O148" s="23"/>
      <c r="P148" s="23"/>
      <c r="Q148" s="23"/>
      <c r="R148" s="23"/>
      <c r="S148" s="23"/>
      <c r="T148" s="23"/>
      <c r="U148" s="23"/>
      <c r="V148" s="23"/>
      <c r="W148" s="23"/>
      <c r="X148" s="23"/>
      <c r="Y148" s="23"/>
    </row>
    <row r="149" customFormat="false" ht="105.75" hidden="false" customHeight="true" outlineLevel="0" collapsed="false">
      <c r="A149" s="19" t="n">
        <v>37165</v>
      </c>
      <c r="B149" s="21" t="s">
        <v>180</v>
      </c>
      <c r="C149" s="21" t="s">
        <v>41</v>
      </c>
      <c r="D149" s="21" t="s">
        <v>180</v>
      </c>
      <c r="E149" s="21" t="s">
        <v>90</v>
      </c>
      <c r="F149" s="21" t="s">
        <v>96</v>
      </c>
      <c r="G149" s="22" t="s">
        <v>228</v>
      </c>
      <c r="H149" s="21"/>
      <c r="I149" s="21" t="s">
        <v>80</v>
      </c>
      <c r="J149" s="21" t="s">
        <v>80</v>
      </c>
      <c r="K149" s="21" t="s">
        <v>87</v>
      </c>
      <c r="L149" s="21" t="s">
        <v>81</v>
      </c>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143</v>
      </c>
      <c r="B187" s="2" t="s">
        <v>144</v>
      </c>
      <c r="C187" s="1" t="s">
        <v>145</v>
      </c>
      <c r="D187" s="31" t="s">
        <v>146</v>
      </c>
      <c r="E187" s="31" t="s">
        <v>147</v>
      </c>
    </row>
    <row r="188" customFormat="false" ht="12.75" hidden="false" customHeight="false" outlineLevel="0" collapsed="false">
      <c r="A188" s="32" t="s">
        <v>38</v>
      </c>
      <c r="B188" s="33" t="n">
        <f aca="false">C188/$C$197</f>
        <v>0.0434782608695652</v>
      </c>
      <c r="C188" s="5" t="n">
        <f aca="false">'summary 1001'!I24</f>
        <v>1</v>
      </c>
      <c r="D188" s="1" t="n">
        <f aca="false">33+1+1+1+1+1+8+1+1+1+2+1+2+1+1+1+2+3+8+2</f>
        <v>72</v>
      </c>
      <c r="E188" s="34" t="n">
        <f aca="false">(C188/D188)*100</f>
        <v>1.38888888888889</v>
      </c>
    </row>
    <row r="189" customFormat="false" ht="12.75" hidden="false" customHeight="false" outlineLevel="0" collapsed="false">
      <c r="A189" s="32" t="s">
        <v>39</v>
      </c>
      <c r="B189" s="33" t="n">
        <f aca="false">C189/$C$197</f>
        <v>0.173913043478261</v>
      </c>
      <c r="C189" s="5" t="n">
        <f aca="false">'summary 1001'!I25</f>
        <v>4</v>
      </c>
      <c r="D189" s="1" t="n">
        <f aca="false">540+17+1+1+6+10+1+2+12+2+1+1+1+3+4+3+1+1+1+8+2+1+1+6+1+1+2+1+2+1+4+1+1+1+12+4+57+16+1+1</f>
        <v>732</v>
      </c>
      <c r="E189" s="34" t="n">
        <f aca="false">(C189/D189)*100</f>
        <v>0.546448087431694</v>
      </c>
    </row>
    <row r="190" customFormat="false" ht="12.75" hidden="false" customHeight="false" outlineLevel="0" collapsed="false">
      <c r="A190" s="32" t="s">
        <v>41</v>
      </c>
      <c r="B190" s="33" t="n">
        <f aca="false">C190/$C$197</f>
        <v>0.565217391304348</v>
      </c>
      <c r="C190" s="5" t="n">
        <f aca="false">'summary 1001'!I26</f>
        <v>13</v>
      </c>
      <c r="D190" s="1" t="n">
        <f aca="false">13+1+1+1+16+10</f>
        <v>42</v>
      </c>
      <c r="E190" s="34" t="n">
        <f aca="false">(C190/D190)*100</f>
        <v>30.952380952381</v>
      </c>
    </row>
    <row r="191" customFormat="false" ht="12.75" hidden="false" customHeight="false" outlineLevel="0" collapsed="false">
      <c r="A191" s="32" t="s">
        <v>148</v>
      </c>
      <c r="B191" s="33" t="n">
        <f aca="false">C191/$C$197</f>
        <v>0</v>
      </c>
      <c r="C191" s="5"/>
      <c r="D191" s="1" t="n">
        <f aca="false">36+1+1+2+1</f>
        <v>41</v>
      </c>
      <c r="E191" s="34"/>
    </row>
    <row r="192" customFormat="false" ht="12.75" hidden="false" customHeight="false" outlineLevel="0" collapsed="false">
      <c r="A192" s="32" t="s">
        <v>149</v>
      </c>
      <c r="B192" s="33" t="n">
        <f aca="false">C192/$C$197</f>
        <v>0.0869565217391304</v>
      </c>
      <c r="C192" s="5" t="n">
        <f aca="false">'summary 1001'!I28</f>
        <v>2</v>
      </c>
      <c r="D192" s="1" t="n">
        <f aca="false">288+2+13+2+5+56+59+14+2+3+3+1+4+14+1</f>
        <v>467</v>
      </c>
      <c r="E192" s="34" t="n">
        <f aca="false">(C192/D192)*100</f>
        <v>0.428265524625268</v>
      </c>
    </row>
    <row r="193" customFormat="false" ht="12.75" hidden="false" customHeight="false" outlineLevel="0" collapsed="false">
      <c r="A193" s="32" t="s">
        <v>150</v>
      </c>
      <c r="B193" s="33" t="n">
        <f aca="false">C193/$C$197</f>
        <v>0.0869565217391304</v>
      </c>
      <c r="C193" s="5" t="n">
        <f aca="false">'summary 1001'!I29</f>
        <v>2</v>
      </c>
      <c r="D193" s="1" t="n">
        <f aca="false">132+2+1+2+7+3+4+2+7+1+3+4+5+7</f>
        <v>180</v>
      </c>
      <c r="E193" s="34" t="n">
        <f aca="false">(C193/D193)*100</f>
        <v>1.11111111111111</v>
      </c>
    </row>
    <row r="194" customFormat="false" ht="12.75" hidden="false" customHeight="false" outlineLevel="0" collapsed="false">
      <c r="A194" s="32" t="s">
        <v>42</v>
      </c>
      <c r="B194" s="33" t="n">
        <f aca="false">C194/$C$197</f>
        <v>0</v>
      </c>
      <c r="C194" s="5"/>
      <c r="D194" s="1" t="n">
        <v>9</v>
      </c>
      <c r="E194" s="34"/>
    </row>
    <row r="195" customFormat="false" ht="12.75" hidden="false" customHeight="false" outlineLevel="0" collapsed="false">
      <c r="A195" s="32" t="s">
        <v>40</v>
      </c>
      <c r="B195" s="33" t="n">
        <f aca="false">C195/$C$197</f>
        <v>0.0434782608695652</v>
      </c>
      <c r="C195" s="5" t="n">
        <f aca="false">'summary 1001'!I31</f>
        <v>1</v>
      </c>
      <c r="D195" s="1" t="n">
        <f aca="false">10+5+2</f>
        <v>17</v>
      </c>
      <c r="E195" s="34" t="n">
        <f aca="false">(C195/D195)*100</f>
        <v>5.88235294117647</v>
      </c>
    </row>
    <row r="196" customFormat="false" ht="12.75" hidden="false" customHeight="false" outlineLevel="0" collapsed="false">
      <c r="A196" s="35" t="s">
        <v>151</v>
      </c>
      <c r="B196" s="33" t="n">
        <f aca="false">C196/$C$197</f>
        <v>0</v>
      </c>
      <c r="C196" s="5"/>
    </row>
    <row r="197" customFormat="false" ht="12.75" hidden="false" customHeight="false" outlineLevel="0" collapsed="false">
      <c r="A197" s="35" t="s">
        <v>152</v>
      </c>
      <c r="B197" s="36" t="n">
        <f aca="false">SUM(B188:B196)</f>
        <v>1</v>
      </c>
      <c r="C197" s="1" t="n">
        <f aca="false">SUM(C188:C196)</f>
        <v>23</v>
      </c>
      <c r="D197" s="1" t="n">
        <f aca="false">SUM(D188:D196)</f>
        <v>1560</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October 01</oddHeader>
    <oddFooter>&amp;L&amp;"Arial,Bold"Questions Call Nancy ext 54751</oddFooter>
  </headerFooter>
  <rowBreaks count="1" manualBreakCount="1">
    <brk id="110"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1" activeCellId="0" sqref="K31"/>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2</f>
        <v>2</v>
      </c>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10</f>
        <v>10</v>
      </c>
    </row>
    <row r="13" customFormat="false" ht="12.75" hidden="false" customHeight="false" outlineLevel="0" collapsed="false">
      <c r="A13" s="6" t="s">
        <v>91</v>
      </c>
      <c r="B13" s="7"/>
      <c r="C13" s="7" t="s">
        <v>158</v>
      </c>
      <c r="D13" s="7"/>
      <c r="E13" s="7"/>
      <c r="F13" s="7"/>
      <c r="G13" s="7"/>
      <c r="H13" s="7"/>
      <c r="I13" s="7"/>
      <c r="J13" s="7"/>
      <c r="K13" s="7" t="n">
        <f aca="false">6</f>
        <v>6</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159</v>
      </c>
      <c r="B15" s="7"/>
      <c r="C15" s="7" t="s">
        <v>33</v>
      </c>
      <c r="D15" s="7"/>
      <c r="E15" s="7"/>
      <c r="F15" s="7"/>
      <c r="G15" s="7"/>
      <c r="H15" s="7"/>
      <c r="I15" s="7"/>
      <c r="J15" s="7"/>
      <c r="K15" s="7" t="n">
        <f aca="false">1</f>
        <v>1</v>
      </c>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160</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3</f>
        <v>3</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25.5" hidden="false" customHeight="false" outlineLevel="0" collapsed="false">
      <c r="A24" s="28" t="s">
        <v>38</v>
      </c>
      <c r="B24" s="22"/>
      <c r="C24" s="22"/>
      <c r="D24" s="30"/>
      <c r="E24" s="20"/>
      <c r="F24" s="30"/>
      <c r="G24" s="30"/>
      <c r="H24" s="20"/>
      <c r="I24" s="6" t="n">
        <f aca="false">1</f>
        <v>1</v>
      </c>
      <c r="J24" s="20"/>
      <c r="K24" s="20" t="s">
        <v>229</v>
      </c>
    </row>
    <row r="25" customFormat="false" ht="25.5" hidden="false" customHeight="false" outlineLevel="0" collapsed="false">
      <c r="A25" s="28" t="s">
        <v>39</v>
      </c>
      <c r="B25" s="22"/>
      <c r="C25" s="22"/>
      <c r="D25" s="30"/>
      <c r="E25" s="20"/>
      <c r="F25" s="30"/>
      <c r="G25" s="30"/>
      <c r="H25" s="20"/>
      <c r="I25" s="6" t="n">
        <f aca="false">1+1+1+1</f>
        <v>4</v>
      </c>
      <c r="J25" s="20"/>
      <c r="K25" s="48" t="s">
        <v>230</v>
      </c>
    </row>
    <row r="26" customFormat="false" ht="25.5" hidden="false" customHeight="false" outlineLevel="0" collapsed="false">
      <c r="A26" s="28" t="s">
        <v>41</v>
      </c>
      <c r="B26" s="22"/>
      <c r="C26" s="22"/>
      <c r="D26" s="30"/>
      <c r="E26" s="20"/>
      <c r="F26" s="30"/>
      <c r="G26" s="30"/>
      <c r="H26" s="20"/>
      <c r="I26" s="6" t="n">
        <f aca="false">1+1+1+1+1+1+1+1+1+1+1+1+1</f>
        <v>13</v>
      </c>
      <c r="J26" s="20"/>
      <c r="K26" s="30" t="s">
        <v>231</v>
      </c>
    </row>
    <row r="27" customFormat="false" ht="12.75" hidden="false" customHeight="false" outlineLevel="0" collapsed="false">
      <c r="A27" s="28" t="s">
        <v>148</v>
      </c>
      <c r="B27" s="22"/>
      <c r="C27" s="22"/>
      <c r="D27" s="30"/>
      <c r="E27" s="20"/>
      <c r="F27" s="30"/>
      <c r="G27" s="30"/>
      <c r="H27" s="20"/>
      <c r="I27" s="6"/>
      <c r="J27" s="20"/>
      <c r="K27" s="20"/>
    </row>
    <row r="28" customFormat="false" ht="12.75" hidden="false" customHeight="false" outlineLevel="0" collapsed="false">
      <c r="A28" s="28" t="s">
        <v>149</v>
      </c>
      <c r="B28" s="22"/>
      <c r="C28" s="22"/>
      <c r="D28" s="30"/>
      <c r="E28" s="20"/>
      <c r="F28" s="30"/>
      <c r="G28" s="30"/>
      <c r="H28" s="20"/>
      <c r="I28" s="6" t="n">
        <f aca="false">1+1</f>
        <v>2</v>
      </c>
      <c r="J28" s="20"/>
      <c r="K28" s="20" t="s">
        <v>176</v>
      </c>
    </row>
    <row r="29" customFormat="false" ht="12.75" hidden="false" customHeight="false" outlineLevel="0" collapsed="false">
      <c r="A29" s="28" t="s">
        <v>150</v>
      </c>
      <c r="B29" s="22"/>
      <c r="C29" s="22"/>
      <c r="D29" s="30"/>
      <c r="E29" s="20"/>
      <c r="F29" s="30"/>
      <c r="G29" s="30"/>
      <c r="H29" s="20"/>
      <c r="I29" s="6" t="n">
        <f aca="false">1+1</f>
        <v>2</v>
      </c>
      <c r="J29" s="20"/>
      <c r="K29" s="30" t="s">
        <v>232</v>
      </c>
    </row>
    <row r="30" customFormat="false" ht="12.75" hidden="false" customHeight="false" outlineLevel="0" collapsed="false">
      <c r="A30" s="28" t="s">
        <v>42</v>
      </c>
      <c r="B30" s="22"/>
      <c r="C30" s="22"/>
      <c r="D30" s="30"/>
      <c r="E30" s="20"/>
      <c r="F30" s="30"/>
      <c r="G30" s="30"/>
      <c r="H30" s="20"/>
      <c r="I30" s="6"/>
      <c r="J30" s="20"/>
      <c r="K30" s="20"/>
    </row>
    <row r="31" customFormat="false" ht="15.75" hidden="false" customHeight="true" outlineLevel="0" collapsed="false">
      <c r="A31" s="28" t="s">
        <v>40</v>
      </c>
      <c r="B31" s="22"/>
      <c r="C31" s="22"/>
      <c r="D31" s="30"/>
      <c r="E31" s="20"/>
      <c r="F31" s="30"/>
      <c r="G31" s="30"/>
      <c r="H31" s="20"/>
      <c r="I31" s="6" t="n">
        <f aca="false">1</f>
        <v>1</v>
      </c>
      <c r="J31" s="20"/>
      <c r="K31" s="20" t="s">
        <v>233</v>
      </c>
    </row>
    <row r="32" customFormat="false" ht="13.5" hidden="false" customHeight="false" outlineLevel="0" collapsed="false">
      <c r="A32" s="49" t="s">
        <v>170</v>
      </c>
      <c r="I32" s="5"/>
      <c r="K32" s="50"/>
    </row>
    <row r="33" customFormat="false" ht="13.5" hidden="false" customHeight="false" outlineLevel="0" collapsed="false">
      <c r="A33" s="51" t="s">
        <v>154</v>
      </c>
      <c r="B33" s="52"/>
      <c r="C33" s="52"/>
      <c r="D33" s="52"/>
      <c r="E33" s="52"/>
      <c r="F33" s="52"/>
      <c r="G33" s="52"/>
      <c r="H33" s="52"/>
      <c r="I33" s="53" t="n">
        <f aca="false">SUM(I24:I32)</f>
        <v>23</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L53" activeCellId="0" sqref="L53"/>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1" min="30" style="1" width="9.85"/>
    <col collapsed="false" customWidth="false" hidden="false" outlineLevel="0" max="257" min="32"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t="s">
        <v>25</v>
      </c>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c r="AE2" s="1" t="n">
        <f aca="false">'summary 0924'!K10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c r="AE3" s="1" t="n">
        <f aca="false">'summary 0924'!K11</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c r="AE4" s="1" t="n">
        <f aca="false">'summary 0924'!K12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c r="AE5" s="1" t="n">
        <f aca="false">'summary 0924'!K13</f>
        <v>4</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c r="AE9" s="1" t="n">
        <f aca="false">'summary 0924'!K17</f>
        <v>3</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c r="AE11" s="1" t="n">
        <f aca="false">SUM(AE2:AE10)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9" t="n">
        <v>37158</v>
      </c>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n">
        <f aca="false">7+1</f>
        <v>8</v>
      </c>
      <c r="AF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n">
        <f aca="false">14+1+1</f>
        <v>16</v>
      </c>
      <c r="AF16" s="1" t="s">
        <v>39</v>
      </c>
    </row>
    <row r="17" customFormat="false" ht="12.75" hidden="false" customHeight="false" outlineLevel="0" collapsed="false">
      <c r="A17" s="1" t="s">
        <v>40</v>
      </c>
      <c r="AF17" s="1" t="s">
        <v>40</v>
      </c>
    </row>
    <row r="18" customFormat="false" ht="12.75" hidden="false" customHeight="false" outlineLevel="0" collapsed="false">
      <c r="A18" s="1" t="s">
        <v>41</v>
      </c>
      <c r="AF18" s="1" t="s">
        <v>41</v>
      </c>
    </row>
    <row r="19" customFormat="false" ht="12.75" hidden="false" customHeight="false" outlineLevel="0" collapsed="false">
      <c r="A19" s="1" t="s">
        <v>42</v>
      </c>
      <c r="AF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n">
        <v>5</v>
      </c>
      <c r="AF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n">
        <f aca="false">SUM(AE15:AE20)</f>
        <v>29</v>
      </c>
      <c r="AF22" s="1" t="s">
        <v>45</v>
      </c>
    </row>
    <row r="24" customFormat="false" ht="12.75" hidden="false" customHeight="false" outlineLevel="0" collapsed="false">
      <c r="A24" s="1" t="s">
        <v>46</v>
      </c>
      <c r="AF24" s="1" t="s">
        <v>46</v>
      </c>
    </row>
    <row r="111" customFormat="false" ht="12.75" hidden="false" customHeight="false" outlineLevel="0" collapsed="false">
      <c r="A111" s="10" t="s">
        <v>172</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9" t="n">
        <v>37162</v>
      </c>
      <c r="B127" s="21" t="s">
        <v>234</v>
      </c>
      <c r="C127" s="21" t="s">
        <v>38</v>
      </c>
      <c r="D127" s="21" t="s">
        <v>235</v>
      </c>
      <c r="E127" s="21" t="s">
        <v>236</v>
      </c>
      <c r="F127" s="21" t="s">
        <v>85</v>
      </c>
      <c r="G127" s="22" t="s">
        <v>237</v>
      </c>
      <c r="H127" s="21"/>
      <c r="I127" s="21" t="s">
        <v>80</v>
      </c>
      <c r="J127" s="21" t="s">
        <v>80</v>
      </c>
      <c r="K127" s="21" t="s">
        <v>80</v>
      </c>
      <c r="L127" s="21" t="s">
        <v>81</v>
      </c>
    </row>
    <row r="128" customFormat="false" ht="25.5" hidden="false" customHeight="false" outlineLevel="0" collapsed="false">
      <c r="A128" s="19" t="n">
        <v>37162</v>
      </c>
      <c r="B128" s="21" t="s">
        <v>238</v>
      </c>
      <c r="C128" s="21" t="s">
        <v>118</v>
      </c>
      <c r="D128" s="21" t="s">
        <v>239</v>
      </c>
      <c r="E128" s="21" t="s">
        <v>197</v>
      </c>
      <c r="F128" s="21" t="s">
        <v>85</v>
      </c>
      <c r="G128" s="22" t="s">
        <v>240</v>
      </c>
      <c r="H128" s="21"/>
      <c r="I128" s="21" t="s">
        <v>80</v>
      </c>
      <c r="J128" s="21" t="s">
        <v>80</v>
      </c>
      <c r="K128" s="21" t="s">
        <v>80</v>
      </c>
      <c r="L128" s="21" t="s">
        <v>81</v>
      </c>
    </row>
    <row r="129" customFormat="false" ht="12.75" hidden="false" customHeight="false" outlineLevel="0" collapsed="false">
      <c r="A129" s="19" t="n">
        <v>37162</v>
      </c>
      <c r="B129" s="21" t="s">
        <v>199</v>
      </c>
      <c r="C129" s="21" t="s">
        <v>41</v>
      </c>
      <c r="D129" s="21" t="s">
        <v>200</v>
      </c>
      <c r="E129" s="21" t="s">
        <v>201</v>
      </c>
      <c r="F129" s="21" t="s">
        <v>96</v>
      </c>
      <c r="G129" s="22" t="s">
        <v>241</v>
      </c>
      <c r="H129" s="21"/>
      <c r="I129" s="21" t="s">
        <v>87</v>
      </c>
      <c r="J129" s="21" t="s">
        <v>87</v>
      </c>
      <c r="K129" s="21" t="s">
        <v>87</v>
      </c>
      <c r="L129" s="21" t="s">
        <v>81</v>
      </c>
    </row>
    <row r="130" customFormat="false" ht="23.25" hidden="false" customHeight="true" outlineLevel="0" collapsed="false">
      <c r="A130" s="19" t="n">
        <v>37162</v>
      </c>
      <c r="B130" s="21" t="s">
        <v>177</v>
      </c>
      <c r="C130" s="21" t="s">
        <v>41</v>
      </c>
      <c r="D130" s="21" t="s">
        <v>111</v>
      </c>
      <c r="E130" s="21" t="s">
        <v>112</v>
      </c>
      <c r="F130" s="21" t="s">
        <v>160</v>
      </c>
      <c r="G130" s="22" t="s">
        <v>242</v>
      </c>
      <c r="H130" s="21"/>
      <c r="I130" s="21" t="s">
        <v>87</v>
      </c>
      <c r="J130" s="21" t="s">
        <v>80</v>
      </c>
      <c r="K130" s="21" t="s">
        <v>87</v>
      </c>
      <c r="L130" s="21" t="s">
        <v>81</v>
      </c>
    </row>
    <row r="131" customFormat="false" ht="24.75" hidden="false" customHeight="true" outlineLevel="0" collapsed="false">
      <c r="A131" s="19" t="n">
        <v>37162</v>
      </c>
      <c r="B131" s="21" t="s">
        <v>89</v>
      </c>
      <c r="C131" s="21" t="s">
        <v>41</v>
      </c>
      <c r="D131" s="21" t="s">
        <v>180</v>
      </c>
      <c r="E131" s="21" t="s">
        <v>90</v>
      </c>
      <c r="F131" s="21" t="s">
        <v>91</v>
      </c>
      <c r="G131" s="22" t="s">
        <v>243</v>
      </c>
      <c r="H131" s="21"/>
      <c r="I131" s="21" t="s">
        <v>80</v>
      </c>
      <c r="J131" s="21" t="s">
        <v>80</v>
      </c>
      <c r="K131" s="21" t="s">
        <v>87</v>
      </c>
      <c r="L131" s="21" t="s">
        <v>81</v>
      </c>
    </row>
    <row r="132" customFormat="false" ht="25.5" hidden="false" customHeight="false" outlineLevel="0" collapsed="false">
      <c r="A132" s="19" t="n">
        <v>37161</v>
      </c>
      <c r="B132" s="21" t="s">
        <v>244</v>
      </c>
      <c r="C132" s="21"/>
      <c r="D132" s="21"/>
      <c r="E132" s="21"/>
      <c r="F132" s="21" t="s">
        <v>160</v>
      </c>
      <c r="G132" s="22" t="s">
        <v>245</v>
      </c>
      <c r="H132" s="21"/>
      <c r="I132" s="21" t="s">
        <v>87</v>
      </c>
      <c r="J132" s="21" t="s">
        <v>80</v>
      </c>
      <c r="K132" s="21" t="s">
        <v>87</v>
      </c>
      <c r="L132" s="21" t="s">
        <v>81</v>
      </c>
      <c r="M132" s="23"/>
      <c r="N132" s="23"/>
      <c r="O132" s="23"/>
      <c r="P132" s="23"/>
      <c r="Q132" s="23"/>
      <c r="R132" s="23"/>
      <c r="S132" s="23"/>
      <c r="T132" s="23"/>
      <c r="U132" s="23"/>
      <c r="V132" s="23"/>
      <c r="W132" s="23"/>
      <c r="X132" s="23"/>
      <c r="Y132" s="23"/>
    </row>
    <row r="133" customFormat="false" ht="51" hidden="false" customHeight="false" outlineLevel="0" collapsed="false">
      <c r="A133" s="19" t="n">
        <v>37160</v>
      </c>
      <c r="B133" s="22" t="s">
        <v>246</v>
      </c>
      <c r="C133" s="21" t="s">
        <v>118</v>
      </c>
      <c r="D133" s="21" t="s">
        <v>196</v>
      </c>
      <c r="E133" s="21" t="s">
        <v>197</v>
      </c>
      <c r="F133" s="21" t="s">
        <v>96</v>
      </c>
      <c r="G133" s="22" t="s">
        <v>247</v>
      </c>
      <c r="H133" s="21"/>
      <c r="I133" s="21" t="s">
        <v>80</v>
      </c>
      <c r="J133" s="21" t="s">
        <v>87</v>
      </c>
      <c r="K133" s="21" t="s">
        <v>80</v>
      </c>
      <c r="L133" s="21" t="s">
        <v>81</v>
      </c>
      <c r="M133" s="23"/>
      <c r="N133" s="23"/>
      <c r="O133" s="23"/>
      <c r="P133" s="23"/>
      <c r="Q133" s="23"/>
      <c r="R133" s="23"/>
      <c r="S133" s="23"/>
      <c r="T133" s="23"/>
      <c r="U133" s="23"/>
      <c r="V133" s="23"/>
      <c r="W133" s="23"/>
      <c r="X133" s="23"/>
      <c r="Y133" s="23"/>
    </row>
    <row r="134" customFormat="false" ht="38.25" hidden="false" customHeight="false" outlineLevel="0" collapsed="false">
      <c r="A134" s="19" t="n">
        <v>37160</v>
      </c>
      <c r="B134" s="21" t="s">
        <v>248</v>
      </c>
      <c r="C134" s="21" t="s">
        <v>118</v>
      </c>
      <c r="D134" s="21" t="s">
        <v>174</v>
      </c>
      <c r="E134" s="21" t="s">
        <v>120</v>
      </c>
      <c r="F134" s="21" t="s">
        <v>96</v>
      </c>
      <c r="G134" s="22" t="s">
        <v>249</v>
      </c>
      <c r="H134" s="21"/>
      <c r="I134" s="21" t="s">
        <v>87</v>
      </c>
      <c r="J134" s="21" t="s">
        <v>80</v>
      </c>
      <c r="K134" s="21" t="s">
        <v>80</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37159</v>
      </c>
      <c r="B135" s="21" t="s">
        <v>220</v>
      </c>
      <c r="C135" s="21" t="s">
        <v>38</v>
      </c>
      <c r="D135" s="21" t="s">
        <v>221</v>
      </c>
      <c r="E135" s="21" t="s">
        <v>222</v>
      </c>
      <c r="F135" s="21" t="s">
        <v>160</v>
      </c>
      <c r="G135" s="22" t="s">
        <v>223</v>
      </c>
      <c r="H135" s="21"/>
      <c r="I135" s="21" t="s">
        <v>87</v>
      </c>
      <c r="J135" s="21" t="s">
        <v>80</v>
      </c>
      <c r="K135" s="21" t="s">
        <v>87</v>
      </c>
      <c r="L135" s="21" t="s">
        <v>81</v>
      </c>
      <c r="M135" s="23"/>
      <c r="N135" s="23"/>
      <c r="O135" s="23"/>
      <c r="P135" s="23"/>
      <c r="Q135" s="23"/>
      <c r="R135" s="23"/>
      <c r="S135" s="23"/>
      <c r="T135" s="23"/>
      <c r="U135" s="23"/>
      <c r="V135" s="23"/>
      <c r="W135" s="23"/>
      <c r="X135" s="23"/>
      <c r="Y135" s="23"/>
    </row>
    <row r="136" customFormat="false" ht="63.75" hidden="false" customHeight="false" outlineLevel="0" collapsed="false">
      <c r="A136" s="19" t="n">
        <v>37159</v>
      </c>
      <c r="B136" s="21" t="s">
        <v>183</v>
      </c>
      <c r="C136" s="21" t="s">
        <v>41</v>
      </c>
      <c r="D136" s="21" t="s">
        <v>180</v>
      </c>
      <c r="E136" s="21" t="s">
        <v>90</v>
      </c>
      <c r="F136" s="21" t="s">
        <v>91</v>
      </c>
      <c r="G136" s="22" t="s">
        <v>250</v>
      </c>
      <c r="H136" s="21"/>
      <c r="I136" s="21" t="s">
        <v>80</v>
      </c>
      <c r="J136" s="21" t="s">
        <v>80</v>
      </c>
      <c r="K136" s="21" t="s">
        <v>80</v>
      </c>
      <c r="L136" s="21" t="s">
        <v>81</v>
      </c>
      <c r="M136" s="23"/>
      <c r="N136" s="23"/>
      <c r="O136" s="23"/>
      <c r="P136" s="23"/>
      <c r="Q136" s="23"/>
      <c r="R136" s="23"/>
      <c r="S136" s="23"/>
      <c r="T136" s="23"/>
      <c r="U136" s="23"/>
      <c r="V136" s="23"/>
      <c r="W136" s="23"/>
      <c r="X136" s="23"/>
      <c r="Y136" s="23"/>
    </row>
    <row r="137" customFormat="false" ht="51" hidden="false" customHeight="false" outlineLevel="0" collapsed="false">
      <c r="A137" s="19" t="n">
        <v>37159</v>
      </c>
      <c r="B137" s="21" t="s">
        <v>251</v>
      </c>
      <c r="C137" s="21" t="s">
        <v>41</v>
      </c>
      <c r="D137" s="21" t="s">
        <v>180</v>
      </c>
      <c r="E137" s="21" t="s">
        <v>90</v>
      </c>
      <c r="F137" s="21" t="s">
        <v>91</v>
      </c>
      <c r="G137" s="22" t="s">
        <v>252</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38.25" hidden="false" customHeight="false" outlineLevel="0" collapsed="false">
      <c r="A138" s="19" t="n">
        <v>37158</v>
      </c>
      <c r="B138" s="21" t="s">
        <v>253</v>
      </c>
      <c r="C138" s="21" t="s">
        <v>118</v>
      </c>
      <c r="D138" s="21" t="s">
        <v>254</v>
      </c>
      <c r="E138" s="21" t="s">
        <v>120</v>
      </c>
      <c r="F138" s="21" t="s">
        <v>96</v>
      </c>
      <c r="G138" s="22" t="s">
        <v>255</v>
      </c>
      <c r="H138" s="21"/>
      <c r="I138" s="21" t="s">
        <v>80</v>
      </c>
      <c r="J138" s="21" t="s">
        <v>80</v>
      </c>
      <c r="K138" s="21" t="s">
        <v>80</v>
      </c>
      <c r="L138" s="21" t="s">
        <v>81</v>
      </c>
      <c r="M138" s="23"/>
      <c r="N138" s="23"/>
      <c r="O138" s="23"/>
      <c r="P138" s="23"/>
      <c r="Q138" s="23"/>
      <c r="R138" s="23"/>
      <c r="S138" s="23"/>
      <c r="T138" s="23"/>
      <c r="U138" s="23"/>
      <c r="V138" s="23"/>
      <c r="W138" s="23"/>
      <c r="X138" s="23"/>
      <c r="Y138" s="23"/>
    </row>
    <row r="139" customFormat="false" ht="38.25" hidden="false" customHeight="false" outlineLevel="0" collapsed="false">
      <c r="A139" s="19" t="n">
        <v>37158</v>
      </c>
      <c r="B139" s="21" t="s">
        <v>183</v>
      </c>
      <c r="C139" s="21" t="s">
        <v>41</v>
      </c>
      <c r="D139" s="21" t="s">
        <v>183</v>
      </c>
      <c r="E139" s="21" t="s">
        <v>90</v>
      </c>
      <c r="F139" s="21" t="s">
        <v>157</v>
      </c>
      <c r="G139" s="22" t="s">
        <v>256</v>
      </c>
      <c r="H139" s="21"/>
      <c r="I139" s="21" t="s">
        <v>80</v>
      </c>
      <c r="J139" s="21" t="s">
        <v>80</v>
      </c>
      <c r="K139" s="21" t="s">
        <v>87</v>
      </c>
      <c r="L139" s="21" t="s">
        <v>81</v>
      </c>
      <c r="M139" s="23"/>
      <c r="N139" s="23"/>
      <c r="O139" s="23"/>
      <c r="P139" s="23"/>
      <c r="Q139" s="23"/>
      <c r="R139" s="23"/>
      <c r="S139" s="23"/>
      <c r="T139" s="23"/>
      <c r="U139" s="23"/>
      <c r="V139" s="23"/>
      <c r="W139" s="23"/>
      <c r="X139" s="23"/>
      <c r="Y139" s="23"/>
    </row>
    <row r="140" customFormat="false" ht="63.75" hidden="false" customHeight="false" outlineLevel="0" collapsed="false">
      <c r="A140" s="19" t="n">
        <v>37158</v>
      </c>
      <c r="B140" s="21" t="s">
        <v>257</v>
      </c>
      <c r="C140" s="21" t="s">
        <v>41</v>
      </c>
      <c r="D140" s="21" t="s">
        <v>180</v>
      </c>
      <c r="E140" s="21" t="s">
        <v>90</v>
      </c>
      <c r="F140" s="21" t="s">
        <v>91</v>
      </c>
      <c r="G140" s="22" t="s">
        <v>258</v>
      </c>
      <c r="H140" s="21"/>
      <c r="I140" s="21" t="s">
        <v>87</v>
      </c>
      <c r="J140" s="21" t="s">
        <v>80</v>
      </c>
      <c r="K140" s="21" t="s">
        <v>87</v>
      </c>
      <c r="L140" s="21" t="s">
        <v>81</v>
      </c>
      <c r="M140" s="23"/>
      <c r="N140" s="23"/>
      <c r="O140" s="23"/>
      <c r="P140" s="23"/>
      <c r="Q140" s="23"/>
      <c r="R140" s="23"/>
      <c r="S140" s="23"/>
      <c r="T140" s="23"/>
      <c r="U140" s="23"/>
      <c r="V140" s="23"/>
      <c r="W140" s="23"/>
      <c r="X140" s="23"/>
      <c r="Y140" s="23"/>
    </row>
    <row r="141" customFormat="false" ht="12.75" hidden="false" customHeight="false" outlineLevel="0" collapsed="false">
      <c r="A141" s="19"/>
      <c r="B141" s="21"/>
      <c r="C141" s="21"/>
      <c r="D141" s="21"/>
      <c r="E141" s="21"/>
      <c r="F141" s="21"/>
      <c r="G141" s="22"/>
      <c r="H141" s="21"/>
      <c r="I141" s="21"/>
      <c r="J141" s="21"/>
      <c r="K141" s="21"/>
      <c r="L141" s="21"/>
      <c r="M141" s="23"/>
      <c r="N141" s="23"/>
      <c r="O141" s="23"/>
      <c r="P141" s="23"/>
      <c r="Q141" s="23"/>
      <c r="R141" s="23"/>
      <c r="S141" s="23"/>
      <c r="T141" s="23"/>
      <c r="U141" s="23"/>
      <c r="V141" s="23"/>
      <c r="W141" s="23"/>
      <c r="X141" s="23"/>
      <c r="Y141" s="23"/>
    </row>
    <row r="142" customFormat="false" ht="12.75" hidden="false" customHeight="false" outlineLevel="0" collapsed="false">
      <c r="A142" s="19"/>
      <c r="B142" s="21"/>
      <c r="C142" s="21"/>
      <c r="D142" s="21"/>
      <c r="E142" s="21"/>
      <c r="F142" s="21"/>
      <c r="G142" s="22"/>
      <c r="H142" s="21"/>
      <c r="I142" s="21"/>
      <c r="J142" s="21"/>
      <c r="K142" s="21"/>
      <c r="L142" s="21"/>
      <c r="M142" s="23"/>
      <c r="N142" s="23"/>
      <c r="O142" s="23"/>
      <c r="P142" s="23"/>
      <c r="Q142" s="23"/>
      <c r="R142" s="23"/>
      <c r="S142" s="23"/>
      <c r="T142" s="23"/>
      <c r="U142" s="23"/>
      <c r="V142" s="23"/>
      <c r="W142" s="23"/>
      <c r="X142" s="23"/>
      <c r="Y142" s="23"/>
    </row>
    <row r="143" customFormat="false" ht="12.75" hidden="false" customHeight="false" outlineLevel="0" collapsed="false">
      <c r="A143" s="54"/>
      <c r="B143" s="55"/>
      <c r="C143" s="55"/>
      <c r="D143" s="55"/>
      <c r="E143" s="55"/>
      <c r="F143" s="55"/>
      <c r="G143" s="56"/>
      <c r="H143" s="56"/>
      <c r="I143" s="55"/>
      <c r="J143" s="55"/>
      <c r="K143" s="55"/>
      <c r="L143" s="17"/>
      <c r="M143" s="23"/>
      <c r="N143" s="23"/>
      <c r="O143" s="23"/>
      <c r="P143" s="23"/>
      <c r="Q143" s="23"/>
      <c r="R143" s="23"/>
      <c r="S143" s="23"/>
      <c r="T143" s="23"/>
      <c r="U143" s="23"/>
      <c r="V143" s="23"/>
      <c r="W143" s="23"/>
      <c r="X143" s="23"/>
      <c r="Y143" s="23"/>
    </row>
    <row r="144" customFormat="false" ht="12.75" hidden="false" customHeight="false" outlineLevel="0" collapsed="false">
      <c r="A144" s="19"/>
      <c r="B144" s="21"/>
      <c r="C144" s="21"/>
      <c r="D144" s="21"/>
      <c r="E144" s="21"/>
      <c r="F144" s="21"/>
      <c r="G144" s="22"/>
      <c r="H144" s="22"/>
      <c r="I144" s="21"/>
      <c r="J144" s="21"/>
      <c r="K144" s="21"/>
      <c r="L144" s="17"/>
      <c r="M144" s="23"/>
      <c r="N144" s="23"/>
      <c r="O144" s="23"/>
      <c r="P144" s="23"/>
      <c r="Q144" s="23"/>
      <c r="R144" s="23"/>
      <c r="S144" s="23"/>
      <c r="T144" s="23"/>
      <c r="U144" s="23"/>
      <c r="V144" s="23"/>
      <c r="W144" s="23"/>
      <c r="X144" s="23"/>
      <c r="Y144" s="23"/>
    </row>
    <row r="145" customFormat="false" ht="12.75" hidden="false" customHeight="false" outlineLevel="0" collapsed="false">
      <c r="A145" s="15"/>
      <c r="B145" s="22"/>
      <c r="C145" s="17"/>
      <c r="D145" s="17"/>
      <c r="E145" s="17"/>
      <c r="F145" s="17"/>
      <c r="G145" s="22"/>
      <c r="H145" s="22"/>
      <c r="I145" s="17"/>
      <c r="J145" s="17"/>
      <c r="K145" s="17"/>
      <c r="L145" s="17"/>
      <c r="M145" s="23"/>
      <c r="N145" s="23"/>
      <c r="O145" s="23"/>
      <c r="P145" s="23"/>
      <c r="Q145" s="23"/>
      <c r="R145" s="23"/>
      <c r="S145" s="23"/>
      <c r="T145" s="23"/>
      <c r="U145" s="23"/>
      <c r="V145" s="23"/>
      <c r="W145" s="23"/>
      <c r="X145" s="23"/>
      <c r="Y145" s="23"/>
    </row>
    <row r="146" customFormat="false" ht="12.75" hidden="false" customHeight="false" outlineLevel="0" collapsed="false">
      <c r="A146" s="15"/>
      <c r="B146" s="22"/>
      <c r="C146" s="17"/>
      <c r="D146" s="17"/>
      <c r="E146" s="17"/>
      <c r="F146" s="17"/>
      <c r="G146" s="22"/>
      <c r="H146" s="22"/>
      <c r="I146" s="17"/>
      <c r="J146" s="17"/>
      <c r="K146" s="17"/>
      <c r="L146" s="17"/>
      <c r="M146" s="23"/>
      <c r="N146" s="23"/>
      <c r="O146" s="23"/>
      <c r="P146" s="23"/>
      <c r="Q146" s="23"/>
      <c r="R146" s="23"/>
      <c r="S146" s="23"/>
      <c r="T146" s="23"/>
      <c r="U146" s="23"/>
      <c r="V146" s="23"/>
      <c r="W146" s="23"/>
      <c r="X146" s="23"/>
      <c r="Y146" s="23"/>
    </row>
    <row r="147" customFormat="false" ht="12.75" hidden="false" customHeight="false" outlineLevel="0" collapsed="false">
      <c r="A147" s="15"/>
      <c r="B147" s="22"/>
      <c r="C147" s="17"/>
      <c r="D147" s="17"/>
      <c r="E147" s="17"/>
      <c r="F147" s="17"/>
      <c r="G147" s="22"/>
      <c r="H147" s="22"/>
      <c r="I147" s="17"/>
      <c r="J147" s="17"/>
      <c r="K147" s="17"/>
      <c r="L147" s="17"/>
      <c r="M147" s="23"/>
      <c r="N147" s="23"/>
      <c r="O147" s="23"/>
      <c r="P147" s="23"/>
      <c r="Q147" s="23"/>
      <c r="R147" s="23"/>
      <c r="S147" s="23"/>
      <c r="T147" s="23"/>
      <c r="U147" s="23"/>
      <c r="V147" s="23"/>
      <c r="W147" s="23"/>
      <c r="X147" s="23"/>
      <c r="Y147" s="23"/>
    </row>
    <row r="148" customFormat="false" ht="12.75" hidden="false" customHeight="false" outlineLevel="0" collapsed="false">
      <c r="A148" s="15"/>
      <c r="B148" s="22"/>
      <c r="C148" s="17"/>
      <c r="D148" s="17"/>
      <c r="E148" s="17"/>
      <c r="F148" s="17"/>
      <c r="G148" s="22"/>
      <c r="H148" s="22"/>
      <c r="I148" s="17"/>
      <c r="J148" s="17"/>
      <c r="K148" s="17"/>
      <c r="L148" s="17"/>
      <c r="M148" s="23"/>
      <c r="N148" s="23"/>
      <c r="O148" s="23"/>
      <c r="P148" s="23"/>
      <c r="Q148" s="23"/>
      <c r="R148" s="23"/>
      <c r="S148" s="23"/>
      <c r="T148" s="23"/>
      <c r="U148" s="23"/>
      <c r="V148" s="23"/>
      <c r="W148" s="23"/>
      <c r="X148" s="23"/>
      <c r="Y148" s="23"/>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143</v>
      </c>
      <c r="B187" s="2" t="s">
        <v>144</v>
      </c>
      <c r="C187" s="1" t="s">
        <v>145</v>
      </c>
      <c r="D187" s="31" t="s">
        <v>146</v>
      </c>
      <c r="E187" s="31" t="s">
        <v>147</v>
      </c>
    </row>
    <row r="188" customFormat="false" ht="12.75" hidden="false" customHeight="false" outlineLevel="0" collapsed="false">
      <c r="A188" s="32" t="s">
        <v>38</v>
      </c>
      <c r="B188" s="33" t="n">
        <f aca="false">C188/$C$197</f>
        <v>0.142857142857143</v>
      </c>
      <c r="C188" s="5" t="n">
        <f aca="false">'summary 0924'!I24</f>
        <v>2</v>
      </c>
      <c r="D188" s="1" t="n">
        <f aca="false">33+1+1+1+1+1+8+1+1+1+2+1+2+1+1+1+2+3+8</f>
        <v>70</v>
      </c>
      <c r="E188" s="34" t="n">
        <f aca="false">(C188/D188)*100</f>
        <v>2.85714285714286</v>
      </c>
    </row>
    <row r="189" customFormat="false" ht="12.75" hidden="false" customHeight="false" outlineLevel="0" collapsed="false">
      <c r="A189" s="32" t="s">
        <v>39</v>
      </c>
      <c r="B189" s="33" t="n">
        <f aca="false">C189/$C$197</f>
        <v>0</v>
      </c>
      <c r="C189" s="5" t="n">
        <f aca="false">'summary 0924'!I25</f>
        <v>0</v>
      </c>
      <c r="D189" s="1" t="n">
        <f aca="false">540+17+1+1+6+10+1+2+12+2+1+1+1+3+4+3+1+1+1+8+2+1+1+6+1+1+2+1+2+1+4+1+1+1+12+4+57+16</f>
        <v>730</v>
      </c>
      <c r="E189" s="34" t="n">
        <f aca="false">(C189/D189)*100</f>
        <v>0</v>
      </c>
    </row>
    <row r="190" customFormat="false" ht="12.75" hidden="false" customHeight="false" outlineLevel="0" collapsed="false">
      <c r="A190" s="32" t="s">
        <v>41</v>
      </c>
      <c r="B190" s="33" t="n">
        <f aca="false">C190/$C$197</f>
        <v>0.571428571428571</v>
      </c>
      <c r="C190" s="5" t="n">
        <f aca="false">'summary 0924'!I26</f>
        <v>8</v>
      </c>
      <c r="D190" s="1" t="n">
        <f aca="false">13+1+1+1+16+10</f>
        <v>42</v>
      </c>
      <c r="E190" s="34" t="n">
        <f aca="false">(C190/D190)*100</f>
        <v>19.047619047619</v>
      </c>
    </row>
    <row r="191" customFormat="false" ht="12.75" hidden="false" customHeight="false" outlineLevel="0" collapsed="false">
      <c r="A191" s="32" t="s">
        <v>148</v>
      </c>
      <c r="B191" s="33" t="n">
        <f aca="false">C191/$C$197</f>
        <v>0</v>
      </c>
      <c r="C191" s="5" t="n">
        <f aca="false">'summary 0924'!I27</f>
        <v>0</v>
      </c>
      <c r="D191" s="1" t="n">
        <f aca="false">36+1+1+2</f>
        <v>40</v>
      </c>
      <c r="E191" s="34" t="n">
        <f aca="false">(C191/D191)*100</f>
        <v>0</v>
      </c>
    </row>
    <row r="192" customFormat="false" ht="12.75" hidden="false" customHeight="false" outlineLevel="0" collapsed="false">
      <c r="A192" s="32" t="s">
        <v>149</v>
      </c>
      <c r="B192" s="33" t="n">
        <f aca="false">C192/$C$197</f>
        <v>0.142857142857143</v>
      </c>
      <c r="C192" s="5" t="n">
        <f aca="false">'summary 0924'!I28</f>
        <v>2</v>
      </c>
      <c r="D192" s="1" t="n">
        <f aca="false">288+2+13+2+5+56+59+14+2+3+3+1+4+14</f>
        <v>466</v>
      </c>
      <c r="E192" s="34" t="n">
        <f aca="false">(C192/D192)*100</f>
        <v>0.429184549356223</v>
      </c>
    </row>
    <row r="193" customFormat="false" ht="12.75" hidden="false" customHeight="false" outlineLevel="0" collapsed="false">
      <c r="A193" s="32" t="s">
        <v>150</v>
      </c>
      <c r="B193" s="33" t="n">
        <f aca="false">C193/$C$197</f>
        <v>0.0714285714285714</v>
      </c>
      <c r="C193" s="5" t="n">
        <f aca="false">'summary 0924'!I29</f>
        <v>1</v>
      </c>
      <c r="D193" s="1" t="n">
        <f aca="false">132+2+1+2+7+3+4+2+7+1+3+4+5</f>
        <v>173</v>
      </c>
      <c r="E193" s="34" t="n">
        <f aca="false">(C193/D193)*100</f>
        <v>0.578034682080925</v>
      </c>
    </row>
    <row r="194" customFormat="false" ht="12.75" hidden="false" customHeight="false" outlineLevel="0" collapsed="false">
      <c r="A194" s="32" t="s">
        <v>42</v>
      </c>
      <c r="B194" s="33" t="n">
        <f aca="false">C194/$C$197</f>
        <v>0</v>
      </c>
      <c r="C194" s="5" t="n">
        <f aca="false">'summary 0924'!I30</f>
        <v>0</v>
      </c>
      <c r="D194" s="1" t="n">
        <v>9</v>
      </c>
      <c r="E194" s="34" t="n">
        <f aca="false">(C194/D194)*100</f>
        <v>0</v>
      </c>
    </row>
    <row r="195" customFormat="false" ht="12.75" hidden="false" customHeight="false" outlineLevel="0" collapsed="false">
      <c r="A195" s="32" t="s">
        <v>40</v>
      </c>
      <c r="B195" s="33" t="n">
        <f aca="false">C195/$C$197</f>
        <v>0</v>
      </c>
      <c r="C195" s="5" t="n">
        <f aca="false">'summary 0924'!I31</f>
        <v>0</v>
      </c>
      <c r="D195" s="1" t="n">
        <f aca="false">10+5+2</f>
        <v>17</v>
      </c>
      <c r="E195" s="34" t="n">
        <f aca="false">(C195/D195)*100</f>
        <v>0</v>
      </c>
    </row>
    <row r="196" customFormat="false" ht="12.75" hidden="false" customHeight="false" outlineLevel="0" collapsed="false">
      <c r="A196" s="35" t="s">
        <v>151</v>
      </c>
      <c r="B196" s="33" t="n">
        <f aca="false">C196/$C$197</f>
        <v>0.0714285714285714</v>
      </c>
      <c r="C196" s="5" t="n">
        <f aca="false">'summary 0924'!I32</f>
        <v>1</v>
      </c>
    </row>
    <row r="197" customFormat="false" ht="12.75" hidden="false" customHeight="false" outlineLevel="0" collapsed="false">
      <c r="A197" s="35" t="s">
        <v>152</v>
      </c>
      <c r="B197" s="36" t="n">
        <f aca="false">SUM(B188:B196)</f>
        <v>1</v>
      </c>
      <c r="C197" s="1" t="n">
        <f aca="false">SUM(C188:C196)</f>
        <v>14</v>
      </c>
      <c r="D197" s="1" t="n">
        <f aca="false">SUM(D188:D196)</f>
        <v>1547</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24</oddHeader>
    <oddFooter>&amp;L&amp;"Arial,Bold"Questions Call Nancy ext 54751</oddFooter>
  </headerFooter>
  <rowBreaks count="1" manualBreakCount="1">
    <brk id="11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7" activeCellId="0" sqref="I27"/>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v>2</v>
      </c>
    </row>
    <row r="11" customFormat="false" ht="12.75" hidden="false" customHeight="false" outlineLevel="0" collapsed="false">
      <c r="A11" s="6" t="s">
        <v>157</v>
      </c>
      <c r="B11" s="7"/>
      <c r="C11" s="7" t="s">
        <v>29</v>
      </c>
      <c r="D11" s="7"/>
      <c r="E11" s="7"/>
      <c r="F11" s="7"/>
      <c r="G11" s="7"/>
      <c r="H11" s="7"/>
      <c r="I11" s="7"/>
      <c r="J11" s="7"/>
      <c r="K11" s="7" t="n">
        <v>1</v>
      </c>
    </row>
    <row r="12" customFormat="false" ht="12.75" hidden="false" customHeight="false" outlineLevel="0" collapsed="false">
      <c r="A12" s="6" t="s">
        <v>96</v>
      </c>
      <c r="B12" s="7"/>
      <c r="C12" s="7" t="s">
        <v>30</v>
      </c>
      <c r="D12" s="7"/>
      <c r="E12" s="7"/>
      <c r="F12" s="7"/>
      <c r="G12" s="7"/>
      <c r="H12" s="7"/>
      <c r="I12" s="7"/>
      <c r="J12" s="7"/>
      <c r="K12" s="7" t="n">
        <f aca="false">1+3</f>
        <v>4</v>
      </c>
    </row>
    <row r="13" customFormat="false" ht="12.75" hidden="false" customHeight="false" outlineLevel="0" collapsed="false">
      <c r="A13" s="6" t="s">
        <v>91</v>
      </c>
      <c r="B13" s="7"/>
      <c r="C13" s="7" t="s">
        <v>158</v>
      </c>
      <c r="D13" s="7"/>
      <c r="E13" s="7"/>
      <c r="F13" s="7"/>
      <c r="G13" s="7"/>
      <c r="H13" s="7"/>
      <c r="I13" s="7"/>
      <c r="J13" s="7"/>
      <c r="K13" s="7" t="n">
        <v>4</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159</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160</v>
      </c>
      <c r="B17" s="7"/>
      <c r="C17" s="7" t="s">
        <v>35</v>
      </c>
      <c r="D17" s="7"/>
      <c r="E17" s="7"/>
      <c r="F17" s="7"/>
      <c r="G17" s="7"/>
      <c r="H17" s="7"/>
      <c r="I17" s="7"/>
      <c r="J17" s="7"/>
      <c r="K17" s="7" t="n">
        <v>3</v>
      </c>
    </row>
    <row r="18" customFormat="false" ht="12.75" hidden="false" customHeight="false" outlineLevel="0" collapsed="false">
      <c r="A18" s="6" t="s">
        <v>105</v>
      </c>
      <c r="B18" s="7"/>
      <c r="C18" s="7" t="s">
        <v>36</v>
      </c>
      <c r="D18" s="7"/>
      <c r="E18" s="7"/>
      <c r="F18" s="7"/>
      <c r="G18" s="7"/>
      <c r="H18" s="7"/>
      <c r="I18" s="7"/>
      <c r="J18" s="7"/>
      <c r="K18" s="46"/>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t="n">
        <f aca="false">1+1</f>
        <v>2</v>
      </c>
      <c r="J24" s="20"/>
      <c r="K24" s="20"/>
    </row>
    <row r="25" customFormat="false" ht="12.75" hidden="false" customHeight="false" outlineLevel="0" collapsed="false">
      <c r="A25" s="28" t="s">
        <v>39</v>
      </c>
      <c r="B25" s="22"/>
      <c r="C25" s="22"/>
      <c r="D25" s="30"/>
      <c r="E25" s="20"/>
      <c r="F25" s="30"/>
      <c r="G25" s="30"/>
      <c r="H25" s="20"/>
      <c r="I25" s="6"/>
      <c r="J25" s="20"/>
      <c r="K25" s="48"/>
    </row>
    <row r="26" customFormat="false" ht="12.75" hidden="false" customHeight="false" outlineLevel="0" collapsed="false">
      <c r="A26" s="28" t="s">
        <v>41</v>
      </c>
      <c r="B26" s="22"/>
      <c r="C26" s="22"/>
      <c r="D26" s="30"/>
      <c r="E26" s="20"/>
      <c r="F26" s="30"/>
      <c r="G26" s="30"/>
      <c r="H26" s="20"/>
      <c r="I26" s="6" t="n">
        <v>8</v>
      </c>
      <c r="J26" s="20"/>
      <c r="K26" s="30"/>
    </row>
    <row r="27" customFormat="false" ht="12.75" hidden="false" customHeight="false" outlineLevel="0" collapsed="false">
      <c r="A27" s="28" t="s">
        <v>148</v>
      </c>
      <c r="B27" s="22"/>
      <c r="C27" s="22"/>
      <c r="D27" s="30"/>
      <c r="E27" s="20"/>
      <c r="F27" s="30"/>
      <c r="G27" s="30"/>
      <c r="H27" s="20"/>
      <c r="I27" s="6"/>
      <c r="J27" s="20"/>
      <c r="K27" s="20"/>
    </row>
    <row r="28" customFormat="false" ht="12.75" hidden="false" customHeight="false" outlineLevel="0" collapsed="false">
      <c r="A28" s="28" t="s">
        <v>149</v>
      </c>
      <c r="B28" s="22"/>
      <c r="C28" s="22"/>
      <c r="D28" s="30"/>
      <c r="E28" s="20"/>
      <c r="F28" s="30"/>
      <c r="G28" s="30"/>
      <c r="H28" s="20"/>
      <c r="I28" s="6" t="n">
        <f aca="false">1+1</f>
        <v>2</v>
      </c>
      <c r="J28" s="20"/>
      <c r="K28" s="20"/>
    </row>
    <row r="29" customFormat="false" ht="12.75" hidden="false" customHeight="false" outlineLevel="0" collapsed="false">
      <c r="A29" s="28" t="s">
        <v>150</v>
      </c>
      <c r="B29" s="22"/>
      <c r="C29" s="22"/>
      <c r="D29" s="30"/>
      <c r="E29" s="20"/>
      <c r="F29" s="30"/>
      <c r="G29" s="30"/>
      <c r="H29" s="20"/>
      <c r="I29" s="6" t="n">
        <f aca="false">1</f>
        <v>1</v>
      </c>
      <c r="J29" s="20"/>
      <c r="K29" s="30"/>
    </row>
    <row r="30" customFormat="false" ht="12.75" hidden="false" customHeight="false" outlineLevel="0" collapsed="false">
      <c r="A30" s="28" t="s">
        <v>42</v>
      </c>
      <c r="B30" s="22"/>
      <c r="C30" s="22"/>
      <c r="D30" s="30"/>
      <c r="E30" s="20"/>
      <c r="F30" s="30"/>
      <c r="G30" s="30"/>
      <c r="H30" s="20"/>
      <c r="I30" s="6"/>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170</v>
      </c>
      <c r="I32" s="5" t="n">
        <v>1</v>
      </c>
      <c r="K32" s="50"/>
    </row>
    <row r="33" customFormat="false" ht="13.5" hidden="false" customHeight="false" outlineLevel="0" collapsed="false">
      <c r="A33" s="51" t="s">
        <v>154</v>
      </c>
      <c r="B33" s="52"/>
      <c r="C33" s="52"/>
      <c r="D33" s="52"/>
      <c r="E33" s="52"/>
      <c r="F33" s="52"/>
      <c r="G33" s="52"/>
      <c r="H33" s="52"/>
      <c r="I33" s="53" t="n">
        <f aca="false">SUM(I24:I32)</f>
        <v>14</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97"/>
  <sheetViews>
    <sheetView showFormulas="false" showGridLines="true" showRowColHeaders="true" showZeros="true" rightToLeft="false" tabSelected="false" showOutlineSymbols="true" defaultGridColor="true" view="normal" topLeftCell="A42" colorId="64" zoomScale="80" zoomScaleNormal="80" zoomScalePageLayoutView="100" workbookViewId="0">
      <selection pane="topLeft" activeCell="G112" activeCellId="0" sqref="G112"/>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9" min="28" style="1" width="9.14"/>
    <col collapsed="false" customWidth="true" hidden="false" outlineLevel="0" max="30" min="30" style="1" width="9.85"/>
    <col collapsed="false" customWidth="false" hidden="false" outlineLevel="0" max="257" min="31"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t="s">
        <v>24</v>
      </c>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c r="AD2" s="1" t="n">
        <f aca="false">'summary 0917'!K10</f>
        <v>2</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c r="AD4" s="1" t="n">
        <f aca="false">'summary 0917'!K12</f>
        <v>6</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c r="AD5" s="1" t="n">
        <f aca="false">'summary 0917'!K13</f>
        <v>6</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c r="AD9" s="1" t="n">
        <f aca="false">'summary 0917'!K17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c r="AD10" s="1" t="n">
        <f aca="false">'summary 0917'!K18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c r="AD11" s="1" t="n">
        <f aca="false">SUM(AD2:AD10)</f>
        <v>16</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9" t="n">
        <v>37151</v>
      </c>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n">
        <v>3</v>
      </c>
      <c r="AE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n">
        <v>57</v>
      </c>
      <c r="AE16" s="1" t="s">
        <v>39</v>
      </c>
    </row>
    <row r="17" customFormat="false" ht="12.75" hidden="false" customHeight="false" outlineLevel="0" collapsed="false">
      <c r="A17" s="1" t="s">
        <v>40</v>
      </c>
      <c r="AE17" s="1" t="s">
        <v>40</v>
      </c>
    </row>
    <row r="18" customFormat="false" ht="12.75" hidden="false" customHeight="false" outlineLevel="0" collapsed="false">
      <c r="A18" s="1" t="s">
        <v>41</v>
      </c>
      <c r="AE18" s="1" t="s">
        <v>41</v>
      </c>
    </row>
    <row r="19" customFormat="false" ht="12.75" hidden="false" customHeight="false" outlineLevel="0" collapsed="false">
      <c r="A19" s="1" t="s">
        <v>42</v>
      </c>
      <c r="AE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n">
        <v>6</v>
      </c>
      <c r="AE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n">
        <f aca="false">SUM(AD15:AD20)</f>
        <v>66</v>
      </c>
      <c r="AE22" s="1" t="s">
        <v>45</v>
      </c>
    </row>
    <row r="24" customFormat="false" ht="12.75" hidden="false" customHeight="false" outlineLevel="0" collapsed="false">
      <c r="A24" s="1" t="s">
        <v>46</v>
      </c>
      <c r="AE24" s="1" t="s">
        <v>46</v>
      </c>
    </row>
    <row r="111" customFormat="false" ht="12.75" hidden="false" customHeight="false" outlineLevel="0" collapsed="false">
      <c r="A111" s="10" t="s">
        <v>172</v>
      </c>
      <c r="B111" s="11"/>
      <c r="C111" s="11"/>
      <c r="D111" s="11"/>
      <c r="E111" s="11"/>
      <c r="F111" s="12"/>
      <c r="G111" s="11"/>
      <c r="H111" s="11"/>
      <c r="I111" s="12"/>
      <c r="J111" s="12"/>
      <c r="K111" s="12"/>
      <c r="L111" s="11"/>
    </row>
    <row r="112" customFormat="false" ht="12.75" hidden="false" customHeight="false" outlineLevel="0" collapsed="false">
      <c r="A112" s="11"/>
      <c r="B112" s="11"/>
      <c r="C112" s="11"/>
      <c r="D112" s="11"/>
      <c r="E112" s="11"/>
      <c r="F112" s="12"/>
      <c r="G112" s="11"/>
      <c r="H112" s="11"/>
      <c r="I112" s="12"/>
      <c r="J112" s="12"/>
      <c r="K112" s="12"/>
      <c r="L112" s="11"/>
    </row>
    <row r="113" customFormat="false" ht="12.75" hidden="false" customHeight="false" outlineLevel="0" collapsed="false">
      <c r="A113" s="13" t="s">
        <v>48</v>
      </c>
      <c r="B113" s="11"/>
      <c r="C113" s="11"/>
      <c r="D113" s="11"/>
      <c r="E113" s="11"/>
      <c r="F113" s="12"/>
      <c r="G113" s="11"/>
      <c r="H113" s="11"/>
      <c r="I113" s="12"/>
      <c r="J113" s="12"/>
      <c r="K113" s="12"/>
      <c r="L113" s="11"/>
    </row>
    <row r="114" customFormat="false" ht="12.75" hidden="false" customHeight="false" outlineLevel="0" collapsed="false">
      <c r="A114" s="11" t="s">
        <v>49</v>
      </c>
      <c r="B114" s="11"/>
      <c r="C114" s="11"/>
      <c r="D114" s="11"/>
      <c r="E114" s="11"/>
      <c r="F114" s="12"/>
      <c r="G114" s="11"/>
      <c r="H114" s="11"/>
      <c r="I114" s="12"/>
      <c r="J114" s="12"/>
      <c r="K114" s="12"/>
      <c r="L114" s="11"/>
    </row>
    <row r="115" customFormat="false" ht="12.75" hidden="false" customHeight="false" outlineLevel="0" collapsed="false">
      <c r="A115" s="11" t="s">
        <v>50</v>
      </c>
      <c r="B115" s="11"/>
      <c r="C115" s="11"/>
      <c r="D115" s="11"/>
      <c r="E115" s="11"/>
      <c r="F115" s="12"/>
      <c r="G115" s="11"/>
      <c r="H115" s="11"/>
      <c r="I115" s="12"/>
      <c r="J115" s="12"/>
      <c r="K115" s="12"/>
      <c r="L115" s="11"/>
    </row>
    <row r="116" customFormat="false" ht="12.75" hidden="false" customHeight="false" outlineLevel="0" collapsed="false">
      <c r="A116" s="11" t="s">
        <v>51</v>
      </c>
      <c r="B116" s="11"/>
      <c r="C116" s="11"/>
      <c r="D116" s="11"/>
      <c r="E116" s="11"/>
      <c r="F116" s="12"/>
      <c r="G116" s="11"/>
      <c r="H116" s="11"/>
      <c r="I116" s="12"/>
      <c r="J116" s="12"/>
      <c r="K116" s="12"/>
      <c r="L116" s="11"/>
    </row>
    <row r="117" customFormat="false" ht="12.75" hidden="false" customHeight="false" outlineLevel="0" collapsed="false">
      <c r="A117" s="11" t="s">
        <v>52</v>
      </c>
      <c r="B117" s="11"/>
      <c r="C117" s="11"/>
      <c r="D117" s="11"/>
      <c r="E117" s="11"/>
      <c r="F117" s="12"/>
      <c r="G117" s="11"/>
      <c r="H117" s="11"/>
      <c r="I117" s="12"/>
      <c r="J117" s="12"/>
      <c r="K117" s="12"/>
      <c r="L117" s="11"/>
    </row>
    <row r="118" customFormat="false" ht="12.75" hidden="false" customHeight="false" outlineLevel="0" collapsed="false">
      <c r="A118" s="11" t="s">
        <v>53</v>
      </c>
      <c r="B118" s="11"/>
      <c r="C118" s="11"/>
      <c r="D118" s="11"/>
      <c r="E118" s="11"/>
      <c r="F118" s="12"/>
      <c r="G118" s="11"/>
      <c r="H118" s="11"/>
      <c r="I118" s="12"/>
      <c r="J118" s="12"/>
      <c r="K118" s="12"/>
      <c r="L118" s="11"/>
    </row>
    <row r="119" customFormat="false" ht="12.75" hidden="false" customHeight="false" outlineLevel="0" collapsed="false">
      <c r="A119" s="11" t="s">
        <v>54</v>
      </c>
      <c r="B119" s="11"/>
      <c r="C119" s="11"/>
      <c r="D119" s="11"/>
      <c r="E119" s="11"/>
      <c r="F119" s="12"/>
      <c r="G119" s="11"/>
      <c r="H119" s="11"/>
      <c r="I119" s="12"/>
      <c r="J119" s="12"/>
      <c r="K119" s="12"/>
      <c r="L119" s="11"/>
    </row>
    <row r="120" customFormat="false" ht="12.75" hidden="false" customHeight="false" outlineLevel="0" collapsed="false">
      <c r="A120" s="11" t="s">
        <v>55</v>
      </c>
      <c r="B120" s="11"/>
      <c r="C120" s="11"/>
      <c r="D120" s="11"/>
      <c r="E120" s="11"/>
      <c r="F120" s="12"/>
      <c r="G120" s="11"/>
      <c r="H120" s="11"/>
      <c r="I120" s="12"/>
      <c r="J120" s="12"/>
      <c r="K120" s="12"/>
      <c r="L120" s="11"/>
    </row>
    <row r="121" customFormat="false" ht="12.75" hidden="false" customHeight="false" outlineLevel="0" collapsed="false">
      <c r="A121" s="11" t="s">
        <v>56</v>
      </c>
      <c r="B121" s="11"/>
      <c r="C121" s="11"/>
      <c r="D121" s="11"/>
      <c r="E121" s="11"/>
      <c r="F121" s="12"/>
      <c r="G121" s="11"/>
      <c r="H121" s="11"/>
      <c r="I121" s="12"/>
      <c r="J121" s="12"/>
      <c r="K121" s="12"/>
      <c r="L121" s="11"/>
    </row>
    <row r="122" customFormat="false" ht="12.75" hidden="false" customHeight="false" outlineLevel="0" collapsed="false">
      <c r="A122" s="11" t="s">
        <v>57</v>
      </c>
      <c r="B122" s="11"/>
      <c r="C122" s="11"/>
      <c r="D122" s="11"/>
      <c r="E122" s="11"/>
      <c r="F122" s="12"/>
      <c r="G122" s="11"/>
      <c r="H122" s="11"/>
      <c r="I122" s="12"/>
      <c r="J122" s="12"/>
      <c r="K122" s="12"/>
      <c r="L122" s="11"/>
    </row>
    <row r="123" customFormat="false" ht="12.75" hidden="false" customHeight="false" outlineLevel="0" collapsed="false">
      <c r="A123" s="11"/>
      <c r="B123" s="11"/>
      <c r="C123" s="11"/>
      <c r="D123" s="11"/>
      <c r="E123" s="11"/>
      <c r="F123" s="12"/>
      <c r="G123" s="11"/>
      <c r="H123" s="11"/>
      <c r="I123" s="12"/>
      <c r="J123" s="12"/>
      <c r="K123" s="12"/>
      <c r="L123" s="11"/>
    </row>
    <row r="124" customFormat="false" ht="12.75" hidden="false" customHeight="false" outlineLevel="0" collapsed="false">
      <c r="A124" s="14"/>
      <c r="B124" s="14"/>
      <c r="C124" s="14"/>
      <c r="D124" s="14"/>
      <c r="E124" s="14" t="s">
        <v>58</v>
      </c>
      <c r="F124" s="14"/>
      <c r="G124" s="14"/>
      <c r="H124" s="14"/>
      <c r="I124" s="14" t="s">
        <v>59</v>
      </c>
      <c r="J124" s="14" t="s">
        <v>60</v>
      </c>
      <c r="K124" s="14" t="s">
        <v>61</v>
      </c>
      <c r="L124" s="14" t="s">
        <v>62</v>
      </c>
    </row>
    <row r="125" customFormat="false" ht="12.75" hidden="false" customHeight="false" outlineLevel="0" collapsed="false">
      <c r="A125" s="14" t="s">
        <v>63</v>
      </c>
      <c r="B125" s="14" t="s">
        <v>64</v>
      </c>
      <c r="C125" s="14" t="s">
        <v>65</v>
      </c>
      <c r="D125" s="14" t="s">
        <v>66</v>
      </c>
      <c r="E125" s="14" t="s">
        <v>67</v>
      </c>
      <c r="F125" s="14" t="s">
        <v>48</v>
      </c>
      <c r="G125" s="14" t="s">
        <v>68</v>
      </c>
      <c r="H125" s="14" t="s">
        <v>69</v>
      </c>
      <c r="I125" s="14" t="s">
        <v>70</v>
      </c>
      <c r="J125" s="14" t="s">
        <v>71</v>
      </c>
      <c r="K125" s="14" t="s">
        <v>72</v>
      </c>
      <c r="L125" s="14" t="s">
        <v>73</v>
      </c>
    </row>
    <row r="126" customFormat="false" ht="12.75" hidden="false" customHeight="false" outlineLevel="0" collapsed="false">
      <c r="A126" s="14"/>
      <c r="B126" s="14"/>
      <c r="C126" s="14"/>
      <c r="D126" s="14"/>
      <c r="E126" s="14"/>
      <c r="F126" s="14"/>
      <c r="G126" s="14"/>
      <c r="H126" s="14"/>
      <c r="I126" s="14"/>
      <c r="J126" s="14"/>
      <c r="K126" s="14"/>
      <c r="L126" s="14"/>
    </row>
    <row r="127" customFormat="false" ht="25.5" hidden="false" customHeight="false" outlineLevel="0" collapsed="false">
      <c r="A127" s="19" t="n">
        <v>37155</v>
      </c>
      <c r="B127" s="21" t="s">
        <v>259</v>
      </c>
      <c r="C127" s="21" t="s">
        <v>41</v>
      </c>
      <c r="D127" s="21" t="s">
        <v>111</v>
      </c>
      <c r="E127" s="21" t="s">
        <v>112</v>
      </c>
      <c r="F127" s="21" t="s">
        <v>160</v>
      </c>
      <c r="G127" s="22" t="s">
        <v>260</v>
      </c>
      <c r="H127" s="22"/>
      <c r="I127" s="21" t="s">
        <v>87</v>
      </c>
      <c r="J127" s="21" t="s">
        <v>80</v>
      </c>
      <c r="K127" s="21" t="s">
        <v>87</v>
      </c>
      <c r="L127" s="21" t="s">
        <v>81</v>
      </c>
    </row>
    <row r="128" customFormat="false" ht="63.75" hidden="false" customHeight="false" outlineLevel="0" collapsed="false">
      <c r="A128" s="19" t="n">
        <v>37155</v>
      </c>
      <c r="B128" s="21" t="s">
        <v>261</v>
      </c>
      <c r="C128" s="21" t="s">
        <v>41</v>
      </c>
      <c r="D128" s="21" t="s">
        <v>180</v>
      </c>
      <c r="E128" s="21" t="s">
        <v>90</v>
      </c>
      <c r="F128" s="21" t="s">
        <v>91</v>
      </c>
      <c r="G128" s="22" t="s">
        <v>262</v>
      </c>
      <c r="H128" s="21"/>
      <c r="I128" s="21" t="s">
        <v>80</v>
      </c>
      <c r="J128" s="21" t="s">
        <v>80</v>
      </c>
      <c r="K128" s="21" t="s">
        <v>87</v>
      </c>
      <c r="L128" s="21" t="s">
        <v>81</v>
      </c>
    </row>
    <row r="129" customFormat="false" ht="38.25" hidden="false" customHeight="false" outlineLevel="0" collapsed="false">
      <c r="A129" s="19" t="n">
        <v>37155</v>
      </c>
      <c r="B129" s="21" t="s">
        <v>263</v>
      </c>
      <c r="C129" s="21" t="s">
        <v>41</v>
      </c>
      <c r="D129" s="21" t="s">
        <v>180</v>
      </c>
      <c r="E129" s="21" t="s">
        <v>90</v>
      </c>
      <c r="F129" s="21" t="s">
        <v>91</v>
      </c>
      <c r="G129" s="22" t="s">
        <v>264</v>
      </c>
      <c r="H129" s="21"/>
      <c r="I129" s="21" t="s">
        <v>80</v>
      </c>
      <c r="J129" s="21" t="s">
        <v>80</v>
      </c>
      <c r="K129" s="21" t="s">
        <v>87</v>
      </c>
      <c r="L129" s="21" t="s">
        <v>81</v>
      </c>
    </row>
    <row r="130" customFormat="false" ht="210" hidden="false" customHeight="true" outlineLevel="0" collapsed="false">
      <c r="A130" s="19" t="n">
        <v>37155</v>
      </c>
      <c r="B130" s="22" t="s">
        <v>265</v>
      </c>
      <c r="C130" s="21" t="s">
        <v>39</v>
      </c>
      <c r="D130" s="21" t="s">
        <v>140</v>
      </c>
      <c r="E130" s="21" t="s">
        <v>266</v>
      </c>
      <c r="F130" s="21" t="s">
        <v>96</v>
      </c>
      <c r="G130" s="22" t="s">
        <v>267</v>
      </c>
      <c r="H130" s="21"/>
      <c r="I130" s="21" t="s">
        <v>80</v>
      </c>
      <c r="J130" s="21" t="s">
        <v>80</v>
      </c>
      <c r="K130" s="21" t="s">
        <v>80</v>
      </c>
      <c r="L130" s="21" t="s">
        <v>81</v>
      </c>
    </row>
    <row r="131" customFormat="false" ht="24.75" hidden="false" customHeight="true" outlineLevel="0" collapsed="false">
      <c r="A131" s="19" t="n">
        <v>37154</v>
      </c>
      <c r="B131" s="21" t="s">
        <v>268</v>
      </c>
      <c r="C131" s="21" t="s">
        <v>41</v>
      </c>
      <c r="D131" s="21" t="s">
        <v>108</v>
      </c>
      <c r="E131" s="21" t="s">
        <v>90</v>
      </c>
      <c r="F131" s="21" t="s">
        <v>105</v>
      </c>
      <c r="G131" s="22" t="s">
        <v>269</v>
      </c>
      <c r="H131" s="21"/>
      <c r="I131" s="21" t="s">
        <v>80</v>
      </c>
      <c r="J131" s="21" t="s">
        <v>80</v>
      </c>
      <c r="K131" s="21" t="s">
        <v>87</v>
      </c>
      <c r="L131" s="21" t="s">
        <v>81</v>
      </c>
    </row>
    <row r="132" customFormat="false" ht="38.25" hidden="false" customHeight="false" outlineLevel="0" collapsed="false">
      <c r="A132" s="19" t="n">
        <v>37154</v>
      </c>
      <c r="B132" s="21" t="s">
        <v>270</v>
      </c>
      <c r="C132" s="21" t="s">
        <v>41</v>
      </c>
      <c r="D132" s="21" t="s">
        <v>270</v>
      </c>
      <c r="E132" s="21" t="s">
        <v>90</v>
      </c>
      <c r="F132" s="21" t="s">
        <v>85</v>
      </c>
      <c r="G132" s="22" t="s">
        <v>271</v>
      </c>
      <c r="H132" s="21"/>
      <c r="I132" s="21" t="s">
        <v>80</v>
      </c>
      <c r="J132" s="21" t="s">
        <v>80</v>
      </c>
      <c r="K132" s="21" t="s">
        <v>87</v>
      </c>
      <c r="L132" s="21" t="s">
        <v>81</v>
      </c>
      <c r="M132" s="23"/>
      <c r="N132" s="23"/>
      <c r="O132" s="23"/>
      <c r="P132" s="23"/>
      <c r="Q132" s="23"/>
      <c r="R132" s="23"/>
      <c r="S132" s="23"/>
      <c r="T132" s="23"/>
      <c r="U132" s="23"/>
      <c r="V132" s="23"/>
      <c r="W132" s="23"/>
      <c r="X132" s="23"/>
      <c r="Y132" s="23"/>
    </row>
    <row r="133" customFormat="false" ht="51" hidden="false" customHeight="false" outlineLevel="0" collapsed="false">
      <c r="A133" s="19" t="n">
        <v>37154</v>
      </c>
      <c r="B133" s="22" t="s">
        <v>272</v>
      </c>
      <c r="C133" s="21" t="s">
        <v>41</v>
      </c>
      <c r="D133" s="21" t="s">
        <v>180</v>
      </c>
      <c r="E133" s="21" t="s">
        <v>90</v>
      </c>
      <c r="F133" s="21" t="s">
        <v>91</v>
      </c>
      <c r="G133" s="22" t="s">
        <v>273</v>
      </c>
      <c r="H133" s="21"/>
      <c r="I133" s="21" t="s">
        <v>80</v>
      </c>
      <c r="J133" s="21" t="s">
        <v>80</v>
      </c>
      <c r="K133" s="21" t="s">
        <v>87</v>
      </c>
      <c r="L133" s="21" t="s">
        <v>81</v>
      </c>
      <c r="M133" s="23"/>
      <c r="N133" s="23"/>
      <c r="O133" s="23"/>
      <c r="P133" s="23"/>
      <c r="Q133" s="23"/>
      <c r="R133" s="23"/>
      <c r="S133" s="23"/>
      <c r="T133" s="23"/>
      <c r="U133" s="23"/>
      <c r="V133" s="23"/>
      <c r="W133" s="23"/>
      <c r="X133" s="23"/>
      <c r="Y133" s="23"/>
    </row>
    <row r="134" customFormat="false" ht="51" hidden="false" customHeight="false" outlineLevel="0" collapsed="false">
      <c r="A134" s="19" t="n">
        <v>37153</v>
      </c>
      <c r="B134" s="21" t="s">
        <v>274</v>
      </c>
      <c r="C134" s="21" t="s">
        <v>41</v>
      </c>
      <c r="D134" s="21" t="s">
        <v>180</v>
      </c>
      <c r="E134" s="21" t="s">
        <v>90</v>
      </c>
      <c r="F134" s="21" t="s">
        <v>91</v>
      </c>
      <c r="G134" s="22" t="s">
        <v>275</v>
      </c>
      <c r="H134" s="21"/>
      <c r="I134" s="21" t="s">
        <v>80</v>
      </c>
      <c r="J134" s="21" t="s">
        <v>80</v>
      </c>
      <c r="K134" s="21" t="s">
        <v>87</v>
      </c>
      <c r="L134" s="21" t="s">
        <v>81</v>
      </c>
      <c r="M134" s="23"/>
      <c r="N134" s="23"/>
      <c r="O134" s="23"/>
      <c r="P134" s="23"/>
      <c r="Q134" s="23"/>
      <c r="R134" s="23"/>
      <c r="S134" s="23"/>
      <c r="T134" s="23"/>
      <c r="U134" s="23"/>
      <c r="V134" s="23"/>
      <c r="W134" s="23"/>
      <c r="X134" s="23"/>
      <c r="Y134" s="23"/>
    </row>
    <row r="135" customFormat="false" ht="55.5" hidden="false" customHeight="true" outlineLevel="0" collapsed="false">
      <c r="A135" s="19" t="n">
        <v>37153</v>
      </c>
      <c r="B135" s="21" t="s">
        <v>183</v>
      </c>
      <c r="C135" s="21" t="s">
        <v>41</v>
      </c>
      <c r="D135" s="21" t="s">
        <v>183</v>
      </c>
      <c r="E135" s="21" t="s">
        <v>90</v>
      </c>
      <c r="F135" s="21" t="s">
        <v>91</v>
      </c>
      <c r="G135" s="22" t="s">
        <v>276</v>
      </c>
      <c r="H135" s="21"/>
      <c r="I135" s="21" t="s">
        <v>80</v>
      </c>
      <c r="J135" s="21" t="s">
        <v>80</v>
      </c>
      <c r="K135" s="21" t="s">
        <v>87</v>
      </c>
      <c r="L135" s="21" t="s">
        <v>81</v>
      </c>
      <c r="M135" s="23"/>
      <c r="N135" s="23"/>
      <c r="O135" s="23"/>
      <c r="P135" s="23"/>
      <c r="Q135" s="23"/>
      <c r="R135" s="23"/>
      <c r="S135" s="23"/>
      <c r="T135" s="23"/>
      <c r="U135" s="23"/>
      <c r="V135" s="23"/>
      <c r="W135" s="23"/>
      <c r="X135" s="23"/>
      <c r="Y135" s="23"/>
    </row>
    <row r="136" customFormat="false" ht="63.75" hidden="false" customHeight="false" outlineLevel="0" collapsed="false">
      <c r="A136" s="19" t="n">
        <v>37152</v>
      </c>
      <c r="B136" s="21" t="s">
        <v>277</v>
      </c>
      <c r="C136" s="21" t="s">
        <v>118</v>
      </c>
      <c r="D136" s="21" t="s">
        <v>278</v>
      </c>
      <c r="E136" s="21" t="s">
        <v>197</v>
      </c>
      <c r="F136" s="21" t="s">
        <v>96</v>
      </c>
      <c r="G136" s="22" t="s">
        <v>279</v>
      </c>
      <c r="H136" s="21"/>
      <c r="I136" s="21" t="s">
        <v>87</v>
      </c>
      <c r="J136" s="21" t="s">
        <v>87</v>
      </c>
      <c r="K136" s="21" t="s">
        <v>80</v>
      </c>
      <c r="L136" s="21" t="s">
        <v>81</v>
      </c>
      <c r="M136" s="23"/>
      <c r="N136" s="23"/>
      <c r="O136" s="23"/>
      <c r="P136" s="23"/>
      <c r="Q136" s="23"/>
      <c r="R136" s="23"/>
      <c r="S136" s="23"/>
      <c r="T136" s="23"/>
      <c r="U136" s="23"/>
      <c r="V136" s="23"/>
      <c r="W136" s="23"/>
      <c r="X136" s="23"/>
      <c r="Y136" s="23"/>
    </row>
    <row r="137" customFormat="false" ht="12.75" hidden="false" customHeight="false" outlineLevel="0" collapsed="false">
      <c r="A137" s="19" t="n">
        <v>37152</v>
      </c>
      <c r="B137" s="21" t="s">
        <v>280</v>
      </c>
      <c r="C137" s="21" t="s">
        <v>39</v>
      </c>
      <c r="D137" s="21" t="s">
        <v>140</v>
      </c>
      <c r="E137" s="21" t="s">
        <v>104</v>
      </c>
      <c r="F137" s="21" t="s">
        <v>96</v>
      </c>
      <c r="G137" s="22" t="s">
        <v>281</v>
      </c>
      <c r="H137" s="21"/>
      <c r="I137" s="21" t="s">
        <v>80</v>
      </c>
      <c r="J137" s="21" t="s">
        <v>80</v>
      </c>
      <c r="K137" s="21" t="s">
        <v>80</v>
      </c>
      <c r="L137" s="21" t="s">
        <v>81</v>
      </c>
      <c r="M137" s="23"/>
      <c r="N137" s="23"/>
      <c r="O137" s="23"/>
      <c r="P137" s="23"/>
      <c r="Q137" s="23"/>
      <c r="R137" s="23"/>
      <c r="S137" s="23"/>
      <c r="T137" s="23"/>
      <c r="U137" s="23"/>
      <c r="V137" s="23"/>
      <c r="W137" s="23"/>
      <c r="X137" s="23"/>
      <c r="Y137" s="23"/>
    </row>
    <row r="138" customFormat="false" ht="12.75" hidden="false" customHeight="false" outlineLevel="0" collapsed="false">
      <c r="A138" s="19" t="n">
        <v>37152</v>
      </c>
      <c r="B138" s="21" t="s">
        <v>282</v>
      </c>
      <c r="C138" s="21" t="s">
        <v>39</v>
      </c>
      <c r="D138" s="21" t="s">
        <v>283</v>
      </c>
      <c r="E138" s="21"/>
      <c r="F138" s="21" t="s">
        <v>96</v>
      </c>
      <c r="G138" s="22" t="s">
        <v>284</v>
      </c>
      <c r="H138" s="21"/>
      <c r="I138" s="21" t="s">
        <v>80</v>
      </c>
      <c r="J138" s="21" t="s">
        <v>80</v>
      </c>
      <c r="K138" s="21" t="s">
        <v>80</v>
      </c>
      <c r="L138" s="21" t="s">
        <v>81</v>
      </c>
      <c r="M138" s="23"/>
      <c r="N138" s="23"/>
      <c r="O138" s="23"/>
      <c r="P138" s="23"/>
      <c r="Q138" s="23"/>
      <c r="R138" s="23"/>
      <c r="S138" s="23"/>
      <c r="T138" s="23"/>
      <c r="U138" s="23"/>
      <c r="V138" s="23"/>
      <c r="W138" s="23"/>
      <c r="X138" s="23"/>
      <c r="Y138" s="23"/>
    </row>
    <row r="139" customFormat="false" ht="25.5" hidden="false" customHeight="false" outlineLevel="0" collapsed="false">
      <c r="A139" s="19" t="n">
        <v>37152</v>
      </c>
      <c r="B139" s="22" t="s">
        <v>285</v>
      </c>
      <c r="C139" s="21" t="s">
        <v>39</v>
      </c>
      <c r="D139" s="21"/>
      <c r="E139" s="21" t="s">
        <v>104</v>
      </c>
      <c r="F139" s="21" t="s">
        <v>85</v>
      </c>
      <c r="G139" s="22" t="s">
        <v>286</v>
      </c>
      <c r="H139" s="21"/>
      <c r="I139" s="21" t="s">
        <v>87</v>
      </c>
      <c r="J139" s="21" t="s">
        <v>80</v>
      </c>
      <c r="K139" s="21" t="s">
        <v>87</v>
      </c>
      <c r="L139" s="21" t="s">
        <v>81</v>
      </c>
      <c r="M139" s="23"/>
      <c r="N139" s="23"/>
      <c r="O139" s="23"/>
      <c r="P139" s="23"/>
      <c r="Q139" s="23"/>
      <c r="R139" s="23"/>
      <c r="S139" s="23"/>
      <c r="T139" s="23"/>
      <c r="U139" s="23"/>
      <c r="V139" s="23"/>
      <c r="W139" s="23"/>
      <c r="X139" s="23"/>
      <c r="Y139" s="23"/>
    </row>
    <row r="140" customFormat="false" ht="25.5" hidden="false" customHeight="false" outlineLevel="0" collapsed="false">
      <c r="A140" s="19" t="n">
        <v>37151</v>
      </c>
      <c r="B140" s="21" t="s">
        <v>287</v>
      </c>
      <c r="C140" s="21" t="s">
        <v>39</v>
      </c>
      <c r="D140" s="21" t="s">
        <v>140</v>
      </c>
      <c r="E140" s="21" t="s">
        <v>104</v>
      </c>
      <c r="F140" s="21" t="s">
        <v>96</v>
      </c>
      <c r="G140" s="22" t="s">
        <v>288</v>
      </c>
      <c r="H140" s="21"/>
      <c r="I140" s="21" t="s">
        <v>80</v>
      </c>
      <c r="J140" s="21" t="s">
        <v>80</v>
      </c>
      <c r="K140" s="21" t="s">
        <v>87</v>
      </c>
      <c r="L140" s="21" t="s">
        <v>81</v>
      </c>
      <c r="M140" s="23"/>
      <c r="N140" s="23"/>
      <c r="O140" s="23"/>
      <c r="P140" s="23"/>
      <c r="Q140" s="23"/>
      <c r="R140" s="23"/>
      <c r="S140" s="23"/>
      <c r="T140" s="23"/>
      <c r="U140" s="23"/>
      <c r="V140" s="23"/>
      <c r="W140" s="23"/>
      <c r="X140" s="23"/>
      <c r="Y140" s="23"/>
    </row>
    <row r="141" customFormat="false" ht="25.5" hidden="false" customHeight="false" outlineLevel="0" collapsed="false">
      <c r="A141" s="19" t="n">
        <v>37151</v>
      </c>
      <c r="B141" s="21" t="s">
        <v>289</v>
      </c>
      <c r="C141" s="21" t="s">
        <v>41</v>
      </c>
      <c r="D141" s="21"/>
      <c r="E141" s="21" t="s">
        <v>90</v>
      </c>
      <c r="F141" s="21" t="s">
        <v>96</v>
      </c>
      <c r="G141" s="22" t="s">
        <v>290</v>
      </c>
      <c r="H141" s="21"/>
      <c r="I141" s="21" t="s">
        <v>87</v>
      </c>
      <c r="J141" s="21" t="s">
        <v>80</v>
      </c>
      <c r="K141" s="21" t="s">
        <v>87</v>
      </c>
      <c r="L141" s="21" t="s">
        <v>81</v>
      </c>
      <c r="M141" s="23"/>
      <c r="N141" s="23"/>
      <c r="O141" s="23"/>
      <c r="P141" s="23"/>
      <c r="Q141" s="23"/>
      <c r="R141" s="23"/>
      <c r="S141" s="23"/>
      <c r="T141" s="23"/>
      <c r="U141" s="23"/>
      <c r="V141" s="23"/>
      <c r="W141" s="23"/>
      <c r="X141" s="23"/>
      <c r="Y141" s="23"/>
    </row>
    <row r="142" customFormat="false" ht="38.25" hidden="false" customHeight="false" outlineLevel="0" collapsed="false">
      <c r="A142" s="19" t="n">
        <v>37151</v>
      </c>
      <c r="B142" s="21" t="s">
        <v>183</v>
      </c>
      <c r="C142" s="21" t="s">
        <v>41</v>
      </c>
      <c r="D142" s="21" t="s">
        <v>183</v>
      </c>
      <c r="E142" s="21" t="s">
        <v>90</v>
      </c>
      <c r="F142" s="21" t="s">
        <v>91</v>
      </c>
      <c r="G142" s="22" t="s">
        <v>291</v>
      </c>
      <c r="H142" s="21"/>
      <c r="I142" s="21" t="s">
        <v>80</v>
      </c>
      <c r="J142" s="21" t="s">
        <v>80</v>
      </c>
      <c r="K142" s="21" t="s">
        <v>87</v>
      </c>
      <c r="L142" s="21" t="s">
        <v>81</v>
      </c>
      <c r="M142" s="23"/>
      <c r="N142" s="23"/>
      <c r="O142" s="23"/>
      <c r="P142" s="23"/>
      <c r="Q142" s="23"/>
      <c r="R142" s="23"/>
      <c r="S142" s="23"/>
      <c r="T142" s="23"/>
      <c r="U142" s="23"/>
      <c r="V142" s="23"/>
      <c r="W142" s="23"/>
      <c r="X142" s="23"/>
      <c r="Y142" s="23"/>
    </row>
    <row r="143" customFormat="false" ht="12.75" hidden="false" customHeight="false" outlineLevel="0" collapsed="false">
      <c r="A143" s="54"/>
      <c r="B143" s="55"/>
      <c r="C143" s="55"/>
      <c r="D143" s="55"/>
      <c r="E143" s="55"/>
      <c r="F143" s="55"/>
      <c r="G143" s="56"/>
      <c r="H143" s="56"/>
      <c r="I143" s="55"/>
      <c r="J143" s="55"/>
      <c r="K143" s="55"/>
      <c r="L143" s="17"/>
      <c r="M143" s="23"/>
      <c r="N143" s="23"/>
      <c r="O143" s="23"/>
      <c r="P143" s="23"/>
      <c r="Q143" s="23"/>
      <c r="R143" s="23"/>
      <c r="S143" s="23"/>
      <c r="T143" s="23"/>
      <c r="U143" s="23"/>
      <c r="V143" s="23"/>
      <c r="W143" s="23"/>
      <c r="X143" s="23"/>
      <c r="Y143" s="23"/>
    </row>
    <row r="144" customFormat="false" ht="12.75" hidden="false" customHeight="false" outlineLevel="0" collapsed="false">
      <c r="A144" s="19"/>
      <c r="B144" s="21"/>
      <c r="C144" s="21"/>
      <c r="D144" s="21"/>
      <c r="E144" s="21"/>
      <c r="F144" s="21"/>
      <c r="G144" s="22"/>
      <c r="H144" s="22"/>
      <c r="I144" s="21"/>
      <c r="J144" s="21"/>
      <c r="K144" s="21"/>
      <c r="L144" s="17"/>
      <c r="M144" s="23"/>
      <c r="N144" s="23"/>
      <c r="O144" s="23"/>
      <c r="P144" s="23"/>
      <c r="Q144" s="23"/>
      <c r="R144" s="23"/>
      <c r="S144" s="23"/>
      <c r="T144" s="23"/>
      <c r="U144" s="23"/>
      <c r="V144" s="23"/>
      <c r="W144" s="23"/>
      <c r="X144" s="23"/>
      <c r="Y144" s="23"/>
    </row>
    <row r="145" customFormat="false" ht="12.75" hidden="false" customHeight="false" outlineLevel="0" collapsed="false">
      <c r="A145" s="15"/>
      <c r="B145" s="22"/>
      <c r="C145" s="17"/>
      <c r="D145" s="17"/>
      <c r="E145" s="17"/>
      <c r="F145" s="17"/>
      <c r="G145" s="22"/>
      <c r="H145" s="22"/>
      <c r="I145" s="17"/>
      <c r="J145" s="17"/>
      <c r="K145" s="17"/>
      <c r="L145" s="17"/>
      <c r="M145" s="23"/>
      <c r="N145" s="23"/>
      <c r="O145" s="23"/>
      <c r="P145" s="23"/>
      <c r="Q145" s="23"/>
      <c r="R145" s="23"/>
      <c r="S145" s="23"/>
      <c r="T145" s="23"/>
      <c r="U145" s="23"/>
      <c r="V145" s="23"/>
      <c r="W145" s="23"/>
      <c r="X145" s="23"/>
      <c r="Y145" s="23"/>
    </row>
    <row r="146" customFormat="false" ht="12.75" hidden="false" customHeight="false" outlineLevel="0" collapsed="false">
      <c r="A146" s="15"/>
      <c r="B146" s="22"/>
      <c r="C146" s="17"/>
      <c r="D146" s="17"/>
      <c r="E146" s="17"/>
      <c r="F146" s="17"/>
      <c r="G146" s="22"/>
      <c r="H146" s="22"/>
      <c r="I146" s="17"/>
      <c r="J146" s="17"/>
      <c r="K146" s="17"/>
      <c r="L146" s="17"/>
      <c r="M146" s="23"/>
      <c r="N146" s="23"/>
      <c r="O146" s="23"/>
      <c r="P146" s="23"/>
      <c r="Q146" s="23"/>
      <c r="R146" s="23"/>
      <c r="S146" s="23"/>
      <c r="T146" s="23"/>
      <c r="U146" s="23"/>
      <c r="V146" s="23"/>
      <c r="W146" s="23"/>
      <c r="X146" s="23"/>
      <c r="Y146" s="23"/>
    </row>
    <row r="147" customFormat="false" ht="12.75" hidden="false" customHeight="false" outlineLevel="0" collapsed="false">
      <c r="A147" s="15"/>
      <c r="B147" s="22"/>
      <c r="C147" s="17"/>
      <c r="D147" s="17"/>
      <c r="E147" s="17"/>
      <c r="F147" s="17"/>
      <c r="G147" s="22"/>
      <c r="H147" s="22"/>
      <c r="I147" s="17"/>
      <c r="J147" s="17"/>
      <c r="K147" s="17"/>
      <c r="L147" s="17"/>
      <c r="M147" s="23"/>
      <c r="N147" s="23"/>
      <c r="O147" s="23"/>
      <c r="P147" s="23"/>
      <c r="Q147" s="23"/>
      <c r="R147" s="23"/>
      <c r="S147" s="23"/>
      <c r="T147" s="23"/>
      <c r="U147" s="23"/>
      <c r="V147" s="23"/>
      <c r="W147" s="23"/>
      <c r="X147" s="23"/>
      <c r="Y147" s="23"/>
    </row>
    <row r="148" customFormat="false" ht="12.75" hidden="false" customHeight="false" outlineLevel="0" collapsed="false">
      <c r="A148" s="15"/>
      <c r="B148" s="22"/>
      <c r="C148" s="17"/>
      <c r="D148" s="17"/>
      <c r="E148" s="17"/>
      <c r="F148" s="17"/>
      <c r="G148" s="22"/>
      <c r="H148" s="22"/>
      <c r="I148" s="17"/>
      <c r="J148" s="17"/>
      <c r="K148" s="17"/>
      <c r="L148" s="17"/>
      <c r="M148" s="23"/>
      <c r="N148" s="23"/>
      <c r="O148" s="23"/>
      <c r="P148" s="23"/>
      <c r="Q148" s="23"/>
      <c r="R148" s="23"/>
      <c r="S148" s="23"/>
      <c r="T148" s="23"/>
      <c r="U148" s="23"/>
      <c r="V148" s="23"/>
      <c r="W148" s="23"/>
      <c r="X148" s="23"/>
      <c r="Y148" s="23"/>
    </row>
    <row r="149" customFormat="false" ht="105.75" hidden="false" customHeight="true" outlineLevel="0" collapsed="false">
      <c r="A149" s="15"/>
      <c r="B149" s="22"/>
      <c r="C149" s="17"/>
      <c r="D149" s="17"/>
      <c r="E149" s="17"/>
      <c r="F149" s="17"/>
      <c r="G149" s="22"/>
      <c r="H149" s="17"/>
      <c r="I149" s="17"/>
      <c r="J149" s="17"/>
      <c r="K149" s="17"/>
      <c r="L149" s="17"/>
    </row>
    <row r="150" customFormat="false" ht="12.75" hidden="false" customHeight="false" outlineLevel="0" collapsed="false">
      <c r="A150" s="19"/>
      <c r="B150" s="21"/>
      <c r="C150" s="21"/>
      <c r="D150" s="21"/>
      <c r="E150" s="21"/>
      <c r="F150" s="21"/>
      <c r="G150" s="22"/>
      <c r="H150" s="22"/>
      <c r="I150" s="21"/>
      <c r="J150" s="21"/>
      <c r="K150" s="21"/>
      <c r="L150" s="21"/>
    </row>
    <row r="151" customFormat="false" ht="12.75" hidden="false" customHeight="false" outlineLevel="0" collapsed="false">
      <c r="A151" s="19"/>
      <c r="B151" s="21"/>
      <c r="C151" s="21"/>
      <c r="D151" s="21"/>
      <c r="E151" s="21"/>
      <c r="F151" s="21"/>
      <c r="G151" s="22"/>
      <c r="H151" s="22"/>
      <c r="I151" s="21"/>
      <c r="J151" s="21"/>
      <c r="K151" s="21"/>
      <c r="L151" s="21"/>
    </row>
    <row r="152" customFormat="false" ht="12.75" hidden="false" customHeight="false" outlineLevel="0" collapsed="false">
      <c r="A152" s="19"/>
      <c r="B152" s="21"/>
      <c r="C152" s="21"/>
      <c r="D152" s="21"/>
      <c r="E152" s="21"/>
      <c r="F152" s="21"/>
      <c r="G152" s="22"/>
      <c r="H152" s="22"/>
      <c r="I152" s="21"/>
      <c r="J152" s="21"/>
      <c r="K152" s="21"/>
      <c r="L152" s="21"/>
    </row>
    <row r="153" customFormat="false" ht="12.75" hidden="false" customHeight="false" outlineLevel="0" collapsed="false">
      <c r="A153" s="19"/>
      <c r="B153" s="21"/>
      <c r="C153" s="21"/>
      <c r="D153" s="21"/>
      <c r="E153" s="21"/>
      <c r="F153" s="21"/>
      <c r="G153" s="24"/>
      <c r="H153" s="21"/>
      <c r="I153" s="21"/>
      <c r="J153" s="21"/>
      <c r="K153" s="21"/>
      <c r="L153" s="21"/>
    </row>
    <row r="154" customFormat="false" ht="12.75" hidden="false" customHeight="false" outlineLevel="0" collapsed="false">
      <c r="A154" s="19"/>
      <c r="B154" s="21"/>
      <c r="C154" s="21"/>
      <c r="D154" s="21"/>
      <c r="E154" s="21"/>
      <c r="F154" s="21"/>
      <c r="G154" s="24"/>
      <c r="H154" s="24"/>
      <c r="I154" s="21"/>
      <c r="J154" s="21"/>
      <c r="K154" s="21"/>
      <c r="L154" s="21"/>
    </row>
    <row r="155" customFormat="false" ht="12.75" hidden="false" customHeight="false" outlineLevel="0" collapsed="false">
      <c r="A155" s="19"/>
      <c r="B155" s="24"/>
      <c r="C155" s="21"/>
      <c r="D155" s="21"/>
      <c r="E155" s="21"/>
      <c r="F155" s="21"/>
      <c r="G155" s="24"/>
      <c r="H155" s="21"/>
      <c r="I155" s="21"/>
      <c r="J155" s="21"/>
      <c r="K155" s="21"/>
      <c r="L155" s="21"/>
    </row>
    <row r="156" customFormat="false" ht="12.75" hidden="false" customHeight="false" outlineLevel="0" collapsed="false">
      <c r="A156" s="19"/>
      <c r="B156" s="21"/>
      <c r="C156" s="21"/>
      <c r="D156" s="21"/>
      <c r="E156" s="21"/>
      <c r="F156" s="21"/>
      <c r="G156" s="24"/>
      <c r="H156" s="24"/>
      <c r="I156" s="21"/>
      <c r="J156" s="21"/>
      <c r="K156" s="21"/>
      <c r="L156" s="21"/>
    </row>
    <row r="157" customFormat="false" ht="12.75" hidden="false" customHeight="false" outlineLevel="0" collapsed="false">
      <c r="A157" s="19"/>
      <c r="B157" s="21"/>
      <c r="C157" s="21"/>
      <c r="D157" s="21"/>
      <c r="E157" s="21"/>
      <c r="F157" s="21"/>
      <c r="G157" s="24"/>
      <c r="H157" s="24"/>
      <c r="I157" s="21"/>
      <c r="J157" s="21"/>
      <c r="K157" s="21"/>
      <c r="L157" s="21"/>
    </row>
    <row r="158" customFormat="false" ht="12.75" hidden="false" customHeight="false" outlineLevel="0" collapsed="false">
      <c r="A158" s="19"/>
      <c r="B158" s="21"/>
      <c r="C158" s="21"/>
      <c r="D158" s="21"/>
      <c r="E158" s="21"/>
      <c r="F158" s="21"/>
      <c r="G158" s="24"/>
      <c r="H158" s="24"/>
      <c r="I158" s="21"/>
      <c r="J158" s="21"/>
      <c r="K158" s="21"/>
      <c r="L158" s="21"/>
    </row>
    <row r="159" customFormat="false" ht="12.75" hidden="false" customHeight="false" outlineLevel="0" collapsed="false">
      <c r="A159" s="19"/>
      <c r="B159" s="21"/>
      <c r="C159" s="21"/>
      <c r="D159" s="21"/>
      <c r="E159" s="21"/>
      <c r="F159" s="21"/>
      <c r="G159" s="24"/>
      <c r="H159" s="24"/>
      <c r="I159" s="21"/>
      <c r="J159" s="21"/>
      <c r="K159" s="21"/>
      <c r="L159" s="21"/>
    </row>
    <row r="160" customFormat="false" ht="12.75" hidden="false" customHeight="false" outlineLevel="0" collapsed="false">
      <c r="A160" s="19"/>
      <c r="B160" s="21"/>
      <c r="C160" s="21"/>
      <c r="D160" s="21"/>
      <c r="E160" s="21"/>
      <c r="F160" s="21"/>
      <c r="G160" s="24"/>
      <c r="H160" s="24"/>
      <c r="I160" s="21"/>
      <c r="J160" s="21"/>
      <c r="K160" s="21"/>
      <c r="L160" s="21"/>
    </row>
    <row r="161" customFormat="false" ht="54.75" hidden="false" customHeight="true" outlineLevel="0" collapsed="false">
      <c r="A161" s="19"/>
      <c r="B161" s="21"/>
      <c r="C161" s="21"/>
      <c r="D161" s="21"/>
      <c r="E161" s="21"/>
      <c r="F161" s="21"/>
      <c r="G161" s="24"/>
      <c r="H161" s="24"/>
      <c r="I161" s="21"/>
      <c r="J161" s="21"/>
      <c r="K161" s="21"/>
      <c r="L161" s="21"/>
    </row>
    <row r="162" customFormat="false" ht="12.75" hidden="false" customHeight="false" outlineLevel="0" collapsed="false">
      <c r="A162" s="19"/>
      <c r="B162" s="21"/>
      <c r="C162" s="21"/>
      <c r="D162" s="21"/>
      <c r="E162" s="21"/>
      <c r="F162" s="21"/>
      <c r="G162" s="24"/>
      <c r="H162" s="24"/>
      <c r="I162" s="21"/>
      <c r="J162" s="21"/>
      <c r="K162" s="21"/>
      <c r="L162" s="21"/>
    </row>
    <row r="163" customFormat="false" ht="12.75" hidden="false" customHeight="false" outlineLevel="0" collapsed="false">
      <c r="A163" s="19"/>
      <c r="B163" s="21"/>
      <c r="C163" s="21"/>
      <c r="D163" s="21"/>
      <c r="E163" s="21"/>
      <c r="F163" s="21"/>
      <c r="G163" s="24"/>
      <c r="H163" s="24"/>
      <c r="I163" s="21"/>
      <c r="J163" s="21"/>
      <c r="K163" s="21"/>
      <c r="L163" s="21"/>
    </row>
    <row r="164" customFormat="false" ht="54" hidden="false" customHeight="true" outlineLevel="0" collapsed="false">
      <c r="A164" s="19"/>
      <c r="B164" s="21"/>
      <c r="C164" s="21"/>
      <c r="D164" s="21"/>
      <c r="E164" s="21"/>
      <c r="F164" s="21"/>
      <c r="G164" s="24"/>
      <c r="H164" s="24"/>
      <c r="I164" s="21"/>
      <c r="J164" s="21"/>
      <c r="K164" s="21"/>
      <c r="L164" s="21"/>
    </row>
    <row r="165" customFormat="false" ht="42" hidden="false" customHeight="true" outlineLevel="0" collapsed="false">
      <c r="A165" s="19"/>
      <c r="B165" s="21"/>
      <c r="C165" s="21"/>
      <c r="D165" s="21"/>
      <c r="E165" s="21"/>
      <c r="F165" s="21"/>
      <c r="G165" s="24"/>
      <c r="H165" s="24"/>
      <c r="I165" s="21"/>
      <c r="J165" s="21"/>
      <c r="K165" s="21"/>
      <c r="L165" s="21"/>
    </row>
    <row r="166" customFormat="false" ht="42" hidden="false" customHeight="true" outlineLevel="0" collapsed="false">
      <c r="A166" s="19"/>
      <c r="B166" s="21"/>
      <c r="C166" s="21"/>
      <c r="D166" s="21"/>
      <c r="E166" s="21"/>
      <c r="F166" s="21"/>
      <c r="G166" s="24"/>
      <c r="H166" s="24"/>
      <c r="I166" s="21"/>
      <c r="J166" s="21"/>
      <c r="K166" s="21"/>
      <c r="L166" s="21"/>
    </row>
    <row r="167" customFormat="false" ht="12.75" hidden="false" customHeight="false" outlineLevel="0" collapsed="false">
      <c r="A167" s="25"/>
      <c r="B167" s="21"/>
      <c r="C167" s="21"/>
      <c r="D167" s="21"/>
      <c r="E167" s="21"/>
      <c r="F167" s="21"/>
      <c r="G167" s="24"/>
      <c r="H167" s="24"/>
      <c r="I167" s="21"/>
      <c r="J167" s="21"/>
      <c r="K167" s="21"/>
      <c r="L167" s="21"/>
    </row>
    <row r="168" customFormat="false" ht="12.75" hidden="false" customHeight="false" outlineLevel="0" collapsed="false">
      <c r="A168" s="25"/>
      <c r="B168" s="21"/>
      <c r="C168" s="21"/>
      <c r="D168" s="21"/>
      <c r="E168" s="21"/>
      <c r="F168" s="21"/>
      <c r="G168" s="24"/>
      <c r="H168" s="24"/>
      <c r="I168" s="21"/>
      <c r="J168" s="21"/>
      <c r="K168" s="21"/>
      <c r="L168" s="21"/>
    </row>
    <row r="169" customFormat="false" ht="12.75" hidden="false" customHeight="false" outlineLevel="0" collapsed="false">
      <c r="A169" s="25"/>
      <c r="B169" s="21"/>
      <c r="C169" s="21"/>
      <c r="D169" s="21"/>
      <c r="E169" s="21"/>
      <c r="F169" s="21"/>
      <c r="G169" s="24"/>
      <c r="H169" s="24"/>
      <c r="I169" s="21"/>
      <c r="J169" s="21"/>
      <c r="K169" s="21"/>
      <c r="L169" s="21"/>
    </row>
    <row r="170" customFormat="false" ht="12.75" hidden="false" customHeight="false" outlineLevel="0" collapsed="false">
      <c r="A170" s="25"/>
      <c r="B170" s="21"/>
      <c r="C170" s="21"/>
      <c r="D170" s="21"/>
      <c r="E170" s="21"/>
      <c r="F170" s="21"/>
      <c r="G170" s="24"/>
      <c r="H170" s="24"/>
      <c r="I170" s="21"/>
      <c r="J170" s="21"/>
      <c r="K170" s="21"/>
      <c r="L170" s="21"/>
    </row>
    <row r="171" customFormat="false" ht="12.75" hidden="false" customHeight="false" outlineLevel="0" collapsed="false">
      <c r="A171" s="25"/>
      <c r="B171" s="21"/>
      <c r="C171" s="21"/>
      <c r="D171" s="21"/>
      <c r="E171" s="21"/>
      <c r="F171" s="21"/>
      <c r="G171" s="24"/>
      <c r="H171" s="24"/>
      <c r="I171" s="21"/>
      <c r="J171" s="21"/>
      <c r="K171" s="21"/>
      <c r="L171" s="21"/>
    </row>
    <row r="172" customFormat="false" ht="12.75" hidden="false" customHeight="false" outlineLevel="0" collapsed="false">
      <c r="A172" s="25"/>
      <c r="B172" s="24"/>
      <c r="C172" s="26"/>
      <c r="D172" s="24"/>
      <c r="E172" s="27"/>
      <c r="F172" s="26"/>
      <c r="G172" s="24"/>
      <c r="H172" s="24"/>
      <c r="I172" s="21"/>
      <c r="J172" s="21"/>
      <c r="K172" s="21"/>
      <c r="L172" s="21"/>
    </row>
    <row r="173" customFormat="false" ht="12.75" hidden="false" customHeight="false" outlineLevel="0" collapsed="false">
      <c r="A173" s="25"/>
      <c r="B173" s="24"/>
      <c r="C173" s="26"/>
      <c r="D173" s="24"/>
      <c r="E173" s="27"/>
      <c r="F173" s="26"/>
      <c r="G173" s="21"/>
      <c r="H173" s="21"/>
      <c r="I173" s="21"/>
      <c r="J173" s="21"/>
      <c r="K173" s="21"/>
      <c r="L173" s="21"/>
    </row>
    <row r="174" customFormat="false" ht="12.75" hidden="false" customHeight="false" outlineLevel="0" collapsed="false">
      <c r="A174" s="28"/>
      <c r="B174" s="24"/>
      <c r="C174" s="26"/>
      <c r="D174" s="24"/>
      <c r="E174" s="27"/>
      <c r="F174" s="26"/>
      <c r="G174" s="24"/>
      <c r="H174" s="27"/>
      <c r="I174" s="21"/>
      <c r="J174" s="21"/>
      <c r="K174" s="21"/>
      <c r="L174" s="21"/>
    </row>
    <row r="175" customFormat="false" ht="12.75" hidden="false" customHeight="false" outlineLevel="0" collapsed="false">
      <c r="A175" s="28"/>
      <c r="B175" s="24"/>
      <c r="C175" s="26"/>
      <c r="D175" s="24"/>
      <c r="E175" s="27"/>
      <c r="F175" s="26"/>
      <c r="G175" s="24"/>
      <c r="H175" s="27"/>
      <c r="I175" s="21"/>
      <c r="J175" s="21"/>
      <c r="K175" s="21"/>
      <c r="L175" s="21"/>
    </row>
    <row r="176" customFormat="false" ht="12.75" hidden="false" customHeight="false" outlineLevel="0" collapsed="false">
      <c r="A176" s="29"/>
      <c r="B176" s="24"/>
      <c r="C176" s="26"/>
      <c r="D176" s="24"/>
      <c r="E176" s="27"/>
      <c r="F176" s="26"/>
      <c r="G176" s="27"/>
      <c r="H176" s="27"/>
      <c r="I176" s="26"/>
      <c r="J176" s="26"/>
      <c r="K176" s="26"/>
      <c r="L176" s="26"/>
    </row>
    <row r="177" customFormat="false" ht="12.75" hidden="false" customHeight="false" outlineLevel="0" collapsed="false">
      <c r="A177" s="29"/>
      <c r="B177" s="24"/>
      <c r="C177" s="26"/>
      <c r="D177" s="27"/>
      <c r="E177" s="27"/>
      <c r="F177" s="26"/>
      <c r="G177" s="27"/>
      <c r="H177" s="27"/>
      <c r="I177" s="26"/>
      <c r="J177" s="26"/>
      <c r="K177" s="26"/>
      <c r="L177" s="26"/>
    </row>
    <row r="178" customFormat="false" ht="12.75" hidden="false" customHeight="false" outlineLevel="0" collapsed="false">
      <c r="A178" s="29"/>
      <c r="B178" s="24"/>
      <c r="C178" s="26"/>
      <c r="D178" s="24"/>
      <c r="E178" s="27"/>
      <c r="F178" s="26"/>
      <c r="G178" s="27"/>
      <c r="H178" s="27"/>
      <c r="I178" s="26"/>
      <c r="J178" s="26"/>
      <c r="K178" s="26"/>
      <c r="L178" s="26"/>
    </row>
    <row r="179" customFormat="false" ht="12.75" hidden="false" customHeight="false" outlineLevel="0" collapsed="false">
      <c r="A179" s="29"/>
      <c r="B179" s="24"/>
      <c r="C179" s="26"/>
      <c r="D179" s="24"/>
      <c r="E179" s="27"/>
      <c r="F179" s="26"/>
      <c r="G179" s="27"/>
      <c r="H179" s="27"/>
      <c r="I179" s="26"/>
      <c r="J179" s="26"/>
      <c r="K179" s="26"/>
      <c r="L179" s="26"/>
    </row>
    <row r="180" customFormat="false" ht="19.5" hidden="false" customHeight="true" outlineLevel="0" collapsed="false">
      <c r="A180" s="29"/>
      <c r="B180" s="24"/>
      <c r="C180" s="26"/>
      <c r="D180" s="24"/>
      <c r="E180" s="27"/>
      <c r="F180" s="26"/>
      <c r="G180" s="27"/>
      <c r="H180" s="27"/>
      <c r="I180" s="26"/>
      <c r="J180" s="26"/>
      <c r="K180" s="26"/>
      <c r="L180" s="26"/>
    </row>
    <row r="181" customFormat="false" ht="12.75" hidden="false" customHeight="false" outlineLevel="0" collapsed="false">
      <c r="A181" s="29"/>
      <c r="B181" s="24"/>
      <c r="C181" s="21"/>
      <c r="D181" s="24"/>
      <c r="E181" s="27"/>
      <c r="F181" s="26"/>
      <c r="G181" s="27"/>
      <c r="H181" s="27"/>
      <c r="I181" s="26"/>
      <c r="J181" s="26"/>
      <c r="K181" s="26"/>
      <c r="L181" s="26"/>
    </row>
    <row r="182" customFormat="false" ht="12.75" hidden="false" customHeight="false" outlineLevel="0" collapsed="false">
      <c r="A182" s="29"/>
      <c r="B182" s="24"/>
      <c r="C182" s="26"/>
      <c r="D182" s="24"/>
      <c r="E182" s="27"/>
      <c r="F182" s="26"/>
      <c r="G182" s="27"/>
      <c r="H182" s="27"/>
      <c r="I182" s="26"/>
      <c r="J182" s="26"/>
      <c r="K182" s="26"/>
      <c r="L182" s="26"/>
    </row>
    <row r="183" customFormat="false" ht="12.75" hidden="false" customHeight="false" outlineLevel="0" collapsed="false">
      <c r="A183" s="29"/>
      <c r="B183" s="24"/>
      <c r="C183" s="26"/>
      <c r="D183" s="24"/>
      <c r="E183" s="27"/>
      <c r="F183" s="26"/>
      <c r="G183" s="27"/>
      <c r="H183" s="27"/>
      <c r="I183" s="26"/>
      <c r="J183" s="26"/>
      <c r="K183" s="26"/>
      <c r="L183" s="26"/>
    </row>
    <row r="184" customFormat="false" ht="12.75" hidden="false" customHeight="false" outlineLevel="0" collapsed="false">
      <c r="A184" s="28"/>
      <c r="B184" s="22"/>
      <c r="C184" s="20"/>
      <c r="D184" s="22"/>
      <c r="E184" s="30"/>
      <c r="F184" s="20"/>
      <c r="G184" s="22"/>
      <c r="H184" s="22"/>
      <c r="I184" s="20"/>
      <c r="J184" s="20"/>
      <c r="K184" s="20"/>
      <c r="L184" s="20"/>
    </row>
    <row r="185" customFormat="false" ht="12.75" hidden="false" customHeight="false" outlineLevel="0" collapsed="false">
      <c r="A185" s="28"/>
      <c r="B185" s="22"/>
      <c r="C185" s="20"/>
      <c r="D185" s="22"/>
      <c r="E185" s="30"/>
      <c r="F185" s="20"/>
      <c r="G185" s="22"/>
      <c r="H185" s="22"/>
      <c r="I185" s="20"/>
      <c r="J185" s="20"/>
      <c r="K185" s="20"/>
      <c r="L185" s="20"/>
    </row>
    <row r="187" customFormat="false" ht="12.75" hidden="false" customHeight="false" outlineLevel="0" collapsed="false">
      <c r="A187" s="2" t="s">
        <v>143</v>
      </c>
      <c r="B187" s="2" t="s">
        <v>144</v>
      </c>
      <c r="C187" s="1" t="s">
        <v>145</v>
      </c>
      <c r="D187" s="31" t="s">
        <v>146</v>
      </c>
      <c r="E187" s="31" t="s">
        <v>147</v>
      </c>
    </row>
    <row r="188" customFormat="false" ht="12.75" hidden="false" customHeight="false" outlineLevel="0" collapsed="false">
      <c r="A188" s="32" t="s">
        <v>38</v>
      </c>
      <c r="B188" s="33" t="n">
        <f aca="false">C188/$C$197</f>
        <v>0</v>
      </c>
      <c r="C188" s="5" t="n">
        <f aca="false">'summary 0917'!I24</f>
        <v>0</v>
      </c>
      <c r="D188" s="1" t="n">
        <f aca="false">33+1+1+1+1+1+8+1+1+1+2+1+2+1+1+1+2+3</f>
        <v>62</v>
      </c>
      <c r="E188" s="34" t="n">
        <f aca="false">(C188/D188)*100</f>
        <v>0</v>
      </c>
    </row>
    <row r="189" customFormat="false" ht="12.75" hidden="false" customHeight="false" outlineLevel="0" collapsed="false">
      <c r="A189" s="32" t="s">
        <v>39</v>
      </c>
      <c r="B189" s="33" t="n">
        <f aca="false">C189/$C$197</f>
        <v>0.3125</v>
      </c>
      <c r="C189" s="5" t="n">
        <f aca="false">'summary 0917'!I25</f>
        <v>5</v>
      </c>
      <c r="D189" s="1" t="n">
        <f aca="false">540+17+1+1+6+10+1+2+12+2+1+1+1+3+4+3+1+1+1+8+2+1+1+6+1+1+2+1+2+1+4+1+1+1+12+4+57</f>
        <v>714</v>
      </c>
      <c r="E189" s="34" t="n">
        <f aca="false">(C189/D189)*100</f>
        <v>0.700280112044818</v>
      </c>
    </row>
    <row r="190" customFormat="false" ht="12.75" hidden="false" customHeight="false" outlineLevel="0" collapsed="false">
      <c r="A190" s="32" t="s">
        <v>41</v>
      </c>
      <c r="B190" s="33" t="n">
        <f aca="false">C190/$C$197</f>
        <v>0.625</v>
      </c>
      <c r="C190" s="5" t="n">
        <f aca="false">'summary 0917'!I26</f>
        <v>10</v>
      </c>
      <c r="D190" s="1" t="n">
        <f aca="false">13+1+1+1+16+10</f>
        <v>42</v>
      </c>
      <c r="E190" s="34" t="n">
        <f aca="false">(C190/D190)*100</f>
        <v>23.8095238095238</v>
      </c>
    </row>
    <row r="191" customFormat="false" ht="12.75" hidden="false" customHeight="false" outlineLevel="0" collapsed="false">
      <c r="A191" s="32" t="s">
        <v>148</v>
      </c>
      <c r="B191" s="33" t="n">
        <f aca="false">C191/$C$197</f>
        <v>0</v>
      </c>
      <c r="C191" s="5" t="n">
        <f aca="false">'summary 0917'!I27</f>
        <v>0</v>
      </c>
      <c r="D191" s="1" t="n">
        <f aca="false">36+1+1+2</f>
        <v>40</v>
      </c>
      <c r="E191" s="34" t="n">
        <f aca="false">(C191/D191)*100</f>
        <v>0</v>
      </c>
    </row>
    <row r="192" customFormat="false" ht="12.75" hidden="false" customHeight="false" outlineLevel="0" collapsed="false">
      <c r="A192" s="32" t="s">
        <v>149</v>
      </c>
      <c r="B192" s="33" t="n">
        <f aca="false">C192/$C$197</f>
        <v>0</v>
      </c>
      <c r="C192" s="5" t="n">
        <f aca="false">'summary 0917'!I28</f>
        <v>0</v>
      </c>
      <c r="D192" s="1" t="n">
        <f aca="false">288+2+13+2+5+56+59+14+2+3+3+1+4+14</f>
        <v>466</v>
      </c>
      <c r="E192" s="34" t="n">
        <f aca="false">(C192/D192)*100</f>
        <v>0</v>
      </c>
    </row>
    <row r="193" customFormat="false" ht="12.75" hidden="false" customHeight="false" outlineLevel="0" collapsed="false">
      <c r="A193" s="32" t="s">
        <v>150</v>
      </c>
      <c r="B193" s="33" t="n">
        <f aca="false">C193/$C$197</f>
        <v>0.0625</v>
      </c>
      <c r="C193" s="5" t="n">
        <f aca="false">'summary 0917'!I29</f>
        <v>1</v>
      </c>
      <c r="D193" s="1" t="n">
        <f aca="false">132+2+1+2+7+3+4+2+7+1+3+4</f>
        <v>168</v>
      </c>
      <c r="E193" s="34" t="n">
        <f aca="false">(C193/D193)*100</f>
        <v>0.595238095238095</v>
      </c>
    </row>
    <row r="194" customFormat="false" ht="12.75" hidden="false" customHeight="false" outlineLevel="0" collapsed="false">
      <c r="A194" s="32" t="s">
        <v>42</v>
      </c>
      <c r="B194" s="33" t="n">
        <f aca="false">C194/$C$197</f>
        <v>0</v>
      </c>
      <c r="C194" s="5" t="n">
        <f aca="false">'summary 0917'!I30</f>
        <v>0</v>
      </c>
      <c r="D194" s="1" t="n">
        <v>9</v>
      </c>
      <c r="E194" s="34" t="n">
        <f aca="false">(C194/D194)*100</f>
        <v>0</v>
      </c>
    </row>
    <row r="195" customFormat="false" ht="12.75" hidden="false" customHeight="false" outlineLevel="0" collapsed="false">
      <c r="A195" s="32" t="s">
        <v>40</v>
      </c>
      <c r="B195" s="33" t="n">
        <f aca="false">C195/$C$197</f>
        <v>0</v>
      </c>
      <c r="C195" s="5" t="n">
        <f aca="false">'summary 0917'!I31</f>
        <v>0</v>
      </c>
      <c r="D195" s="1" t="n">
        <f aca="false">10+5+2</f>
        <v>17</v>
      </c>
      <c r="E195" s="34" t="n">
        <f aca="false">(C195/D195)*100</f>
        <v>0</v>
      </c>
    </row>
    <row r="196" customFormat="false" ht="12.75" hidden="false" customHeight="false" outlineLevel="0" collapsed="false">
      <c r="A196" s="35" t="s">
        <v>151</v>
      </c>
      <c r="B196" s="33" t="n">
        <f aca="false">C196/$C$197</f>
        <v>0</v>
      </c>
      <c r="C196" s="5" t="n">
        <f aca="false">'summary 0917'!I32</f>
        <v>0</v>
      </c>
    </row>
    <row r="197" customFormat="false" ht="12.75" hidden="false" customHeight="false" outlineLevel="0" collapsed="false">
      <c r="A197" s="35" t="s">
        <v>152</v>
      </c>
      <c r="B197" s="36" t="n">
        <f aca="false">SUM(B188:B196)</f>
        <v>1</v>
      </c>
      <c r="C197" s="1" t="n">
        <f aca="false">SUM(C188:C196)</f>
        <v>16</v>
      </c>
      <c r="D197" s="1" t="n">
        <f aca="false">SUM(D188:D196)</f>
        <v>1518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17</oddHeader>
    <oddFooter>&amp;L&amp;"Arial,Bold"Questions Call Nancy ext 54751</oddFooter>
  </headerFooter>
  <rowBreaks count="1" manualBreakCount="1">
    <brk id="110"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30" activeCellId="0" sqref="I30"/>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7" t="s">
        <v>153</v>
      </c>
      <c r="B1" s="37"/>
      <c r="C1" s="37"/>
      <c r="D1" s="37"/>
      <c r="E1" s="37"/>
      <c r="F1" s="37"/>
      <c r="G1" s="37"/>
      <c r="H1" s="37"/>
      <c r="I1" s="37"/>
      <c r="J1" s="37"/>
      <c r="K1" s="37"/>
    </row>
    <row r="3" customFormat="false" ht="12.75" hidden="false" customHeight="false" outlineLevel="0" collapsed="false">
      <c r="K3" s="38"/>
    </row>
    <row r="4" customFormat="false" ht="13.5" hidden="false" customHeight="false" outlineLevel="0" collapsed="false">
      <c r="I4" s="39"/>
      <c r="J4" s="39"/>
      <c r="K4" s="39"/>
    </row>
    <row r="5" customFormat="false" ht="13.5" hidden="false" customHeight="false" outlineLevel="0" collapsed="false">
      <c r="A5" s="40" t="s">
        <v>154</v>
      </c>
      <c r="B5" s="41"/>
      <c r="C5" s="41"/>
      <c r="D5" s="41"/>
      <c r="E5" s="41"/>
      <c r="F5" s="41"/>
      <c r="G5" s="41"/>
      <c r="H5" s="41"/>
      <c r="I5" s="41"/>
      <c r="J5" s="41"/>
      <c r="K5" s="42" t="n">
        <f aca="false">SUM(K10:K18)</f>
        <v>16</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3" t="s">
        <v>155</v>
      </c>
      <c r="B8" s="43"/>
      <c r="C8" s="43" t="s">
        <v>156</v>
      </c>
      <c r="D8" s="43"/>
      <c r="E8" s="44"/>
      <c r="F8" s="44"/>
      <c r="G8" s="44"/>
      <c r="H8" s="44"/>
      <c r="I8" s="44"/>
      <c r="J8" s="44"/>
      <c r="K8" s="45"/>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85</v>
      </c>
      <c r="B10" s="3"/>
      <c r="C10" s="3" t="s">
        <v>28</v>
      </c>
      <c r="D10" s="3"/>
      <c r="E10" s="3"/>
      <c r="F10" s="3"/>
      <c r="G10" s="3"/>
      <c r="H10" s="3"/>
      <c r="I10" s="3"/>
      <c r="K10" s="3" t="n">
        <f aca="false">2</f>
        <v>2</v>
      </c>
    </row>
    <row r="11" customFormat="false" ht="12.75" hidden="false" customHeight="false" outlineLevel="0" collapsed="false">
      <c r="A11" s="6" t="s">
        <v>157</v>
      </c>
      <c r="B11" s="7"/>
      <c r="C11" s="7" t="s">
        <v>29</v>
      </c>
      <c r="D11" s="7"/>
      <c r="E11" s="7"/>
      <c r="F11" s="7"/>
      <c r="G11" s="7"/>
      <c r="H11" s="7"/>
      <c r="I11" s="7"/>
      <c r="J11" s="7"/>
      <c r="K11" s="7"/>
    </row>
    <row r="12" customFormat="false" ht="12.75" hidden="false" customHeight="false" outlineLevel="0" collapsed="false">
      <c r="A12" s="6" t="s">
        <v>96</v>
      </c>
      <c r="B12" s="7"/>
      <c r="C12" s="7" t="s">
        <v>30</v>
      </c>
      <c r="D12" s="7"/>
      <c r="E12" s="7"/>
      <c r="F12" s="7"/>
      <c r="G12" s="7"/>
      <c r="H12" s="7"/>
      <c r="I12" s="7"/>
      <c r="J12" s="7"/>
      <c r="K12" s="7" t="n">
        <f aca="false">6</f>
        <v>6</v>
      </c>
    </row>
    <row r="13" customFormat="false" ht="12.75" hidden="false" customHeight="false" outlineLevel="0" collapsed="false">
      <c r="A13" s="6" t="s">
        <v>91</v>
      </c>
      <c r="B13" s="7"/>
      <c r="C13" s="7" t="s">
        <v>158</v>
      </c>
      <c r="D13" s="7"/>
      <c r="E13" s="7"/>
      <c r="F13" s="7"/>
      <c r="G13" s="7"/>
      <c r="H13" s="7"/>
      <c r="I13" s="7"/>
      <c r="J13" s="7"/>
      <c r="K13" s="7" t="n">
        <f aca="false">6</f>
        <v>6</v>
      </c>
    </row>
    <row r="14" customFormat="false" ht="12.75" hidden="false" customHeight="false" outlineLevel="0" collapsed="false">
      <c r="A14" s="6" t="s">
        <v>124</v>
      </c>
      <c r="B14" s="7"/>
      <c r="C14" s="7" t="s">
        <v>32</v>
      </c>
      <c r="D14" s="7"/>
      <c r="E14" s="7"/>
      <c r="F14" s="7"/>
      <c r="G14" s="7"/>
      <c r="H14" s="7"/>
      <c r="I14" s="7"/>
      <c r="J14" s="7"/>
      <c r="K14" s="7"/>
    </row>
    <row r="15" customFormat="false" ht="12.75" hidden="false" customHeight="false" outlineLevel="0" collapsed="false">
      <c r="A15" s="6" t="s">
        <v>159</v>
      </c>
      <c r="B15" s="7"/>
      <c r="C15" s="7" t="s">
        <v>33</v>
      </c>
      <c r="D15" s="7"/>
      <c r="E15" s="7"/>
      <c r="F15" s="7"/>
      <c r="G15" s="7"/>
      <c r="H15" s="7"/>
      <c r="I15" s="7"/>
      <c r="J15" s="7"/>
      <c r="K15" s="7"/>
    </row>
    <row r="16" customFormat="false" ht="12.75" hidden="false" customHeight="false" outlineLevel="0" collapsed="false">
      <c r="A16" s="6" t="s">
        <v>78</v>
      </c>
      <c r="B16" s="7"/>
      <c r="C16" s="7" t="s">
        <v>34</v>
      </c>
      <c r="D16" s="7"/>
      <c r="E16" s="7"/>
      <c r="F16" s="7"/>
      <c r="G16" s="7"/>
      <c r="H16" s="7"/>
      <c r="I16" s="7"/>
      <c r="J16" s="7"/>
      <c r="K16" s="7"/>
    </row>
    <row r="17" customFormat="false" ht="12.75" hidden="false" customHeight="false" outlineLevel="0" collapsed="false">
      <c r="A17" s="6" t="s">
        <v>160</v>
      </c>
      <c r="B17" s="7"/>
      <c r="C17" s="7" t="s">
        <v>35</v>
      </c>
      <c r="D17" s="7"/>
      <c r="E17" s="7"/>
      <c r="F17" s="7"/>
      <c r="G17" s="7"/>
      <c r="H17" s="7"/>
      <c r="I17" s="7"/>
      <c r="J17" s="7"/>
      <c r="K17" s="7" t="n">
        <f aca="false">1</f>
        <v>1</v>
      </c>
    </row>
    <row r="18" customFormat="false" ht="12.75" hidden="false" customHeight="false" outlineLevel="0" collapsed="false">
      <c r="A18" s="6" t="s">
        <v>105</v>
      </c>
      <c r="B18" s="7"/>
      <c r="C18" s="7" t="s">
        <v>36</v>
      </c>
      <c r="D18" s="7"/>
      <c r="E18" s="7"/>
      <c r="F18" s="7"/>
      <c r="G18" s="7"/>
      <c r="H18" s="7"/>
      <c r="I18" s="7"/>
      <c r="J18" s="7"/>
      <c r="K18" s="46" t="n">
        <f aca="false">1</f>
        <v>1</v>
      </c>
    </row>
    <row r="22" customFormat="false" ht="13.5" hidden="false" customHeight="false" outlineLevel="0" collapsed="false">
      <c r="A22" s="43" t="s">
        <v>161</v>
      </c>
      <c r="B22" s="44"/>
      <c r="C22" s="44"/>
      <c r="D22" s="44"/>
      <c r="E22" s="44"/>
      <c r="F22" s="44"/>
      <c r="G22" s="43"/>
      <c r="H22" s="44"/>
      <c r="I22" s="43" t="s">
        <v>162</v>
      </c>
      <c r="J22" s="44"/>
      <c r="K22" s="43" t="s">
        <v>163</v>
      </c>
    </row>
    <row r="23" customFormat="false" ht="12.75" hidden="false" customHeight="false" outlineLevel="0" collapsed="false">
      <c r="G23" s="2"/>
      <c r="I23" s="47"/>
      <c r="J23" s="3"/>
      <c r="K23" s="47"/>
    </row>
    <row r="24" customFormat="false" ht="12.75" hidden="false" customHeight="false" outlineLevel="0" collapsed="false">
      <c r="A24" s="28" t="s">
        <v>38</v>
      </c>
      <c r="B24" s="22"/>
      <c r="C24" s="22"/>
      <c r="D24" s="30"/>
      <c r="E24" s="20"/>
      <c r="F24" s="30"/>
      <c r="G24" s="30"/>
      <c r="H24" s="20"/>
      <c r="I24" s="6"/>
      <c r="J24" s="20"/>
      <c r="K24" s="20"/>
    </row>
    <row r="25" customFormat="false" ht="12.75" hidden="false" customHeight="false" outlineLevel="0" collapsed="false">
      <c r="A25" s="28" t="s">
        <v>39</v>
      </c>
      <c r="B25" s="22"/>
      <c r="C25" s="22"/>
      <c r="D25" s="30"/>
      <c r="E25" s="20"/>
      <c r="F25" s="30"/>
      <c r="G25" s="30"/>
      <c r="H25" s="20"/>
      <c r="I25" s="6" t="n">
        <f aca="false">1+1+1+1+1</f>
        <v>5</v>
      </c>
      <c r="J25" s="20"/>
      <c r="K25" s="48"/>
    </row>
    <row r="26" customFormat="false" ht="12.75" hidden="false" customHeight="false" outlineLevel="0" collapsed="false">
      <c r="A26" s="28" t="s">
        <v>41</v>
      </c>
      <c r="B26" s="22"/>
      <c r="C26" s="22"/>
      <c r="D26" s="30"/>
      <c r="E26" s="20"/>
      <c r="F26" s="30"/>
      <c r="G26" s="30"/>
      <c r="H26" s="20"/>
      <c r="I26" s="6" t="n">
        <f aca="false">1+1+1+1+1+1+1+1+1+1</f>
        <v>10</v>
      </c>
      <c r="J26" s="20"/>
      <c r="K26" s="30"/>
    </row>
    <row r="27" customFormat="false" ht="12.75" hidden="false" customHeight="false" outlineLevel="0" collapsed="false">
      <c r="A27" s="28" t="s">
        <v>148</v>
      </c>
      <c r="B27" s="22"/>
      <c r="C27" s="22"/>
      <c r="D27" s="30"/>
      <c r="E27" s="20"/>
      <c r="F27" s="30"/>
      <c r="G27" s="30"/>
      <c r="H27" s="20"/>
      <c r="I27" s="6"/>
      <c r="J27" s="20"/>
      <c r="K27" s="20"/>
    </row>
    <row r="28" customFormat="false" ht="12.75" hidden="false" customHeight="false" outlineLevel="0" collapsed="false">
      <c r="A28" s="28" t="s">
        <v>149</v>
      </c>
      <c r="B28" s="22"/>
      <c r="C28" s="22"/>
      <c r="D28" s="30"/>
      <c r="E28" s="20"/>
      <c r="F28" s="30"/>
      <c r="G28" s="30"/>
      <c r="H28" s="20"/>
      <c r="I28" s="6"/>
      <c r="J28" s="20"/>
      <c r="K28" s="20"/>
    </row>
    <row r="29" customFormat="false" ht="12.75" hidden="false" customHeight="false" outlineLevel="0" collapsed="false">
      <c r="A29" s="28" t="s">
        <v>150</v>
      </c>
      <c r="B29" s="22"/>
      <c r="C29" s="22"/>
      <c r="D29" s="30"/>
      <c r="E29" s="20"/>
      <c r="F29" s="30"/>
      <c r="G29" s="30"/>
      <c r="H29" s="20"/>
      <c r="I29" s="6" t="n">
        <f aca="false">1</f>
        <v>1</v>
      </c>
      <c r="J29" s="20"/>
      <c r="K29" s="30"/>
    </row>
    <row r="30" customFormat="false" ht="12.75" hidden="false" customHeight="false" outlineLevel="0" collapsed="false">
      <c r="A30" s="28" t="s">
        <v>42</v>
      </c>
      <c r="B30" s="22"/>
      <c r="C30" s="22"/>
      <c r="D30" s="30"/>
      <c r="E30" s="20"/>
      <c r="F30" s="30"/>
      <c r="G30" s="30"/>
      <c r="H30" s="20"/>
      <c r="I30" s="6"/>
      <c r="J30" s="20"/>
      <c r="K30" s="20"/>
    </row>
    <row r="31" customFormat="false" ht="12.75" hidden="false" customHeight="false" outlineLevel="0" collapsed="false">
      <c r="A31" s="28" t="s">
        <v>40</v>
      </c>
      <c r="B31" s="22"/>
      <c r="C31" s="22"/>
      <c r="D31" s="30"/>
      <c r="E31" s="20"/>
      <c r="F31" s="30"/>
      <c r="G31" s="30"/>
      <c r="H31" s="20"/>
      <c r="I31" s="6"/>
      <c r="J31" s="20"/>
      <c r="K31" s="20"/>
    </row>
    <row r="32" customFormat="false" ht="13.5" hidden="false" customHeight="false" outlineLevel="0" collapsed="false">
      <c r="A32" s="49" t="s">
        <v>170</v>
      </c>
      <c r="I32" s="5"/>
      <c r="K32" s="50"/>
    </row>
    <row r="33" customFormat="false" ht="13.5" hidden="false" customHeight="false" outlineLevel="0" collapsed="false">
      <c r="A33" s="51" t="s">
        <v>154</v>
      </c>
      <c r="B33" s="52"/>
      <c r="C33" s="52"/>
      <c r="D33" s="52"/>
      <c r="E33" s="52"/>
      <c r="F33" s="52"/>
      <c r="G33" s="52"/>
      <c r="H33" s="52"/>
      <c r="I33" s="53" t="n">
        <f aca="false">SUM(I24:I32)</f>
        <v>16</v>
      </c>
      <c r="J33" s="52"/>
      <c r="K33" s="52"/>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false" showOutlineSymbols="true" defaultGridColor="true" view="normal" topLeftCell="A64" colorId="64" zoomScale="80" zoomScaleNormal="80" zoomScalePageLayoutView="100" workbookViewId="0">
      <selection pane="topLeft" activeCell="G90" activeCellId="0" sqref="G90"/>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t="s">
        <v>23</v>
      </c>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28</v>
      </c>
      <c r="B2" s="4"/>
      <c r="H2" s="1" t="n">
        <f aca="false">1+1</f>
        <v>2</v>
      </c>
      <c r="J2" s="1" t="n">
        <f aca="false">1</f>
        <v>1</v>
      </c>
      <c r="K2" s="4"/>
      <c r="L2" s="5"/>
      <c r="M2" s="4"/>
      <c r="N2" s="4"/>
      <c r="P2" s="1" t="n">
        <v>1</v>
      </c>
      <c r="AC2" s="1" t="n">
        <f aca="false">'summary 0910'!K10</f>
        <v>1</v>
      </c>
    </row>
    <row r="3" customFormat="false" ht="12.75" hidden="false" customHeight="false" outlineLevel="0" collapsed="false">
      <c r="A3" s="3" t="s">
        <v>29</v>
      </c>
      <c r="B3" s="5"/>
      <c r="K3" s="5"/>
      <c r="L3" s="5"/>
      <c r="M3" s="5"/>
      <c r="N3" s="6" t="n">
        <v>1</v>
      </c>
      <c r="P3" s="1" t="n">
        <v>1</v>
      </c>
      <c r="R3" s="1" t="n">
        <f aca="false">'[1]summary 0625'!K11</f>
        <v>2</v>
      </c>
      <c r="T3" s="1" t="n">
        <f aca="false">'[1]summary 0709'!K10</f>
        <v>1</v>
      </c>
    </row>
    <row r="4" customFormat="false" ht="12.75" hidden="false" customHeight="false" outlineLevel="0" collapsed="false">
      <c r="A4" s="3" t="s">
        <v>30</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c r="AC4" s="1" t="n">
        <f aca="false">'summary 0910'!K12</f>
        <v>4</v>
      </c>
    </row>
    <row r="5" customFormat="false" ht="12.75" hidden="false" customHeight="false" outlineLevel="0" collapsed="false">
      <c r="A5" s="3" t="s">
        <v>31</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c r="AC5" s="1" t="n">
        <f aca="false">'summary 0910'!K13</f>
        <v>3</v>
      </c>
    </row>
    <row r="6" customFormat="false" ht="12.75" hidden="false" customHeight="false" outlineLevel="0" collapsed="false">
      <c r="A6" s="3" t="s">
        <v>32</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c r="AC6" s="1" t="n">
        <f aca="false">'summary 0910'!K14</f>
        <v>2</v>
      </c>
    </row>
    <row r="7" customFormat="false" ht="12.75" hidden="false" customHeight="false" outlineLevel="0" collapsed="false">
      <c r="A7" s="3" t="s">
        <v>33</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c r="AC7" s="1" t="n">
        <f aca="false">'summary 0910'!K15</f>
        <v>1</v>
      </c>
    </row>
    <row r="8" customFormat="false" ht="12.75" hidden="false" customHeight="false" outlineLevel="0" collapsed="false">
      <c r="A8" s="3" t="s">
        <v>34</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35</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36</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37</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c r="AC11" s="1" t="n">
        <f aca="false">SUM(AC2:AC10)</f>
        <v>11</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9" t="n">
        <v>37144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38</v>
      </c>
      <c r="Y15" s="1" t="n">
        <f aca="false">[2]Aug!$U$24+[2]Aug!$U$9</f>
        <v>3</v>
      </c>
      <c r="Z15" s="1" t="n">
        <f aca="false">[2]Aug!$AB$27</f>
        <v>1</v>
      </c>
      <c r="AB15" s="1" t="n">
        <f aca="false">3</f>
        <v>3</v>
      </c>
      <c r="AC15" s="1" t="n">
        <f aca="false">2</f>
        <v>2</v>
      </c>
      <c r="AD15" s="1" t="s">
        <v>38</v>
      </c>
    </row>
    <row r="16" customFormat="false" ht="12.75" hidden="false" customHeight="false" outlineLevel="0" collapsed="false">
      <c r="A16" s="1" t="s">
        <v>39</v>
      </c>
      <c r="X16" s="1" t="n">
        <f aca="false">[2]Aug!$N$22+[2]Aug!$N$20+[2]Aug!$N$7+[2]Aug!$N$8</f>
        <v>14</v>
      </c>
      <c r="Y16" s="1" t="n">
        <f aca="false">[2]Aug!$U$20+[2]Aug!$U$22+[2]Aug!$U$16</f>
        <v>3</v>
      </c>
      <c r="Z16" s="1" t="n">
        <f aca="false">[2]Aug!$AB$22+[2]Aug!$AB$7+[2]Aug!$AB$8</f>
        <v>8</v>
      </c>
      <c r="AA16" s="1" t="n">
        <f aca="false">[2]Aug!$AI$16+1</f>
        <v>2</v>
      </c>
      <c r="AB16" s="1" t="n">
        <f aca="false">1+1+5+2</f>
        <v>9</v>
      </c>
      <c r="AC16" s="1" t="n">
        <f aca="false">1+4+12</f>
        <v>17</v>
      </c>
      <c r="AD16" s="1" t="s">
        <v>39</v>
      </c>
    </row>
    <row r="17" customFormat="false" ht="12.75" hidden="false" customHeight="false" outlineLevel="0" collapsed="false">
      <c r="A17" s="1" t="s">
        <v>40</v>
      </c>
      <c r="AD17" s="1" t="s">
        <v>40</v>
      </c>
    </row>
    <row r="18" customFormat="false" ht="12.75" hidden="false" customHeight="false" outlineLevel="0" collapsed="false">
      <c r="A18" s="1" t="s">
        <v>41</v>
      </c>
      <c r="AD18" s="1" t="s">
        <v>41</v>
      </c>
    </row>
    <row r="19" customFormat="false" ht="12.75" hidden="false" customHeight="false" outlineLevel="0" collapsed="false">
      <c r="A19" s="1" t="s">
        <v>42</v>
      </c>
      <c r="AD19" s="1" t="s">
        <v>42</v>
      </c>
    </row>
    <row r="20" customFormat="false" ht="12.75" hidden="false" customHeight="false" outlineLevel="0" collapsed="false">
      <c r="A20" s="1" t="s">
        <v>43</v>
      </c>
      <c r="X20" s="1" t="n">
        <f aca="false">[2]Aug!$N$21+[2]Aug!$N$15</f>
        <v>6</v>
      </c>
      <c r="Y20" s="1" t="n">
        <f aca="false">[2]Aug!$U$26+[2]Aug!$U$21</f>
        <v>7</v>
      </c>
      <c r="Z20" s="1" t="n">
        <f aca="false">[2]Aug!$AB$26+[2]Aug!$AB$21</f>
        <v>3</v>
      </c>
      <c r="AA20" s="1" t="n">
        <f aca="false">[2]Aug!$AI$26+[2]Aug!$AI$21</f>
        <v>11</v>
      </c>
      <c r="AB20" s="1" t="n">
        <f aca="false">1</f>
        <v>1</v>
      </c>
      <c r="AC20" s="1" t="n">
        <f aca="false">14+3</f>
        <v>17</v>
      </c>
      <c r="AD20" s="1" t="s">
        <v>43</v>
      </c>
    </row>
    <row r="22" customFormat="false" ht="12.75" hidden="false" customHeight="false" outlineLevel="0" collapsed="false">
      <c r="A22" s="1" t="s">
        <v>44</v>
      </c>
      <c r="X22" s="1" t="n">
        <f aca="false">SUM(X15:X20)</f>
        <v>20</v>
      </c>
      <c r="Y22" s="1" t="n">
        <f aca="false">SUM(Y15:Y20)</f>
        <v>13</v>
      </c>
      <c r="Z22" s="1" t="n">
        <f aca="false">SUM(Z15:Z20)</f>
        <v>12</v>
      </c>
      <c r="AA22" s="1" t="n">
        <f aca="false">SUM(AA15:AA20)</f>
        <v>13</v>
      </c>
      <c r="AB22" s="1" t="n">
        <f aca="false">SUM(AB15:AB20)</f>
        <v>13</v>
      </c>
      <c r="AC22" s="1" t="n">
        <f aca="false">SUM(AC15:AC20)</f>
        <v>36</v>
      </c>
      <c r="AD22" s="1" t="s">
        <v>45</v>
      </c>
    </row>
    <row r="24" customFormat="false" ht="12.75" hidden="false" customHeight="false" outlineLevel="0" collapsed="false">
      <c r="A24" s="1" t="s">
        <v>46</v>
      </c>
      <c r="AD24" s="1" t="s">
        <v>46</v>
      </c>
    </row>
    <row r="98" customFormat="false" ht="12.75" hidden="false" customHeight="false" outlineLevel="0" collapsed="false">
      <c r="A98" s="10" t="s">
        <v>172</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48</v>
      </c>
      <c r="B100" s="11"/>
      <c r="C100" s="11"/>
      <c r="D100" s="11"/>
      <c r="E100" s="11"/>
      <c r="F100" s="12"/>
      <c r="G100" s="11"/>
      <c r="H100" s="11"/>
      <c r="I100" s="12"/>
      <c r="J100" s="12"/>
      <c r="K100" s="12"/>
      <c r="L100" s="11"/>
    </row>
    <row r="101" customFormat="false" ht="12.75" hidden="false" customHeight="false" outlineLevel="0" collapsed="false">
      <c r="A101" s="11" t="s">
        <v>49</v>
      </c>
      <c r="B101" s="11"/>
      <c r="C101" s="11"/>
      <c r="D101" s="11"/>
      <c r="E101" s="11"/>
      <c r="F101" s="12"/>
      <c r="G101" s="11"/>
      <c r="H101" s="11"/>
      <c r="I101" s="12"/>
      <c r="J101" s="12"/>
      <c r="K101" s="12"/>
      <c r="L101" s="11"/>
    </row>
    <row r="102" customFormat="false" ht="12.75" hidden="false" customHeight="false" outlineLevel="0" collapsed="false">
      <c r="A102" s="11" t="s">
        <v>50</v>
      </c>
      <c r="B102" s="11"/>
      <c r="C102" s="11"/>
      <c r="D102" s="11"/>
      <c r="E102" s="11"/>
      <c r="F102" s="12"/>
      <c r="G102" s="11"/>
      <c r="H102" s="11"/>
      <c r="I102" s="12"/>
      <c r="J102" s="12"/>
      <c r="K102" s="12"/>
      <c r="L102" s="11"/>
    </row>
    <row r="103" customFormat="false" ht="12.75" hidden="false" customHeight="false" outlineLevel="0" collapsed="false">
      <c r="A103" s="11" t="s">
        <v>51</v>
      </c>
      <c r="B103" s="11"/>
      <c r="C103" s="11"/>
      <c r="D103" s="11"/>
      <c r="E103" s="11"/>
      <c r="F103" s="12"/>
      <c r="G103" s="11"/>
      <c r="H103" s="11"/>
      <c r="I103" s="12"/>
      <c r="J103" s="12"/>
      <c r="K103" s="12"/>
      <c r="L103" s="11"/>
    </row>
    <row r="104" customFormat="false" ht="12.75" hidden="false" customHeight="false" outlineLevel="0" collapsed="false">
      <c r="A104" s="11" t="s">
        <v>52</v>
      </c>
      <c r="B104" s="11"/>
      <c r="C104" s="11"/>
      <c r="D104" s="11"/>
      <c r="E104" s="11"/>
      <c r="F104" s="12"/>
      <c r="G104" s="11"/>
      <c r="H104" s="11"/>
      <c r="I104" s="12"/>
      <c r="J104" s="12"/>
      <c r="K104" s="12"/>
      <c r="L104" s="11"/>
    </row>
    <row r="105" customFormat="false" ht="12.75" hidden="false" customHeight="false" outlineLevel="0" collapsed="false">
      <c r="A105" s="11" t="s">
        <v>53</v>
      </c>
      <c r="B105" s="11"/>
      <c r="C105" s="11"/>
      <c r="D105" s="11"/>
      <c r="E105" s="11"/>
      <c r="F105" s="12"/>
      <c r="G105" s="11"/>
      <c r="H105" s="11"/>
      <c r="I105" s="12"/>
      <c r="J105" s="12"/>
      <c r="K105" s="12"/>
      <c r="L105" s="11"/>
    </row>
    <row r="106" customFormat="false" ht="12.75" hidden="false" customHeight="false" outlineLevel="0" collapsed="false">
      <c r="A106" s="11" t="s">
        <v>54</v>
      </c>
      <c r="B106" s="11"/>
      <c r="C106" s="11"/>
      <c r="D106" s="11"/>
      <c r="E106" s="11"/>
      <c r="F106" s="12"/>
      <c r="G106" s="11"/>
      <c r="H106" s="11"/>
      <c r="I106" s="12"/>
      <c r="J106" s="12"/>
      <c r="K106" s="12"/>
      <c r="L106" s="11"/>
    </row>
    <row r="107" customFormat="false" ht="12.75" hidden="false" customHeight="false" outlineLevel="0" collapsed="false">
      <c r="A107" s="11" t="s">
        <v>55</v>
      </c>
      <c r="B107" s="11"/>
      <c r="C107" s="11"/>
      <c r="D107" s="11"/>
      <c r="E107" s="11"/>
      <c r="F107" s="12"/>
      <c r="G107" s="11"/>
      <c r="H107" s="11"/>
      <c r="I107" s="12"/>
      <c r="J107" s="12"/>
      <c r="K107" s="12"/>
      <c r="L107" s="11"/>
    </row>
    <row r="108" customFormat="false" ht="12.75" hidden="false" customHeight="false" outlineLevel="0" collapsed="false">
      <c r="A108" s="11" t="s">
        <v>56</v>
      </c>
      <c r="B108" s="11"/>
      <c r="C108" s="11"/>
      <c r="D108" s="11"/>
      <c r="E108" s="11"/>
      <c r="F108" s="12"/>
      <c r="G108" s="11"/>
      <c r="H108" s="11"/>
      <c r="I108" s="12"/>
      <c r="J108" s="12"/>
      <c r="K108" s="12"/>
      <c r="L108" s="11"/>
    </row>
    <row r="109" customFormat="false" ht="12.75" hidden="false" customHeight="false" outlineLevel="0" collapsed="false">
      <c r="A109" s="11" t="s">
        <v>57</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58</v>
      </c>
      <c r="F111" s="14"/>
      <c r="G111" s="14"/>
      <c r="H111" s="14"/>
      <c r="I111" s="14" t="s">
        <v>59</v>
      </c>
      <c r="J111" s="14" t="s">
        <v>60</v>
      </c>
      <c r="K111" s="14" t="s">
        <v>61</v>
      </c>
      <c r="L111" s="14" t="s">
        <v>62</v>
      </c>
    </row>
    <row r="112" customFormat="false" ht="12.75" hidden="false" customHeight="false" outlineLevel="0" collapsed="false">
      <c r="A112" s="14" t="s">
        <v>63</v>
      </c>
      <c r="B112" s="14" t="s">
        <v>64</v>
      </c>
      <c r="C112" s="14" t="s">
        <v>65</v>
      </c>
      <c r="D112" s="14" t="s">
        <v>66</v>
      </c>
      <c r="E112" s="14" t="s">
        <v>67</v>
      </c>
      <c r="F112" s="14" t="s">
        <v>48</v>
      </c>
      <c r="G112" s="14" t="s">
        <v>68</v>
      </c>
      <c r="H112" s="14" t="s">
        <v>69</v>
      </c>
      <c r="I112" s="14" t="s">
        <v>70</v>
      </c>
      <c r="J112" s="14" t="s">
        <v>71</v>
      </c>
      <c r="K112" s="14" t="s">
        <v>72</v>
      </c>
      <c r="L112" s="14" t="s">
        <v>73</v>
      </c>
    </row>
    <row r="113" customFormat="false" ht="12.75" hidden="false" customHeight="false" outlineLevel="0" collapsed="false">
      <c r="A113" s="14"/>
      <c r="B113" s="14"/>
      <c r="C113" s="14"/>
      <c r="D113" s="14"/>
      <c r="E113" s="14"/>
      <c r="F113" s="14"/>
      <c r="G113" s="14"/>
      <c r="H113" s="14"/>
      <c r="I113" s="14"/>
      <c r="J113" s="14"/>
      <c r="K113" s="14"/>
      <c r="L113" s="14"/>
    </row>
    <row r="114" customFormat="false" ht="114.75" hidden="false" customHeight="false" outlineLevel="0" collapsed="false">
      <c r="A114" s="19" t="n">
        <v>37148</v>
      </c>
      <c r="B114" s="22" t="s">
        <v>292</v>
      </c>
      <c r="C114" s="21" t="s">
        <v>39</v>
      </c>
      <c r="D114" s="21" t="s">
        <v>76</v>
      </c>
      <c r="E114" s="21" t="s">
        <v>104</v>
      </c>
      <c r="F114" s="21" t="s">
        <v>159</v>
      </c>
      <c r="G114" s="22" t="s">
        <v>293</v>
      </c>
      <c r="H114" s="21"/>
      <c r="I114" s="21" t="s">
        <v>87</v>
      </c>
      <c r="J114" s="21" t="s">
        <v>80</v>
      </c>
      <c r="K114" s="21" t="s">
        <v>80</v>
      </c>
      <c r="L114" s="17" t="s">
        <v>81</v>
      </c>
    </row>
    <row r="115" customFormat="false" ht="38.25" hidden="false" customHeight="false" outlineLevel="0" collapsed="false">
      <c r="A115" s="19" t="n">
        <v>37148</v>
      </c>
      <c r="B115" s="21" t="s">
        <v>220</v>
      </c>
      <c r="C115" s="21" t="s">
        <v>38</v>
      </c>
      <c r="D115" s="21" t="s">
        <v>221</v>
      </c>
      <c r="E115" s="21" t="s">
        <v>222</v>
      </c>
      <c r="F115" s="21" t="s">
        <v>96</v>
      </c>
      <c r="G115" s="22" t="s">
        <v>294</v>
      </c>
      <c r="H115" s="21"/>
      <c r="I115" s="21" t="s">
        <v>87</v>
      </c>
      <c r="J115" s="21" t="s">
        <v>80</v>
      </c>
      <c r="K115" s="21" t="s">
        <v>87</v>
      </c>
      <c r="L115" s="17" t="s">
        <v>81</v>
      </c>
    </row>
    <row r="116" customFormat="false" ht="25.5" hidden="false" customHeight="false" outlineLevel="0" collapsed="false">
      <c r="A116" s="19" t="n">
        <v>37148</v>
      </c>
      <c r="B116" s="21" t="s">
        <v>295</v>
      </c>
      <c r="C116" s="21" t="s">
        <v>38</v>
      </c>
      <c r="D116" s="21" t="s">
        <v>296</v>
      </c>
      <c r="E116" s="21" t="s">
        <v>297</v>
      </c>
      <c r="F116" s="21" t="s">
        <v>85</v>
      </c>
      <c r="G116" s="22" t="s">
        <v>298</v>
      </c>
      <c r="H116" s="21"/>
      <c r="I116" s="21" t="s">
        <v>80</v>
      </c>
      <c r="J116" s="21" t="s">
        <v>80</v>
      </c>
      <c r="K116" s="21" t="s">
        <v>80</v>
      </c>
      <c r="L116" s="17" t="s">
        <v>81</v>
      </c>
    </row>
    <row r="117" customFormat="false" ht="63.75" hidden="false" customHeight="false" outlineLevel="0" collapsed="false">
      <c r="A117" s="19" t="n">
        <v>37148</v>
      </c>
      <c r="B117" s="22" t="s">
        <v>299</v>
      </c>
      <c r="C117" s="21" t="s">
        <v>42</v>
      </c>
      <c r="D117" s="21" t="s">
        <v>127</v>
      </c>
      <c r="E117" s="21" t="s">
        <v>128</v>
      </c>
      <c r="F117" s="21" t="s">
        <v>96</v>
      </c>
      <c r="G117" s="22" t="s">
        <v>300</v>
      </c>
      <c r="H117" s="21"/>
      <c r="I117" s="21" t="s">
        <v>80</v>
      </c>
      <c r="J117" s="21" t="s">
        <v>87</v>
      </c>
      <c r="K117" s="21" t="s">
        <v>87</v>
      </c>
      <c r="L117" s="17" t="s">
        <v>81</v>
      </c>
    </row>
    <row r="118" customFormat="false" ht="24.75" hidden="false" customHeight="true" outlineLevel="0" collapsed="false">
      <c r="A118" s="19" t="n">
        <v>37148</v>
      </c>
      <c r="B118" s="21" t="s">
        <v>301</v>
      </c>
      <c r="C118" s="21"/>
      <c r="D118" s="21"/>
      <c r="E118" s="21" t="s">
        <v>302</v>
      </c>
      <c r="F118" s="21" t="s">
        <v>124</v>
      </c>
      <c r="G118" s="22" t="s">
        <v>303</v>
      </c>
      <c r="H118" s="21"/>
      <c r="I118" s="21" t="s">
        <v>80</v>
      </c>
      <c r="J118" s="21" t="s">
        <v>87</v>
      </c>
      <c r="K118" s="21" t="s">
        <v>87</v>
      </c>
      <c r="L118" s="17" t="s">
        <v>81</v>
      </c>
    </row>
    <row r="119" customFormat="false" ht="25.5" hidden="false" customHeight="false" outlineLevel="0" collapsed="false">
      <c r="A119" s="19" t="n">
        <v>37148</v>
      </c>
      <c r="B119" s="22" t="s">
        <v>304</v>
      </c>
      <c r="C119" s="21" t="s">
        <v>39</v>
      </c>
      <c r="D119" s="21" t="s">
        <v>305</v>
      </c>
      <c r="E119" s="21" t="s">
        <v>306</v>
      </c>
      <c r="F119" s="21" t="s">
        <v>96</v>
      </c>
      <c r="G119" s="22" t="s">
        <v>307</v>
      </c>
      <c r="H119" s="22"/>
      <c r="I119" s="21" t="s">
        <v>80</v>
      </c>
      <c r="J119" s="21" t="s">
        <v>80</v>
      </c>
      <c r="K119" s="21" t="s">
        <v>80</v>
      </c>
      <c r="L119" s="21" t="s">
        <v>81</v>
      </c>
      <c r="M119" s="23"/>
      <c r="N119" s="23"/>
      <c r="O119" s="23"/>
      <c r="P119" s="23"/>
      <c r="Q119" s="23"/>
      <c r="R119" s="23"/>
      <c r="S119" s="23"/>
      <c r="T119" s="23"/>
      <c r="U119" s="23"/>
      <c r="V119" s="23"/>
      <c r="W119" s="23"/>
      <c r="X119" s="23"/>
      <c r="Y119" s="23"/>
    </row>
    <row r="120" customFormat="false" ht="25.5" hidden="false" customHeight="false" outlineLevel="0" collapsed="false">
      <c r="A120" s="19" t="n">
        <v>37147</v>
      </c>
      <c r="B120" s="22" t="s">
        <v>308</v>
      </c>
      <c r="C120" s="21" t="s">
        <v>118</v>
      </c>
      <c r="D120" s="21" t="s">
        <v>174</v>
      </c>
      <c r="E120" s="21" t="s">
        <v>309</v>
      </c>
      <c r="F120" s="21" t="s">
        <v>96</v>
      </c>
      <c r="G120" s="22" t="s">
        <v>310</v>
      </c>
      <c r="H120" s="22"/>
      <c r="I120" s="21" t="s">
        <v>80</v>
      </c>
      <c r="J120" s="21" t="s">
        <v>87</v>
      </c>
      <c r="K120" s="21" t="s">
        <v>87</v>
      </c>
      <c r="L120" s="21" t="s">
        <v>81</v>
      </c>
      <c r="M120" s="23"/>
      <c r="N120" s="23"/>
      <c r="O120" s="23"/>
      <c r="P120" s="23"/>
      <c r="Q120" s="23"/>
      <c r="R120" s="23"/>
      <c r="S120" s="23"/>
      <c r="T120" s="23"/>
      <c r="U120" s="23"/>
      <c r="V120" s="23"/>
      <c r="W120" s="23"/>
      <c r="X120" s="23"/>
      <c r="Y120" s="23"/>
    </row>
    <row r="121" customFormat="false" ht="63.75" hidden="false" customHeight="false" outlineLevel="0" collapsed="false">
      <c r="A121" s="19" t="n">
        <v>37147</v>
      </c>
      <c r="B121" s="21" t="s">
        <v>199</v>
      </c>
      <c r="C121" s="21" t="s">
        <v>41</v>
      </c>
      <c r="D121" s="21" t="s">
        <v>200</v>
      </c>
      <c r="E121" s="21" t="s">
        <v>201</v>
      </c>
      <c r="F121" s="21" t="s">
        <v>91</v>
      </c>
      <c r="G121" s="22" t="s">
        <v>311</v>
      </c>
      <c r="H121" s="22"/>
      <c r="I121" s="21" t="s">
        <v>87</v>
      </c>
      <c r="J121" s="21" t="s">
        <v>87</v>
      </c>
      <c r="K121" s="21" t="s">
        <v>87</v>
      </c>
      <c r="L121" s="21" t="s">
        <v>81</v>
      </c>
      <c r="M121" s="23"/>
      <c r="N121" s="23"/>
      <c r="O121" s="23"/>
      <c r="P121" s="23"/>
      <c r="Q121" s="23"/>
      <c r="R121" s="23"/>
      <c r="S121" s="23"/>
      <c r="T121" s="23"/>
      <c r="U121" s="23"/>
      <c r="V121" s="23"/>
      <c r="W121" s="23"/>
      <c r="X121" s="23"/>
      <c r="Y121" s="23"/>
    </row>
    <row r="122" customFormat="false" ht="55.5" hidden="false" customHeight="true" outlineLevel="0" collapsed="false">
      <c r="A122" s="19" t="n">
        <v>37147</v>
      </c>
      <c r="B122" s="21" t="s">
        <v>183</v>
      </c>
      <c r="C122" s="21" t="s">
        <v>41</v>
      </c>
      <c r="D122" s="21" t="s">
        <v>183</v>
      </c>
      <c r="E122" s="21" t="s">
        <v>90</v>
      </c>
      <c r="F122" s="21" t="s">
        <v>85</v>
      </c>
      <c r="G122" s="22" t="s">
        <v>312</v>
      </c>
      <c r="H122" s="22"/>
      <c r="I122" s="21" t="s">
        <v>80</v>
      </c>
      <c r="J122" s="21" t="s">
        <v>80</v>
      </c>
      <c r="K122" s="21" t="s">
        <v>87</v>
      </c>
      <c r="L122" s="21" t="s">
        <v>81</v>
      </c>
      <c r="M122" s="23"/>
      <c r="N122" s="23"/>
      <c r="O122" s="23"/>
      <c r="P122" s="23"/>
      <c r="Q122" s="23"/>
      <c r="R122" s="23"/>
      <c r="S122" s="23"/>
      <c r="T122" s="23"/>
      <c r="U122" s="23"/>
      <c r="V122" s="23"/>
      <c r="W122" s="23"/>
      <c r="X122" s="23"/>
      <c r="Y122" s="23"/>
    </row>
    <row r="123" customFormat="false" ht="76.5" hidden="false" customHeight="false" outlineLevel="0" collapsed="false">
      <c r="A123" s="19" t="n">
        <v>37146</v>
      </c>
      <c r="B123" s="21" t="s">
        <v>183</v>
      </c>
      <c r="C123" s="21" t="s">
        <v>41</v>
      </c>
      <c r="D123" s="21" t="s">
        <v>183</v>
      </c>
      <c r="E123" s="21" t="s">
        <v>90</v>
      </c>
      <c r="F123" s="21" t="s">
        <v>91</v>
      </c>
      <c r="G123" s="22" t="s">
        <v>313</v>
      </c>
      <c r="H123" s="22"/>
      <c r="I123" s="21" t="s">
        <v>87</v>
      </c>
      <c r="J123" s="21" t="s">
        <v>87</v>
      </c>
      <c r="K123" s="21" t="s">
        <v>87</v>
      </c>
      <c r="L123" s="21" t="s">
        <v>81</v>
      </c>
      <c r="M123" s="23"/>
      <c r="N123" s="23"/>
      <c r="O123" s="23"/>
      <c r="P123" s="23"/>
      <c r="Q123" s="23"/>
      <c r="R123" s="23"/>
      <c r="S123" s="23"/>
      <c r="T123" s="23"/>
      <c r="U123" s="23"/>
      <c r="V123" s="23"/>
      <c r="W123" s="23"/>
      <c r="X123" s="23"/>
      <c r="Y123" s="23"/>
    </row>
    <row r="124" customFormat="false" ht="38.25" hidden="false" customHeight="false" outlineLevel="0" collapsed="false">
      <c r="A124" s="19" t="n">
        <v>37144</v>
      </c>
      <c r="B124" s="57" t="s">
        <v>314</v>
      </c>
      <c r="C124" s="21" t="s">
        <v>41</v>
      </c>
      <c r="D124" s="21" t="s">
        <v>180</v>
      </c>
      <c r="E124" s="21" t="s">
        <v>90</v>
      </c>
      <c r="F124" s="21" t="s">
        <v>91</v>
      </c>
      <c r="G124" s="57" t="s">
        <v>315</v>
      </c>
      <c r="H124" s="57"/>
      <c r="I124" s="21" t="s">
        <v>80</v>
      </c>
      <c r="J124" s="21" t="s">
        <v>80</v>
      </c>
      <c r="K124" s="21" t="s">
        <v>80</v>
      </c>
      <c r="L124" s="21" t="s">
        <v>81</v>
      </c>
      <c r="M124" s="23"/>
      <c r="N124" s="23"/>
      <c r="O124" s="23"/>
      <c r="P124" s="23"/>
      <c r="Q124" s="23"/>
      <c r="R124" s="23"/>
      <c r="S124" s="23"/>
      <c r="T124" s="23"/>
      <c r="U124" s="23"/>
      <c r="V124" s="23"/>
      <c r="W124" s="23"/>
      <c r="X124" s="23"/>
      <c r="Y124" s="23"/>
    </row>
    <row r="125" customFormat="false" ht="12.75" hidden="false" customHeight="false" outlineLevel="0" collapsed="false">
      <c r="A125" s="19"/>
      <c r="B125" s="21"/>
      <c r="C125" s="21"/>
      <c r="D125" s="21"/>
      <c r="E125" s="21"/>
      <c r="F125" s="21"/>
      <c r="G125" s="22"/>
      <c r="H125" s="22"/>
      <c r="I125" s="21"/>
      <c r="J125" s="21"/>
      <c r="K125" s="21"/>
      <c r="L125" s="17"/>
      <c r="M125" s="23"/>
      <c r="N125" s="23"/>
      <c r="O125" s="23"/>
      <c r="P125" s="23"/>
      <c r="Q125" s="23"/>
      <c r="R125" s="23"/>
      <c r="S125" s="23"/>
      <c r="T125" s="23"/>
      <c r="U125" s="23"/>
      <c r="V125" s="23"/>
      <c r="W125" s="23"/>
      <c r="X125" s="23"/>
      <c r="Y125" s="23"/>
    </row>
    <row r="126" customFormat="false" ht="12.75" hidden="false" customHeight="false" outlineLevel="0" collapsed="false">
      <c r="A126" s="19"/>
      <c r="B126" s="22"/>
      <c r="C126" s="21"/>
      <c r="D126" s="21"/>
      <c r="E126" s="21"/>
      <c r="F126" s="21"/>
      <c r="G126" s="22"/>
      <c r="H126" s="22"/>
      <c r="I126" s="21"/>
      <c r="J126" s="21"/>
      <c r="K126" s="21"/>
      <c r="L126" s="17"/>
      <c r="M126" s="23"/>
      <c r="N126" s="23"/>
      <c r="O126" s="23"/>
      <c r="P126" s="23"/>
      <c r="Q126" s="23"/>
      <c r="R126" s="23"/>
      <c r="S126" s="23"/>
      <c r="T126" s="23"/>
      <c r="U126" s="23"/>
      <c r="V126" s="23"/>
      <c r="W126" s="23"/>
      <c r="X126" s="23"/>
      <c r="Y126" s="23"/>
    </row>
    <row r="127" customFormat="false" ht="12.75" hidden="false" customHeight="false" outlineLevel="0" collapsed="false">
      <c r="A127" s="19"/>
      <c r="B127" s="58"/>
      <c r="C127" s="21"/>
      <c r="D127" s="21"/>
      <c r="E127" s="21"/>
      <c r="F127" s="21"/>
      <c r="G127" s="22"/>
      <c r="H127" s="22"/>
      <c r="I127" s="21"/>
      <c r="J127" s="21"/>
      <c r="K127" s="21"/>
      <c r="L127" s="17"/>
      <c r="M127" s="23"/>
      <c r="N127" s="23"/>
      <c r="O127" s="23"/>
      <c r="P127" s="23"/>
      <c r="Q127" s="23"/>
      <c r="R127" s="23"/>
      <c r="S127" s="23"/>
      <c r="T127" s="23"/>
      <c r="U127" s="23"/>
      <c r="V127" s="23"/>
      <c r="W127" s="23"/>
      <c r="X127" s="23"/>
      <c r="Y127" s="23"/>
    </row>
    <row r="128" customFormat="false" ht="12.75" hidden="false" customHeight="false" outlineLevel="0" collapsed="false">
      <c r="A128" s="19"/>
      <c r="B128" s="22"/>
      <c r="C128" s="21"/>
      <c r="D128" s="21"/>
      <c r="E128" s="21"/>
      <c r="F128" s="21"/>
      <c r="G128" s="22"/>
      <c r="H128" s="22"/>
      <c r="I128" s="21"/>
      <c r="J128" s="21"/>
      <c r="K128" s="21"/>
      <c r="L128" s="17"/>
      <c r="M128" s="23"/>
      <c r="N128" s="23"/>
      <c r="O128" s="23"/>
      <c r="P128" s="23"/>
      <c r="Q128" s="23"/>
      <c r="R128" s="23"/>
      <c r="S128" s="23"/>
      <c r="T128" s="23"/>
      <c r="U128" s="23"/>
      <c r="V128" s="23"/>
      <c r="W128" s="23"/>
      <c r="X128" s="23"/>
      <c r="Y128" s="23"/>
    </row>
    <row r="129" customFormat="false" ht="12.75" hidden="false" customHeight="false" outlineLevel="0" collapsed="false">
      <c r="A129" s="19"/>
      <c r="B129" s="21"/>
      <c r="C129" s="21"/>
      <c r="D129" s="21"/>
      <c r="E129" s="21"/>
      <c r="F129" s="21"/>
      <c r="G129" s="22"/>
      <c r="H129" s="22"/>
      <c r="I129" s="21"/>
      <c r="J129" s="21"/>
      <c r="K129" s="21"/>
      <c r="L129" s="17"/>
      <c r="M129" s="23"/>
      <c r="N129" s="23"/>
      <c r="O129" s="23"/>
      <c r="P129" s="23"/>
      <c r="Q129" s="23"/>
      <c r="R129" s="23"/>
      <c r="S129" s="23"/>
      <c r="T129" s="23"/>
      <c r="U129" s="23"/>
      <c r="V129" s="23"/>
      <c r="W129" s="23"/>
      <c r="X129" s="23"/>
      <c r="Y129" s="23"/>
    </row>
    <row r="130" customFormat="false" ht="12.75" hidden="false" customHeight="false" outlineLevel="0" collapsed="false">
      <c r="A130" s="19"/>
      <c r="B130" s="21"/>
      <c r="C130" s="21"/>
      <c r="D130" s="21"/>
      <c r="E130" s="21"/>
      <c r="F130" s="21"/>
      <c r="G130" s="22"/>
      <c r="H130" s="22"/>
      <c r="I130" s="21"/>
      <c r="J130" s="21"/>
      <c r="K130" s="21"/>
      <c r="L130" s="17"/>
      <c r="M130" s="23"/>
      <c r="N130" s="23"/>
      <c r="O130" s="23"/>
      <c r="P130" s="23"/>
      <c r="Q130" s="23"/>
      <c r="R130" s="23"/>
      <c r="S130" s="23"/>
      <c r="T130" s="23"/>
      <c r="U130" s="23"/>
      <c r="V130" s="23"/>
      <c r="W130" s="23"/>
      <c r="X130" s="23"/>
      <c r="Y130" s="23"/>
    </row>
    <row r="131" customFormat="false" ht="12.75" hidden="false" customHeight="false" outlineLevel="0" collapsed="false">
      <c r="A131" s="19"/>
      <c r="B131" s="21"/>
      <c r="C131" s="21"/>
      <c r="D131" s="21"/>
      <c r="E131" s="21"/>
      <c r="F131" s="21"/>
      <c r="G131" s="22"/>
      <c r="H131" s="22"/>
      <c r="I131" s="21"/>
      <c r="J131" s="21"/>
      <c r="K131" s="21"/>
      <c r="L131" s="17"/>
      <c r="M131" s="23"/>
      <c r="N131" s="23"/>
      <c r="O131" s="23"/>
      <c r="P131" s="23"/>
      <c r="Q131" s="23"/>
      <c r="R131" s="23"/>
      <c r="S131" s="23"/>
      <c r="T131" s="23"/>
      <c r="U131" s="23"/>
      <c r="V131" s="23"/>
      <c r="W131" s="23"/>
      <c r="X131" s="23"/>
      <c r="Y131" s="23"/>
    </row>
    <row r="132" customFormat="false" ht="12.75" hidden="false" customHeight="false" outlineLevel="0" collapsed="false">
      <c r="A132" s="15"/>
      <c r="B132" s="22"/>
      <c r="C132" s="17"/>
      <c r="D132" s="17"/>
      <c r="E132" s="17"/>
      <c r="F132" s="17"/>
      <c r="G132" s="22"/>
      <c r="H132" s="22"/>
      <c r="I132" s="17"/>
      <c r="J132" s="17"/>
      <c r="K132" s="17"/>
      <c r="L132" s="17"/>
      <c r="M132" s="23"/>
      <c r="N132" s="23"/>
      <c r="O132" s="23"/>
      <c r="P132" s="23"/>
      <c r="Q132" s="23"/>
      <c r="R132" s="23"/>
      <c r="S132" s="23"/>
      <c r="T132" s="23"/>
      <c r="U132" s="23"/>
      <c r="V132" s="23"/>
      <c r="W132" s="23"/>
      <c r="X132" s="23"/>
      <c r="Y132" s="23"/>
    </row>
    <row r="133" customFormat="false" ht="12.75" hidden="false" customHeight="false" outlineLevel="0" collapsed="false">
      <c r="A133" s="15"/>
      <c r="B133" s="22"/>
      <c r="C133" s="17"/>
      <c r="D133" s="17"/>
      <c r="E133" s="17"/>
      <c r="F133" s="17"/>
      <c r="G133" s="22"/>
      <c r="H133" s="22"/>
      <c r="I133" s="17"/>
      <c r="J133" s="17"/>
      <c r="K133" s="17"/>
      <c r="L133" s="17"/>
      <c r="M133" s="23"/>
      <c r="N133" s="23"/>
      <c r="O133" s="23"/>
      <c r="P133" s="23"/>
      <c r="Q133" s="23"/>
      <c r="R133" s="23"/>
      <c r="S133" s="23"/>
      <c r="T133" s="23"/>
      <c r="U133" s="23"/>
      <c r="V133" s="23"/>
      <c r="W133" s="23"/>
      <c r="X133" s="23"/>
      <c r="Y133" s="23"/>
    </row>
    <row r="134" customFormat="false" ht="12.75" hidden="false" customHeight="false" outlineLevel="0" collapsed="false">
      <c r="A134" s="15"/>
      <c r="B134" s="22"/>
      <c r="C134" s="17"/>
      <c r="D134" s="17"/>
      <c r="E134" s="17"/>
      <c r="F134" s="17"/>
      <c r="G134" s="22"/>
      <c r="H134" s="22"/>
      <c r="I134" s="17"/>
      <c r="J134" s="17"/>
      <c r="K134" s="17"/>
      <c r="L134" s="17"/>
      <c r="M134" s="23"/>
      <c r="N134" s="23"/>
      <c r="O134" s="23"/>
      <c r="P134" s="23"/>
      <c r="Q134" s="23"/>
      <c r="R134" s="23"/>
      <c r="S134" s="23"/>
      <c r="T134" s="23"/>
      <c r="U134" s="23"/>
      <c r="V134" s="23"/>
      <c r="W134" s="23"/>
      <c r="X134" s="23"/>
      <c r="Y134" s="23"/>
    </row>
    <row r="135" customFormat="false" ht="12.75" hidden="false" customHeight="false" outlineLevel="0" collapsed="false">
      <c r="A135" s="15"/>
      <c r="B135" s="22"/>
      <c r="C135" s="17"/>
      <c r="D135" s="17"/>
      <c r="E135" s="17"/>
      <c r="F135" s="17"/>
      <c r="G135" s="22"/>
      <c r="H135" s="22"/>
      <c r="I135" s="17"/>
      <c r="J135" s="17"/>
      <c r="K135" s="17"/>
      <c r="L135" s="17"/>
      <c r="M135" s="23"/>
      <c r="N135" s="23"/>
      <c r="O135" s="23"/>
      <c r="P135" s="23"/>
      <c r="Q135" s="23"/>
      <c r="R135" s="23"/>
      <c r="S135" s="23"/>
      <c r="T135" s="23"/>
      <c r="U135" s="23"/>
      <c r="V135" s="23"/>
      <c r="W135" s="23"/>
      <c r="X135" s="23"/>
      <c r="Y135" s="23"/>
    </row>
    <row r="136" customFormat="false" ht="105.75" hidden="false" customHeight="true" outlineLevel="0" collapsed="false">
      <c r="A136" s="15"/>
      <c r="B136" s="22"/>
      <c r="C136" s="17"/>
      <c r="D136" s="17"/>
      <c r="E136" s="17"/>
      <c r="F136" s="17"/>
      <c r="G136" s="22"/>
      <c r="H136" s="17"/>
      <c r="I136" s="17"/>
      <c r="J136" s="17"/>
      <c r="K136" s="17"/>
      <c r="L136" s="17"/>
    </row>
    <row r="137" customFormat="false" ht="12.75" hidden="false" customHeight="false" outlineLevel="0" collapsed="false">
      <c r="A137" s="19"/>
      <c r="B137" s="21"/>
      <c r="C137" s="21"/>
      <c r="D137" s="21"/>
      <c r="E137" s="21"/>
      <c r="F137" s="21"/>
      <c r="G137" s="22"/>
      <c r="H137" s="22"/>
      <c r="I137" s="21"/>
      <c r="J137" s="21"/>
      <c r="K137" s="21"/>
      <c r="L137" s="21"/>
    </row>
    <row r="138" customFormat="false" ht="12.75" hidden="false" customHeight="false" outlineLevel="0" collapsed="false">
      <c r="A138" s="19"/>
      <c r="B138" s="21"/>
      <c r="C138" s="21"/>
      <c r="D138" s="21"/>
      <c r="E138" s="21"/>
      <c r="F138" s="21"/>
      <c r="G138" s="22"/>
      <c r="H138" s="22"/>
      <c r="I138" s="21"/>
      <c r="J138" s="21"/>
      <c r="K138" s="21"/>
      <c r="L138" s="21"/>
    </row>
    <row r="139" customFormat="false" ht="12.75" hidden="false" customHeight="false" outlineLevel="0" collapsed="false">
      <c r="A139" s="19"/>
      <c r="B139" s="21"/>
      <c r="C139" s="21"/>
      <c r="D139" s="21"/>
      <c r="E139" s="21"/>
      <c r="F139" s="21"/>
      <c r="G139" s="22"/>
      <c r="H139" s="22"/>
      <c r="I139" s="21"/>
      <c r="J139" s="21"/>
      <c r="K139" s="21"/>
      <c r="L139" s="21"/>
    </row>
    <row r="140" customFormat="false" ht="12.75" hidden="false" customHeight="false" outlineLevel="0" collapsed="false">
      <c r="A140" s="19"/>
      <c r="B140" s="21"/>
      <c r="C140" s="21"/>
      <c r="D140" s="21"/>
      <c r="E140" s="21"/>
      <c r="F140" s="21"/>
      <c r="G140" s="24"/>
      <c r="H140" s="21"/>
      <c r="I140" s="21"/>
      <c r="J140" s="21"/>
      <c r="K140" s="21"/>
      <c r="L140" s="21"/>
    </row>
    <row r="141" customFormat="false" ht="12.75" hidden="false" customHeight="false" outlineLevel="0" collapsed="false">
      <c r="A141" s="19"/>
      <c r="B141" s="21"/>
      <c r="C141" s="21"/>
      <c r="D141" s="21"/>
      <c r="E141" s="21"/>
      <c r="F141" s="21"/>
      <c r="G141" s="24"/>
      <c r="H141" s="24"/>
      <c r="I141" s="21"/>
      <c r="J141" s="21"/>
      <c r="K141" s="21"/>
      <c r="L141" s="21"/>
    </row>
    <row r="142" customFormat="false" ht="12.75" hidden="false" customHeight="false" outlineLevel="0" collapsed="false">
      <c r="A142" s="19"/>
      <c r="B142" s="24"/>
      <c r="C142" s="21"/>
      <c r="D142" s="21"/>
      <c r="E142" s="21"/>
      <c r="F142" s="21"/>
      <c r="G142" s="24"/>
      <c r="H142" s="21"/>
      <c r="I142" s="21"/>
      <c r="J142" s="21"/>
      <c r="K142" s="21"/>
      <c r="L142" s="21"/>
    </row>
    <row r="143" customFormat="false" ht="12.75" hidden="false" customHeight="false" outlineLevel="0" collapsed="false">
      <c r="A143" s="19"/>
      <c r="B143" s="21"/>
      <c r="C143" s="21"/>
      <c r="D143" s="21"/>
      <c r="E143" s="21"/>
      <c r="F143" s="21"/>
      <c r="G143" s="24"/>
      <c r="H143" s="24"/>
      <c r="I143" s="21"/>
      <c r="J143" s="21"/>
      <c r="K143" s="21"/>
      <c r="L143" s="21"/>
    </row>
    <row r="144" customFormat="false" ht="12.75" hidden="false" customHeight="false" outlineLevel="0" collapsed="false">
      <c r="A144" s="19"/>
      <c r="B144" s="21"/>
      <c r="C144" s="21"/>
      <c r="D144" s="21"/>
      <c r="E144" s="21"/>
      <c r="F144" s="21"/>
      <c r="G144" s="24"/>
      <c r="H144" s="24"/>
      <c r="I144" s="21"/>
      <c r="J144" s="21"/>
      <c r="K144" s="21"/>
      <c r="L144" s="21"/>
    </row>
    <row r="145" customFormat="false" ht="12.75" hidden="false" customHeight="false" outlineLevel="0" collapsed="false">
      <c r="A145" s="19"/>
      <c r="B145" s="21"/>
      <c r="C145" s="21"/>
      <c r="D145" s="21"/>
      <c r="E145" s="21"/>
      <c r="F145" s="21"/>
      <c r="G145" s="24"/>
      <c r="H145" s="24"/>
      <c r="I145" s="21"/>
      <c r="J145" s="21"/>
      <c r="K145" s="21"/>
      <c r="L145" s="21"/>
    </row>
    <row r="146" customFormat="false" ht="12.75" hidden="false" customHeight="false" outlineLevel="0" collapsed="false">
      <c r="A146" s="19"/>
      <c r="B146" s="21"/>
      <c r="C146" s="21"/>
      <c r="D146" s="21"/>
      <c r="E146" s="21"/>
      <c r="F146" s="21"/>
      <c r="G146" s="24"/>
      <c r="H146" s="24"/>
      <c r="I146" s="21"/>
      <c r="J146" s="21"/>
      <c r="K146" s="21"/>
      <c r="L146" s="21"/>
    </row>
    <row r="147" customFormat="false" ht="12.75" hidden="false" customHeight="false" outlineLevel="0" collapsed="false">
      <c r="A147" s="19"/>
      <c r="B147" s="21"/>
      <c r="C147" s="21"/>
      <c r="D147" s="21"/>
      <c r="E147" s="21"/>
      <c r="F147" s="21"/>
      <c r="G147" s="24"/>
      <c r="H147" s="24"/>
      <c r="I147" s="21"/>
      <c r="J147" s="21"/>
      <c r="K147" s="21"/>
      <c r="L147" s="21"/>
    </row>
    <row r="148" customFormat="false" ht="54.75" hidden="false" customHeight="true" outlineLevel="0" collapsed="false">
      <c r="A148" s="19"/>
      <c r="B148" s="21"/>
      <c r="C148" s="21"/>
      <c r="D148" s="21"/>
      <c r="E148" s="21"/>
      <c r="F148" s="21"/>
      <c r="G148" s="24"/>
      <c r="H148" s="24"/>
      <c r="I148" s="21"/>
      <c r="J148" s="21"/>
      <c r="K148" s="21"/>
      <c r="L148" s="21"/>
    </row>
    <row r="149" customFormat="false" ht="12.75" hidden="false" customHeight="false" outlineLevel="0" collapsed="false">
      <c r="A149" s="19"/>
      <c r="B149" s="21"/>
      <c r="C149" s="21"/>
      <c r="D149" s="21"/>
      <c r="E149" s="21"/>
      <c r="F149" s="21"/>
      <c r="G149" s="24"/>
      <c r="H149" s="24"/>
      <c r="I149" s="21"/>
      <c r="J149" s="21"/>
      <c r="K149" s="21"/>
      <c r="L149" s="21"/>
    </row>
    <row r="150" customFormat="false" ht="12.75" hidden="false" customHeight="false" outlineLevel="0" collapsed="false">
      <c r="A150" s="19"/>
      <c r="B150" s="21"/>
      <c r="C150" s="21"/>
      <c r="D150" s="21"/>
      <c r="E150" s="21"/>
      <c r="F150" s="21"/>
      <c r="G150" s="24"/>
      <c r="H150" s="24"/>
      <c r="I150" s="21"/>
      <c r="J150" s="21"/>
      <c r="K150" s="21"/>
      <c r="L150" s="21"/>
    </row>
    <row r="151" customFormat="false" ht="54" hidden="false" customHeight="true" outlineLevel="0" collapsed="false">
      <c r="A151" s="19"/>
      <c r="B151" s="21"/>
      <c r="C151" s="21"/>
      <c r="D151" s="21"/>
      <c r="E151" s="21"/>
      <c r="F151" s="21"/>
      <c r="G151" s="24"/>
      <c r="H151" s="24"/>
      <c r="I151" s="21"/>
      <c r="J151" s="21"/>
      <c r="K151" s="21"/>
      <c r="L151" s="21"/>
    </row>
    <row r="152" customFormat="false" ht="42" hidden="false" customHeight="true" outlineLevel="0" collapsed="false">
      <c r="A152" s="19"/>
      <c r="B152" s="21"/>
      <c r="C152" s="21"/>
      <c r="D152" s="21"/>
      <c r="E152" s="21"/>
      <c r="F152" s="21"/>
      <c r="G152" s="24"/>
      <c r="H152" s="24"/>
      <c r="I152" s="21"/>
      <c r="J152" s="21"/>
      <c r="K152" s="21"/>
      <c r="L152" s="21"/>
    </row>
    <row r="153" customFormat="false" ht="42" hidden="false" customHeight="true" outlineLevel="0" collapsed="false">
      <c r="A153" s="19"/>
      <c r="B153" s="21"/>
      <c r="C153" s="21"/>
      <c r="D153" s="21"/>
      <c r="E153" s="21"/>
      <c r="F153" s="21"/>
      <c r="G153" s="24"/>
      <c r="H153" s="24"/>
      <c r="I153" s="21"/>
      <c r="J153" s="21"/>
      <c r="K153" s="21"/>
      <c r="L153" s="21"/>
    </row>
    <row r="154" customFormat="false" ht="12.75" hidden="false" customHeight="false" outlineLevel="0" collapsed="false">
      <c r="A154" s="25"/>
      <c r="B154" s="21"/>
      <c r="C154" s="21"/>
      <c r="D154" s="21"/>
      <c r="E154" s="21"/>
      <c r="F154" s="21"/>
      <c r="G154" s="24"/>
      <c r="H154" s="24"/>
      <c r="I154" s="21"/>
      <c r="J154" s="21"/>
      <c r="K154" s="21"/>
      <c r="L154" s="21"/>
    </row>
    <row r="155" customFormat="false" ht="12.75" hidden="false" customHeight="false" outlineLevel="0" collapsed="false">
      <c r="A155" s="25"/>
      <c r="B155" s="21"/>
      <c r="C155" s="21"/>
      <c r="D155" s="21"/>
      <c r="E155" s="21"/>
      <c r="F155" s="21"/>
      <c r="G155" s="24"/>
      <c r="H155" s="24"/>
      <c r="I155" s="21"/>
      <c r="J155" s="21"/>
      <c r="K155" s="21"/>
      <c r="L155" s="21"/>
    </row>
    <row r="156" customFormat="false" ht="12.75" hidden="false" customHeight="false" outlineLevel="0" collapsed="false">
      <c r="A156" s="25"/>
      <c r="B156" s="21"/>
      <c r="C156" s="21"/>
      <c r="D156" s="21"/>
      <c r="E156" s="21"/>
      <c r="F156" s="21"/>
      <c r="G156" s="24"/>
      <c r="H156" s="24"/>
      <c r="I156" s="21"/>
      <c r="J156" s="21"/>
      <c r="K156" s="21"/>
      <c r="L156" s="21"/>
    </row>
    <row r="157" customFormat="false" ht="12.75" hidden="false" customHeight="false" outlineLevel="0" collapsed="false">
      <c r="A157" s="25"/>
      <c r="B157" s="21"/>
      <c r="C157" s="21"/>
      <c r="D157" s="21"/>
      <c r="E157" s="21"/>
      <c r="F157" s="21"/>
      <c r="G157" s="24"/>
      <c r="H157" s="24"/>
      <c r="I157" s="21"/>
      <c r="J157" s="21"/>
      <c r="K157" s="21"/>
      <c r="L157" s="21"/>
    </row>
    <row r="158" customFormat="false" ht="12.75" hidden="false" customHeight="false" outlineLevel="0" collapsed="false">
      <c r="A158" s="25"/>
      <c r="B158" s="21"/>
      <c r="C158" s="21"/>
      <c r="D158" s="21"/>
      <c r="E158" s="21"/>
      <c r="F158" s="21"/>
      <c r="G158" s="24"/>
      <c r="H158" s="24"/>
      <c r="I158" s="21"/>
      <c r="J158" s="21"/>
      <c r="K158" s="21"/>
      <c r="L158" s="21"/>
    </row>
    <row r="159" customFormat="false" ht="12.75" hidden="false" customHeight="false" outlineLevel="0" collapsed="false">
      <c r="A159" s="25"/>
      <c r="B159" s="24"/>
      <c r="C159" s="26"/>
      <c r="D159" s="24"/>
      <c r="E159" s="27"/>
      <c r="F159" s="26"/>
      <c r="G159" s="24"/>
      <c r="H159" s="24"/>
      <c r="I159" s="21"/>
      <c r="J159" s="21"/>
      <c r="K159" s="21"/>
      <c r="L159" s="21"/>
    </row>
    <row r="160" customFormat="false" ht="12.75" hidden="false" customHeight="false" outlineLevel="0" collapsed="false">
      <c r="A160" s="25"/>
      <c r="B160" s="24"/>
      <c r="C160" s="26"/>
      <c r="D160" s="24"/>
      <c r="E160" s="27"/>
      <c r="F160" s="26"/>
      <c r="G160" s="21"/>
      <c r="H160" s="21"/>
      <c r="I160" s="21"/>
      <c r="J160" s="21"/>
      <c r="K160" s="21"/>
      <c r="L160" s="21"/>
    </row>
    <row r="161" customFormat="false" ht="12.75" hidden="false" customHeight="false" outlineLevel="0" collapsed="false">
      <c r="A161" s="28"/>
      <c r="B161" s="24"/>
      <c r="C161" s="26"/>
      <c r="D161" s="24"/>
      <c r="E161" s="27"/>
      <c r="F161" s="26"/>
      <c r="G161" s="24"/>
      <c r="H161" s="27"/>
      <c r="I161" s="21"/>
      <c r="J161" s="21"/>
      <c r="K161" s="21"/>
      <c r="L161" s="21"/>
    </row>
    <row r="162" customFormat="false" ht="12.75" hidden="false" customHeight="false" outlineLevel="0" collapsed="false">
      <c r="A162" s="28"/>
      <c r="B162" s="24"/>
      <c r="C162" s="26"/>
      <c r="D162" s="24"/>
      <c r="E162" s="27"/>
      <c r="F162" s="26"/>
      <c r="G162" s="24"/>
      <c r="H162" s="27"/>
      <c r="I162" s="21"/>
      <c r="J162" s="21"/>
      <c r="K162" s="21"/>
      <c r="L162" s="21"/>
    </row>
    <row r="163" customFormat="false" ht="12.75" hidden="false" customHeight="false" outlineLevel="0" collapsed="false">
      <c r="A163" s="29"/>
      <c r="B163" s="24"/>
      <c r="C163" s="26"/>
      <c r="D163" s="24"/>
      <c r="E163" s="27"/>
      <c r="F163" s="26"/>
      <c r="G163" s="27"/>
      <c r="H163" s="27"/>
      <c r="I163" s="26"/>
      <c r="J163" s="26"/>
      <c r="K163" s="26"/>
      <c r="L163" s="26"/>
    </row>
    <row r="164" customFormat="false" ht="12.75" hidden="false" customHeight="false" outlineLevel="0" collapsed="false">
      <c r="A164" s="29"/>
      <c r="B164" s="24"/>
      <c r="C164" s="26"/>
      <c r="D164" s="27"/>
      <c r="E164" s="27"/>
      <c r="F164" s="26"/>
      <c r="G164" s="27"/>
      <c r="H164" s="27"/>
      <c r="I164" s="26"/>
      <c r="J164" s="26"/>
      <c r="K164" s="26"/>
      <c r="L164" s="26"/>
    </row>
    <row r="165" customFormat="false" ht="12.75" hidden="false" customHeight="false" outlineLevel="0" collapsed="false">
      <c r="A165" s="29"/>
      <c r="B165" s="24"/>
      <c r="C165" s="26"/>
      <c r="D165" s="24"/>
      <c r="E165" s="27"/>
      <c r="F165" s="26"/>
      <c r="G165" s="27"/>
      <c r="H165" s="27"/>
      <c r="I165" s="26"/>
      <c r="J165" s="26"/>
      <c r="K165" s="26"/>
      <c r="L165" s="26"/>
    </row>
    <row r="166" customFormat="false" ht="12.75" hidden="false" customHeight="false" outlineLevel="0" collapsed="false">
      <c r="A166" s="29"/>
      <c r="B166" s="24"/>
      <c r="C166" s="26"/>
      <c r="D166" s="24"/>
      <c r="E166" s="27"/>
      <c r="F166" s="26"/>
      <c r="G166" s="27"/>
      <c r="H166" s="27"/>
      <c r="I166" s="26"/>
      <c r="J166" s="26"/>
      <c r="K166" s="26"/>
      <c r="L166" s="26"/>
    </row>
    <row r="167" customFormat="false" ht="19.5" hidden="false" customHeight="true" outlineLevel="0" collapsed="false">
      <c r="A167" s="29"/>
      <c r="B167" s="24"/>
      <c r="C167" s="26"/>
      <c r="D167" s="24"/>
      <c r="E167" s="27"/>
      <c r="F167" s="26"/>
      <c r="G167" s="27"/>
      <c r="H167" s="27"/>
      <c r="I167" s="26"/>
      <c r="J167" s="26"/>
      <c r="K167" s="26"/>
      <c r="L167" s="26"/>
    </row>
    <row r="168" customFormat="false" ht="12.75" hidden="false" customHeight="false" outlineLevel="0" collapsed="false">
      <c r="A168" s="29"/>
      <c r="B168" s="24"/>
      <c r="C168" s="21"/>
      <c r="D168" s="24"/>
      <c r="E168" s="27"/>
      <c r="F168" s="26"/>
      <c r="G168" s="27"/>
      <c r="H168" s="27"/>
      <c r="I168" s="26"/>
      <c r="J168" s="26"/>
      <c r="K168" s="26"/>
      <c r="L168" s="26"/>
    </row>
    <row r="169" customFormat="false" ht="12.75" hidden="false" customHeight="false" outlineLevel="0" collapsed="false">
      <c r="A169" s="29"/>
      <c r="B169" s="24"/>
      <c r="C169" s="26"/>
      <c r="D169" s="24"/>
      <c r="E169" s="27"/>
      <c r="F169" s="26"/>
      <c r="G169" s="27"/>
      <c r="H169" s="27"/>
      <c r="I169" s="26"/>
      <c r="J169" s="26"/>
      <c r="K169" s="26"/>
      <c r="L169" s="26"/>
    </row>
    <row r="170" customFormat="false" ht="12.75" hidden="false" customHeight="false" outlineLevel="0" collapsed="false">
      <c r="A170" s="29"/>
      <c r="B170" s="24"/>
      <c r="C170" s="26"/>
      <c r="D170" s="24"/>
      <c r="E170" s="27"/>
      <c r="F170" s="26"/>
      <c r="G170" s="27"/>
      <c r="H170" s="27"/>
      <c r="I170" s="26"/>
      <c r="J170" s="26"/>
      <c r="K170" s="26"/>
      <c r="L170" s="26"/>
    </row>
    <row r="171" customFormat="false" ht="12.75" hidden="false" customHeight="false" outlineLevel="0" collapsed="false">
      <c r="A171" s="28"/>
      <c r="B171" s="22"/>
      <c r="C171" s="20"/>
      <c r="D171" s="22"/>
      <c r="E171" s="30"/>
      <c r="F171" s="20"/>
      <c r="G171" s="22"/>
      <c r="H171" s="22"/>
      <c r="I171" s="20"/>
      <c r="J171" s="20"/>
      <c r="K171" s="20"/>
      <c r="L171" s="20"/>
    </row>
    <row r="172" customFormat="false" ht="12.75" hidden="false" customHeight="false" outlineLevel="0" collapsed="false">
      <c r="A172" s="28"/>
      <c r="B172" s="22"/>
      <c r="C172" s="20"/>
      <c r="D172" s="22"/>
      <c r="E172" s="30"/>
      <c r="F172" s="20"/>
      <c r="G172" s="22"/>
      <c r="H172" s="22"/>
      <c r="I172" s="20"/>
      <c r="J172" s="20"/>
      <c r="K172" s="20"/>
      <c r="L172" s="20"/>
    </row>
    <row r="174" customFormat="false" ht="12.75" hidden="false" customHeight="false" outlineLevel="0" collapsed="false">
      <c r="A174" s="2" t="s">
        <v>143</v>
      </c>
      <c r="B174" s="2" t="s">
        <v>144</v>
      </c>
      <c r="C174" s="1" t="s">
        <v>145</v>
      </c>
      <c r="D174" s="31" t="s">
        <v>146</v>
      </c>
      <c r="E174" s="31" t="s">
        <v>147</v>
      </c>
    </row>
    <row r="175" customFormat="false" ht="12.75" hidden="false" customHeight="false" outlineLevel="0" collapsed="false">
      <c r="A175" s="32" t="s">
        <v>38</v>
      </c>
      <c r="B175" s="33" t="n">
        <f aca="false">C175/$C$184</f>
        <v>0.181818181818182</v>
      </c>
      <c r="C175" s="5" t="n">
        <f aca="false">'summary 0910'!I24</f>
        <v>2</v>
      </c>
      <c r="D175" s="1" t="n">
        <f aca="false">33+1+1+1+1+1+8+1+1+1+2+1+2+1+1+1+2</f>
        <v>59</v>
      </c>
      <c r="E175" s="34" t="n">
        <f aca="false">(C175/D175)*100</f>
        <v>3.38983050847458</v>
      </c>
    </row>
    <row r="176" customFormat="false" ht="12.75" hidden="false" customHeight="false" outlineLevel="0" collapsed="false">
      <c r="A176" s="32" t="s">
        <v>39</v>
      </c>
      <c r="B176" s="33" t="n">
        <f aca="false">C176/$C$184</f>
        <v>0.181818181818182</v>
      </c>
      <c r="C176" s="5" t="n">
        <f aca="false">'summary 0910'!I25</f>
        <v>2</v>
      </c>
      <c r="D176" s="1" t="n">
        <f aca="false">540+17+1+1+6+10+1+2+12+2+1+1+1+3+4+3+1+1+1+8+2+1+1+6+1+1+2+1+2+1+4+1+1+1+12+4</f>
        <v>657</v>
      </c>
      <c r="E176" s="34" t="n">
        <f aca="false">(C176/D176)*100</f>
        <v>0.30441400304414</v>
      </c>
    </row>
    <row r="177" customFormat="false" ht="12.75" hidden="false" customHeight="false" outlineLevel="0" collapsed="false">
      <c r="A177" s="32" t="s">
        <v>41</v>
      </c>
      <c r="B177" s="33" t="n">
        <f aca="false">C177/$C$184</f>
        <v>0.363636363636364</v>
      </c>
      <c r="C177" s="5" t="n">
        <f aca="false">'summary 0910'!I26</f>
        <v>4</v>
      </c>
      <c r="D177" s="1" t="n">
        <f aca="false">13+1+1+1+16+10</f>
        <v>42</v>
      </c>
      <c r="E177" s="34" t="n">
        <f aca="false">(C177/D177)*100</f>
        <v>9.52380952380952</v>
      </c>
    </row>
    <row r="178" customFormat="false" ht="12.75" hidden="false" customHeight="false" outlineLevel="0" collapsed="false">
      <c r="A178" s="32" t="s">
        <v>148</v>
      </c>
      <c r="B178" s="33" t="n">
        <f aca="false">C178/$C$184</f>
        <v>0</v>
      </c>
      <c r="C178" s="5" t="n">
        <f aca="false">'summary 0910'!I27</f>
        <v>0</v>
      </c>
      <c r="D178" s="1" t="n">
        <f aca="false">36+1+1</f>
        <v>38</v>
      </c>
      <c r="E178" s="34" t="n">
        <f aca="false">(C178/D178)*100</f>
        <v>0</v>
      </c>
    </row>
    <row r="179" customFormat="false" ht="12.75" hidden="false" customHeight="false" outlineLevel="0" collapsed="false">
      <c r="A179" s="32" t="s">
        <v>149</v>
      </c>
      <c r="B179" s="33" t="n">
        <f aca="false">C179/$C$184</f>
        <v>0.0909090909090909</v>
      </c>
      <c r="C179" s="5" t="n">
        <f aca="false">'summary 0910'!I28</f>
        <v>1</v>
      </c>
      <c r="D179" s="1" t="n">
        <f aca="false">288+2+13+2+5+56+59+14+2+3+3+1+4+14</f>
        <v>466</v>
      </c>
      <c r="E179" s="34" t="n">
        <f aca="false">(C179/D179)*100</f>
        <v>0.214592274678112</v>
      </c>
    </row>
    <row r="180" customFormat="false" ht="12.75" hidden="false" customHeight="false" outlineLevel="0" collapsed="false">
      <c r="A180" s="32" t="s">
        <v>150</v>
      </c>
      <c r="B180" s="33" t="n">
        <f aca="false">C180/$C$184</f>
        <v>0</v>
      </c>
      <c r="C180" s="5" t="n">
        <f aca="false">'summary 0910'!I29</f>
        <v>0</v>
      </c>
      <c r="D180" s="1" t="n">
        <f aca="false">132+2+1+2+7+3+4+2+7+1+3</f>
        <v>164</v>
      </c>
      <c r="E180" s="34" t="n">
        <f aca="false">(C180/D180)*100</f>
        <v>0</v>
      </c>
    </row>
    <row r="181" customFormat="false" ht="12.75" hidden="false" customHeight="false" outlineLevel="0" collapsed="false">
      <c r="A181" s="32" t="s">
        <v>42</v>
      </c>
      <c r="B181" s="33" t="n">
        <f aca="false">C181/$C$184</f>
        <v>0.0909090909090909</v>
      </c>
      <c r="C181" s="5" t="n">
        <f aca="false">'summary 0910'!I30</f>
        <v>1</v>
      </c>
      <c r="D181" s="1" t="n">
        <v>9</v>
      </c>
      <c r="E181" s="34" t="n">
        <f aca="false">(C181/D181)*100</f>
        <v>11.1111111111111</v>
      </c>
    </row>
    <row r="182" customFormat="false" ht="12.75" hidden="false" customHeight="false" outlineLevel="0" collapsed="false">
      <c r="A182" s="32" t="s">
        <v>40</v>
      </c>
      <c r="B182" s="33" t="n">
        <f aca="false">C182/$C$184</f>
        <v>0</v>
      </c>
      <c r="C182" s="5" t="n">
        <f aca="false">'summary 0910'!I31</f>
        <v>0</v>
      </c>
      <c r="D182" s="1" t="n">
        <f aca="false">10+5+2</f>
        <v>17</v>
      </c>
      <c r="E182" s="34" t="n">
        <f aca="false">(C182/D182)*100</f>
        <v>0</v>
      </c>
    </row>
    <row r="183" customFormat="false" ht="12.75" hidden="false" customHeight="false" outlineLevel="0" collapsed="false">
      <c r="A183" s="35" t="s">
        <v>151</v>
      </c>
      <c r="B183" s="33" t="n">
        <f aca="false">C183/$C$184</f>
        <v>0.0909090909090909</v>
      </c>
      <c r="C183" s="5" t="n">
        <f aca="false">'summary 0910'!I32</f>
        <v>1</v>
      </c>
    </row>
    <row r="184" customFormat="false" ht="12.75" hidden="false" customHeight="false" outlineLevel="0" collapsed="false">
      <c r="A184" s="35" t="s">
        <v>152</v>
      </c>
      <c r="B184" s="36" t="n">
        <f aca="false">SUM(B175:B183)</f>
        <v>1</v>
      </c>
      <c r="C184" s="1" t="n">
        <f aca="false">SUM(C175:C183)</f>
        <v>11</v>
      </c>
      <c r="D184" s="1" t="n">
        <f aca="false">SUM(D175:D183)</f>
        <v>1452</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10</oddHeader>
    <oddFooter>&amp;L&amp;"Arial,Bold"Questions Call Nancy ext 54751</oddFooter>
  </headerFooter>
  <rowBreaks count="1" manualBreakCount="1">
    <brk id="97"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2001-10-16T13:30:27Z</cp:lastPrinted>
  <dcterms:modified xsi:type="dcterms:W3CDTF">2001-10-16T13:31:00Z</dcterms:modified>
  <cp:revision>0</cp:revision>
  <dc:subject/>
  <dc:title/>
</cp:coreProperties>
</file>