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uce's known deals" sheetId="1" state="visible" r:id="rId3"/>
    <sheet name="comparison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<sst xmlns="http://schemas.openxmlformats.org/spreadsheetml/2006/main" count="250" uniqueCount="137">
  <si>
    <t xml:space="preserve">Project name</t>
  </si>
  <si>
    <t xml:space="preserve">Location</t>
  </si>
  <si>
    <t xml:space="preserve">Origination</t>
  </si>
  <si>
    <t xml:space="preserve">CTG Lead</t>
  </si>
  <si>
    <t xml:space="preserve">CTG team</t>
  </si>
  <si>
    <t xml:space="preserve">Developer</t>
  </si>
  <si>
    <t xml:space="preserve">number of LM's</t>
  </si>
  <si>
    <t xml:space="preserve">ENA deal</t>
  </si>
  <si>
    <t xml:space="preserve">dual fuel</t>
  </si>
  <si>
    <t xml:space="preserve">gas comp</t>
  </si>
  <si>
    <t xml:space="preserve">SCR/CO</t>
  </si>
  <si>
    <t xml:space="preserve">ENA</t>
  </si>
  <si>
    <t xml:space="preserve">ElectriCities</t>
  </si>
  <si>
    <t xml:space="preserve">Rocky Mount, NC</t>
  </si>
  <si>
    <t xml:space="preserve">Ozzie/Heather</t>
  </si>
  <si>
    <t xml:space="preserve">build 3 yr use</t>
  </si>
  <si>
    <t xml:space="preserve">no</t>
  </si>
  <si>
    <t xml:space="preserve">City of Austin</t>
  </si>
  <si>
    <t xml:space="preserve">Austin, TX</t>
  </si>
  <si>
    <t xml:space="preserve">Ducote/McDonald/Bernstien</t>
  </si>
  <si>
    <t xml:space="preserve">B Lemmons</t>
  </si>
  <si>
    <t xml:space="preserve">build 3 yr part use</t>
  </si>
  <si>
    <t xml:space="preserve">SCR </t>
  </si>
  <si>
    <t xml:space="preserve">City of Springfield</t>
  </si>
  <si>
    <t xml:space="preserve">Spring Field, MO</t>
  </si>
  <si>
    <t xml:space="preserve">Sandra McDonald</t>
  </si>
  <si>
    <t xml:space="preserve">Jason Wiesepape</t>
  </si>
  <si>
    <t xml:space="preserve">???</t>
  </si>
  <si>
    <t xml:space="preserve">Santee Cooper</t>
  </si>
  <si>
    <t xml:space="preserve">Anderson, SC</t>
  </si>
  <si>
    <t xml:space="preserve">D Fairley</t>
  </si>
  <si>
    <t xml:space="preserve">G McCormick</t>
  </si>
  <si>
    <t xml:space="preserve">W Jennings/E McCarthy</t>
  </si>
  <si>
    <t xml:space="preserve">partial ???</t>
  </si>
  <si>
    <t xml:space="preserve">Olgethorp Hartwell</t>
  </si>
  <si>
    <t xml:space="preserve">Hartwell, GA</t>
  </si>
  <si>
    <t xml:space="preserve">BR</t>
  </si>
  <si>
    <t xml:space="preserve">UAE</t>
  </si>
  <si>
    <t xml:space="preserve">Lowell, MA</t>
  </si>
  <si>
    <t xml:space="preserve">Tom Swank</t>
  </si>
  <si>
    <t xml:space="preserve">B Rogers</t>
  </si>
  <si>
    <t xml:space="preserve">Ben Jacoby</t>
  </si>
  <si>
    <t xml:space="preserve">yes</t>
  </si>
  <si>
    <t xml:space="preserve">2/2/10</t>
  </si>
  <si>
    <t xml:space="preserve">Rochester</t>
  </si>
  <si>
    <t xml:space="preserve">Rochester, WS</t>
  </si>
  <si>
    <t xml:space="preserve">Oscar Dalton</t>
  </si>
  <si>
    <t xml:space="preserve">Rus Porter</t>
  </si>
  <si>
    <t xml:space="preserve">M Baker/B Rogers</t>
  </si>
  <si>
    <t xml:space="preserve">maybe</t>
  </si>
  <si>
    <t xml:space="preserve">East Kentucky Power</t>
  </si>
  <si>
    <t xml:space="preserve">near Lexington, KY</t>
  </si>
  <si>
    <t xml:space="preserve">Mike Danielson</t>
  </si>
  <si>
    <t xml:space="preserve">Baton Rouge</t>
  </si>
  <si>
    <t xml:space="preserve">Baton Rouge, LA</t>
  </si>
  <si>
    <t xml:space="preserve">Power Resources Group</t>
  </si>
  <si>
    <t xml:space="preserve">Southern AR</t>
  </si>
  <si>
    <t xml:space="preserve">MD/JW</t>
  </si>
  <si>
    <t xml:space="preserve">SCR</t>
  </si>
  <si>
    <t xml:space="preserve">TECO - Delmarva</t>
  </si>
  <si>
    <t xml:space="preserve">Delmarva, DE</t>
  </si>
  <si>
    <t xml:space="preserve">Peoples Energy</t>
  </si>
  <si>
    <t xml:space="preserve">IL</t>
  </si>
  <si>
    <t xml:space="preserve">F Mitro</t>
  </si>
  <si>
    <t xml:space="preserve"> </t>
  </si>
  <si>
    <t xml:space="preserve">OPC-2</t>
  </si>
  <si>
    <t xml:space="preserve">GA</t>
  </si>
  <si>
    <t xml:space="preserve">Clay Spears</t>
  </si>
  <si>
    <t xml:space="preserve">Madison Gas</t>
  </si>
  <si>
    <t xml:space="preserve">Madison, WI</t>
  </si>
  <si>
    <t xml:space="preserve">Matt Gimble</t>
  </si>
  <si>
    <t xml:space="preserve">Michigan Spouth Central</t>
  </si>
  <si>
    <t xml:space="preserve">MI</t>
  </si>
  <si>
    <t xml:space="preserve">Lakeland</t>
  </si>
  <si>
    <t xml:space="preserve">FL</t>
  </si>
  <si>
    <t xml:space="preserve">JEA</t>
  </si>
  <si>
    <t xml:space="preserve">J Massey/E McCArthy</t>
  </si>
  <si>
    <t xml:space="preserve">INDUSTRIAL</t>
  </si>
  <si>
    <t xml:space="preserve">Rosk-Tenn</t>
  </si>
  <si>
    <t xml:space="preserve">Lynchburg, VA</t>
  </si>
  <si>
    <t xml:space="preserve">Bob A</t>
  </si>
  <si>
    <t xml:space="preserve">BOO</t>
  </si>
  <si>
    <t xml:space="preserve">ReBox</t>
  </si>
  <si>
    <t xml:space="preserve">De Pere, WI</t>
  </si>
  <si>
    <t xml:space="preserve">Inland </t>
  </si>
  <si>
    <t xml:space="preserve">Orange, TX</t>
  </si>
  <si>
    <t xml:space="preserve">Garden State Newsprint</t>
  </si>
  <si>
    <t xml:space="preserve">NJ ???</t>
  </si>
  <si>
    <t xml:space="preserve">NEPCO</t>
  </si>
  <si>
    <t xml:space="preserve">Sacramento</t>
  </si>
  <si>
    <t xml:space="preserve">Sacramento, CA</t>
  </si>
  <si>
    <t xml:space="preserve">NEPCO EPC only</t>
  </si>
  <si>
    <t xml:space="preserve">Electricities</t>
  </si>
  <si>
    <t xml:space="preserve">Springfield</t>
  </si>
  <si>
    <t xml:space="preserve">City of Austin </t>
  </si>
  <si>
    <t xml:space="preserve">2 unit deal</t>
  </si>
  <si>
    <t xml:space="preserve">3 unit deal</t>
  </si>
  <si>
    <t xml:space="preserve">5 unit deal</t>
  </si>
  <si>
    <t xml:space="preserve">6 unit deal</t>
  </si>
  <si>
    <t xml:space="preserve">4 units</t>
  </si>
  <si>
    <t xml:space="preserve">Indirect Costs</t>
  </si>
  <si>
    <t xml:space="preserve">Engineering</t>
  </si>
  <si>
    <t xml:space="preserve">equip/small tools</t>
  </si>
  <si>
    <t xml:space="preserve">indirect labor</t>
  </si>
  <si>
    <t xml:space="preserve">GC Other</t>
  </si>
  <si>
    <t xml:space="preserve">proratables</t>
  </si>
  <si>
    <t xml:space="preserve">startup</t>
  </si>
  <si>
    <t xml:space="preserve">Procurement</t>
  </si>
  <si>
    <t xml:space="preserve">stepup transformers</t>
  </si>
  <si>
    <t xml:space="preserve">CTG's</t>
  </si>
  <si>
    <t xml:space="preserve">other</t>
  </si>
  <si>
    <t xml:space="preserve">Construction</t>
  </si>
  <si>
    <t xml:space="preserve">site</t>
  </si>
  <si>
    <t xml:space="preserve">u/g electrical</t>
  </si>
  <si>
    <t xml:space="preserve">u/g piping</t>
  </si>
  <si>
    <t xml:space="preserve">concrete</t>
  </si>
  <si>
    <t xml:space="preserve">grout</t>
  </si>
  <si>
    <t xml:space="preserve">steel</t>
  </si>
  <si>
    <t xml:space="preserve">architectural</t>
  </si>
  <si>
    <t xml:space="preserve">buildings</t>
  </si>
  <si>
    <t xml:space="preserve">a/g piping</t>
  </si>
  <si>
    <t xml:space="preserve">a/g electrical</t>
  </si>
  <si>
    <t xml:space="preserve">instrumentatiion</t>
  </si>
  <si>
    <t xml:space="preserve">insulation</t>
  </si>
  <si>
    <t xml:space="preserve">painting</t>
  </si>
  <si>
    <t xml:space="preserve">mech equipment</t>
  </si>
  <si>
    <t xml:space="preserve">Subtotal Cost</t>
  </si>
  <si>
    <t xml:space="preserve">fixed G&amp;A</t>
  </si>
  <si>
    <t xml:space="preserve">Total Cost</t>
  </si>
  <si>
    <t xml:space="preserve">contingency</t>
  </si>
  <si>
    <t xml:space="preserve">margin</t>
  </si>
  <si>
    <t xml:space="preserve">TOTAL PROJECT EPC</t>
  </si>
  <si>
    <t xml:space="preserve">TOTAL PROJECT $M/UNIT</t>
  </si>
  <si>
    <t xml:space="preserve">Special adds</t>
  </si>
  <si>
    <t xml:space="preserve">Margin</t>
  </si>
  <si>
    <t xml:space="preserve">Gas compression</t>
  </si>
  <si>
    <t xml:space="preserve">REVISED TOTAL PROJECT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</si>
</sst>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  <numFmt numFmtId="168" formatCode="_(* #,##0_);_(* \(#,##0\);_(* \-??_);_(@_)"/>
    <numFmt numFmtId="169" formatCode="[$-409]m/d/yyyy"/>
    <numFmt numFmtId="170" formatCode="dd\-mmm\-yyyy"/>
    <numFmt numFmtId="171" formatCode="[$-409]d\-mmm\-yy"/>
    <numFmt numFmtId="172" formatCode="\$#,##0_);[RED]&quot;($&quot;#,##0\)"/>
    <numFmt numFmtId="173" formatCode="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0" width="19.85"/>
    <col collapsed="false" customWidth="true" hidden="false" outlineLevel="0" max="3" min="3" style="0" width="25.56"/>
    <col collapsed="false" customWidth="true" hidden="false" outlineLevel="0" max="4" min="4" style="0" width="12.99"/>
    <col collapsed="false" customWidth="true" hidden="false" outlineLevel="0" max="7" min="5" style="0" width="23.85"/>
    <col collapsed="false" customWidth="true" hidden="false" outlineLevel="0" max="8" min="8" style="0" width="17.14"/>
    <col collapsed="false" customWidth="true" hidden="false" outlineLevel="0" max="9" min="9" style="0" width="17.42"/>
    <col collapsed="false" customWidth="true" hidden="false" outlineLevel="0" max="12" min="12" style="0" width="10.13"/>
  </cols>
  <sheetData>
    <row r="2" customFormat="false" ht="12.75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tr">
        <f aca="false">A2</f>
        <v>Project name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customFormat="false" ht="12.75" hidden="false" customHeight="false" outlineLevel="0" collapsed="false">
      <c r="A3" s="1" t="s">
        <v>11</v>
      </c>
      <c r="G3" s="0" t="str">
        <f aca="false">A3</f>
        <v>ENA</v>
      </c>
      <c r="H3" s="2"/>
    </row>
    <row r="4" customFormat="false" ht="12.75" hidden="false" customHeight="false" outlineLevel="0" collapsed="false">
      <c r="A4" s="0" t="s">
        <v>12</v>
      </c>
      <c r="B4" s="0" t="s">
        <v>13</v>
      </c>
      <c r="C4" s="3" t="s">
        <v>14</v>
      </c>
      <c r="G4" s="0" t="str">
        <f aca="false">A4</f>
        <v>ElectriCities</v>
      </c>
      <c r="H4" s="4" t="n">
        <v>2</v>
      </c>
      <c r="I4" s="0" t="s">
        <v>15</v>
      </c>
      <c r="J4" s="0" t="s">
        <v>8</v>
      </c>
      <c r="K4" s="0" t="s">
        <v>9</v>
      </c>
      <c r="L4" s="0" t="s">
        <v>16</v>
      </c>
    </row>
    <row r="5" customFormat="false" ht="12.75" hidden="false" customHeight="false" outlineLevel="0" collapsed="false">
      <c r="A5" s="0" t="s">
        <v>17</v>
      </c>
      <c r="B5" s="0" t="s">
        <v>18</v>
      </c>
      <c r="C5" s="3" t="s">
        <v>19</v>
      </c>
      <c r="D5" s="3" t="s">
        <v>20</v>
      </c>
      <c r="G5" s="0" t="str">
        <f aca="false">A5</f>
        <v>City of Austin</v>
      </c>
      <c r="H5" s="4" t="n">
        <v>4</v>
      </c>
      <c r="I5" s="0" t="s">
        <v>21</v>
      </c>
      <c r="J5" s="0" t="s">
        <v>16</v>
      </c>
      <c r="K5" s="0" t="s">
        <v>16</v>
      </c>
      <c r="L5" s="5" t="s">
        <v>22</v>
      </c>
    </row>
    <row r="6" customFormat="false" ht="12.75" hidden="false" customHeight="false" outlineLevel="0" collapsed="false">
      <c r="A6" s="0" t="s">
        <v>23</v>
      </c>
      <c r="B6" s="0" t="s">
        <v>24</v>
      </c>
      <c r="C6" s="3" t="s">
        <v>25</v>
      </c>
      <c r="E6" s="3" t="s">
        <v>26</v>
      </c>
      <c r="G6" s="0" t="str">
        <f aca="false">A6</f>
        <v>City of Springfield</v>
      </c>
      <c r="H6" s="4" t="n">
        <v>3</v>
      </c>
      <c r="I6" s="0" t="s">
        <v>27</v>
      </c>
      <c r="J6" s="0" t="s">
        <v>27</v>
      </c>
      <c r="K6" s="0" t="s">
        <v>27</v>
      </c>
      <c r="L6" s="0" t="s">
        <v>16</v>
      </c>
    </row>
    <row r="7" customFormat="false" ht="12.75" hidden="false" customHeight="false" outlineLevel="0" collapsed="false">
      <c r="A7" s="0" t="s">
        <v>28</v>
      </c>
      <c r="B7" s="0" t="s">
        <v>29</v>
      </c>
      <c r="C7" s="3" t="s">
        <v>30</v>
      </c>
      <c r="D7" s="3" t="s">
        <v>31</v>
      </c>
      <c r="E7" s="3" t="s">
        <v>32</v>
      </c>
      <c r="F7" s="6"/>
      <c r="G7" s="0" t="str">
        <f aca="false">A7</f>
        <v>Santee Cooper</v>
      </c>
      <c r="H7" s="4" t="n">
        <v>6</v>
      </c>
      <c r="I7" s="0" t="s">
        <v>27</v>
      </c>
      <c r="J7" s="0" t="s">
        <v>16</v>
      </c>
      <c r="K7" s="0" t="s">
        <v>16</v>
      </c>
      <c r="L7" s="0" t="s">
        <v>33</v>
      </c>
    </row>
    <row r="8" customFormat="false" ht="12.75" hidden="false" customHeight="false" outlineLevel="0" collapsed="false">
      <c r="A8" s="0" t="s">
        <v>34</v>
      </c>
      <c r="B8" s="0" t="s">
        <v>35</v>
      </c>
      <c r="C8" s="0" t="s">
        <v>36</v>
      </c>
      <c r="G8" s="0" t="str">
        <f aca="false">A8</f>
        <v>Olgethorp Hartwell</v>
      </c>
      <c r="H8" s="4" t="n">
        <v>6</v>
      </c>
      <c r="I8" s="0" t="s">
        <v>27</v>
      </c>
      <c r="J8" s="0" t="s">
        <v>16</v>
      </c>
      <c r="K8" s="0" t="s">
        <v>16</v>
      </c>
      <c r="L8" s="0" t="s">
        <v>33</v>
      </c>
    </row>
    <row r="9" customFormat="false" ht="12.75" hidden="false" customHeight="false" outlineLevel="0" collapsed="false">
      <c r="A9" s="0" t="s">
        <v>37</v>
      </c>
      <c r="B9" s="0" t="s">
        <v>38</v>
      </c>
      <c r="C9" s="3" t="s">
        <v>39</v>
      </c>
      <c r="E9" s="3" t="s">
        <v>40</v>
      </c>
      <c r="F9" s="3" t="s">
        <v>41</v>
      </c>
      <c r="G9" s="0" t="str">
        <f aca="false">A9</f>
        <v>UAE</v>
      </c>
      <c r="H9" s="7" t="n">
        <v>5</v>
      </c>
      <c r="I9" s="3" t="s">
        <v>15</v>
      </c>
      <c r="J9" s="3" t="s">
        <v>8</v>
      </c>
      <c r="K9" s="3" t="s">
        <v>42</v>
      </c>
      <c r="L9" s="8" t="s">
        <v>43</v>
      </c>
    </row>
    <row r="10" customFormat="false" ht="12.75" hidden="false" customHeight="false" outlineLevel="0" collapsed="false">
      <c r="A10" s="0" t="s">
        <v>44</v>
      </c>
      <c r="B10" s="0" t="s">
        <v>45</v>
      </c>
      <c r="C10" s="3" t="s">
        <v>46</v>
      </c>
      <c r="D10" s="3" t="s">
        <v>47</v>
      </c>
      <c r="E10" s="3" t="s">
        <v>48</v>
      </c>
      <c r="F10" s="6"/>
      <c r="G10" s="0" t="str">
        <f aca="false">A10</f>
        <v>Rochester</v>
      </c>
      <c r="H10" s="4" t="n">
        <v>1</v>
      </c>
      <c r="I10" s="0" t="s">
        <v>15</v>
      </c>
      <c r="J10" s="0" t="s">
        <v>8</v>
      </c>
      <c r="K10" s="0" t="s">
        <v>9</v>
      </c>
      <c r="L10" s="0" t="s">
        <v>49</v>
      </c>
    </row>
    <row r="11" customFormat="false" ht="12.75" hidden="false" customHeight="false" outlineLevel="0" collapsed="false">
      <c r="A11" s="0" t="s">
        <v>50</v>
      </c>
      <c r="B11" s="0" t="s">
        <v>51</v>
      </c>
      <c r="C11" s="3" t="s">
        <v>52</v>
      </c>
      <c r="D11" s="3" t="s">
        <v>47</v>
      </c>
      <c r="E11" s="3" t="s">
        <v>26</v>
      </c>
      <c r="G11" s="0" t="str">
        <f aca="false">A11</f>
        <v>East Kentucky Power</v>
      </c>
      <c r="H11" s="4" t="n">
        <v>6</v>
      </c>
      <c r="I11" s="0" t="s">
        <v>15</v>
      </c>
      <c r="J11" s="0" t="s">
        <v>16</v>
      </c>
      <c r="K11" s="0" t="s">
        <v>16</v>
      </c>
      <c r="L11" s="0" t="s">
        <v>16</v>
      </c>
    </row>
    <row r="12" customFormat="false" ht="12.75" hidden="false" customHeight="false" outlineLevel="0" collapsed="false">
      <c r="A12" s="0" t="s">
        <v>53</v>
      </c>
      <c r="B12" s="0" t="s">
        <v>54</v>
      </c>
      <c r="G12" s="0" t="str">
        <f aca="false">A12</f>
        <v>Baton Rouge</v>
      </c>
      <c r="H12" s="4" t="n">
        <v>8</v>
      </c>
      <c r="I12" s="0" t="s">
        <v>27</v>
      </c>
      <c r="J12" s="0" t="s">
        <v>27</v>
      </c>
      <c r="K12" s="0" t="s">
        <v>16</v>
      </c>
      <c r="L12" s="0" t="s">
        <v>33</v>
      </c>
    </row>
    <row r="13" customFormat="false" ht="12.75" hidden="false" customHeight="false" outlineLevel="0" collapsed="false">
      <c r="A13" s="0" t="s">
        <v>55</v>
      </c>
      <c r="B13" s="0" t="s">
        <v>56</v>
      </c>
      <c r="C13" s="0" t="s">
        <v>57</v>
      </c>
      <c r="G13" s="0" t="str">
        <f aca="false">A13</f>
        <v>Power Resources Group</v>
      </c>
      <c r="H13" s="4" t="n">
        <v>6</v>
      </c>
      <c r="I13" s="0" t="s">
        <v>15</v>
      </c>
      <c r="J13" s="0" t="s">
        <v>16</v>
      </c>
      <c r="K13" s="0" t="s">
        <v>16</v>
      </c>
      <c r="L13" s="0" t="s">
        <v>58</v>
      </c>
    </row>
    <row r="14" customFormat="false" ht="12.75" hidden="false" customHeight="false" outlineLevel="0" collapsed="false">
      <c r="A14" s="0" t="s">
        <v>59</v>
      </c>
      <c r="B14" s="0" t="s">
        <v>60</v>
      </c>
      <c r="C14" s="3" t="s">
        <v>30</v>
      </c>
      <c r="G14" s="0" t="str">
        <f aca="false">A14</f>
        <v>TECO - Delmarva</v>
      </c>
      <c r="H14" s="4" t="n">
        <v>6</v>
      </c>
      <c r="I14" s="0" t="s">
        <v>15</v>
      </c>
      <c r="J14" s="0" t="s">
        <v>16</v>
      </c>
      <c r="K14" s="0" t="s">
        <v>16</v>
      </c>
      <c r="L14" s="0" t="s">
        <v>58</v>
      </c>
    </row>
    <row r="15" customFormat="false" ht="12.75" hidden="false" customHeight="false" outlineLevel="0" collapsed="false">
      <c r="A15" s="0" t="s">
        <v>61</v>
      </c>
      <c r="B15" s="0" t="s">
        <v>62</v>
      </c>
      <c r="C15" s="3" t="s">
        <v>63</v>
      </c>
      <c r="D15" s="3" t="s">
        <v>20</v>
      </c>
      <c r="G15" s="0" t="s">
        <v>64</v>
      </c>
      <c r="H15" s="4"/>
    </row>
    <row r="16" customFormat="false" ht="12.75" hidden="false" customHeight="false" outlineLevel="0" collapsed="false">
      <c r="A16" s="0" t="s">
        <v>65</v>
      </c>
      <c r="B16" s="0" t="s">
        <v>66</v>
      </c>
      <c r="C16" s="3" t="s">
        <v>67</v>
      </c>
      <c r="G16" s="0" t="s">
        <v>64</v>
      </c>
      <c r="H16" s="4"/>
    </row>
    <row r="17" customFormat="false" ht="12.75" hidden="false" customHeight="false" outlineLevel="0" collapsed="false">
      <c r="A17" s="0" t="s">
        <v>68</v>
      </c>
      <c r="B17" s="0" t="s">
        <v>69</v>
      </c>
      <c r="C17" s="3" t="s">
        <v>46</v>
      </c>
      <c r="D17" s="3" t="s">
        <v>20</v>
      </c>
      <c r="E17" s="3" t="s">
        <v>70</v>
      </c>
      <c r="H17" s="4"/>
    </row>
    <row r="18" customFormat="false" ht="12.75" hidden="false" customHeight="false" outlineLevel="0" collapsed="false">
      <c r="A18" s="0" t="s">
        <v>71</v>
      </c>
      <c r="B18" s="0" t="s">
        <v>72</v>
      </c>
      <c r="C18" s="3" t="s">
        <v>52</v>
      </c>
      <c r="H18" s="4"/>
    </row>
    <row r="19" customFormat="false" ht="12.75" hidden="false" customHeight="false" outlineLevel="0" collapsed="false">
      <c r="A19" s="0" t="s">
        <v>73</v>
      </c>
      <c r="B19" s="0" t="s">
        <v>74</v>
      </c>
      <c r="C19" s="3" t="s">
        <v>30</v>
      </c>
      <c r="D19" s="3" t="s">
        <v>47</v>
      </c>
      <c r="E19" s="3" t="s">
        <v>32</v>
      </c>
      <c r="H19" s="4"/>
    </row>
    <row r="20" customFormat="false" ht="12.75" hidden="false" customHeight="false" outlineLevel="0" collapsed="false">
      <c r="A20" s="0" t="s">
        <v>75</v>
      </c>
      <c r="B20" s="0" t="s">
        <v>74</v>
      </c>
      <c r="C20" s="3" t="s">
        <v>30</v>
      </c>
      <c r="D20" s="3" t="s">
        <v>31</v>
      </c>
      <c r="E20" s="3" t="s">
        <v>76</v>
      </c>
      <c r="H20" s="4"/>
    </row>
    <row r="21" customFormat="false" ht="12.75" hidden="false" customHeight="false" outlineLevel="0" collapsed="false">
      <c r="C21" s="3"/>
      <c r="H21" s="4"/>
    </row>
    <row r="22" customFormat="false" ht="12.75" hidden="false" customHeight="false" outlineLevel="0" collapsed="false">
      <c r="C22" s="3"/>
      <c r="H22" s="4"/>
    </row>
    <row r="23" customFormat="false" ht="12.75" hidden="false" customHeight="false" outlineLevel="0" collapsed="false">
      <c r="G23" s="0" t="s">
        <v>64</v>
      </c>
      <c r="H23" s="4"/>
    </row>
    <row r="24" customFormat="false" ht="12.75" hidden="false" customHeight="false" outlineLevel="0" collapsed="false">
      <c r="A24" s="1" t="s">
        <v>77</v>
      </c>
      <c r="G24" s="0" t="str">
        <f aca="false">A24</f>
        <v>INDUSTRIAL</v>
      </c>
      <c r="H24" s="4" t="n">
        <v>0</v>
      </c>
    </row>
    <row r="25" customFormat="false" ht="12.75" hidden="false" customHeight="false" outlineLevel="0" collapsed="false">
      <c r="A25" s="0" t="s">
        <v>78</v>
      </c>
      <c r="B25" s="0" t="s">
        <v>79</v>
      </c>
      <c r="C25" s="0" t="s">
        <v>80</v>
      </c>
      <c r="G25" s="0" t="str">
        <f aca="false">A25</f>
        <v>Rosk-Tenn</v>
      </c>
      <c r="H25" s="4" t="n">
        <v>2</v>
      </c>
      <c r="I25" s="0" t="s">
        <v>81</v>
      </c>
      <c r="J25" s="0" t="s">
        <v>42</v>
      </c>
      <c r="K25" s="0" t="s">
        <v>42</v>
      </c>
      <c r="L25" s="0" t="s">
        <v>27</v>
      </c>
    </row>
    <row r="26" customFormat="false" ht="12.75" hidden="false" customHeight="false" outlineLevel="0" collapsed="false">
      <c r="A26" s="0" t="s">
        <v>82</v>
      </c>
      <c r="B26" s="0" t="s">
        <v>83</v>
      </c>
      <c r="C26" s="0" t="s">
        <v>80</v>
      </c>
      <c r="G26" s="0" t="str">
        <f aca="false">A26</f>
        <v>ReBox</v>
      </c>
      <c r="H26" s="4" t="n">
        <v>1</v>
      </c>
      <c r="I26" s="0" t="s">
        <v>81</v>
      </c>
      <c r="J26" s="0" t="s">
        <v>27</v>
      </c>
      <c r="K26" s="0" t="s">
        <v>42</v>
      </c>
      <c r="L26" s="0" t="s">
        <v>27</v>
      </c>
    </row>
    <row r="27" customFormat="false" ht="12.75" hidden="false" customHeight="false" outlineLevel="0" collapsed="false">
      <c r="A27" s="0" t="s">
        <v>84</v>
      </c>
      <c r="B27" s="0" t="s">
        <v>85</v>
      </c>
      <c r="C27" s="0" t="s">
        <v>80</v>
      </c>
      <c r="G27" s="0" t="str">
        <f aca="false">A27</f>
        <v>Inland </v>
      </c>
      <c r="H27" s="4" t="n">
        <v>2</v>
      </c>
      <c r="I27" s="0" t="s">
        <v>81</v>
      </c>
      <c r="J27" s="0" t="s">
        <v>27</v>
      </c>
      <c r="K27" s="0" t="s">
        <v>27</v>
      </c>
      <c r="L27" s="0" t="s">
        <v>27</v>
      </c>
    </row>
    <row r="28" customFormat="false" ht="12.75" hidden="false" customHeight="false" outlineLevel="0" collapsed="false">
      <c r="A28" s="0" t="s">
        <v>86</v>
      </c>
      <c r="B28" s="0" t="s">
        <v>87</v>
      </c>
      <c r="C28" s="0" t="s">
        <v>80</v>
      </c>
      <c r="G28" s="0" t="str">
        <f aca="false">A28</f>
        <v>Garden State Newsprint</v>
      </c>
      <c r="H28" s="9" t="s">
        <v>27</v>
      </c>
      <c r="I28" s="0" t="s">
        <v>27</v>
      </c>
      <c r="J28" s="0" t="s">
        <v>27</v>
      </c>
      <c r="K28" s="0" t="s">
        <v>27</v>
      </c>
      <c r="L28" s="0" t="s">
        <v>27</v>
      </c>
    </row>
    <row r="29" customFormat="false" ht="12.75" hidden="false" customHeight="false" outlineLevel="0" collapsed="false">
      <c r="H29" s="4"/>
    </row>
    <row r="30" customFormat="false" ht="12.75" hidden="false" customHeight="false" outlineLevel="0" collapsed="false">
      <c r="H30" s="4"/>
    </row>
    <row r="31" customFormat="false" ht="12.75" hidden="false" customHeight="false" outlineLevel="0" collapsed="false">
      <c r="H31" s="4"/>
    </row>
    <row r="32" customFormat="false" ht="12.75" hidden="false" customHeight="false" outlineLevel="0" collapsed="false">
      <c r="H32" s="4"/>
    </row>
    <row r="33" customFormat="false" ht="12.75" hidden="false" customHeight="false" outlineLevel="0" collapsed="false">
      <c r="H33" s="4" t="n">
        <v>0</v>
      </c>
    </row>
    <row r="34" customFormat="false" ht="12.75" hidden="false" customHeight="false" outlineLevel="0" collapsed="false">
      <c r="A34" s="1" t="s">
        <v>88</v>
      </c>
      <c r="H34" s="4" t="n">
        <v>0</v>
      </c>
    </row>
    <row r="35" customFormat="false" ht="15" hidden="false" customHeight="false" outlineLevel="0" collapsed="false">
      <c r="A35" s="0" t="s">
        <v>89</v>
      </c>
      <c r="B35" s="0" t="s">
        <v>90</v>
      </c>
      <c r="H35" s="10" t="n">
        <v>1</v>
      </c>
      <c r="I35" s="0" t="s">
        <v>91</v>
      </c>
      <c r="J35" s="0" t="s">
        <v>27</v>
      </c>
      <c r="K35" s="0" t="s">
        <v>27</v>
      </c>
      <c r="L35" s="0" t="s">
        <v>10</v>
      </c>
    </row>
    <row r="36" customFormat="false" ht="12.75" hidden="false" customHeight="false" outlineLevel="0" collapsed="false">
      <c r="H36" s="4"/>
    </row>
    <row r="37" customFormat="false" ht="12.75" hidden="false" customHeight="false" outlineLevel="0" collapsed="false">
      <c r="H37" s="4" t="n">
        <f aca="false">SUM(H4:H35)</f>
        <v>59</v>
      </c>
    </row>
    <row r="38" customFormat="false" ht="12.75" hidden="false" customHeight="false" outlineLevel="0" collapsed="false">
      <c r="H3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68"/>
  <sheetViews>
    <sheetView showFormulas="false" showGridLines="true" showRowColHeaders="true" showZeros="true" rightToLeft="false" tabSelected="true" showOutlineSymbols="true" defaultGridColor="true" view="normal" topLeftCell="A25" colorId="64" zoomScale="65" zoomScaleNormal="65" zoomScalePageLayoutView="100" workbookViewId="0">
      <selection pane="topLeft" activeCell="N58" activeCellId="0" sqref="N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4" min="4" style="0" width="16.56"/>
    <col collapsed="false" customWidth="true" hidden="false" outlineLevel="0" max="5" min="5" style="0" width="3.28"/>
    <col collapsed="false" customWidth="true" hidden="false" outlineLevel="0" max="7" min="6" style="0" width="18.99"/>
    <col collapsed="false" customWidth="true" hidden="false" outlineLevel="0" max="8" min="8" style="0" width="2.13"/>
    <col collapsed="false" customWidth="true" hidden="false" outlineLevel="0" max="9" min="9" style="0" width="16.42"/>
    <col collapsed="false" customWidth="true" hidden="false" outlineLevel="0" max="10" min="10" style="0" width="14.41"/>
    <col collapsed="false" customWidth="true" hidden="false" outlineLevel="0" max="11" min="11" style="0" width="17.14"/>
    <col collapsed="false" customWidth="true" hidden="false" outlineLevel="0" max="12" min="12" style="0" width="2.28"/>
    <col collapsed="false" customWidth="true" hidden="false" outlineLevel="0" max="13" min="13" style="0" width="32.14"/>
    <col collapsed="false" customWidth="true" hidden="false" outlineLevel="0" max="14" min="14" style="0" width="16.42"/>
  </cols>
  <sheetData>
    <row r="2" customFormat="false" ht="13.5" hidden="false" customHeight="false" outlineLevel="0" collapsed="false"/>
    <row r="3" customFormat="false" ht="12.75" hidden="false" customHeight="false" outlineLevel="0" collapsed="false">
      <c r="D3" s="0" t="s">
        <v>92</v>
      </c>
      <c r="F3" s="0" t="s">
        <v>93</v>
      </c>
      <c r="G3" s="11" t="s">
        <v>93</v>
      </c>
      <c r="I3" s="0" t="s">
        <v>28</v>
      </c>
      <c r="J3" s="11" t="s">
        <v>28</v>
      </c>
      <c r="K3" s="0" t="s">
        <v>28</v>
      </c>
      <c r="M3" s="0" t="s">
        <v>94</v>
      </c>
    </row>
    <row r="4" customFormat="false" ht="12.75" hidden="false" customHeight="false" outlineLevel="0" collapsed="false">
      <c r="D4" s="0" t="s">
        <v>95</v>
      </c>
      <c r="F4" s="0" t="s">
        <v>96</v>
      </c>
      <c r="G4" s="12" t="s">
        <v>96</v>
      </c>
      <c r="I4" s="0" t="s">
        <v>97</v>
      </c>
      <c r="J4" s="12" t="s">
        <v>97</v>
      </c>
      <c r="K4" s="0" t="s">
        <v>98</v>
      </c>
      <c r="M4" s="0" t="s">
        <v>99</v>
      </c>
    </row>
    <row r="5" customFormat="false" ht="12.75" hidden="false" customHeight="false" outlineLevel="0" collapsed="false">
      <c r="D5" s="13" t="s">
        <v>64</v>
      </c>
      <c r="F5" s="13" t="n">
        <v>36551</v>
      </c>
      <c r="G5" s="14" t="n">
        <v>36571</v>
      </c>
      <c r="I5" s="13" t="n">
        <v>36559</v>
      </c>
      <c r="J5" s="15" t="n">
        <v>36566</v>
      </c>
      <c r="K5" s="13" t="n">
        <v>36566</v>
      </c>
    </row>
    <row r="6" customFormat="false" ht="12.75" hidden="false" customHeight="false" outlineLevel="0" collapsed="false">
      <c r="D6" s="13"/>
      <c r="F6" s="13"/>
      <c r="G6" s="14"/>
      <c r="I6" s="13"/>
      <c r="J6" s="15"/>
      <c r="K6" s="13"/>
    </row>
    <row r="7" customFormat="false" ht="12.75" hidden="false" customHeight="false" outlineLevel="0" collapsed="false">
      <c r="D7" s="13"/>
      <c r="F7" s="13"/>
      <c r="G7" s="14"/>
      <c r="I7" s="13"/>
      <c r="J7" s="15"/>
      <c r="K7" s="13"/>
    </row>
    <row r="8" customFormat="false" ht="12.75" hidden="false" customHeight="false" outlineLevel="0" collapsed="false">
      <c r="A8" s="1" t="s">
        <v>100</v>
      </c>
      <c r="G8" s="12"/>
      <c r="J8" s="12"/>
      <c r="M8" s="1" t="str">
        <f aca="false">A8</f>
        <v>Indirect Costs</v>
      </c>
    </row>
    <row r="9" customFormat="false" ht="12.75" hidden="false" customHeight="false" outlineLevel="0" collapsed="false">
      <c r="B9" s="0" t="s">
        <v>101</v>
      </c>
      <c r="D9" s="2" t="n">
        <v>2080000</v>
      </c>
      <c r="F9" s="2" t="n">
        <v>2080000</v>
      </c>
      <c r="G9" s="16" t="n">
        <v>1100000</v>
      </c>
      <c r="I9" s="2" t="n">
        <v>2887000</v>
      </c>
      <c r="J9" s="16" t="n">
        <v>1382198</v>
      </c>
      <c r="K9" s="2" t="n">
        <v>1382198</v>
      </c>
      <c r="M9" s="0" t="str">
        <f aca="false">B9</f>
        <v>Engineering</v>
      </c>
      <c r="N9" s="2" t="n">
        <v>1000000</v>
      </c>
    </row>
    <row r="10" customFormat="false" ht="12.75" hidden="false" customHeight="false" outlineLevel="0" collapsed="false">
      <c r="B10" s="0" t="s">
        <v>102</v>
      </c>
      <c r="D10" s="2" t="n">
        <v>711000</v>
      </c>
      <c r="F10" s="2" t="n">
        <v>711000</v>
      </c>
      <c r="G10" s="17" t="n">
        <v>711000</v>
      </c>
      <c r="I10" s="2" t="n">
        <v>847689</v>
      </c>
      <c r="J10" s="17" t="n">
        <v>847689</v>
      </c>
      <c r="K10" s="2" t="n">
        <v>847689</v>
      </c>
      <c r="M10" s="0" t="str">
        <f aca="false">B10</f>
        <v>equip/small tools</v>
      </c>
      <c r="N10" s="2" t="n">
        <v>700000</v>
      </c>
    </row>
    <row r="11" customFormat="false" ht="12.75" hidden="false" customHeight="false" outlineLevel="0" collapsed="false">
      <c r="B11" s="0" t="s">
        <v>103</v>
      </c>
      <c r="D11" s="2" t="n">
        <v>1696000</v>
      </c>
      <c r="F11" s="2" t="n">
        <v>1696000</v>
      </c>
      <c r="G11" s="17" t="n">
        <v>1696000</v>
      </c>
      <c r="I11" s="2" t="n">
        <v>1858000</v>
      </c>
      <c r="J11" s="17" t="n">
        <v>1858000</v>
      </c>
      <c r="K11" s="2" t="n">
        <v>1858000</v>
      </c>
      <c r="M11" s="0" t="str">
        <f aca="false">B11</f>
        <v>indirect labor</v>
      </c>
      <c r="N11" s="2" t="n">
        <v>900000</v>
      </c>
    </row>
    <row r="12" customFormat="false" ht="12.75" hidden="false" customHeight="false" outlineLevel="0" collapsed="false">
      <c r="B12" s="0" t="s">
        <v>104</v>
      </c>
      <c r="D12" s="2" t="n">
        <v>1941000</v>
      </c>
      <c r="F12" s="2" t="n">
        <v>1941000</v>
      </c>
      <c r="G12" s="17" t="n">
        <v>1941000</v>
      </c>
      <c r="I12" s="2" t="n">
        <v>2351000</v>
      </c>
      <c r="J12" s="17" t="n">
        <v>2351000</v>
      </c>
      <c r="K12" s="2" t="n">
        <v>2351000</v>
      </c>
      <c r="M12" s="0" t="str">
        <f aca="false">B12</f>
        <v>GC Other</v>
      </c>
      <c r="N12" s="2" t="n">
        <v>1500000</v>
      </c>
    </row>
    <row r="13" customFormat="false" ht="12.75" hidden="false" customHeight="false" outlineLevel="0" collapsed="false">
      <c r="B13" s="0" t="s">
        <v>105</v>
      </c>
      <c r="D13" s="2" t="n">
        <v>634000</v>
      </c>
      <c r="F13" s="2" t="n">
        <v>634000</v>
      </c>
      <c r="G13" s="17" t="n">
        <v>634000</v>
      </c>
      <c r="I13" s="2" t="n">
        <v>721000</v>
      </c>
      <c r="J13" s="17" t="n">
        <v>721000</v>
      </c>
      <c r="K13" s="2" t="n">
        <v>721000</v>
      </c>
      <c r="M13" s="0" t="str">
        <f aca="false">B13</f>
        <v>proratables</v>
      </c>
      <c r="N13" s="2" t="n">
        <v>500000</v>
      </c>
    </row>
    <row r="14" customFormat="false" ht="15" hidden="false" customHeight="false" outlineLevel="0" collapsed="false">
      <c r="B14" s="0" t="s">
        <v>106</v>
      </c>
      <c r="D14" s="18" t="n">
        <v>777000</v>
      </c>
      <c r="F14" s="18" t="n">
        <v>777000</v>
      </c>
      <c r="G14" s="19" t="n">
        <v>777000</v>
      </c>
      <c r="I14" s="18" t="n">
        <v>1028000</v>
      </c>
      <c r="J14" s="19" t="n">
        <v>1028000</v>
      </c>
      <c r="K14" s="18" t="n">
        <v>1028000</v>
      </c>
      <c r="M14" s="0" t="str">
        <f aca="false">B14</f>
        <v>startup</v>
      </c>
      <c r="N14" s="18" t="n">
        <v>750000</v>
      </c>
      <c r="O14" s="20" t="s">
        <v>64</v>
      </c>
    </row>
    <row r="15" customFormat="false" ht="12.75" hidden="false" customHeight="false" outlineLevel="0" collapsed="false">
      <c r="D15" s="2" t="n">
        <f aca="false">SUM(D9:D14)</f>
        <v>7839000</v>
      </c>
      <c r="F15" s="2" t="n">
        <f aca="false">SUM(F9:F14)</f>
        <v>7839000</v>
      </c>
      <c r="G15" s="17" t="n">
        <f aca="false">SUM(G9:G14)</f>
        <v>6859000</v>
      </c>
      <c r="I15" s="2" t="n">
        <f aca="false">SUM(I9:I14)</f>
        <v>9692689</v>
      </c>
      <c r="J15" s="17" t="n">
        <f aca="false">SUM(J9:J14)</f>
        <v>8187887</v>
      </c>
      <c r="K15" s="2" t="n">
        <f aca="false">SUM(K9:K14)</f>
        <v>8187887</v>
      </c>
      <c r="M15" s="0" t="s">
        <v>64</v>
      </c>
      <c r="N15" s="2" t="n">
        <f aca="false">SUM(N9:N14)</f>
        <v>5350000</v>
      </c>
    </row>
    <row r="16" customFormat="false" ht="12.75" hidden="false" customHeight="false" outlineLevel="0" collapsed="false">
      <c r="D16" s="2"/>
      <c r="F16" s="2"/>
      <c r="G16" s="17"/>
      <c r="I16" s="2"/>
      <c r="J16" s="17"/>
      <c r="K16" s="2"/>
      <c r="M16" s="0" t="s">
        <v>64</v>
      </c>
      <c r="N16" s="2"/>
    </row>
    <row r="17" customFormat="false" ht="12.75" hidden="false" customHeight="false" outlineLevel="0" collapsed="false">
      <c r="A17" s="1" t="s">
        <v>107</v>
      </c>
      <c r="D17" s="2"/>
      <c r="F17" s="2"/>
      <c r="G17" s="17"/>
      <c r="I17" s="2"/>
      <c r="J17" s="17"/>
      <c r="K17" s="2"/>
      <c r="M17" s="1" t="str">
        <f aca="false">A17</f>
        <v>Procurement</v>
      </c>
      <c r="N17" s="2"/>
    </row>
    <row r="18" customFormat="false" ht="12.75" hidden="false" customHeight="false" outlineLevel="0" collapsed="false">
      <c r="B18" s="0" t="s">
        <v>108</v>
      </c>
      <c r="D18" s="2" t="n">
        <v>1950000</v>
      </c>
      <c r="F18" s="2" t="n">
        <v>1950000</v>
      </c>
      <c r="G18" s="17" t="n">
        <v>1950000</v>
      </c>
      <c r="I18" s="2" t="n">
        <v>3585000</v>
      </c>
      <c r="J18" s="17" t="n">
        <v>3585000</v>
      </c>
      <c r="K18" s="21" t="n">
        <f aca="false">J18*(6/5)</f>
        <v>4302000</v>
      </c>
      <c r="M18" s="0" t="str">
        <f aca="false">B18</f>
        <v>stepup transformers</v>
      </c>
      <c r="N18" s="2" t="n">
        <v>2500000</v>
      </c>
    </row>
    <row r="19" customFormat="false" ht="12.75" hidden="false" customHeight="false" outlineLevel="0" collapsed="false">
      <c r="B19" s="0" t="s">
        <v>109</v>
      </c>
      <c r="D19" s="2" t="n">
        <v>47084000</v>
      </c>
      <c r="F19" s="2" t="n">
        <v>47084000</v>
      </c>
      <c r="G19" s="17" t="n">
        <v>47084000</v>
      </c>
      <c r="I19" s="2" t="n">
        <v>78473000</v>
      </c>
      <c r="J19" s="17" t="n">
        <v>78473000</v>
      </c>
      <c r="K19" s="21" t="n">
        <f aca="false">6*J19/5</f>
        <v>94167600</v>
      </c>
      <c r="M19" s="0" t="str">
        <f aca="false">B19</f>
        <v>CTG's</v>
      </c>
      <c r="N19" s="2" t="n">
        <v>64800000</v>
      </c>
      <c r="O19" s="20" t="s">
        <v>64</v>
      </c>
    </row>
    <row r="20" customFormat="false" ht="15" hidden="false" customHeight="false" outlineLevel="0" collapsed="false">
      <c r="B20" s="0" t="s">
        <v>110</v>
      </c>
      <c r="D20" s="18" t="n">
        <f aca="false">53319000-(D18+D19)</f>
        <v>4285000</v>
      </c>
      <c r="F20" s="18" t="n">
        <f aca="false">53319000-(F18+F19)</f>
        <v>4285000</v>
      </c>
      <c r="G20" s="19" t="n">
        <f aca="false">53319000-(G18+G19)</f>
        <v>4285000</v>
      </c>
      <c r="I20" s="18" t="n">
        <f aca="false">87017000-(I18+I19)</f>
        <v>4959000</v>
      </c>
      <c r="J20" s="19" t="n">
        <f aca="false">87017000-(J18+J19)</f>
        <v>4959000</v>
      </c>
      <c r="K20" s="22" t="n">
        <f aca="false">J20</f>
        <v>4959000</v>
      </c>
      <c r="M20" s="0" t="str">
        <f aca="false">B20</f>
        <v>other</v>
      </c>
      <c r="N20" s="18" t="n">
        <v>2500000</v>
      </c>
    </row>
    <row r="21" customFormat="false" ht="12.75" hidden="false" customHeight="false" outlineLevel="0" collapsed="false">
      <c r="D21" s="2" t="n">
        <f aca="false">SUM(D18:D20)</f>
        <v>53319000</v>
      </c>
      <c r="F21" s="2" t="n">
        <f aca="false">SUM(F18:F20)</f>
        <v>53319000</v>
      </c>
      <c r="G21" s="17" t="n">
        <f aca="false">SUM(G18:G20)</f>
        <v>53319000</v>
      </c>
      <c r="I21" s="2" t="n">
        <f aca="false">SUM(I18:I20)</f>
        <v>87017000</v>
      </c>
      <c r="J21" s="17" t="n">
        <f aca="false">SUM(J18:J20)</f>
        <v>87017000</v>
      </c>
      <c r="K21" s="2" t="n">
        <f aca="false">SUM(K18:K20)</f>
        <v>103428600</v>
      </c>
      <c r="M21" s="0" t="s">
        <v>64</v>
      </c>
      <c r="N21" s="2" t="n">
        <f aca="false">SUM(N18:N20)</f>
        <v>69800000</v>
      </c>
    </row>
    <row r="22" customFormat="false" ht="12.75" hidden="false" customHeight="false" outlineLevel="0" collapsed="false">
      <c r="D22" s="2"/>
      <c r="F22" s="2"/>
      <c r="G22" s="17"/>
      <c r="I22" s="2"/>
      <c r="J22" s="17"/>
      <c r="K22" s="2"/>
      <c r="M22" s="0" t="s">
        <v>64</v>
      </c>
      <c r="N22" s="2"/>
    </row>
    <row r="23" customFormat="false" ht="12.75" hidden="false" customHeight="false" outlineLevel="0" collapsed="false">
      <c r="A23" s="1" t="s">
        <v>111</v>
      </c>
      <c r="D23" s="2"/>
      <c r="F23" s="2"/>
      <c r="G23" s="17"/>
      <c r="I23" s="2"/>
      <c r="J23" s="17"/>
      <c r="K23" s="2"/>
      <c r="M23" s="1" t="str">
        <f aca="false">A23</f>
        <v>Construction</v>
      </c>
      <c r="N23" s="2"/>
    </row>
    <row r="24" customFormat="false" ht="12.75" hidden="false" customHeight="false" outlineLevel="0" collapsed="false">
      <c r="B24" s="0" t="s">
        <v>112</v>
      </c>
      <c r="D24" s="2" t="n">
        <v>300000</v>
      </c>
      <c r="F24" s="2" t="n">
        <v>300000</v>
      </c>
      <c r="G24" s="17" t="n">
        <v>300000</v>
      </c>
      <c r="I24" s="2" t="n">
        <v>440000</v>
      </c>
      <c r="J24" s="17" t="n">
        <v>440000</v>
      </c>
      <c r="K24" s="2" t="n">
        <v>440000</v>
      </c>
      <c r="M24" s="0" t="str">
        <f aca="false">B24</f>
        <v>site</v>
      </c>
      <c r="N24" s="2" t="n">
        <v>350000</v>
      </c>
    </row>
    <row r="25" customFormat="false" ht="12.75" hidden="false" customHeight="false" outlineLevel="0" collapsed="false">
      <c r="B25" s="0" t="s">
        <v>113</v>
      </c>
      <c r="D25" s="2" t="n">
        <v>711000</v>
      </c>
      <c r="F25" s="2" t="n">
        <v>711000</v>
      </c>
      <c r="G25" s="17" t="n">
        <v>711000</v>
      </c>
      <c r="I25" s="2" t="n">
        <v>595000</v>
      </c>
      <c r="J25" s="17" t="n">
        <v>595000</v>
      </c>
      <c r="K25" s="2" t="n">
        <v>595000</v>
      </c>
      <c r="M25" s="0" t="str">
        <f aca="false">B25</f>
        <v>u/g electrical</v>
      </c>
      <c r="N25" s="2" t="n">
        <v>550000</v>
      </c>
    </row>
    <row r="26" customFormat="false" ht="12.75" hidden="false" customHeight="false" outlineLevel="0" collapsed="false">
      <c r="B26" s="0" t="s">
        <v>114</v>
      </c>
      <c r="D26" s="2" t="n">
        <v>506000</v>
      </c>
      <c r="F26" s="2" t="n">
        <v>506000</v>
      </c>
      <c r="G26" s="17" t="n">
        <v>506000</v>
      </c>
      <c r="I26" s="2" t="n">
        <v>663000</v>
      </c>
      <c r="J26" s="17" t="n">
        <v>663000</v>
      </c>
      <c r="K26" s="2" t="n">
        <v>663000</v>
      </c>
      <c r="M26" s="0" t="str">
        <f aca="false">B26</f>
        <v>u/g piping</v>
      </c>
      <c r="N26" s="2" t="n">
        <v>700000</v>
      </c>
    </row>
    <row r="27" customFormat="false" ht="12.75" hidden="false" customHeight="false" outlineLevel="0" collapsed="false">
      <c r="B27" s="0" t="s">
        <v>115</v>
      </c>
      <c r="D27" s="2" t="n">
        <v>1380000</v>
      </c>
      <c r="F27" s="2" t="n">
        <v>1380000</v>
      </c>
      <c r="G27" s="17" t="n">
        <v>1380000</v>
      </c>
      <c r="I27" s="2" t="n">
        <v>1516000</v>
      </c>
      <c r="J27" s="17" t="n">
        <v>1516000</v>
      </c>
      <c r="K27" s="2" t="n">
        <v>1516000</v>
      </c>
      <c r="M27" s="0" t="str">
        <f aca="false">B27</f>
        <v>concrete</v>
      </c>
      <c r="N27" s="2" t="n">
        <v>1250000</v>
      </c>
    </row>
    <row r="28" customFormat="false" ht="12.75" hidden="false" customHeight="false" outlineLevel="0" collapsed="false">
      <c r="B28" s="0" t="s">
        <v>116</v>
      </c>
      <c r="D28" s="2" t="n">
        <v>121000</v>
      </c>
      <c r="F28" s="2" t="n">
        <v>121000</v>
      </c>
      <c r="G28" s="17" t="n">
        <v>121000</v>
      </c>
      <c r="I28" s="2" t="n">
        <v>142000</v>
      </c>
      <c r="J28" s="17" t="n">
        <v>142000</v>
      </c>
      <c r="K28" s="2" t="n">
        <v>142000</v>
      </c>
      <c r="M28" s="0" t="str">
        <f aca="false">B28</f>
        <v>grout</v>
      </c>
      <c r="N28" s="2" t="n">
        <v>120000</v>
      </c>
    </row>
    <row r="29" customFormat="false" ht="12.75" hidden="false" customHeight="false" outlineLevel="0" collapsed="false">
      <c r="B29" s="0" t="s">
        <v>117</v>
      </c>
      <c r="D29" s="2" t="n">
        <v>195000</v>
      </c>
      <c r="F29" s="2" t="n">
        <v>195000</v>
      </c>
      <c r="G29" s="17" t="n">
        <v>195000</v>
      </c>
      <c r="I29" s="2" t="n">
        <v>224000</v>
      </c>
      <c r="J29" s="17" t="n">
        <v>224000</v>
      </c>
      <c r="K29" s="2" t="n">
        <v>224000</v>
      </c>
      <c r="M29" s="0" t="str">
        <f aca="false">B29</f>
        <v>steel</v>
      </c>
      <c r="N29" s="2" t="n">
        <v>200000</v>
      </c>
    </row>
    <row r="30" customFormat="false" ht="12.75" hidden="false" customHeight="false" outlineLevel="0" collapsed="false">
      <c r="B30" s="0" t="s">
        <v>118</v>
      </c>
      <c r="D30" s="2" t="n">
        <v>30000</v>
      </c>
      <c r="F30" s="2" t="n">
        <v>30000</v>
      </c>
      <c r="G30" s="17" t="n">
        <v>30000</v>
      </c>
      <c r="I30" s="2" t="n">
        <v>46000</v>
      </c>
      <c r="J30" s="17" t="n">
        <v>46000</v>
      </c>
      <c r="K30" s="2" t="n">
        <v>46000</v>
      </c>
      <c r="M30" s="0" t="str">
        <f aca="false">B30</f>
        <v>architectural</v>
      </c>
      <c r="N30" s="2" t="n">
        <v>50000</v>
      </c>
    </row>
    <row r="31" customFormat="false" ht="12.75" hidden="false" customHeight="false" outlineLevel="0" collapsed="false">
      <c r="B31" s="0" t="s">
        <v>119</v>
      </c>
      <c r="D31" s="2" t="n">
        <v>340000</v>
      </c>
      <c r="F31" s="2" t="n">
        <v>340000</v>
      </c>
      <c r="G31" s="17" t="n">
        <v>340000</v>
      </c>
      <c r="I31" s="2" t="n">
        <v>242000</v>
      </c>
      <c r="J31" s="17" t="n">
        <v>242000</v>
      </c>
      <c r="K31" s="2" t="n">
        <v>242000</v>
      </c>
      <c r="M31" s="0" t="str">
        <f aca="false">B31</f>
        <v>buildings</v>
      </c>
      <c r="N31" s="2" t="n">
        <v>200000</v>
      </c>
    </row>
    <row r="32" customFormat="false" ht="12.75" hidden="false" customHeight="false" outlineLevel="0" collapsed="false">
      <c r="B32" s="0" t="s">
        <v>120</v>
      </c>
      <c r="D32" s="2" t="n">
        <v>885000</v>
      </c>
      <c r="F32" s="2" t="n">
        <v>885000</v>
      </c>
      <c r="G32" s="17" t="n">
        <v>885000</v>
      </c>
      <c r="I32" s="2" t="n">
        <v>1024000</v>
      </c>
      <c r="J32" s="17" t="n">
        <v>1024000</v>
      </c>
      <c r="K32" s="2" t="n">
        <v>1024000</v>
      </c>
      <c r="M32" s="0" t="str">
        <f aca="false">B32</f>
        <v>a/g piping</v>
      </c>
      <c r="N32" s="2" t="n">
        <v>1000000</v>
      </c>
    </row>
    <row r="33" customFormat="false" ht="12.75" hidden="false" customHeight="false" outlineLevel="0" collapsed="false">
      <c r="B33" s="0" t="s">
        <v>121</v>
      </c>
      <c r="D33" s="2" t="n">
        <v>1902000</v>
      </c>
      <c r="F33" s="2" t="n">
        <v>1902000</v>
      </c>
      <c r="G33" s="17" t="n">
        <v>1902000</v>
      </c>
      <c r="I33" s="2" t="n">
        <v>1676000</v>
      </c>
      <c r="J33" s="17" t="n">
        <v>1676000</v>
      </c>
      <c r="K33" s="2" t="n">
        <v>1676000</v>
      </c>
      <c r="M33" s="0" t="str">
        <f aca="false">B33</f>
        <v>a/g electrical</v>
      </c>
      <c r="N33" s="2" t="n">
        <v>750000</v>
      </c>
    </row>
    <row r="34" customFormat="false" ht="12.75" hidden="false" customHeight="false" outlineLevel="0" collapsed="false">
      <c r="B34" s="0" t="s">
        <v>122</v>
      </c>
      <c r="D34" s="2" t="n">
        <v>234000</v>
      </c>
      <c r="F34" s="2" t="n">
        <v>234000</v>
      </c>
      <c r="G34" s="17" t="n">
        <v>234000</v>
      </c>
      <c r="I34" s="2" t="n">
        <v>206000</v>
      </c>
      <c r="J34" s="17" t="n">
        <v>206000</v>
      </c>
      <c r="K34" s="2" t="n">
        <v>206000</v>
      </c>
      <c r="M34" s="0" t="str">
        <f aca="false">B34</f>
        <v>instrumentatiion</v>
      </c>
      <c r="N34" s="2" t="n">
        <v>250000</v>
      </c>
    </row>
    <row r="35" customFormat="false" ht="12.75" hidden="false" customHeight="false" outlineLevel="0" collapsed="false">
      <c r="B35" s="0" t="s">
        <v>123</v>
      </c>
      <c r="D35" s="2" t="n">
        <v>66000</v>
      </c>
      <c r="F35" s="2" t="n">
        <v>66000</v>
      </c>
      <c r="G35" s="17" t="n">
        <v>66000</v>
      </c>
      <c r="I35" s="2" t="n">
        <v>86000</v>
      </c>
      <c r="J35" s="17" t="n">
        <v>86000</v>
      </c>
      <c r="K35" s="2" t="n">
        <v>86000</v>
      </c>
      <c r="M35" s="0" t="str">
        <f aca="false">B35</f>
        <v>insulation</v>
      </c>
      <c r="N35" s="2" t="n">
        <v>100000</v>
      </c>
      <c r="O35" s="20" t="s">
        <v>64</v>
      </c>
    </row>
    <row r="36" customFormat="false" ht="12.75" hidden="false" customHeight="false" outlineLevel="0" collapsed="false">
      <c r="B36" s="0" t="s">
        <v>124</v>
      </c>
      <c r="D36" s="2" t="n">
        <v>89000</v>
      </c>
      <c r="F36" s="2" t="n">
        <v>89000</v>
      </c>
      <c r="G36" s="17" t="n">
        <v>89000</v>
      </c>
      <c r="I36" s="2" t="n">
        <v>146000</v>
      </c>
      <c r="J36" s="17" t="n">
        <v>146000</v>
      </c>
      <c r="K36" s="2" t="n">
        <v>146000</v>
      </c>
      <c r="M36" s="0" t="str">
        <f aca="false">B36</f>
        <v>painting</v>
      </c>
      <c r="N36" s="2" t="n">
        <v>150000</v>
      </c>
    </row>
    <row r="37" customFormat="false" ht="15" hidden="false" customHeight="false" outlineLevel="0" collapsed="false">
      <c r="B37" s="0" t="s">
        <v>125</v>
      </c>
      <c r="D37" s="18" t="n">
        <v>956000</v>
      </c>
      <c r="F37" s="18" t="n">
        <v>956000</v>
      </c>
      <c r="G37" s="19" t="n">
        <v>956000</v>
      </c>
      <c r="I37" s="18" t="n">
        <v>1195000</v>
      </c>
      <c r="J37" s="19" t="n">
        <v>1195000</v>
      </c>
      <c r="K37" s="18" t="n">
        <v>1195000</v>
      </c>
      <c r="M37" s="0" t="str">
        <f aca="false">B37</f>
        <v>mech equipment</v>
      </c>
      <c r="N37" s="18" t="n">
        <v>1000000</v>
      </c>
    </row>
    <row r="38" customFormat="false" ht="12.75" hidden="false" customHeight="false" outlineLevel="0" collapsed="false">
      <c r="D38" s="2" t="n">
        <f aca="false">SUM(D24:D37)</f>
        <v>7715000</v>
      </c>
      <c r="F38" s="2" t="n">
        <f aca="false">SUM(F24:F37)</f>
        <v>7715000</v>
      </c>
      <c r="G38" s="17" t="n">
        <f aca="false">SUM(G24:G37)</f>
        <v>7715000</v>
      </c>
      <c r="I38" s="2" t="n">
        <f aca="false">SUM(I24:I37)</f>
        <v>8201000</v>
      </c>
      <c r="J38" s="17" t="n">
        <f aca="false">SUM(J24:J37)</f>
        <v>8201000</v>
      </c>
      <c r="K38" s="2" t="n">
        <f aca="false">SUM(K24:K37)</f>
        <v>8201000</v>
      </c>
      <c r="M38" s="0" t="s">
        <v>64</v>
      </c>
      <c r="N38" s="2" t="n">
        <f aca="false">SUM(N24:N37)</f>
        <v>6670000</v>
      </c>
      <c r="O38" s="20" t="s">
        <v>64</v>
      </c>
    </row>
    <row r="39" customFormat="false" ht="12.75" hidden="false" customHeight="false" outlineLevel="0" collapsed="false">
      <c r="D39" s="2"/>
      <c r="F39" s="2"/>
      <c r="G39" s="17"/>
      <c r="I39" s="2"/>
      <c r="J39" s="17"/>
      <c r="K39" s="2"/>
      <c r="M39" s="0" t="s">
        <v>64</v>
      </c>
      <c r="N39" s="2"/>
    </row>
    <row r="40" customFormat="false" ht="12.75" hidden="false" customHeight="false" outlineLevel="0" collapsed="false">
      <c r="A40" s="1" t="s">
        <v>126</v>
      </c>
      <c r="D40" s="2" t="n">
        <f aca="false">D15+D21+D38</f>
        <v>68873000</v>
      </c>
      <c r="F40" s="2" t="n">
        <f aca="false">F15+F21+F38</f>
        <v>68873000</v>
      </c>
      <c r="G40" s="17" t="n">
        <f aca="false">G15+G21+G38</f>
        <v>67893000</v>
      </c>
      <c r="I40" s="2" t="n">
        <f aca="false">I15+I21+I38</f>
        <v>104910689</v>
      </c>
      <c r="J40" s="17" t="n">
        <f aca="false">J15+J21+J38</f>
        <v>103405887</v>
      </c>
      <c r="K40" s="2" t="n">
        <f aca="false">K15+K21+K38</f>
        <v>119817487</v>
      </c>
      <c r="M40" s="1" t="str">
        <f aca="false">A40</f>
        <v>Subtotal Cost</v>
      </c>
      <c r="N40" s="2" t="n">
        <f aca="false">N15+N21+N38</f>
        <v>81820000</v>
      </c>
      <c r="O40" s="20" t="s">
        <v>64</v>
      </c>
    </row>
    <row r="41" customFormat="false" ht="12.75" hidden="false" customHeight="false" outlineLevel="0" collapsed="false">
      <c r="D41" s="2"/>
      <c r="F41" s="2"/>
      <c r="G41" s="17"/>
      <c r="I41" s="2"/>
      <c r="J41" s="17"/>
      <c r="K41" s="2"/>
      <c r="M41" s="0" t="s">
        <v>64</v>
      </c>
      <c r="N41" s="2"/>
    </row>
    <row r="42" customFormat="false" ht="15" hidden="false" customHeight="false" outlineLevel="0" collapsed="false">
      <c r="B42" s="0" t="s">
        <v>127</v>
      </c>
      <c r="C42" s="23" t="n">
        <v>0.02</v>
      </c>
      <c r="D42" s="22" t="n">
        <v>0</v>
      </c>
      <c r="E42" s="23"/>
      <c r="F42" s="22" t="n">
        <v>0</v>
      </c>
      <c r="G42" s="24" t="n">
        <v>0</v>
      </c>
      <c r="I42" s="18" t="n">
        <f aca="false">$C$42*I40</f>
        <v>2098213.78</v>
      </c>
      <c r="J42" s="19" t="n">
        <f aca="false">$C$42*J40</f>
        <v>2068117.74</v>
      </c>
      <c r="K42" s="18" t="n">
        <f aca="false">$C$42*K40</f>
        <v>2396349.74</v>
      </c>
      <c r="M42" s="0" t="str">
        <f aca="false">B42</f>
        <v>fixed G&amp;A</v>
      </c>
      <c r="N42" s="18" t="n">
        <v>0</v>
      </c>
    </row>
    <row r="43" customFormat="false" ht="12.75" hidden="false" customHeight="false" outlineLevel="0" collapsed="false">
      <c r="G43" s="12"/>
      <c r="J43" s="17"/>
      <c r="K43" s="2"/>
      <c r="M43" s="0" t="s">
        <v>64</v>
      </c>
      <c r="N43" s="2"/>
    </row>
    <row r="44" customFormat="false" ht="12.75" hidden="false" customHeight="false" outlineLevel="0" collapsed="false">
      <c r="A44" s="1" t="s">
        <v>128</v>
      </c>
      <c r="D44" s="2" t="n">
        <f aca="false">D40+D42</f>
        <v>68873000</v>
      </c>
      <c r="F44" s="2" t="n">
        <f aca="false">F40+F42</f>
        <v>68873000</v>
      </c>
      <c r="G44" s="17" t="n">
        <f aca="false">G40+G42</f>
        <v>67893000</v>
      </c>
      <c r="I44" s="2" t="n">
        <f aca="false">I40+I42</f>
        <v>107008902.78</v>
      </c>
      <c r="J44" s="17" t="n">
        <f aca="false">J40+J42</f>
        <v>105474004.74</v>
      </c>
      <c r="K44" s="2" t="n">
        <f aca="false">K40+K42</f>
        <v>122213836.74</v>
      </c>
      <c r="M44" s="1" t="str">
        <f aca="false">A44</f>
        <v>Total Cost</v>
      </c>
      <c r="N44" s="2" t="n">
        <f aca="false">N40+N42</f>
        <v>81820000</v>
      </c>
    </row>
    <row r="45" customFormat="false" ht="12.75" hidden="false" customHeight="false" outlineLevel="0" collapsed="false">
      <c r="D45" s="2"/>
      <c r="F45" s="2"/>
      <c r="G45" s="17"/>
      <c r="I45" s="2"/>
      <c r="J45" s="17"/>
      <c r="K45" s="2"/>
      <c r="M45" s="0" t="s">
        <v>64</v>
      </c>
      <c r="N45" s="2" t="s">
        <v>64</v>
      </c>
    </row>
    <row r="46" customFormat="false" ht="12.75" hidden="false" customHeight="false" outlineLevel="0" collapsed="false">
      <c r="B46" s="0" t="s">
        <v>129</v>
      </c>
      <c r="C46" s="23" t="n">
        <v>0.02</v>
      </c>
      <c r="D46" s="2" t="n">
        <f aca="false">$C$46*D44</f>
        <v>1377460</v>
      </c>
      <c r="E46" s="23"/>
      <c r="F46" s="2" t="n">
        <f aca="false">$C$46*F44</f>
        <v>1377460</v>
      </c>
      <c r="G46" s="17" t="n">
        <f aca="false">$C$46*G44</f>
        <v>1357860</v>
      </c>
      <c r="I46" s="2" t="n">
        <f aca="false">$C$46*I44</f>
        <v>2140178.0556</v>
      </c>
      <c r="J46" s="17" t="n">
        <f aca="false">$C$46*J44</f>
        <v>2109480.0948</v>
      </c>
      <c r="K46" s="2" t="n">
        <f aca="false">$C$46*K44</f>
        <v>2444276.7348</v>
      </c>
      <c r="M46" s="0" t="str">
        <f aca="false">B46</f>
        <v>contingency</v>
      </c>
      <c r="N46" s="2" t="n">
        <f aca="false">$C$46*N44</f>
        <v>1636400</v>
      </c>
    </row>
    <row r="47" customFormat="false" ht="12.75" hidden="false" customHeight="false" outlineLevel="0" collapsed="false">
      <c r="B47" s="0" t="s">
        <v>127</v>
      </c>
      <c r="C47" s="23" t="n">
        <v>0.02</v>
      </c>
      <c r="D47" s="21" t="n">
        <f aca="false">$C$46*D44</f>
        <v>1377460</v>
      </c>
      <c r="E47" s="23"/>
      <c r="F47" s="21" t="n">
        <f aca="false">$C$46*F44</f>
        <v>1377460</v>
      </c>
      <c r="G47" s="16" t="n">
        <f aca="false">$C$46*G44</f>
        <v>1357860</v>
      </c>
      <c r="I47" s="2" t="n">
        <f aca="false">$C$46*I45</f>
        <v>0</v>
      </c>
      <c r="J47" s="17" t="n">
        <f aca="false">$C$46*J45</f>
        <v>0</v>
      </c>
      <c r="K47" s="2" t="n">
        <f aca="false">$C$46*K45</f>
        <v>0</v>
      </c>
      <c r="M47" s="0" t="str">
        <f aca="false">B47</f>
        <v>fixed G&amp;A</v>
      </c>
      <c r="N47" s="2" t="n">
        <v>0</v>
      </c>
    </row>
    <row r="48" customFormat="false" ht="15" hidden="false" customHeight="false" outlineLevel="0" collapsed="false">
      <c r="B48" s="0" t="s">
        <v>130</v>
      </c>
      <c r="C48" s="23" t="n">
        <v>0.06</v>
      </c>
      <c r="D48" s="18" t="n">
        <f aca="false">$C$48*D44</f>
        <v>4132380</v>
      </c>
      <c r="E48" s="23"/>
      <c r="F48" s="18" t="n">
        <f aca="false">$C$48*F44</f>
        <v>4132380</v>
      </c>
      <c r="G48" s="19" t="n">
        <f aca="false">$C$48*G44</f>
        <v>4073580</v>
      </c>
      <c r="I48" s="18" t="n">
        <f aca="false">$C$48*I44</f>
        <v>6420534.1668</v>
      </c>
      <c r="J48" s="19" t="n">
        <f aca="false">$C$48*J44</f>
        <v>6328440.2844</v>
      </c>
      <c r="K48" s="18" t="n">
        <f aca="false">$C$48*K44</f>
        <v>7332830.2044</v>
      </c>
      <c r="M48" s="0" t="str">
        <f aca="false">B48</f>
        <v>margin</v>
      </c>
      <c r="N48" s="18" t="n">
        <v>0</v>
      </c>
    </row>
    <row r="49" customFormat="false" ht="12.75" hidden="false" customHeight="false" outlineLevel="0" collapsed="false">
      <c r="G49" s="12"/>
      <c r="J49" s="12"/>
      <c r="M49" s="0" t="s">
        <v>64</v>
      </c>
    </row>
    <row r="50" customFormat="false" ht="12.75" hidden="false" customHeight="false" outlineLevel="0" collapsed="false">
      <c r="A50" s="1" t="s">
        <v>131</v>
      </c>
      <c r="D50" s="2" t="n">
        <f aca="false">D44+D46+D47+D48</f>
        <v>75760300</v>
      </c>
      <c r="F50" s="2" t="n">
        <f aca="false">F44+F46+F47+F48</f>
        <v>75760300</v>
      </c>
      <c r="G50" s="17" t="n">
        <f aca="false">G44+G46+G47+G48</f>
        <v>74682300</v>
      </c>
      <c r="I50" s="2" t="n">
        <f aca="false">I44+I46+I47+I48</f>
        <v>115569615.0024</v>
      </c>
      <c r="J50" s="17" t="n">
        <f aca="false">J44+J46+J47+J48</f>
        <v>113911925.1192</v>
      </c>
      <c r="K50" s="2" t="n">
        <f aca="false">K44+K46+K47+K48</f>
        <v>131990943.6792</v>
      </c>
      <c r="M50" s="1" t="str">
        <f aca="false">A50</f>
        <v>TOTAL PROJECT EPC</v>
      </c>
      <c r="N50" s="2" t="n">
        <f aca="false">N44+N46+N47+N48</f>
        <v>83456400</v>
      </c>
    </row>
    <row r="51" customFormat="false" ht="13.5" hidden="false" customHeight="false" outlineLevel="0" collapsed="false">
      <c r="A51" s="1" t="s">
        <v>132</v>
      </c>
      <c r="F51" s="25" t="n">
        <f aca="false">F50/(3*1000000)</f>
        <v>25.2534333333333</v>
      </c>
      <c r="G51" s="26" t="n">
        <f aca="false">G50/(3*1000000)</f>
        <v>24.8941</v>
      </c>
      <c r="I51" s="25" t="n">
        <f aca="false">I50/(5*1000000)</f>
        <v>23.11392300048</v>
      </c>
      <c r="J51" s="26" t="n">
        <f aca="false">J50/(5*1000000)</f>
        <v>22.78238502384</v>
      </c>
      <c r="K51" s="25" t="n">
        <f aca="false">K50/(6*1000000)</f>
        <v>21.9984906132</v>
      </c>
      <c r="M51" s="1" t="str">
        <f aca="false">A51</f>
        <v>TOTAL PROJECT $M/UNIT</v>
      </c>
      <c r="N51" s="25" t="n">
        <f aca="false">N50/(4*1000000)</f>
        <v>20.8641</v>
      </c>
    </row>
    <row r="52" customFormat="false" ht="12.75" hidden="false" customHeight="false" outlineLevel="0" collapsed="false">
      <c r="M52" s="0" t="s">
        <v>64</v>
      </c>
      <c r="N52" s="2"/>
    </row>
    <row r="53" customFormat="false" ht="12.75" hidden="false" customHeight="false" outlineLevel="0" collapsed="false">
      <c r="M53" s="0" t="s">
        <v>64</v>
      </c>
      <c r="N53" s="2"/>
    </row>
    <row r="54" customFormat="false" ht="12.75" hidden="false" customHeight="false" outlineLevel="0" collapsed="false">
      <c r="A54" s="1" t="s">
        <v>133</v>
      </c>
      <c r="M54" s="0" t="s">
        <v>64</v>
      </c>
      <c r="N54" s="2"/>
    </row>
    <row r="55" customFormat="false" ht="12.75" hidden="false" customHeight="false" outlineLevel="0" collapsed="false">
      <c r="M55" s="0" t="s">
        <v>64</v>
      </c>
      <c r="N55" s="2"/>
    </row>
    <row r="56" customFormat="false" ht="12.75" hidden="false" customHeight="false" outlineLevel="0" collapsed="false">
      <c r="B56" s="0" t="s">
        <v>58</v>
      </c>
      <c r="M56" s="0" t="s">
        <v>64</v>
      </c>
      <c r="N56" s="2" t="n">
        <f aca="false">4*1200000</f>
        <v>4800000</v>
      </c>
    </row>
    <row r="57" customFormat="false" ht="12.75" hidden="false" customHeight="false" outlineLevel="0" collapsed="false">
      <c r="B57" s="0" t="s">
        <v>134</v>
      </c>
      <c r="M57" s="0" t="s">
        <v>64</v>
      </c>
      <c r="N57" s="2" t="n">
        <v>3000000</v>
      </c>
    </row>
    <row r="58" customFormat="false" ht="12.75" hidden="false" customHeight="false" outlineLevel="0" collapsed="false">
      <c r="B58" s="0" t="s">
        <v>135</v>
      </c>
      <c r="M58" s="0" t="s">
        <v>64</v>
      </c>
      <c r="N58" s="2" t="n">
        <v>1500000</v>
      </c>
    </row>
    <row r="59" customFormat="false" ht="12.75" hidden="false" customHeight="false" outlineLevel="0" collapsed="false">
      <c r="M59" s="0" t="s">
        <v>64</v>
      </c>
      <c r="N59" s="2"/>
    </row>
    <row r="60" customFormat="false" ht="12.75" hidden="false" customHeight="false" outlineLevel="0" collapsed="false">
      <c r="M60" s="0" t="s">
        <v>64</v>
      </c>
      <c r="N60" s="2"/>
    </row>
    <row r="61" customFormat="false" ht="12.75" hidden="false" customHeight="false" outlineLevel="0" collapsed="false">
      <c r="A61" s="1" t="s">
        <v>136</v>
      </c>
      <c r="M61" s="0" t="s">
        <v>64</v>
      </c>
      <c r="N61" s="27" t="n">
        <f aca="false">SUM(N50:N58)</f>
        <v>92756420.8641</v>
      </c>
    </row>
    <row r="62" customFormat="false" ht="12.75" hidden="false" customHeight="false" outlineLevel="0" collapsed="false">
      <c r="M62" s="0" t="s">
        <v>64</v>
      </c>
    </row>
    <row r="63" customFormat="false" ht="12.75" hidden="false" customHeight="false" outlineLevel="0" collapsed="false">
      <c r="M63" s="0" t="s">
        <v>64</v>
      </c>
    </row>
    <row r="64" customFormat="false" ht="12.75" hidden="false" customHeight="false" outlineLevel="0" collapsed="false">
      <c r="M64" s="0" t="s">
        <v>64</v>
      </c>
    </row>
    <row r="65" customFormat="false" ht="12.75" hidden="false" customHeight="false" outlineLevel="0" collapsed="false">
      <c r="M65" s="0" t="s">
        <v>64</v>
      </c>
    </row>
    <row r="66" customFormat="false" ht="12.75" hidden="false" customHeight="false" outlineLevel="0" collapsed="false">
      <c r="M66" s="0" t="s">
        <v>64</v>
      </c>
    </row>
    <row r="67" customFormat="false" ht="12.75" hidden="false" customHeight="false" outlineLevel="0" collapsed="false">
      <c r="M67" s="0" t="s">
        <v>64</v>
      </c>
    </row>
    <row r="68" customFormat="false" ht="12.75" hidden="false" customHeight="false" outlineLevel="0" collapsed="false">
      <c r="M68" s="0" t="s">
        <v>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2000-02-14T22:50:36Z</dcterms:created>
  <dc:creator>EI</dc:creator>
  <dc:description/>
  <dc:language>en-US</dc:language>
  <cp:lastModifiedBy>EI</cp:lastModifiedBy>
  <cp:lastPrinted>2000-03-02T12:54:04Z</cp:lastPrinted>
  <cp:revision>0</cp:revision>
  <dc:subject/>
  <dc:title/>
</cp:coreProperties>
</file>