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unted Proposal" sheetId="1" state="visible" r:id="rId3"/>
    <sheet name="Koch Tx - FgtZ2" sheetId="2" state="visible" r:id="rId4"/>
    <sheet name="Koch Tx - FgtZ3" sheetId="3" state="visible" r:id="rId5"/>
    <sheet name="Koch Tx - Holmesville" sheetId="4" state="visible" r:id="rId6"/>
    <sheet name="LRC - Homesville" sheetId="5" state="visible" r:id="rId7"/>
    <sheet name="Bayside - LRC" sheetId="6" state="visible" r:id="rId8"/>
    <sheet name="LRC - FgtZ2" sheetId="7" state="visible" r:id="rId9"/>
    <sheet name="LRC - FgtZ3" sheetId="8" state="visible" r:id="rId10"/>
    <sheet name="LRC - CGT" sheetId="9" state="visible" r:id="rId11"/>
    <sheet name="Sheet3" sheetId="10" state="visible" r:id="rId12"/>
    <sheet name="Curves" sheetId="11" state="visible" r:id="rId13"/>
  </sheets>
  <externalReferences>
    <externalReference r:id="rId14"/>
  </externalReferences>
  <definedNames>
    <definedName function="false" hidden="false" localSheetId="0" name="_xlnm.Print_Area" vbProcedure="false">'Discounted Proposal'!$A$1:$G$47</definedName>
    <definedName function="false" hidden="false" localSheetId="1" name="_xlnm.Print_Area" vbProcedure="false">'Koch Tx - FgtZ2'!$A$1:$N$35</definedName>
    <definedName function="false" hidden="false" localSheetId="2" name="_xlnm.Print_Area" vbProcedure="false">'Koch Tx - FgtZ3'!$A$1:$O$32</definedName>
    <definedName function="false" hidden="false" localSheetId="3" name="_xlnm.Print_Area" vbProcedure="false">'Koch Tx - Holmesville'!$A$1:$O$32</definedName>
    <definedName function="false" hidden="false" localSheetId="4" name="_xlnm.Print_Area" vbProcedure="false">'LRC - Homesville'!$A$1:$O$34</definedName>
    <definedName function="false" hidden="false" name="CurveTbl" vbProcedure="false">[1]Curves!$C$11:$AM$72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jedward: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5</xdr:row>
                <xdr:rowOff>10</xdr:rowOff>
              </xdr:from>
              <xdr:to>
                <xdr:col>2</xdr:col>
                <xdr:colOff>62</xdr:colOff>
                <xdr:row>9</xdr:row>
                <xdr:rowOff>7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jedward:
</t>
        </r>
        <r>
          <rPr>
            <sz val="8"/>
            <color rgb="FF000000"/>
            <rFont val="Tahoma"/>
            <family val="0"/>
          </rPr>
          <t xml:space="preserve">requested various receipts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12</xdr:row>
                <xdr:rowOff>10</xdr:rowOff>
              </xdr:from>
              <xdr:to>
                <xdr:col>2</xdr:col>
                <xdr:colOff>62</xdr:colOff>
                <xdr:row>16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jedward:
</t>
        </r>
        <r>
          <rPr>
            <sz val="8"/>
            <color rgb="FF000000"/>
            <rFont val="Tahoma"/>
            <family val="0"/>
          </rPr>
          <t xml:space="preserve">requested various delivery points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20</xdr:row>
                <xdr:rowOff>10</xdr:rowOff>
              </xdr:from>
              <xdr:to>
                <xdr:col>2</xdr:col>
                <xdr:colOff>62</xdr:colOff>
                <xdr:row>24</xdr:row>
                <xdr:rowOff>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6" authorId="0">
      <text>
        <r>
          <rPr>
            <b val="true"/>
            <sz val="8"/>
            <color rgb="FF000000"/>
            <rFont val="Tahoma"/>
            <family val="0"/>
          </rPr>
          <t xml:space="preserve">jedward:
</t>
        </r>
        <r>
          <rPr>
            <sz val="8"/>
            <color rgb="FF000000"/>
            <rFont val="Tahoma"/>
            <family val="0"/>
          </rPr>
          <t xml:space="preserve">Notice on w/d formula there is no fuel!!!!  Fuel is calc on Inj.
Also, includes injection and w/d fees.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117</xdr:colOff>
                <xdr:row>11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6" authorId="0">
      <text>
        <r>
          <rPr>
            <b val="true"/>
            <sz val="8"/>
            <color rgb="FF000000"/>
            <rFont val="Tahoma"/>
            <family val="0"/>
          </rPr>
          <t xml:space="preserve">jedward:
</t>
        </r>
        <r>
          <rPr>
            <sz val="8"/>
            <color rgb="FF000000"/>
            <rFont val="Tahoma"/>
            <family val="0"/>
          </rPr>
          <t xml:space="preserve">Notice on w/d formula there is no fuel!!!!  Fuel is calc on Inj.
Also, includes injection and w/d fees.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</xdr:colOff>
                <xdr:row>4</xdr:row>
                <xdr:rowOff>7</xdr:rowOff>
              </xdr:from>
              <xdr:to>
                <xdr:col>12</xdr:col>
                <xdr:colOff>108</xdr:colOff>
                <xdr:row>11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<sst xmlns="http://schemas.openxmlformats.org/spreadsheetml/2006/main" count="441" uniqueCount="92">
  <si>
    <t xml:space="preserve">Used for Basis Analysis:</t>
  </si>
  <si>
    <t xml:space="preserve">Without Transport</t>
  </si>
  <si>
    <t xml:space="preserve">Transport Costs</t>
  </si>
  <si>
    <t xml:space="preserve">Value</t>
  </si>
  <si>
    <t xml:space="preserve">Bayside to Florida Z2</t>
  </si>
  <si>
    <t xml:space="preserve">Bayside to Florida Z3</t>
  </si>
  <si>
    <t xml:space="preserve">Bayside to Holmesville</t>
  </si>
  <si>
    <t xml:space="preserve">LRC to Holmesville</t>
  </si>
  <si>
    <t xml:space="preserve">Bayside to LRC</t>
  </si>
  <si>
    <t xml:space="preserve">LRC to Barron</t>
  </si>
  <si>
    <t xml:space="preserve">LRC to Florida Z2</t>
  </si>
  <si>
    <t xml:space="preserve">LRC to Florida Z3</t>
  </si>
  <si>
    <t xml:space="preserve">avg</t>
  </si>
  <si>
    <t xml:space="preserve"> </t>
  </si>
  <si>
    <t xml:space="preserve">avg / bid</t>
  </si>
  <si>
    <t xml:space="preserve">Transportation to Storage</t>
  </si>
  <si>
    <t xml:space="preserve">Koch Rates</t>
  </si>
  <si>
    <t xml:space="preserve">IT from Bayside</t>
  </si>
  <si>
    <t xml:space="preserve">IT from Carthage</t>
  </si>
  <si>
    <t xml:space="preserve">IT from LRC</t>
  </si>
  <si>
    <t xml:space="preserve">HH</t>
  </si>
  <si>
    <t xml:space="preserve">  </t>
  </si>
  <si>
    <t xml:space="preserve">Transportation from Storage</t>
  </si>
  <si>
    <t xml:space="preserve">FT to Holmesville</t>
  </si>
  <si>
    <t xml:space="preserve">subject to capacity, submit a service request</t>
  </si>
  <si>
    <t xml:space="preserve">FT to Kosci</t>
  </si>
  <si>
    <t xml:space="preserve">FT to LRC</t>
  </si>
  <si>
    <t xml:space="preserve">FT to Florida Z2</t>
  </si>
  <si>
    <t xml:space="preserve">FT to Florida Z3</t>
  </si>
  <si>
    <t xml:space="preserve">FT to CGT - Barron</t>
  </si>
  <si>
    <t xml:space="preserve">FT to NGPL Goodrich</t>
  </si>
  <si>
    <t xml:space="preserve">IT to Holmesville</t>
  </si>
  <si>
    <t xml:space="preserve">IT to Kosci</t>
  </si>
  <si>
    <t xml:space="preserve">IT to Trunkline/centervil</t>
  </si>
  <si>
    <t xml:space="preserve">can get secondary firm if there is enough to displace</t>
  </si>
  <si>
    <t xml:space="preserve">IT to LRC</t>
  </si>
  <si>
    <t xml:space="preserve">IT to Florida Z2</t>
  </si>
  <si>
    <t xml:space="preserve">IT to Florida Z3</t>
  </si>
  <si>
    <t xml:space="preserve">IT to NGPL - Goodrich</t>
  </si>
  <si>
    <t xml:space="preserve">depends on pressure &amp; displacement gas</t>
  </si>
  <si>
    <t xml:space="preserve">IT to ANR - Centerville</t>
  </si>
  <si>
    <t xml:space="preserve">by displacment</t>
  </si>
  <si>
    <t xml:space="preserve">Rates open until March 15th</t>
  </si>
  <si>
    <t xml:space="preserve">.</t>
  </si>
  <si>
    <t xml:space="preserve">FT to Trunkline</t>
  </si>
  <si>
    <t xml:space="preserve">FT to ANR - Centerville</t>
  </si>
  <si>
    <t xml:space="preserve">deplacment only</t>
  </si>
  <si>
    <t xml:space="preserve">ENRON CAPITAL &amp; TRADE RESOURCES</t>
  </si>
  <si>
    <t xml:space="preserve">Storage Analysis</t>
  </si>
  <si>
    <t xml:space="preserve">Koch Tx/Bayside to Florida Z2</t>
  </si>
  <si>
    <t xml:space="preserve">Koch FSS Bistineau</t>
  </si>
  <si>
    <t xml:space="preserve">Volumes</t>
  </si>
  <si>
    <t xml:space="preserve">Index</t>
  </si>
  <si>
    <t xml:space="preserve">Libor </t>
  </si>
  <si>
    <t xml:space="preserve">Net Cash </t>
  </si>
  <si>
    <t xml:space="preserve">Cost of</t>
  </si>
  <si>
    <t xml:space="preserve">Discounted</t>
  </si>
  <si>
    <t xml:space="preserve">Month</t>
  </si>
  <si>
    <t xml:space="preserve">Daily</t>
  </si>
  <si>
    <t xml:space="preserve">Monthly</t>
  </si>
  <si>
    <t xml:space="preserve">Cumulative</t>
  </si>
  <si>
    <t xml:space="preserve">Nymex</t>
  </si>
  <si>
    <t xml:space="preserve">Basis</t>
  </si>
  <si>
    <t xml:space="preserve">Price</t>
  </si>
  <si>
    <t xml:space="preserve">Dollars</t>
  </si>
  <si>
    <t xml:space="preserve">Curve</t>
  </si>
  <si>
    <t xml:space="preserve">Flow</t>
  </si>
  <si>
    <t xml:space="preserve">Money</t>
  </si>
  <si>
    <t xml:space="preserve">Net Cash Flow</t>
  </si>
  <si>
    <t xml:space="preserve">Spread before inj/wd fees, fuel, &amp; cost of $)</t>
  </si>
  <si>
    <t xml:space="preserve">Net Storage Fee</t>
  </si>
  <si>
    <t xml:space="preserve">Variables</t>
  </si>
  <si>
    <t xml:space="preserve">Storage Fuel</t>
  </si>
  <si>
    <t xml:space="preserve">Injection Fee</t>
  </si>
  <si>
    <t xml:space="preserve">Withdrawal Fee</t>
  </si>
  <si>
    <t xml:space="preserve">Koch Tx/Bayside to Florida Z3</t>
  </si>
  <si>
    <t xml:space="preserve">Henry Hub Curve/LRC to Holmesville</t>
  </si>
  <si>
    <t xml:space="preserve">Koch Tx/Bayside to LRC</t>
  </si>
  <si>
    <t xml:space="preserve">LRC/HenryHub to Florida Z2</t>
  </si>
  <si>
    <t xml:space="preserve">LRC - Florida Z3</t>
  </si>
  <si>
    <t xml:space="preserve">LRC to CGT Rayne/Barron</t>
  </si>
  <si>
    <t xml:space="preserve">Curves as of:</t>
  </si>
  <si>
    <t xml:space="preserve">Koch texas</t>
  </si>
  <si>
    <t xml:space="preserve">Henry Hub</t>
  </si>
  <si>
    <t xml:space="preserve">Transco Miss/Ala</t>
  </si>
  <si>
    <t xml:space="preserve">IF FGT Zone 2</t>
  </si>
  <si>
    <t xml:space="preserve">IF FGT Zone 3</t>
  </si>
  <si>
    <t xml:space="preserve">IF ANR SE </t>
  </si>
  <si>
    <t xml:space="preserve">IF ColGulf Rayne</t>
  </si>
  <si>
    <t xml:space="preserve">NYMEX</t>
  </si>
  <si>
    <t xml:space="preserve">EFP</t>
  </si>
  <si>
    <t xml:space="preserve">LIBOR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</si>
</sst>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0.00"/>
    <numFmt numFmtId="166" formatCode="[$-409]d\-mmm"/>
    <numFmt numFmtId="167" formatCode="[$-409]mmm\-yy"/>
    <numFmt numFmtId="168" formatCode="0"/>
    <numFmt numFmtId="169" formatCode="\$#,##0.00_);[RED]&quot;($&quot;#,##0.00\)"/>
    <numFmt numFmtId="170" formatCode="\$#,##0.000_);[RED]&quot;($&quot;#,##0.000\)"/>
    <numFmt numFmtId="171" formatCode="\$#,##0.0000_);[RED]&quot;($&quot;#,##0.0000\)"/>
    <numFmt numFmtId="172" formatCode="\$#,##0_);[RED]&quot;($&quot;#,##0\)"/>
    <numFmt numFmtId="173" formatCode="0.000"/>
    <numFmt numFmtId="174" formatCode="_(* #,##0_);_(* \(#,##0\);_(* \-_);_(@_)"/>
    <numFmt numFmtId="175" formatCode="\$#,##0.00"/>
    <numFmt numFmtId="176" formatCode="0%"/>
    <numFmt numFmtId="177" formatCode="0.00%"/>
    <numFmt numFmtId="178" formatCode="0.0000"/>
    <numFmt numFmtId="179" formatCode="[$-409]m/d/yyyy\ h:mm"/>
    <numFmt numFmtId="180" formatCode="[$-409]m/d/yyyy"/>
    <numFmt numFmtId="181" formatCode="\$#,##0.0000;[RED]&quot;-$&quot;#,##0.0000"/>
    <numFmt numFmtId="182" formatCode="[$-409]#,##0.00_);[RED]\(#,##0.00\)"/>
    <numFmt numFmtId="183" formatCode="_(* #,##0.0000_);_(* \(#,##0.0000\);_(* \-??_);_(@_)"/>
  </numFmts>
  <fonts count="1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3366FF"/>
      <name val="Times New Roman"/>
      <family val="1"/>
    </font>
    <font>
      <sz val="12"/>
      <color rgb="FF3333CC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2"/>
      <color rgb="FF339933"/>
      <name val="Arial"/>
      <family val="2"/>
    </font>
    <font>
      <sz val="12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torage%20Bisteneau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Operations"/>
      <sheetName val="Curves"/>
      <sheetName val="KGPL Bistineau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" customHeight="true" zeroHeight="false" outlineLevelRow="0" outlineLevelCol="0"/>
  <cols>
    <col collapsed="false" customWidth="true" hidden="false" outlineLevel="0" max="1" min="1" style="1" width="17.11"/>
    <col collapsed="false" customWidth="false" hidden="false" outlineLevel="0" max="2" min="2" style="1" width="8.88"/>
    <col collapsed="false" customWidth="true" hidden="false" outlineLevel="0" max="3" min="3" style="1" width="15.99"/>
    <col collapsed="false" customWidth="true" hidden="false" outlineLevel="0" max="4" min="4" style="1" width="8.1"/>
    <col collapsed="false" customWidth="true" hidden="false" outlineLevel="0" max="5" min="5" style="1" width="19.55"/>
    <col collapsed="false" customWidth="true" hidden="false" outlineLevel="0" max="6" min="6" style="1" width="17.11"/>
    <col collapsed="false" customWidth="false" hidden="false" outlineLevel="0" max="257" min="7" style="1" width="8.88"/>
  </cols>
  <sheetData>
    <row r="1" customFormat="false" ht="15.75" hidden="false" customHeight="false" outlineLevel="0" collapsed="false">
      <c r="A1" s="2" t="s">
        <v>0</v>
      </c>
      <c r="C1" s="3" t="s">
        <v>1</v>
      </c>
      <c r="E1" s="3" t="s">
        <v>2</v>
      </c>
      <c r="F1" s="3" t="s">
        <v>3</v>
      </c>
    </row>
    <row r="2" customFormat="false" ht="15" hidden="false" customHeight="false" outlineLevel="0" collapsed="false">
      <c r="A2" s="1" t="s">
        <v>4</v>
      </c>
      <c r="C2" s="1" t="n">
        <v>0.32</v>
      </c>
      <c r="E2" s="1" t="n">
        <v>0.12</v>
      </c>
      <c r="F2" s="1" t="n">
        <f aca="false">C2-E2</f>
        <v>0.2</v>
      </c>
    </row>
    <row r="3" customFormat="false" ht="15" hidden="false" customHeight="false" outlineLevel="0" collapsed="false">
      <c r="A3" s="1" t="s">
        <v>5</v>
      </c>
      <c r="C3" s="1" t="n">
        <v>0.29</v>
      </c>
      <c r="E3" s="1" t="n">
        <f aca="false">0.08+0.06</f>
        <v>0.14</v>
      </c>
      <c r="F3" s="1" t="n">
        <f aca="false">C3-E3</f>
        <v>0.15</v>
      </c>
    </row>
    <row r="4" customFormat="false" ht="15" hidden="false" customHeight="false" outlineLevel="0" collapsed="false">
      <c r="A4" s="1" t="s">
        <v>6</v>
      </c>
      <c r="C4" s="1" t="n">
        <v>0.36</v>
      </c>
      <c r="E4" s="1" t="n">
        <f aca="false">0.08+0.07</f>
        <v>0.15</v>
      </c>
      <c r="F4" s="1" t="n">
        <f aca="false">C4-E4</f>
        <v>0.21</v>
      </c>
    </row>
    <row r="5" customFormat="false" ht="15" hidden="false" customHeight="false" outlineLevel="0" collapsed="false">
      <c r="A5" s="1" t="s">
        <v>7</v>
      </c>
      <c r="C5" s="1" t="n">
        <v>0.23</v>
      </c>
      <c r="E5" s="1" t="n">
        <f aca="false">0.02+0.07</f>
        <v>0.09</v>
      </c>
      <c r="F5" s="1" t="n">
        <f aca="false">C5-E5</f>
        <v>0.14</v>
      </c>
    </row>
    <row r="6" customFormat="false" ht="15" hidden="false" customHeight="false" outlineLevel="0" collapsed="false">
      <c r="A6" s="1" t="s">
        <v>8</v>
      </c>
      <c r="C6" s="1" t="n">
        <v>0.34</v>
      </c>
      <c r="E6" s="1" t="n">
        <f aca="false">0.08+0.06</f>
        <v>0.14</v>
      </c>
      <c r="F6" s="1" t="n">
        <f aca="false">C6-E6</f>
        <v>0.2</v>
      </c>
    </row>
    <row r="7" customFormat="false" ht="15" hidden="false" customHeight="false" outlineLevel="0" collapsed="false">
      <c r="A7" s="1" t="s">
        <v>9</v>
      </c>
      <c r="C7" s="1" t="n">
        <v>0.23</v>
      </c>
      <c r="E7" s="1" t="n">
        <f aca="false">0.02+0.06</f>
        <v>0.08</v>
      </c>
      <c r="F7" s="1" t="n">
        <f aca="false">C7-E7</f>
        <v>0.15</v>
      </c>
    </row>
    <row r="8" customFormat="false" ht="15" hidden="false" customHeight="false" outlineLevel="0" collapsed="false">
      <c r="A8" s="1" t="s">
        <v>10</v>
      </c>
      <c r="C8" s="1" t="n">
        <v>0.19</v>
      </c>
      <c r="E8" s="1" t="n">
        <f aca="false">0.02+0.04</f>
        <v>0.06</v>
      </c>
      <c r="F8" s="1" t="n">
        <f aca="false">C8-E8</f>
        <v>0.13</v>
      </c>
    </row>
    <row r="9" customFormat="false" ht="15" hidden="false" customHeight="false" outlineLevel="0" collapsed="false">
      <c r="A9" s="1" t="s">
        <v>11</v>
      </c>
      <c r="C9" s="1" t="n">
        <v>0.17</v>
      </c>
      <c r="E9" s="1" t="n">
        <f aca="false">0.02+0.06</f>
        <v>0.08</v>
      </c>
      <c r="F9" s="1" t="n">
        <f aca="false">C9-E9</f>
        <v>0.09</v>
      </c>
    </row>
    <row r="10" customFormat="false" ht="16.5" hidden="false" customHeight="false" outlineLevel="0" collapsed="false">
      <c r="C10" s="4" t="n">
        <f aca="false">AVERAGE(C2:C9)</f>
        <v>0.26625</v>
      </c>
      <c r="D10" s="1" t="s">
        <v>12</v>
      </c>
      <c r="E10" s="1" t="s">
        <v>13</v>
      </c>
      <c r="F10" s="5" t="n">
        <f aca="false">AVERAGE(F2:F9)</f>
        <v>0.15875</v>
      </c>
      <c r="G10" s="1" t="s">
        <v>14</v>
      </c>
    </row>
    <row r="11" customFormat="false" ht="15.75" hidden="false" customHeight="false" outlineLevel="0" collapsed="false">
      <c r="C11" s="6"/>
    </row>
    <row r="12" customFormat="false" ht="15" hidden="false" customHeight="false" outlineLevel="0" collapsed="false">
      <c r="C12" s="6"/>
    </row>
    <row r="14" customFormat="false" ht="15.75" hidden="false" customHeight="false" outlineLevel="0" collapsed="false">
      <c r="A14" s="2" t="s">
        <v>15</v>
      </c>
    </row>
    <row r="15" customFormat="false" ht="15.75" hidden="false" customHeight="false" outlineLevel="0" collapsed="false">
      <c r="A15" s="2"/>
      <c r="C15" s="7" t="s">
        <v>16</v>
      </c>
    </row>
    <row r="16" customFormat="false" ht="15" hidden="false" customHeight="false" outlineLevel="0" collapsed="false">
      <c r="A16" s="1" t="s">
        <v>17</v>
      </c>
      <c r="C16" s="1" t="n">
        <v>0.08</v>
      </c>
      <c r="D16" s="1" t="s">
        <v>13</v>
      </c>
    </row>
    <row r="17" customFormat="false" ht="15" hidden="false" customHeight="false" outlineLevel="0" collapsed="false">
      <c r="A17" s="1" t="s">
        <v>18</v>
      </c>
      <c r="C17" s="1" t="n">
        <v>0.07</v>
      </c>
    </row>
    <row r="18" customFormat="false" ht="15" hidden="false" customHeight="false" outlineLevel="0" collapsed="false">
      <c r="A18" s="1" t="s">
        <v>19</v>
      </c>
      <c r="C18" s="1" t="n">
        <v>0.02</v>
      </c>
    </row>
    <row r="19" customFormat="false" ht="15" hidden="false" customHeight="false" outlineLevel="0" collapsed="false">
      <c r="A19" s="1" t="s">
        <v>20</v>
      </c>
      <c r="C19" s="1" t="n">
        <v>0.01</v>
      </c>
    </row>
    <row r="20" customFormat="false" ht="15" hidden="false" customHeight="false" outlineLevel="0" collapsed="false">
      <c r="A20" s="1" t="s">
        <v>13</v>
      </c>
      <c r="C20" s="1" t="s">
        <v>21</v>
      </c>
      <c r="D20" s="1" t="s">
        <v>13</v>
      </c>
    </row>
    <row r="22" customFormat="false" ht="15.75" hidden="false" customHeight="false" outlineLevel="0" collapsed="false">
      <c r="A22" s="2" t="s">
        <v>22</v>
      </c>
    </row>
    <row r="23" customFormat="false" ht="15" hidden="false" customHeight="false" outlineLevel="0" collapsed="false">
      <c r="C23" s="7" t="s">
        <v>16</v>
      </c>
    </row>
    <row r="24" customFormat="false" ht="15" hidden="false" customHeight="false" outlineLevel="0" collapsed="false">
      <c r="A24" s="1" t="s">
        <v>23</v>
      </c>
      <c r="C24" s="1" t="n">
        <v>0.07</v>
      </c>
      <c r="D24" s="1" t="s">
        <v>24</v>
      </c>
    </row>
    <row r="25" customFormat="false" ht="15" hidden="false" customHeight="false" outlineLevel="0" collapsed="false">
      <c r="A25" s="1" t="s">
        <v>25</v>
      </c>
      <c r="C25" s="1" t="n">
        <v>0.13</v>
      </c>
    </row>
    <row r="26" customFormat="false" ht="15" hidden="false" customHeight="false" outlineLevel="0" collapsed="false">
      <c r="A26" s="1" t="s">
        <v>26</v>
      </c>
      <c r="C26" s="1" t="n">
        <v>0.06</v>
      </c>
    </row>
    <row r="27" customFormat="false" ht="15" hidden="false" customHeight="false" outlineLevel="0" collapsed="false">
      <c r="A27" s="1" t="s">
        <v>27</v>
      </c>
      <c r="C27" s="1" t="n">
        <v>0.04</v>
      </c>
    </row>
    <row r="28" customFormat="false" ht="15" hidden="false" customHeight="false" outlineLevel="0" collapsed="false">
      <c r="A28" s="1" t="s">
        <v>28</v>
      </c>
      <c r="C28" s="1" t="n">
        <v>0.06</v>
      </c>
    </row>
    <row r="29" customFormat="false" ht="15" hidden="false" customHeight="false" outlineLevel="0" collapsed="false">
      <c r="A29" s="1" t="s">
        <v>29</v>
      </c>
      <c r="C29" s="1" t="n">
        <v>0.06</v>
      </c>
    </row>
    <row r="30" customFormat="false" ht="15" hidden="false" customHeight="false" outlineLevel="0" collapsed="false">
      <c r="A30" s="1" t="s">
        <v>30</v>
      </c>
      <c r="C30" s="1" t="n">
        <v>0.03</v>
      </c>
    </row>
    <row r="31" customFormat="false" ht="15" hidden="false" customHeight="false" outlineLevel="0" collapsed="false">
      <c r="A31" s="1" t="s">
        <v>31</v>
      </c>
      <c r="C31" s="1" t="n">
        <v>0.07</v>
      </c>
    </row>
    <row r="32" customFormat="false" ht="15" hidden="false" customHeight="false" outlineLevel="0" collapsed="false">
      <c r="A32" s="1" t="s">
        <v>32</v>
      </c>
      <c r="C32" s="1" t="n">
        <v>0.13</v>
      </c>
    </row>
    <row r="33" customFormat="false" ht="15" hidden="false" customHeight="false" outlineLevel="0" collapsed="false">
      <c r="A33" s="1" t="s">
        <v>33</v>
      </c>
      <c r="C33" s="1" t="n">
        <v>0.04</v>
      </c>
      <c r="D33" s="1" t="s">
        <v>34</v>
      </c>
    </row>
    <row r="34" customFormat="false" ht="15" hidden="false" customHeight="false" outlineLevel="0" collapsed="false">
      <c r="A34" s="1" t="s">
        <v>35</v>
      </c>
      <c r="C34" s="1" t="n">
        <v>0.06</v>
      </c>
    </row>
    <row r="35" customFormat="false" ht="15" hidden="false" customHeight="false" outlineLevel="0" collapsed="false">
      <c r="A35" s="1" t="s">
        <v>36</v>
      </c>
      <c r="C35" s="1" t="n">
        <v>0.04</v>
      </c>
    </row>
    <row r="36" customFormat="false" ht="15" hidden="false" customHeight="false" outlineLevel="0" collapsed="false">
      <c r="A36" s="1" t="s">
        <v>37</v>
      </c>
      <c r="C36" s="1" t="n">
        <v>0.06</v>
      </c>
    </row>
    <row r="37" customFormat="false" ht="15" hidden="false" customHeight="false" outlineLevel="0" collapsed="false">
      <c r="A37" s="1" t="s">
        <v>38</v>
      </c>
      <c r="C37" s="1" t="n">
        <v>0.03</v>
      </c>
      <c r="D37" s="1" t="s">
        <v>39</v>
      </c>
    </row>
    <row r="38" customFormat="false" ht="15" hidden="false" customHeight="false" outlineLevel="0" collapsed="false">
      <c r="A38" s="1" t="s">
        <v>40</v>
      </c>
      <c r="C38" s="1" t="n">
        <v>0.04</v>
      </c>
      <c r="D38" s="1" t="s">
        <v>41</v>
      </c>
    </row>
    <row r="39" customFormat="false" ht="15" hidden="false" customHeight="false" outlineLevel="0" collapsed="false">
      <c r="A39" s="1" t="s">
        <v>20</v>
      </c>
      <c r="C39" s="1" t="n">
        <v>0.04</v>
      </c>
    </row>
    <row r="40" customFormat="false" ht="15" hidden="false" customHeight="false" outlineLevel="0" collapsed="false">
      <c r="C40" s="1" t="s">
        <v>13</v>
      </c>
      <c r="D40" s="1" t="s">
        <v>13</v>
      </c>
    </row>
    <row r="42" customFormat="false" ht="15.75" hidden="false" customHeight="false" outlineLevel="0" collapsed="false">
      <c r="A42" s="2" t="s">
        <v>42</v>
      </c>
    </row>
    <row r="43" customFormat="false" ht="15" hidden="false" customHeight="false" outlineLevel="0" collapsed="false">
      <c r="A43" s="1" t="s">
        <v>43</v>
      </c>
    </row>
    <row r="45" customFormat="false" ht="15" hidden="false" customHeight="false" outlineLevel="0" collapsed="false">
      <c r="A45" s="1" t="s">
        <v>44</v>
      </c>
      <c r="D45" s="1" t="s">
        <v>34</v>
      </c>
    </row>
    <row r="46" customFormat="false" ht="15" hidden="false" customHeight="false" outlineLevel="0" collapsed="false">
      <c r="A46" s="1" t="s">
        <v>45</v>
      </c>
      <c r="D46" s="1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0" topLeftCell="C1" activePane="topRight" state="frozen"/>
      <selection pane="topLeft" activeCell="A1" activeCellId="0" sqref="A1"/>
      <selection pane="topRight" activeCell="C1" activeCellId="0" sqref="C1"/>
    </sheetView>
  </sheetViews>
  <sheetFormatPr defaultColWidth="8.8828125" defaultRowHeight="15" customHeight="true" zeroHeight="false" outlineLevelRow="0" outlineLevelCol="0"/>
  <cols>
    <col collapsed="false" customWidth="true" hidden="false" outlineLevel="0" max="1" min="1" style="1" width="11.21"/>
    <col collapsed="false" customWidth="false" hidden="false" outlineLevel="0" max="7" min="2" style="1" width="8.88"/>
    <col collapsed="false" customWidth="false" hidden="false" outlineLevel="0" max="8" min="8" style="40" width="8.88"/>
    <col collapsed="false" customWidth="false" hidden="false" outlineLevel="0" max="10" min="9" style="1" width="8.88"/>
    <col collapsed="false" customWidth="false" hidden="false" outlineLevel="0" max="11" min="11" style="40" width="8.88"/>
    <col collapsed="false" customWidth="false" hidden="false" outlineLevel="0" max="13" min="12" style="1" width="8.88"/>
    <col collapsed="false" customWidth="false" hidden="false" outlineLevel="0" max="14" min="14" style="40" width="8.88"/>
    <col collapsed="false" customWidth="false" hidden="false" outlineLevel="0" max="16" min="15" style="1" width="8.88"/>
    <col collapsed="false" customWidth="false" hidden="false" outlineLevel="0" max="17" min="17" style="40" width="8.88"/>
    <col collapsed="false" customWidth="false" hidden="false" outlineLevel="0" max="19" min="18" style="1" width="8.88"/>
    <col collapsed="false" customWidth="false" hidden="false" outlineLevel="0" max="20" min="20" style="40" width="8.88"/>
    <col collapsed="false" customWidth="false" hidden="false" outlineLevel="0" max="22" min="21" style="1" width="8.88"/>
    <col collapsed="false" customWidth="false" hidden="false" outlineLevel="0" max="23" min="23" style="40" width="8.88"/>
    <col collapsed="false" customWidth="false" hidden="false" outlineLevel="0" max="257" min="24" style="1" width="8.88"/>
  </cols>
  <sheetData>
    <row r="1" customFormat="false" ht="15" hidden="false" customHeight="false" outlineLevel="0" collapsed="false">
      <c r="A1" s="1" t="s">
        <v>81</v>
      </c>
    </row>
    <row r="2" customFormat="false" ht="15" hidden="false" customHeight="false" outlineLevel="0" collapsed="false">
      <c r="A2" s="41" t="n">
        <v>36550</v>
      </c>
    </row>
    <row r="3" customFormat="false" ht="15.75" hidden="false" customHeight="false" outlineLevel="0" collapsed="false">
      <c r="C3" s="42" t="s">
        <v>82</v>
      </c>
      <c r="D3" s="43"/>
      <c r="E3" s="44"/>
      <c r="F3" s="42" t="s">
        <v>83</v>
      </c>
      <c r="G3" s="43"/>
      <c r="H3" s="45"/>
      <c r="I3" s="42" t="s">
        <v>84</v>
      </c>
      <c r="J3" s="43"/>
      <c r="K3" s="45"/>
      <c r="L3" s="42" t="s">
        <v>85</v>
      </c>
      <c r="M3" s="43"/>
      <c r="N3" s="45"/>
      <c r="O3" s="42" t="s">
        <v>86</v>
      </c>
      <c r="P3" s="43"/>
      <c r="Q3" s="45"/>
      <c r="R3" s="42" t="s">
        <v>87</v>
      </c>
      <c r="S3" s="43"/>
      <c r="T3" s="45"/>
      <c r="U3" s="42" t="s">
        <v>88</v>
      </c>
      <c r="V3" s="43"/>
      <c r="W3" s="45"/>
      <c r="X3" s="46" t="s">
        <v>89</v>
      </c>
      <c r="Y3" s="47"/>
    </row>
    <row r="4" customFormat="false" ht="15.75" hidden="false" customHeight="false" outlineLevel="0" collapsed="false">
      <c r="C4" s="48" t="s">
        <v>62</v>
      </c>
      <c r="D4" s="49" t="s">
        <v>52</v>
      </c>
      <c r="E4" s="50" t="s">
        <v>90</v>
      </c>
      <c r="F4" s="48" t="s">
        <v>62</v>
      </c>
      <c r="G4" s="49" t="s">
        <v>52</v>
      </c>
      <c r="H4" s="51" t="s">
        <v>90</v>
      </c>
      <c r="I4" s="48" t="s">
        <v>62</v>
      </c>
      <c r="J4" s="49" t="s">
        <v>52</v>
      </c>
      <c r="K4" s="51" t="s">
        <v>90</v>
      </c>
      <c r="L4" s="48" t="s">
        <v>62</v>
      </c>
      <c r="M4" s="49" t="s">
        <v>52</v>
      </c>
      <c r="N4" s="51" t="s">
        <v>90</v>
      </c>
      <c r="O4" s="48" t="s">
        <v>62</v>
      </c>
      <c r="P4" s="49" t="s">
        <v>52</v>
      </c>
      <c r="Q4" s="51" t="s">
        <v>90</v>
      </c>
      <c r="R4" s="48" t="s">
        <v>62</v>
      </c>
      <c r="S4" s="49" t="s">
        <v>52</v>
      </c>
      <c r="T4" s="51" t="s">
        <v>90</v>
      </c>
      <c r="U4" s="48" t="s">
        <v>62</v>
      </c>
      <c r="V4" s="49" t="s">
        <v>52</v>
      </c>
      <c r="W4" s="52" t="s">
        <v>90</v>
      </c>
      <c r="X4" s="53"/>
      <c r="Y4" s="54" t="s">
        <v>91</v>
      </c>
    </row>
    <row r="5" customFormat="false" ht="15" hidden="false" customHeight="false" outlineLevel="0" collapsed="false">
      <c r="B5" s="55" t="n">
        <v>36557</v>
      </c>
      <c r="C5" s="56" t="n">
        <v>-0.135</v>
      </c>
      <c r="D5" s="57" t="n">
        <v>0.005</v>
      </c>
      <c r="E5" s="58" t="n">
        <f aca="false">C5+D5</f>
        <v>-0.13</v>
      </c>
      <c r="F5" s="59" t="n">
        <v>0.005</v>
      </c>
      <c r="G5" s="60" t="n">
        <v>0</v>
      </c>
      <c r="H5" s="61" t="n">
        <f aca="false">F5+G5</f>
        <v>0.005</v>
      </c>
      <c r="I5" s="59" t="n">
        <v>0.015</v>
      </c>
      <c r="J5" s="60" t="n">
        <v>0.015</v>
      </c>
      <c r="K5" s="61" t="n">
        <f aca="false">I5+J5</f>
        <v>0.03</v>
      </c>
      <c r="L5" s="59" t="n">
        <v>0</v>
      </c>
      <c r="M5" s="60" t="n">
        <v>0.0075</v>
      </c>
      <c r="N5" s="61" t="n">
        <f aca="false">L5+M5</f>
        <v>0.0075</v>
      </c>
      <c r="O5" s="59" t="n">
        <v>-0.035</v>
      </c>
      <c r="P5" s="60" t="n">
        <v>0.005</v>
      </c>
      <c r="Q5" s="61" t="n">
        <f aca="false">O5+P5</f>
        <v>-0.03</v>
      </c>
      <c r="R5" s="59" t="n">
        <v>-0.05</v>
      </c>
      <c r="S5" s="60" t="n">
        <v>0.0125</v>
      </c>
      <c r="T5" s="61" t="n">
        <f aca="false">R5+S5</f>
        <v>-0.0375</v>
      </c>
      <c r="U5" s="59" t="n">
        <v>0.0325</v>
      </c>
      <c r="V5" s="60" t="n">
        <v>0.005</v>
      </c>
      <c r="W5" s="61" t="n">
        <f aca="false">U5+V5</f>
        <v>0.0375</v>
      </c>
      <c r="X5" s="62" t="n">
        <v>2.616</v>
      </c>
    </row>
    <row r="6" customFormat="false" ht="15" hidden="false" customHeight="false" outlineLevel="0" collapsed="false">
      <c r="B6" s="55" t="n">
        <v>36586</v>
      </c>
      <c r="C6" s="63" t="n">
        <v>-0.135</v>
      </c>
      <c r="D6" s="64" t="n">
        <v>0.005</v>
      </c>
      <c r="E6" s="65" t="n">
        <f aca="false">C6+D6</f>
        <v>-0.13</v>
      </c>
      <c r="F6" s="66" t="n">
        <v>0.005</v>
      </c>
      <c r="G6" s="67" t="n">
        <v>0.005</v>
      </c>
      <c r="H6" s="68" t="n">
        <f aca="false">F6+G6</f>
        <v>0.01</v>
      </c>
      <c r="I6" s="66" t="n">
        <v>0.015</v>
      </c>
      <c r="J6" s="67" t="n">
        <v>0.015</v>
      </c>
      <c r="K6" s="68" t="n">
        <f aca="false">I6+J6</f>
        <v>0.03</v>
      </c>
      <c r="L6" s="66" t="n">
        <v>-0.0025</v>
      </c>
      <c r="M6" s="67" t="n">
        <v>0.005</v>
      </c>
      <c r="N6" s="68" t="n">
        <f aca="false">L6+M6</f>
        <v>0.0025</v>
      </c>
      <c r="O6" s="66" t="n">
        <v>-0.035</v>
      </c>
      <c r="P6" s="67" t="n">
        <v>0.005</v>
      </c>
      <c r="Q6" s="68" t="n">
        <f aca="false">O6+P6</f>
        <v>-0.03</v>
      </c>
      <c r="R6" s="66" t="n">
        <v>-0.0525</v>
      </c>
      <c r="S6" s="67" t="n">
        <v>0.0125</v>
      </c>
      <c r="T6" s="68" t="n">
        <f aca="false">R6+S6</f>
        <v>-0.04</v>
      </c>
      <c r="U6" s="66" t="n">
        <v>0.0275</v>
      </c>
      <c r="V6" s="67" t="n">
        <v>0.005</v>
      </c>
      <c r="W6" s="68" t="n">
        <f aca="false">U6+V6</f>
        <v>0.0325</v>
      </c>
      <c r="X6" s="62" t="n">
        <v>2.562</v>
      </c>
    </row>
    <row r="7" customFormat="false" ht="15" hidden="false" customHeight="false" outlineLevel="0" collapsed="false">
      <c r="A7" s="69"/>
      <c r="B7" s="70" t="n">
        <v>36617</v>
      </c>
      <c r="C7" s="71" t="n">
        <v>-0.1175</v>
      </c>
      <c r="D7" s="72" t="n">
        <v>0.005</v>
      </c>
      <c r="E7" s="73" t="n">
        <v>-0.1125</v>
      </c>
      <c r="F7" s="74" t="n">
        <v>0.0075</v>
      </c>
      <c r="G7" s="75" t="n">
        <v>0.005</v>
      </c>
      <c r="H7" s="76" t="n">
        <v>0.0125</v>
      </c>
      <c r="I7" s="74" t="n">
        <v>0.015</v>
      </c>
      <c r="J7" s="75" t="n">
        <v>0.01</v>
      </c>
      <c r="K7" s="76" t="n">
        <v>0.025</v>
      </c>
      <c r="L7" s="74" t="n">
        <v>0.005</v>
      </c>
      <c r="M7" s="75" t="n">
        <v>0.005</v>
      </c>
      <c r="N7" s="76" t="n">
        <v>0.01</v>
      </c>
      <c r="O7" s="74" t="n">
        <v>-0.0275</v>
      </c>
      <c r="P7" s="75" t="n">
        <v>0.0075</v>
      </c>
      <c r="Q7" s="76" t="n">
        <v>-0.02</v>
      </c>
      <c r="R7" s="74" t="n">
        <v>-0.0575</v>
      </c>
      <c r="S7" s="75" t="n">
        <v>0.01</v>
      </c>
      <c r="T7" s="76" t="n">
        <v>-0.0475</v>
      </c>
      <c r="U7" s="74" t="n">
        <v>0.025</v>
      </c>
      <c r="V7" s="75" t="n">
        <v>0.005</v>
      </c>
      <c r="W7" s="76" t="n">
        <v>0.03</v>
      </c>
      <c r="X7" s="77" t="n">
        <v>2.508</v>
      </c>
      <c r="Y7" s="78" t="n">
        <v>0.99</v>
      </c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</row>
    <row r="8" customFormat="false" ht="15" hidden="false" customHeight="false" outlineLevel="0" collapsed="false">
      <c r="A8" s="69"/>
      <c r="B8" s="70" t="n">
        <v>36647</v>
      </c>
      <c r="C8" s="71" t="n">
        <v>-0.1175</v>
      </c>
      <c r="D8" s="72" t="n">
        <v>0.005</v>
      </c>
      <c r="E8" s="73" t="n">
        <v>-0.1125</v>
      </c>
      <c r="F8" s="74" t="n">
        <v>0.0075</v>
      </c>
      <c r="G8" s="75" t="n">
        <v>0.005</v>
      </c>
      <c r="H8" s="76" t="n">
        <v>0.0125</v>
      </c>
      <c r="I8" s="74" t="n">
        <v>0.015</v>
      </c>
      <c r="J8" s="75" t="n">
        <v>0.01</v>
      </c>
      <c r="K8" s="76" t="n">
        <v>0.025</v>
      </c>
      <c r="L8" s="74" t="n">
        <v>0.005</v>
      </c>
      <c r="M8" s="75" t="n">
        <v>0.005</v>
      </c>
      <c r="N8" s="76" t="n">
        <v>0.01</v>
      </c>
      <c r="O8" s="74" t="n">
        <v>-0.0275</v>
      </c>
      <c r="P8" s="75" t="n">
        <v>0.0075</v>
      </c>
      <c r="Q8" s="76" t="n">
        <v>-0.02</v>
      </c>
      <c r="R8" s="74" t="n">
        <v>-0.0575</v>
      </c>
      <c r="S8" s="75" t="n">
        <v>0.01</v>
      </c>
      <c r="T8" s="76" t="n">
        <v>-0.0475</v>
      </c>
      <c r="U8" s="74" t="n">
        <v>0.0275</v>
      </c>
      <c r="V8" s="75" t="n">
        <v>0.005</v>
      </c>
      <c r="W8" s="76" t="n">
        <v>0.0325</v>
      </c>
      <c r="X8" s="77" t="n">
        <v>2.496</v>
      </c>
      <c r="Y8" s="78" t="n">
        <v>0.988</v>
      </c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</row>
    <row r="9" customFormat="false" ht="15" hidden="false" customHeight="false" outlineLevel="0" collapsed="false">
      <c r="A9" s="69"/>
      <c r="B9" s="70" t="n">
        <v>36678</v>
      </c>
      <c r="C9" s="71" t="n">
        <v>-0.1175</v>
      </c>
      <c r="D9" s="72" t="n">
        <v>0.005</v>
      </c>
      <c r="E9" s="73" t="n">
        <v>-0.1125</v>
      </c>
      <c r="F9" s="74" t="n">
        <v>0.005</v>
      </c>
      <c r="G9" s="75" t="n">
        <v>0.005</v>
      </c>
      <c r="H9" s="76" t="n">
        <v>0.01</v>
      </c>
      <c r="I9" s="74" t="n">
        <v>0.015</v>
      </c>
      <c r="J9" s="75" t="n">
        <v>0.01</v>
      </c>
      <c r="K9" s="76" t="n">
        <v>0.025</v>
      </c>
      <c r="L9" s="74" t="n">
        <v>0.0075</v>
      </c>
      <c r="M9" s="75" t="n">
        <v>0.005</v>
      </c>
      <c r="N9" s="76" t="n">
        <v>0.0125</v>
      </c>
      <c r="O9" s="74" t="n">
        <v>-0.025</v>
      </c>
      <c r="P9" s="75" t="n">
        <v>0.0075</v>
      </c>
      <c r="Q9" s="76" t="n">
        <v>-0.0175</v>
      </c>
      <c r="R9" s="74" t="n">
        <v>-0.0575</v>
      </c>
      <c r="S9" s="75" t="n">
        <v>0.01</v>
      </c>
      <c r="T9" s="76" t="n">
        <v>-0.0475</v>
      </c>
      <c r="U9" s="74" t="n">
        <v>0.0275</v>
      </c>
      <c r="V9" s="75" t="n">
        <v>0.005</v>
      </c>
      <c r="W9" s="76" t="n">
        <v>0.0325</v>
      </c>
      <c r="X9" s="77" t="n">
        <v>2.506</v>
      </c>
      <c r="Y9" s="78" t="n">
        <v>0.987</v>
      </c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customFormat="false" ht="15" hidden="false" customHeight="false" outlineLevel="0" collapsed="false">
      <c r="A10" s="69"/>
      <c r="B10" s="70" t="n">
        <v>36708</v>
      </c>
      <c r="C10" s="71" t="n">
        <v>-0.1175</v>
      </c>
      <c r="D10" s="72" t="n">
        <v>0.005</v>
      </c>
      <c r="E10" s="73" t="n">
        <v>-0.1125</v>
      </c>
      <c r="F10" s="74" t="n">
        <v>0.005</v>
      </c>
      <c r="G10" s="75" t="n">
        <v>0.005</v>
      </c>
      <c r="H10" s="76" t="n">
        <v>0.01</v>
      </c>
      <c r="I10" s="74" t="n">
        <v>0.015</v>
      </c>
      <c r="J10" s="75" t="n">
        <v>0.01</v>
      </c>
      <c r="K10" s="76" t="n">
        <v>0.025</v>
      </c>
      <c r="L10" s="74" t="n">
        <v>0.0075</v>
      </c>
      <c r="M10" s="75" t="n">
        <v>0.005</v>
      </c>
      <c r="N10" s="76" t="n">
        <v>0.0125</v>
      </c>
      <c r="O10" s="74" t="n">
        <v>-0.025</v>
      </c>
      <c r="P10" s="75" t="n">
        <v>0.0075</v>
      </c>
      <c r="Q10" s="76" t="n">
        <v>-0.0175</v>
      </c>
      <c r="R10" s="74" t="n">
        <v>-0.0575</v>
      </c>
      <c r="S10" s="75" t="n">
        <v>0.01</v>
      </c>
      <c r="T10" s="76" t="n">
        <v>-0.0475</v>
      </c>
      <c r="U10" s="74" t="n">
        <v>0.0275</v>
      </c>
      <c r="V10" s="75" t="n">
        <v>0.005</v>
      </c>
      <c r="W10" s="76" t="n">
        <v>0.0325</v>
      </c>
      <c r="X10" s="77" t="n">
        <v>2.52</v>
      </c>
      <c r="Y10" s="78" t="n">
        <f aca="false">+Y9-0.001</f>
        <v>0.986</v>
      </c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</row>
    <row r="11" customFormat="false" ht="15" hidden="false" customHeight="false" outlineLevel="0" collapsed="false">
      <c r="A11" s="69"/>
      <c r="B11" s="70" t="n">
        <v>36739</v>
      </c>
      <c r="C11" s="71" t="n">
        <v>-0.1175</v>
      </c>
      <c r="D11" s="72" t="n">
        <v>0.005</v>
      </c>
      <c r="E11" s="73" t="n">
        <v>-0.1125</v>
      </c>
      <c r="F11" s="74" t="n">
        <v>0.005</v>
      </c>
      <c r="G11" s="75" t="n">
        <v>0.005</v>
      </c>
      <c r="H11" s="76" t="n">
        <v>0.01</v>
      </c>
      <c r="I11" s="74" t="n">
        <v>0.015</v>
      </c>
      <c r="J11" s="75" t="n">
        <v>0.01</v>
      </c>
      <c r="K11" s="76" t="n">
        <v>0.025</v>
      </c>
      <c r="L11" s="74" t="n">
        <v>0.0075</v>
      </c>
      <c r="M11" s="75" t="n">
        <v>0.005</v>
      </c>
      <c r="N11" s="76" t="n">
        <v>0.0125</v>
      </c>
      <c r="O11" s="74" t="n">
        <v>-0.025</v>
      </c>
      <c r="P11" s="75" t="n">
        <v>0.0075</v>
      </c>
      <c r="Q11" s="76" t="n">
        <v>-0.0175</v>
      </c>
      <c r="R11" s="74" t="n">
        <v>-0.0575</v>
      </c>
      <c r="S11" s="75" t="n">
        <v>0.01</v>
      </c>
      <c r="T11" s="76" t="n">
        <v>-0.0475</v>
      </c>
      <c r="U11" s="74" t="n">
        <v>0.0275</v>
      </c>
      <c r="V11" s="75" t="n">
        <v>0.005</v>
      </c>
      <c r="W11" s="76" t="n">
        <v>0.0325</v>
      </c>
      <c r="X11" s="77" t="n">
        <v>2.534</v>
      </c>
      <c r="Y11" s="78" t="n">
        <f aca="false">+Y10-0.001</f>
        <v>0.985</v>
      </c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customFormat="false" ht="15" hidden="false" customHeight="false" outlineLevel="0" collapsed="false">
      <c r="A12" s="69"/>
      <c r="B12" s="70" t="n">
        <v>36770</v>
      </c>
      <c r="C12" s="71" t="n">
        <v>-0.1175</v>
      </c>
      <c r="D12" s="72" t="n">
        <v>0.005</v>
      </c>
      <c r="E12" s="73" t="n">
        <v>-0.1125</v>
      </c>
      <c r="F12" s="74" t="n">
        <v>0.005</v>
      </c>
      <c r="G12" s="75" t="n">
        <v>0.005</v>
      </c>
      <c r="H12" s="76" t="n">
        <v>0.01</v>
      </c>
      <c r="I12" s="74" t="n">
        <v>0.015</v>
      </c>
      <c r="J12" s="75" t="n">
        <v>0.01</v>
      </c>
      <c r="K12" s="76" t="n">
        <v>0.025</v>
      </c>
      <c r="L12" s="74" t="n">
        <v>0.0025</v>
      </c>
      <c r="M12" s="75" t="n">
        <v>0.005</v>
      </c>
      <c r="N12" s="76" t="n">
        <v>0.0075</v>
      </c>
      <c r="O12" s="74" t="n">
        <v>-0.03</v>
      </c>
      <c r="P12" s="75" t="n">
        <v>0.0075</v>
      </c>
      <c r="Q12" s="76" t="n">
        <v>-0.0225</v>
      </c>
      <c r="R12" s="74" t="n">
        <v>-0.0575</v>
      </c>
      <c r="S12" s="75" t="n">
        <v>0.01</v>
      </c>
      <c r="T12" s="76" t="n">
        <v>-0.0475</v>
      </c>
      <c r="U12" s="74" t="n">
        <v>0.0225</v>
      </c>
      <c r="V12" s="75" t="n">
        <v>0.005</v>
      </c>
      <c r="W12" s="76" t="n">
        <v>0.0275</v>
      </c>
      <c r="X12" s="77" t="n">
        <v>2.54</v>
      </c>
      <c r="Y12" s="78" t="n">
        <f aca="false">+Y11-0.001</f>
        <v>0.984</v>
      </c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5" hidden="false" customHeight="false" outlineLevel="0" collapsed="false">
      <c r="A13" s="69"/>
      <c r="B13" s="70" t="n">
        <v>36800</v>
      </c>
      <c r="C13" s="71" t="n">
        <v>-0.1175</v>
      </c>
      <c r="D13" s="72" t="n">
        <v>0.005</v>
      </c>
      <c r="E13" s="73" t="n">
        <v>-0.1125</v>
      </c>
      <c r="F13" s="74" t="n">
        <v>0.005</v>
      </c>
      <c r="G13" s="75" t="n">
        <v>0.005</v>
      </c>
      <c r="H13" s="76" t="n">
        <v>0.01</v>
      </c>
      <c r="I13" s="74" t="n">
        <v>0.015</v>
      </c>
      <c r="J13" s="75" t="n">
        <v>0.01</v>
      </c>
      <c r="K13" s="76" t="n">
        <v>0.025</v>
      </c>
      <c r="L13" s="74" t="n">
        <v>0.0025</v>
      </c>
      <c r="M13" s="75" t="n">
        <v>0.005</v>
      </c>
      <c r="N13" s="76" t="n">
        <v>0.0075</v>
      </c>
      <c r="O13" s="74" t="n">
        <v>-0.03</v>
      </c>
      <c r="P13" s="75" t="n">
        <v>0.0075</v>
      </c>
      <c r="Q13" s="76" t="n">
        <v>-0.0225</v>
      </c>
      <c r="R13" s="74" t="n">
        <v>-0.0575</v>
      </c>
      <c r="S13" s="75" t="n">
        <v>0.01</v>
      </c>
      <c r="T13" s="76" t="n">
        <v>-0.0475</v>
      </c>
      <c r="U13" s="74" t="n">
        <v>0.0225</v>
      </c>
      <c r="V13" s="75" t="n">
        <v>0.005</v>
      </c>
      <c r="W13" s="76" t="n">
        <v>0.0275</v>
      </c>
      <c r="X13" s="77" t="n">
        <v>2.567</v>
      </c>
      <c r="Y13" s="78" t="n">
        <f aca="false">+Y12-0.001</f>
        <v>0.983</v>
      </c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</row>
    <row r="14" customFormat="false" ht="15" hidden="false" customHeight="false" outlineLevel="0" collapsed="false">
      <c r="A14" s="79"/>
      <c r="B14" s="80" t="n">
        <v>36831</v>
      </c>
      <c r="C14" s="81" t="n">
        <v>-0.1575</v>
      </c>
      <c r="D14" s="82" t="n">
        <v>0.005</v>
      </c>
      <c r="E14" s="83" t="n">
        <v>-0.1525</v>
      </c>
      <c r="F14" s="84" t="n">
        <v>0.005</v>
      </c>
      <c r="G14" s="85" t="n">
        <v>0.005</v>
      </c>
      <c r="H14" s="86" t="n">
        <v>0.01</v>
      </c>
      <c r="I14" s="84" t="n">
        <v>0.0125</v>
      </c>
      <c r="J14" s="85" t="n">
        <v>0.02</v>
      </c>
      <c r="K14" s="86" t="n">
        <v>0.0325</v>
      </c>
      <c r="L14" s="84" t="n">
        <v>-0.0125</v>
      </c>
      <c r="M14" s="85" t="n">
        <v>0.005</v>
      </c>
      <c r="N14" s="86" t="n">
        <v>-0.0075</v>
      </c>
      <c r="O14" s="84" t="n">
        <v>-0.0425</v>
      </c>
      <c r="P14" s="85" t="n">
        <v>0.0075</v>
      </c>
      <c r="Q14" s="86" t="n">
        <v>-0.035</v>
      </c>
      <c r="R14" s="84" t="n">
        <v>-0.065</v>
      </c>
      <c r="S14" s="85" t="n">
        <v>0.00625</v>
      </c>
      <c r="T14" s="86" t="n">
        <v>-0.05875</v>
      </c>
      <c r="U14" s="84" t="n">
        <v>0.0225</v>
      </c>
      <c r="V14" s="85" t="n">
        <v>0.0075</v>
      </c>
      <c r="W14" s="86" t="n">
        <v>0.03</v>
      </c>
      <c r="X14" s="87" t="n">
        <v>2.697</v>
      </c>
      <c r="Y14" s="88" t="n">
        <f aca="false">+Y13-0.001</f>
        <v>0.982</v>
      </c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5" hidden="false" customHeight="false" outlineLevel="0" collapsed="false">
      <c r="A15" s="79"/>
      <c r="B15" s="80" t="n">
        <v>36861</v>
      </c>
      <c r="C15" s="81" t="n">
        <v>-0.1575</v>
      </c>
      <c r="D15" s="82" t="n">
        <v>0.0095</v>
      </c>
      <c r="E15" s="83" t="n">
        <v>-0.148</v>
      </c>
      <c r="F15" s="84" t="n">
        <v>0.005</v>
      </c>
      <c r="G15" s="85" t="n">
        <v>0.005</v>
      </c>
      <c r="H15" s="86" t="n">
        <v>0.01</v>
      </c>
      <c r="I15" s="84" t="n">
        <v>0.0125</v>
      </c>
      <c r="J15" s="85" t="n">
        <v>0.02</v>
      </c>
      <c r="K15" s="86" t="n">
        <v>0.0325</v>
      </c>
      <c r="L15" s="84" t="n">
        <v>-0.0125</v>
      </c>
      <c r="M15" s="85" t="n">
        <v>0.005</v>
      </c>
      <c r="N15" s="86" t="n">
        <v>-0.0075</v>
      </c>
      <c r="O15" s="84" t="n">
        <v>-0.0425</v>
      </c>
      <c r="P15" s="85" t="n">
        <v>0.0075</v>
      </c>
      <c r="Q15" s="86" t="n">
        <v>-0.035</v>
      </c>
      <c r="R15" s="84" t="n">
        <v>-0.065</v>
      </c>
      <c r="S15" s="85" t="n">
        <v>0.00625</v>
      </c>
      <c r="T15" s="86" t="n">
        <v>-0.05875</v>
      </c>
      <c r="U15" s="84" t="n">
        <v>0.0225</v>
      </c>
      <c r="V15" s="85" t="n">
        <v>0.0075</v>
      </c>
      <c r="W15" s="86" t="n">
        <v>0.03</v>
      </c>
      <c r="X15" s="87" t="n">
        <v>2.808</v>
      </c>
      <c r="Y15" s="88" t="n">
        <f aca="false">+Y14-0.001</f>
        <v>0.981</v>
      </c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5" hidden="false" customHeight="false" outlineLevel="0" collapsed="false">
      <c r="A16" s="79"/>
      <c r="B16" s="80" t="n">
        <v>36892</v>
      </c>
      <c r="C16" s="81" t="n">
        <v>-0.1575</v>
      </c>
      <c r="D16" s="82" t="n">
        <v>0.007</v>
      </c>
      <c r="E16" s="83" t="n">
        <v>-0.1505</v>
      </c>
      <c r="F16" s="84" t="n">
        <v>0.005</v>
      </c>
      <c r="G16" s="85" t="n">
        <v>0.005</v>
      </c>
      <c r="H16" s="86" t="n">
        <v>0.01</v>
      </c>
      <c r="I16" s="84" t="n">
        <v>0.0125</v>
      </c>
      <c r="J16" s="85" t="n">
        <v>0.02</v>
      </c>
      <c r="K16" s="86" t="n">
        <v>0.0325</v>
      </c>
      <c r="L16" s="84" t="n">
        <v>-0.0125</v>
      </c>
      <c r="M16" s="85" t="n">
        <v>0.005</v>
      </c>
      <c r="N16" s="86" t="n">
        <v>-0.0075</v>
      </c>
      <c r="O16" s="84" t="n">
        <v>-0.0425</v>
      </c>
      <c r="P16" s="85" t="n">
        <v>0.0075</v>
      </c>
      <c r="Q16" s="86" t="n">
        <v>-0.035</v>
      </c>
      <c r="R16" s="84" t="n">
        <v>-0.065</v>
      </c>
      <c r="S16" s="85" t="n">
        <v>0.00625</v>
      </c>
      <c r="T16" s="86" t="n">
        <v>-0.05875</v>
      </c>
      <c r="U16" s="84" t="n">
        <v>0.0225</v>
      </c>
      <c r="V16" s="85" t="n">
        <v>0.0075</v>
      </c>
      <c r="W16" s="86" t="n">
        <v>0.03</v>
      </c>
      <c r="X16" s="87" t="n">
        <v>2.838</v>
      </c>
      <c r="Y16" s="88" t="n">
        <f aca="false">+Y15-0.001</f>
        <v>0.98</v>
      </c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customFormat="false" ht="15" hidden="false" customHeight="false" outlineLevel="0" collapsed="false">
      <c r="A17" s="79"/>
      <c r="B17" s="80" t="n">
        <v>36923</v>
      </c>
      <c r="C17" s="81" t="n">
        <v>-0.1575</v>
      </c>
      <c r="D17" s="82" t="n">
        <v>0.007</v>
      </c>
      <c r="E17" s="83" t="n">
        <v>-0.1505</v>
      </c>
      <c r="F17" s="84" t="n">
        <v>0.005</v>
      </c>
      <c r="G17" s="85" t="n">
        <v>0.005</v>
      </c>
      <c r="H17" s="86" t="n">
        <v>0.01</v>
      </c>
      <c r="I17" s="84" t="n">
        <v>0.0125</v>
      </c>
      <c r="J17" s="85" t="n">
        <v>0.02</v>
      </c>
      <c r="K17" s="86" t="n">
        <v>0.0325</v>
      </c>
      <c r="L17" s="84" t="n">
        <v>-0.0125</v>
      </c>
      <c r="M17" s="85" t="n">
        <v>0.005</v>
      </c>
      <c r="N17" s="86" t="n">
        <v>-0.0075</v>
      </c>
      <c r="O17" s="84" t="n">
        <v>-0.0425</v>
      </c>
      <c r="P17" s="85" t="n">
        <v>0.0075</v>
      </c>
      <c r="Q17" s="86" t="n">
        <v>-0.035</v>
      </c>
      <c r="R17" s="84" t="n">
        <v>-0.065</v>
      </c>
      <c r="S17" s="85" t="n">
        <v>0.00625</v>
      </c>
      <c r="T17" s="86" t="n">
        <v>-0.05875</v>
      </c>
      <c r="U17" s="84" t="n">
        <v>0.0225</v>
      </c>
      <c r="V17" s="85" t="n">
        <v>0.0075</v>
      </c>
      <c r="W17" s="86" t="n">
        <v>0.03</v>
      </c>
      <c r="X17" s="87" t="n">
        <v>2.7</v>
      </c>
      <c r="Y17" s="88" t="n">
        <f aca="false">+Y16-0.001</f>
        <v>0.979</v>
      </c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15" hidden="false" customHeight="false" outlineLevel="0" collapsed="false">
      <c r="A18" s="79"/>
      <c r="B18" s="80" t="n">
        <v>36951</v>
      </c>
      <c r="C18" s="81" t="n">
        <v>-0.1575</v>
      </c>
      <c r="D18" s="82" t="n">
        <v>0.007</v>
      </c>
      <c r="E18" s="83" t="n">
        <v>-0.1505</v>
      </c>
      <c r="F18" s="84" t="n">
        <v>0.005</v>
      </c>
      <c r="G18" s="85" t="n">
        <v>0.005</v>
      </c>
      <c r="H18" s="86" t="n">
        <v>0.01</v>
      </c>
      <c r="I18" s="84" t="n">
        <v>0.0125</v>
      </c>
      <c r="J18" s="85" t="n">
        <v>0.02</v>
      </c>
      <c r="K18" s="86" t="n">
        <v>0.0325</v>
      </c>
      <c r="L18" s="84" t="n">
        <v>-0.0125</v>
      </c>
      <c r="M18" s="85" t="n">
        <v>0.005</v>
      </c>
      <c r="N18" s="86" t="n">
        <v>-0.0075</v>
      </c>
      <c r="O18" s="84" t="n">
        <v>-0.0425</v>
      </c>
      <c r="P18" s="85" t="n">
        <v>0.0075</v>
      </c>
      <c r="Q18" s="86" t="n">
        <v>-0.035</v>
      </c>
      <c r="R18" s="84" t="n">
        <v>-0.065</v>
      </c>
      <c r="S18" s="85" t="n">
        <v>0.00625</v>
      </c>
      <c r="T18" s="86" t="n">
        <v>-0.05875</v>
      </c>
      <c r="U18" s="84" t="n">
        <v>0.0225</v>
      </c>
      <c r="V18" s="85" t="n">
        <v>0.0075</v>
      </c>
      <c r="W18" s="86" t="n">
        <v>0.03</v>
      </c>
      <c r="X18" s="87" t="n">
        <v>2.578</v>
      </c>
      <c r="Y18" s="88" t="n">
        <f aca="false">+Y17-0.001</f>
        <v>0.978</v>
      </c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customFormat="false" ht="15" hidden="false" customHeight="false" outlineLevel="0" collapsed="false">
      <c r="B19" s="55" t="n">
        <v>36982</v>
      </c>
      <c r="C19" s="63" t="n">
        <v>-0.1155</v>
      </c>
      <c r="D19" s="64" t="n">
        <v>0.007</v>
      </c>
      <c r="E19" s="65" t="n">
        <f aca="false">C19+D19</f>
        <v>-0.1085</v>
      </c>
      <c r="F19" s="66" t="n">
        <v>0.005</v>
      </c>
      <c r="G19" s="67" t="n">
        <v>0.005</v>
      </c>
      <c r="H19" s="68" t="n">
        <f aca="false">F19+G19</f>
        <v>0.01</v>
      </c>
      <c r="I19" s="66" t="n">
        <v>0.017</v>
      </c>
      <c r="J19" s="67" t="n">
        <v>0.01</v>
      </c>
      <c r="K19" s="68" t="n">
        <f aca="false">I19+J19</f>
        <v>0.027</v>
      </c>
      <c r="L19" s="66" t="n">
        <v>0.00475</v>
      </c>
      <c r="M19" s="67" t="n">
        <v>0.005</v>
      </c>
      <c r="N19" s="68" t="n">
        <f aca="false">L19+M19</f>
        <v>0.00975</v>
      </c>
      <c r="O19" s="66" t="n">
        <v>-0.02525</v>
      </c>
      <c r="P19" s="67" t="n">
        <v>0.01</v>
      </c>
      <c r="Q19" s="68" t="n">
        <f aca="false">O19+P19</f>
        <v>-0.01525</v>
      </c>
      <c r="R19" s="66" t="n">
        <v>-0.055</v>
      </c>
      <c r="S19" s="67" t="n">
        <v>0.00375</v>
      </c>
      <c r="T19" s="68" t="n">
        <f aca="false">R19+S19</f>
        <v>-0.05125</v>
      </c>
      <c r="U19" s="66" t="n">
        <v>0.0275</v>
      </c>
      <c r="V19" s="67" t="n">
        <v>0.0075</v>
      </c>
      <c r="W19" s="68" t="n">
        <f aca="false">U19+V19</f>
        <v>0.035</v>
      </c>
      <c r="X19" s="62" t="n">
        <v>2.49</v>
      </c>
    </row>
    <row r="20" customFormat="false" ht="15" hidden="false" customHeight="false" outlineLevel="0" collapsed="false">
      <c r="B20" s="55" t="n">
        <v>37012</v>
      </c>
      <c r="C20" s="63" t="n">
        <v>-0.1155</v>
      </c>
      <c r="D20" s="64" t="n">
        <v>0.007</v>
      </c>
      <c r="E20" s="65" t="n">
        <f aca="false">C20+D20</f>
        <v>-0.1085</v>
      </c>
      <c r="F20" s="66" t="n">
        <v>0.005</v>
      </c>
      <c r="G20" s="67" t="n">
        <v>0.005</v>
      </c>
      <c r="H20" s="68" t="n">
        <f aca="false">F20+G20</f>
        <v>0.01</v>
      </c>
      <c r="I20" s="66" t="n">
        <v>0.017</v>
      </c>
      <c r="J20" s="67" t="n">
        <v>0.01</v>
      </c>
      <c r="K20" s="68" t="n">
        <f aca="false">I20+J20</f>
        <v>0.027</v>
      </c>
      <c r="L20" s="66" t="n">
        <v>0.00475</v>
      </c>
      <c r="M20" s="67" t="n">
        <v>0.005</v>
      </c>
      <c r="N20" s="68" t="n">
        <f aca="false">L20+M20</f>
        <v>0.00975</v>
      </c>
      <c r="O20" s="66" t="n">
        <v>-0.02525</v>
      </c>
      <c r="P20" s="67" t="n">
        <v>0.01</v>
      </c>
      <c r="Q20" s="68" t="n">
        <f aca="false">O20+P20</f>
        <v>-0.01525</v>
      </c>
      <c r="R20" s="66" t="n">
        <v>-0.055</v>
      </c>
      <c r="S20" s="67" t="n">
        <v>0.00375</v>
      </c>
      <c r="T20" s="68" t="n">
        <f aca="false">R20+S20</f>
        <v>-0.05125</v>
      </c>
      <c r="U20" s="66" t="n">
        <v>0.0275</v>
      </c>
      <c r="V20" s="67" t="n">
        <v>0.0075</v>
      </c>
      <c r="W20" s="68" t="n">
        <f aca="false">U20+V20</f>
        <v>0.035</v>
      </c>
      <c r="X20" s="62" t="n">
        <v>2.459</v>
      </c>
    </row>
    <row r="21" customFormat="false" ht="15" hidden="false" customHeight="false" outlineLevel="0" collapsed="false">
      <c r="B21" s="55" t="n">
        <v>37043</v>
      </c>
      <c r="C21" s="63" t="n">
        <v>-0.1155</v>
      </c>
      <c r="D21" s="64" t="n">
        <v>0.007</v>
      </c>
      <c r="E21" s="65" t="n">
        <f aca="false">C21+D21</f>
        <v>-0.1085</v>
      </c>
      <c r="F21" s="66" t="n">
        <v>0.005</v>
      </c>
      <c r="G21" s="67" t="n">
        <v>0.005</v>
      </c>
      <c r="H21" s="68" t="n">
        <f aca="false">F21+G21</f>
        <v>0.01</v>
      </c>
      <c r="I21" s="66" t="n">
        <v>0.017</v>
      </c>
      <c r="J21" s="67" t="n">
        <v>0.01</v>
      </c>
      <c r="K21" s="68" t="n">
        <f aca="false">I21+J21</f>
        <v>0.027</v>
      </c>
      <c r="L21" s="66" t="n">
        <v>0.00475</v>
      </c>
      <c r="M21" s="67" t="n">
        <v>0.005</v>
      </c>
      <c r="N21" s="68" t="n">
        <f aca="false">L21+M21</f>
        <v>0.00975</v>
      </c>
      <c r="O21" s="66" t="n">
        <v>-0.02525</v>
      </c>
      <c r="P21" s="67" t="n">
        <v>0.01</v>
      </c>
      <c r="Q21" s="68" t="n">
        <f aca="false">O21+P21</f>
        <v>-0.01525</v>
      </c>
      <c r="R21" s="66" t="n">
        <v>-0.055</v>
      </c>
      <c r="S21" s="67" t="n">
        <v>0.00375</v>
      </c>
      <c r="T21" s="68" t="n">
        <f aca="false">R21+S21</f>
        <v>-0.05125</v>
      </c>
      <c r="U21" s="66" t="n">
        <v>0.03</v>
      </c>
      <c r="V21" s="67" t="n">
        <v>0.0075</v>
      </c>
      <c r="W21" s="68" t="n">
        <f aca="false">U21+V21</f>
        <v>0.0375</v>
      </c>
      <c r="X21" s="62" t="n">
        <v>2.462</v>
      </c>
    </row>
    <row r="22" customFormat="false" ht="15" hidden="false" customHeight="false" outlineLevel="0" collapsed="false">
      <c r="B22" s="55" t="n">
        <v>37073</v>
      </c>
      <c r="C22" s="63" t="n">
        <v>-0.1155</v>
      </c>
      <c r="D22" s="64" t="n">
        <v>0.007</v>
      </c>
      <c r="E22" s="65" t="n">
        <f aca="false">C22+D22</f>
        <v>-0.1085</v>
      </c>
      <c r="F22" s="66" t="n">
        <v>0.005</v>
      </c>
      <c r="G22" s="67" t="n">
        <v>0.005</v>
      </c>
      <c r="H22" s="68" t="n">
        <f aca="false">F22+G22</f>
        <v>0.01</v>
      </c>
      <c r="I22" s="66" t="n">
        <v>0.017</v>
      </c>
      <c r="J22" s="67" t="n">
        <v>0.01</v>
      </c>
      <c r="K22" s="68" t="n">
        <f aca="false">I22+J22</f>
        <v>0.027</v>
      </c>
      <c r="L22" s="66" t="n">
        <v>0.00475</v>
      </c>
      <c r="M22" s="67" t="n">
        <v>0.005</v>
      </c>
      <c r="N22" s="68" t="n">
        <f aca="false">L22+M22</f>
        <v>0.00975</v>
      </c>
      <c r="O22" s="66" t="n">
        <v>-0.02525</v>
      </c>
      <c r="P22" s="67" t="n">
        <v>0.01</v>
      </c>
      <c r="Q22" s="68" t="n">
        <f aca="false">O22+P22</f>
        <v>-0.01525</v>
      </c>
      <c r="R22" s="66" t="n">
        <v>-0.055</v>
      </c>
      <c r="S22" s="67" t="n">
        <v>0.00375</v>
      </c>
      <c r="T22" s="68" t="n">
        <f aca="false">R22+S22</f>
        <v>-0.05125</v>
      </c>
      <c r="U22" s="66" t="n">
        <v>0.03</v>
      </c>
      <c r="V22" s="67" t="n">
        <v>0.0075</v>
      </c>
      <c r="W22" s="68" t="n">
        <f aca="false">U22+V22</f>
        <v>0.0375</v>
      </c>
      <c r="X22" s="62" t="n">
        <v>2.472</v>
      </c>
    </row>
    <row r="23" customFormat="false" ht="15" hidden="false" customHeight="false" outlineLevel="0" collapsed="false">
      <c r="B23" s="55" t="n">
        <v>37104</v>
      </c>
      <c r="C23" s="63" t="n">
        <v>-0.1155</v>
      </c>
      <c r="D23" s="64" t="n">
        <v>0.007</v>
      </c>
      <c r="E23" s="65" t="n">
        <f aca="false">C23+D23</f>
        <v>-0.1085</v>
      </c>
      <c r="F23" s="66" t="n">
        <v>0.005</v>
      </c>
      <c r="G23" s="67" t="n">
        <v>0.005</v>
      </c>
      <c r="H23" s="68" t="n">
        <f aca="false">F23+G23</f>
        <v>0.01</v>
      </c>
      <c r="I23" s="66" t="n">
        <v>0.017</v>
      </c>
      <c r="J23" s="67" t="n">
        <v>0.01</v>
      </c>
      <c r="K23" s="68" t="n">
        <f aca="false">I23+J23</f>
        <v>0.027</v>
      </c>
      <c r="L23" s="66" t="n">
        <v>0.00475</v>
      </c>
      <c r="M23" s="67" t="n">
        <v>0.005</v>
      </c>
      <c r="N23" s="68" t="n">
        <f aca="false">L23+M23</f>
        <v>0.00975</v>
      </c>
      <c r="O23" s="66" t="n">
        <v>-0.02525</v>
      </c>
      <c r="P23" s="67" t="n">
        <v>0.01</v>
      </c>
      <c r="Q23" s="68" t="n">
        <f aca="false">O23+P23</f>
        <v>-0.01525</v>
      </c>
      <c r="R23" s="66" t="n">
        <v>-0.055</v>
      </c>
      <c r="S23" s="67" t="n">
        <v>0.00375</v>
      </c>
      <c r="T23" s="68" t="n">
        <f aca="false">R23+S23</f>
        <v>-0.05125</v>
      </c>
      <c r="U23" s="66" t="n">
        <v>0.03</v>
      </c>
      <c r="V23" s="67" t="n">
        <v>0.0075</v>
      </c>
      <c r="W23" s="68" t="n">
        <f aca="false">U23+V23</f>
        <v>0.0375</v>
      </c>
      <c r="X23" s="62" t="n">
        <v>2.485</v>
      </c>
    </row>
    <row r="24" customFormat="false" ht="15" hidden="false" customHeight="false" outlineLevel="0" collapsed="false">
      <c r="B24" s="55" t="n">
        <v>37135</v>
      </c>
      <c r="C24" s="63" t="n">
        <v>-0.1155</v>
      </c>
      <c r="D24" s="64" t="n">
        <v>0.005</v>
      </c>
      <c r="E24" s="65" t="n">
        <f aca="false">C24+D24</f>
        <v>-0.1105</v>
      </c>
      <c r="F24" s="66" t="n">
        <v>0.005</v>
      </c>
      <c r="G24" s="67" t="n">
        <v>0.005</v>
      </c>
      <c r="H24" s="68" t="n">
        <f aca="false">F24+G24</f>
        <v>0.01</v>
      </c>
      <c r="I24" s="66" t="n">
        <v>0.017</v>
      </c>
      <c r="J24" s="67" t="n">
        <v>0.01</v>
      </c>
      <c r="K24" s="68" t="n">
        <f aca="false">I24+J24</f>
        <v>0.027</v>
      </c>
      <c r="L24" s="66" t="n">
        <v>0.00225</v>
      </c>
      <c r="M24" s="67" t="n">
        <v>0.005</v>
      </c>
      <c r="N24" s="68" t="n">
        <f aca="false">L24+M24</f>
        <v>0.00725</v>
      </c>
      <c r="O24" s="66" t="n">
        <v>-0.02775</v>
      </c>
      <c r="P24" s="67" t="n">
        <v>0.01</v>
      </c>
      <c r="Q24" s="68" t="n">
        <f aca="false">O24+P24</f>
        <v>-0.01775</v>
      </c>
      <c r="R24" s="66" t="n">
        <v>-0.055</v>
      </c>
      <c r="S24" s="67" t="n">
        <v>0.00375</v>
      </c>
      <c r="T24" s="68" t="n">
        <f aca="false">R24+S24</f>
        <v>-0.05125</v>
      </c>
      <c r="U24" s="66" t="n">
        <v>0.025</v>
      </c>
      <c r="V24" s="67" t="n">
        <v>0.0075</v>
      </c>
      <c r="W24" s="68" t="n">
        <f aca="false">U24+V24</f>
        <v>0.0325</v>
      </c>
      <c r="X24" s="62" t="n">
        <v>2.494</v>
      </c>
    </row>
    <row r="25" customFormat="false" ht="15" hidden="false" customHeight="false" outlineLevel="0" collapsed="false">
      <c r="B25" s="55" t="n">
        <v>37165</v>
      </c>
      <c r="C25" s="63" t="n">
        <v>-0.1155</v>
      </c>
      <c r="D25" s="64" t="n">
        <v>0.005</v>
      </c>
      <c r="E25" s="65" t="n">
        <f aca="false">C25+D25</f>
        <v>-0.1105</v>
      </c>
      <c r="F25" s="66" t="n">
        <v>0.005</v>
      </c>
      <c r="G25" s="67" t="n">
        <v>0.005</v>
      </c>
      <c r="H25" s="68" t="n">
        <f aca="false">F25+G25</f>
        <v>0.01</v>
      </c>
      <c r="I25" s="66" t="n">
        <v>0.017</v>
      </c>
      <c r="J25" s="67" t="n">
        <v>0.01</v>
      </c>
      <c r="K25" s="68" t="n">
        <f aca="false">I25+J25</f>
        <v>0.027</v>
      </c>
      <c r="L25" s="66" t="n">
        <v>0.00225</v>
      </c>
      <c r="M25" s="67" t="n">
        <v>0.005</v>
      </c>
      <c r="N25" s="68" t="n">
        <f aca="false">L25+M25</f>
        <v>0.00725</v>
      </c>
      <c r="O25" s="66" t="n">
        <v>-0.02775</v>
      </c>
      <c r="P25" s="67" t="n">
        <v>0.01</v>
      </c>
      <c r="Q25" s="68" t="n">
        <f aca="false">O25+P25</f>
        <v>-0.01775</v>
      </c>
      <c r="R25" s="66" t="n">
        <v>-0.055</v>
      </c>
      <c r="S25" s="67" t="n">
        <v>0.00375</v>
      </c>
      <c r="T25" s="68" t="n">
        <f aca="false">R25+S25</f>
        <v>-0.05125</v>
      </c>
      <c r="U25" s="66" t="n">
        <v>0.025</v>
      </c>
      <c r="V25" s="67" t="n">
        <v>0.0075</v>
      </c>
      <c r="W25" s="68" t="n">
        <f aca="false">U25+V25</f>
        <v>0.0325</v>
      </c>
      <c r="X25" s="62" t="n">
        <v>2.522</v>
      </c>
    </row>
    <row r="26" customFormat="false" ht="15" hidden="false" customHeight="false" outlineLevel="0" collapsed="false">
      <c r="B26" s="55" t="n">
        <v>37196</v>
      </c>
      <c r="C26" s="63" t="n">
        <v>-0.1555</v>
      </c>
      <c r="D26" s="64" t="n">
        <v>0.005</v>
      </c>
      <c r="E26" s="65" t="n">
        <f aca="false">C26+D26</f>
        <v>-0.1505</v>
      </c>
      <c r="F26" s="66" t="n">
        <v>0.005</v>
      </c>
      <c r="G26" s="67" t="n">
        <v>0.005</v>
      </c>
      <c r="H26" s="68" t="n">
        <f aca="false">F26+G26</f>
        <v>0.01</v>
      </c>
      <c r="I26" s="66" t="n">
        <v>0.0125</v>
      </c>
      <c r="J26" s="67" t="n">
        <v>0.0175</v>
      </c>
      <c r="K26" s="68" t="n">
        <f aca="false">I26+J26</f>
        <v>0.03</v>
      </c>
      <c r="L26" s="66" t="n">
        <v>-0.015</v>
      </c>
      <c r="M26" s="67" t="n">
        <v>0.005</v>
      </c>
      <c r="N26" s="68" t="n">
        <f aca="false">L26+M26</f>
        <v>-0.01</v>
      </c>
      <c r="O26" s="66" t="n">
        <v>-0.045</v>
      </c>
      <c r="P26" s="67" t="n">
        <v>0.01</v>
      </c>
      <c r="Q26" s="68" t="n">
        <f aca="false">O26+P26</f>
        <v>-0.035</v>
      </c>
      <c r="R26" s="66" t="n">
        <v>-0.065</v>
      </c>
      <c r="S26" s="67" t="n">
        <v>0.00625</v>
      </c>
      <c r="T26" s="68" t="n">
        <f aca="false">R26+S26</f>
        <v>-0.05875</v>
      </c>
      <c r="U26" s="66" t="n">
        <v>0.027</v>
      </c>
      <c r="V26" s="67" t="n">
        <v>0.01</v>
      </c>
      <c r="W26" s="68" t="n">
        <f aca="false">U26+V26</f>
        <v>0.037</v>
      </c>
      <c r="X26" s="62" t="n">
        <v>2.647</v>
      </c>
    </row>
    <row r="27" customFormat="false" ht="15" hidden="false" customHeight="false" outlineLevel="0" collapsed="false">
      <c r="B27" s="55" t="n">
        <v>37226</v>
      </c>
      <c r="C27" s="63" t="n">
        <v>-0.1555</v>
      </c>
      <c r="D27" s="64" t="n">
        <v>0.0095</v>
      </c>
      <c r="E27" s="65" t="n">
        <f aca="false">C27+D27</f>
        <v>-0.146</v>
      </c>
      <c r="F27" s="66" t="n">
        <v>0.005</v>
      </c>
      <c r="G27" s="67" t="n">
        <v>0.005</v>
      </c>
      <c r="H27" s="68" t="n">
        <f aca="false">F27+G27</f>
        <v>0.01</v>
      </c>
      <c r="I27" s="66" t="n">
        <v>0.0125</v>
      </c>
      <c r="J27" s="67" t="n">
        <v>0.0175</v>
      </c>
      <c r="K27" s="68" t="n">
        <f aca="false">I27+J27</f>
        <v>0.03</v>
      </c>
      <c r="L27" s="66" t="n">
        <v>-0.015</v>
      </c>
      <c r="M27" s="67" t="n">
        <v>0.005</v>
      </c>
      <c r="N27" s="68" t="n">
        <f aca="false">L27+M27</f>
        <v>-0.01</v>
      </c>
      <c r="O27" s="66" t="n">
        <v>-0.045</v>
      </c>
      <c r="P27" s="67" t="n">
        <v>0.01</v>
      </c>
      <c r="Q27" s="68" t="n">
        <f aca="false">O27+P27</f>
        <v>-0.035</v>
      </c>
      <c r="R27" s="66" t="n">
        <v>-0.065</v>
      </c>
      <c r="S27" s="67" t="n">
        <v>0.00625</v>
      </c>
      <c r="T27" s="68" t="n">
        <f aca="false">R27+S27</f>
        <v>-0.05875</v>
      </c>
      <c r="U27" s="66" t="n">
        <v>0.0245</v>
      </c>
      <c r="V27" s="67" t="n">
        <v>0.01</v>
      </c>
      <c r="W27" s="68" t="n">
        <f aca="false">U27+V27</f>
        <v>0.0345</v>
      </c>
      <c r="X27" s="62" t="n">
        <v>2.779</v>
      </c>
    </row>
    <row r="28" customFormat="false" ht="15" hidden="false" customHeight="false" outlineLevel="0" collapsed="false">
      <c r="B28" s="55" t="n">
        <v>37257</v>
      </c>
      <c r="C28" s="63" t="n">
        <v>-0.1555</v>
      </c>
      <c r="D28" s="64" t="n">
        <v>0.007</v>
      </c>
      <c r="E28" s="65" t="n">
        <f aca="false">C28+D28</f>
        <v>-0.1485</v>
      </c>
      <c r="F28" s="66" t="n">
        <v>0.005</v>
      </c>
      <c r="G28" s="67" t="n">
        <v>0.005</v>
      </c>
      <c r="H28" s="68" t="n">
        <f aca="false">F28+G28</f>
        <v>0.01</v>
      </c>
      <c r="I28" s="66" t="n">
        <v>0.0125</v>
      </c>
      <c r="J28" s="67" t="n">
        <v>0.0175</v>
      </c>
      <c r="K28" s="68" t="n">
        <f aca="false">I28+J28</f>
        <v>0.03</v>
      </c>
      <c r="L28" s="66" t="n">
        <v>-0.015</v>
      </c>
      <c r="M28" s="67" t="n">
        <v>0.005</v>
      </c>
      <c r="N28" s="68" t="n">
        <f aca="false">L28+M28</f>
        <v>-0.01</v>
      </c>
      <c r="O28" s="66" t="n">
        <v>-0.045</v>
      </c>
      <c r="P28" s="67" t="n">
        <v>0.01</v>
      </c>
      <c r="Q28" s="68" t="n">
        <f aca="false">O28+P28</f>
        <v>-0.035</v>
      </c>
      <c r="R28" s="66" t="n">
        <v>-0.065</v>
      </c>
      <c r="S28" s="67" t="n">
        <v>0.00625</v>
      </c>
      <c r="T28" s="68" t="n">
        <f aca="false">R28+S28</f>
        <v>-0.05875</v>
      </c>
      <c r="U28" s="66" t="n">
        <v>0.0245</v>
      </c>
      <c r="V28" s="67" t="n">
        <v>0.01</v>
      </c>
      <c r="W28" s="68" t="n">
        <f aca="false">U28+V28</f>
        <v>0.0345</v>
      </c>
      <c r="X28" s="62" t="n">
        <v>2.799</v>
      </c>
    </row>
    <row r="29" customFormat="false" ht="15" hidden="false" customHeight="false" outlineLevel="0" collapsed="false">
      <c r="B29" s="55" t="n">
        <v>37288</v>
      </c>
      <c r="C29" s="63" t="n">
        <v>-0.1555</v>
      </c>
      <c r="D29" s="64" t="n">
        <v>0.007</v>
      </c>
      <c r="E29" s="65" t="n">
        <f aca="false">C29+D29</f>
        <v>-0.1485</v>
      </c>
      <c r="F29" s="66" t="n">
        <v>0.005</v>
      </c>
      <c r="G29" s="67" t="n">
        <v>0.005</v>
      </c>
      <c r="H29" s="68" t="n">
        <f aca="false">F29+G29</f>
        <v>0.01</v>
      </c>
      <c r="I29" s="66" t="n">
        <v>0.0125</v>
      </c>
      <c r="J29" s="67" t="n">
        <v>0.0175</v>
      </c>
      <c r="K29" s="68" t="n">
        <f aca="false">I29+J29</f>
        <v>0.03</v>
      </c>
      <c r="L29" s="66" t="n">
        <v>-0.015</v>
      </c>
      <c r="M29" s="67" t="n">
        <v>0.005</v>
      </c>
      <c r="N29" s="68" t="n">
        <f aca="false">L29+M29</f>
        <v>-0.01</v>
      </c>
      <c r="O29" s="66" t="n">
        <v>-0.045</v>
      </c>
      <c r="P29" s="67" t="n">
        <v>0.01</v>
      </c>
      <c r="Q29" s="68" t="n">
        <f aca="false">O29+P29</f>
        <v>-0.035</v>
      </c>
      <c r="R29" s="66" t="n">
        <v>-0.065</v>
      </c>
      <c r="S29" s="67" t="n">
        <v>0.00625</v>
      </c>
      <c r="T29" s="68" t="n">
        <f aca="false">R29+S29</f>
        <v>-0.05875</v>
      </c>
      <c r="U29" s="66" t="n">
        <v>0.0245</v>
      </c>
      <c r="V29" s="67" t="n">
        <v>0.01</v>
      </c>
      <c r="W29" s="68" t="n">
        <f aca="false">U29+V29</f>
        <v>0.0345</v>
      </c>
      <c r="X29" s="62" t="n">
        <v>2.689</v>
      </c>
    </row>
    <row r="30" customFormat="false" ht="15" hidden="false" customHeight="false" outlineLevel="0" collapsed="false">
      <c r="B30" s="55" t="n">
        <v>37316</v>
      </c>
      <c r="C30" s="89" t="n">
        <v>-0.1555</v>
      </c>
      <c r="D30" s="90" t="n">
        <v>0.007</v>
      </c>
      <c r="E30" s="91" t="n">
        <f aca="false">C30+D30</f>
        <v>-0.1485</v>
      </c>
      <c r="F30" s="92" t="n">
        <v>0.005</v>
      </c>
      <c r="G30" s="93" t="n">
        <v>0.005</v>
      </c>
      <c r="H30" s="94" t="n">
        <f aca="false">F30+G30</f>
        <v>0.01</v>
      </c>
      <c r="I30" s="92" t="n">
        <v>0.0125</v>
      </c>
      <c r="J30" s="93" t="n">
        <v>0.0175</v>
      </c>
      <c r="K30" s="94" t="n">
        <f aca="false">I30+J30</f>
        <v>0.03</v>
      </c>
      <c r="L30" s="92" t="n">
        <v>-0.015</v>
      </c>
      <c r="M30" s="93" t="n">
        <v>0.005</v>
      </c>
      <c r="N30" s="94" t="n">
        <f aca="false">L30+M30</f>
        <v>-0.01</v>
      </c>
      <c r="O30" s="92" t="n">
        <v>-0.045</v>
      </c>
      <c r="P30" s="93" t="n">
        <v>0.01</v>
      </c>
      <c r="Q30" s="94" t="n">
        <f aca="false">O30+P30</f>
        <v>-0.035</v>
      </c>
      <c r="R30" s="92" t="n">
        <v>-0.065</v>
      </c>
      <c r="S30" s="93" t="n">
        <v>0.00625</v>
      </c>
      <c r="T30" s="94" t="n">
        <f aca="false">R30+S30</f>
        <v>-0.05875</v>
      </c>
      <c r="U30" s="92" t="n">
        <v>0.0245</v>
      </c>
      <c r="V30" s="93" t="n">
        <v>0.01</v>
      </c>
      <c r="W30" s="94" t="n">
        <f aca="false">U30+V30</f>
        <v>0.0345</v>
      </c>
      <c r="X30" s="62" t="n">
        <v>2.579</v>
      </c>
    </row>
    <row r="31" customFormat="false" ht="15" hidden="false" customHeight="false" outlineLevel="0" collapsed="false">
      <c r="X31" s="62"/>
    </row>
    <row r="32" customFormat="false" ht="15" hidden="false" customHeight="false" outlineLevel="0" collapsed="false">
      <c r="X32" s="62"/>
    </row>
    <row r="33" customFormat="false" ht="15" hidden="false" customHeight="false" outlineLevel="0" collapsed="false">
      <c r="X33" s="62"/>
    </row>
    <row r="34" customFormat="false" ht="15" hidden="false" customHeight="false" outlineLevel="0" collapsed="false">
      <c r="X34" s="62"/>
    </row>
    <row r="35" customFormat="false" ht="15" hidden="false" customHeight="false" outlineLevel="0" collapsed="false">
      <c r="X35" s="62"/>
    </row>
    <row r="36" customFormat="false" ht="15" hidden="false" customHeight="false" outlineLevel="0" collapsed="false">
      <c r="X36" s="62"/>
    </row>
    <row r="37" customFormat="false" ht="15" hidden="false" customHeight="false" outlineLevel="0" collapsed="false">
      <c r="X37" s="62"/>
    </row>
    <row r="38" customFormat="false" ht="15" hidden="false" customHeight="false" outlineLevel="0" collapsed="false">
      <c r="X38" s="62"/>
    </row>
    <row r="39" customFormat="false" ht="15" hidden="false" customHeight="false" outlineLevel="0" collapsed="false">
      <c r="X39" s="62"/>
    </row>
    <row r="40" customFormat="false" ht="15" hidden="false" customHeight="false" outlineLevel="0" collapsed="false">
      <c r="X40" s="62"/>
    </row>
    <row r="41" customFormat="false" ht="15" hidden="false" customHeight="false" outlineLevel="0" collapsed="false">
      <c r="X41" s="62"/>
    </row>
    <row r="42" customFormat="false" ht="15" hidden="false" customHeight="false" outlineLevel="0" collapsed="false">
      <c r="X42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0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</row>
    <row r="2" customFormat="false" ht="15.75" hidden="false" customHeight="false" outlineLevel="0" collapsed="false">
      <c r="A2" s="10" t="s">
        <v>48</v>
      </c>
      <c r="F2" s="10" t="s">
        <v>49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8" t="s">
        <v>13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Curves!E7</f>
        <v>-0.1125</v>
      </c>
      <c r="H12" s="24" t="n">
        <f aca="false">F12+G12</f>
        <v>2.3955</v>
      </c>
      <c r="I12" s="9"/>
      <c r="J12" s="19" t="n">
        <f aca="false">H12*D12</f>
        <v>567733.5</v>
      </c>
      <c r="K12" s="9" t="n">
        <f aca="false">Curves!Y7</f>
        <v>0.99</v>
      </c>
      <c r="L12" s="25" t="n">
        <f aca="false">(H12+$F$30+$F$31)*D12</f>
        <v>578064.533142857</v>
      </c>
      <c r="M12" s="26" t="n">
        <f aca="false">L12-N12</f>
        <v>5780.64533142862</v>
      </c>
      <c r="N12" s="26" t="n">
        <f aca="false">L12*K12</f>
        <v>572283.887811429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Curves!E8</f>
        <v>-0.1125</v>
      </c>
      <c r="H13" s="24" t="n">
        <f aca="false">F13+G13</f>
        <v>2.3835</v>
      </c>
      <c r="I13" s="9"/>
      <c r="J13" s="19" t="n">
        <f aca="false">H13*D13</f>
        <v>492192.75</v>
      </c>
      <c r="K13" s="9" t="n">
        <f aca="false">Curves!Y8</f>
        <v>0.988</v>
      </c>
      <c r="L13" s="25" t="n">
        <f aca="false">(H13+$F$30+$F$31)*D13</f>
        <v>501194.262</v>
      </c>
      <c r="M13" s="26" t="n">
        <f aca="false">L13-N13</f>
        <v>6014.331144</v>
      </c>
      <c r="N13" s="26" t="n">
        <f aca="false">L13*K13</f>
        <v>495179.930856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Curves!E9</f>
        <v>-0.1125</v>
      </c>
      <c r="H14" s="24" t="n">
        <f aca="false">F14+G14</f>
        <v>2.3935</v>
      </c>
      <c r="I14" s="9"/>
      <c r="J14" s="19" t="n">
        <f aca="false">H14*D14</f>
        <v>394927.5</v>
      </c>
      <c r="K14" s="9" t="n">
        <f aca="false">Curves!Y9</f>
        <v>0.987</v>
      </c>
      <c r="L14" s="25" t="n">
        <f aca="false">(H14+$F$30+$F$31)*D14</f>
        <v>402119.991428571</v>
      </c>
      <c r="M14" s="26" t="n">
        <f aca="false">L14-N14</f>
        <v>5227.55988857144</v>
      </c>
      <c r="N14" s="26" t="n">
        <f aca="false">L14*K14</f>
        <v>396892.43154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Curves!E10</f>
        <v>-0.1125</v>
      </c>
      <c r="H15" s="24" t="n">
        <f aca="false">F15+G15</f>
        <v>2.4075</v>
      </c>
      <c r="I15" s="9"/>
      <c r="J15" s="19" t="n">
        <f aca="false">H15*D15</f>
        <v>408071.25</v>
      </c>
      <c r="K15" s="9" t="n">
        <f aca="false">Curves!Y10</f>
        <v>0.986</v>
      </c>
      <c r="L15" s="25" t="n">
        <f aca="false">(H15+$F$30+$F$31)*D15</f>
        <v>415459.900285714</v>
      </c>
      <c r="M15" s="26" t="n">
        <f aca="false">L15-N15</f>
        <v>5816.43860400002</v>
      </c>
      <c r="N15" s="26" t="n">
        <f aca="false">L15*K15</f>
        <v>409643.461681714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Curves!E11</f>
        <v>-0.1125</v>
      </c>
      <c r="H16" s="24" t="n">
        <f aca="false">F16+G16</f>
        <v>2.4215</v>
      </c>
      <c r="I16" s="9"/>
      <c r="J16" s="19" t="n">
        <f aca="false">H16*D16</f>
        <v>300266</v>
      </c>
      <c r="K16" s="9" t="n">
        <f aca="false">Curves!Y11</f>
        <v>0.985</v>
      </c>
      <c r="L16" s="25" t="n">
        <f aca="false">(H16+$F$30+$F$31)*D16</f>
        <v>305671.266285714</v>
      </c>
      <c r="M16" s="26" t="n">
        <f aca="false">L16-N16</f>
        <v>4585.06899428571</v>
      </c>
      <c r="N16" s="26" t="n">
        <f aca="false">L16*K16</f>
        <v>301086.197291429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Curves!E12</f>
        <v>-0.1125</v>
      </c>
      <c r="H17" s="24" t="n">
        <f aca="false">F17+G17</f>
        <v>2.4275</v>
      </c>
      <c r="I17" s="9"/>
      <c r="J17" s="19" t="n">
        <f aca="false">H17*D17</f>
        <v>237895</v>
      </c>
      <c r="K17" s="9" t="n">
        <f aca="false">Curves!Y12</f>
        <v>0.984</v>
      </c>
      <c r="L17" s="25" t="n">
        <f aca="false">(H17+$F$30+$F$31)*D17</f>
        <v>242166.904</v>
      </c>
      <c r="M17" s="26" t="n">
        <f aca="false">L17-N17</f>
        <v>3874.670464</v>
      </c>
      <c r="N17" s="26" t="n">
        <f aca="false">L17*K17</f>
        <v>238292.233536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Curves!E13</f>
        <v>-0.1125</v>
      </c>
      <c r="H18" s="24" t="n">
        <f aca="false">F18+G18</f>
        <v>2.4545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Curves!E14</f>
        <v>-0.1525</v>
      </c>
      <c r="H19" s="24" t="n">
        <f aca="false">F19+G19</f>
        <v>2.5445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Curves!N15</f>
        <v>-0.0075</v>
      </c>
      <c r="H20" s="24" t="n">
        <f aca="false">F20+G20</f>
        <v>2.8005</v>
      </c>
      <c r="I20" s="9"/>
      <c r="J20" s="19" t="n">
        <f aca="false">H20*D20</f>
        <v>-1241461.65</v>
      </c>
      <c r="K20" s="9" t="n">
        <f aca="false">Curves!Y15</f>
        <v>0.981</v>
      </c>
      <c r="L20" s="25" t="n">
        <f aca="false">(H20+E37-$F$32)*D20</f>
        <v>-1239245.15</v>
      </c>
      <c r="M20" s="26" t="n">
        <f aca="false">L20-N20</f>
        <v>-23545.6578500001</v>
      </c>
      <c r="N20" s="26" t="n">
        <f aca="false">L20*K20</f>
        <v>-1215699.49215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Curves!N16</f>
        <v>-0.0075</v>
      </c>
      <c r="H21" s="24" t="n">
        <f aca="false">F21+G21</f>
        <v>2.8305</v>
      </c>
      <c r="I21" s="9"/>
      <c r="J21" s="19" t="n">
        <f aca="false">H21*D21</f>
        <v>-1062286.65</v>
      </c>
      <c r="K21" s="9" t="n">
        <f aca="false">Curves!Y16</f>
        <v>0.98</v>
      </c>
      <c r="L21" s="25" t="n">
        <f aca="false">(H21+E38-$F$32)*D21</f>
        <v>-1060410.15</v>
      </c>
      <c r="M21" s="26" t="n">
        <f aca="false">L21-N21</f>
        <v>-21208.203</v>
      </c>
      <c r="N21" s="26" t="n">
        <f aca="false">L21*K21</f>
        <v>-1039201.947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Curves!N17</f>
        <v>-0.0075</v>
      </c>
      <c r="H22" s="24" t="n">
        <f aca="false">F22+G22</f>
        <v>2.6925</v>
      </c>
      <c r="I22" s="9"/>
      <c r="J22" s="19" t="n">
        <f aca="false">H22*D22</f>
        <v>-488419.5</v>
      </c>
      <c r="K22" s="9" t="n">
        <f aca="false">Curves!Y17</f>
        <v>0.979</v>
      </c>
      <c r="L22" s="25" t="n">
        <f aca="false">(H22+E39-$F$32)*D22</f>
        <v>-487512.5</v>
      </c>
      <c r="M22" s="26" t="n">
        <f aca="false">L22-N22</f>
        <v>-10237.7625</v>
      </c>
      <c r="N22" s="26" t="n">
        <f aca="false">L22*K22</f>
        <v>-477274.7375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Curves!N18</f>
        <v>-0.0075</v>
      </c>
      <c r="H23" s="24" t="n">
        <f aca="false">F23+G23</f>
        <v>2.5705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23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23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23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-0.3910818</v>
      </c>
      <c r="J28" s="31" t="n">
        <f aca="false">SUM(J9:J27)</f>
        <v>-391081.8</v>
      </c>
      <c r="L28" s="25" t="n">
        <f aca="false">SUM(L12:L27)</f>
        <v>-342490.942857143</v>
      </c>
      <c r="M28" s="19" t="n">
        <f aca="false">SUM(M12:M27)</f>
        <v>-23692.9089237143</v>
      </c>
      <c r="N28" s="26" t="n">
        <f aca="false">SUM(N12:N24)</f>
        <v>-318798.033933429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-0.3910818</v>
      </c>
      <c r="K29" s="9" t="s">
        <v>69</v>
      </c>
      <c r="M29" s="24" t="s">
        <v>13</v>
      </c>
      <c r="N29" s="34" t="n">
        <f aca="false">N28/E28</f>
        <v>-0.318798033933429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0.0385908571428572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  <c r="L40" s="38"/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0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</row>
    <row r="2" customFormat="false" ht="15.75" hidden="false" customHeight="false" outlineLevel="0" collapsed="false">
      <c r="A2" s="10" t="s">
        <v>48</v>
      </c>
      <c r="F2" s="10" t="s">
        <v>75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8" t="s">
        <v>13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Curves!E7</f>
        <v>-0.1125</v>
      </c>
      <c r="H12" s="24" t="n">
        <f aca="false">F12+G12</f>
        <v>2.3955</v>
      </c>
      <c r="I12" s="9"/>
      <c r="J12" s="19" t="n">
        <f aca="false">H12*D12</f>
        <v>567733.5</v>
      </c>
      <c r="K12" s="9" t="n">
        <f aca="false">Curves!Y7</f>
        <v>0.99</v>
      </c>
      <c r="L12" s="25" t="n">
        <f aca="false">(H12+$F$30+$F$31)*D12</f>
        <v>578064.533142857</v>
      </c>
      <c r="M12" s="26" t="n">
        <f aca="false">L12-N12</f>
        <v>5780.64533142862</v>
      </c>
      <c r="N12" s="26" t="n">
        <f aca="false">L12*K12</f>
        <v>572283.887811429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Curves!E8</f>
        <v>-0.1125</v>
      </c>
      <c r="H13" s="24" t="n">
        <f aca="false">F13+G13</f>
        <v>2.3835</v>
      </c>
      <c r="I13" s="9"/>
      <c r="J13" s="19" t="n">
        <f aca="false">H13*D13</f>
        <v>492192.75</v>
      </c>
      <c r="K13" s="9" t="n">
        <f aca="false">Curves!Y8</f>
        <v>0.988</v>
      </c>
      <c r="L13" s="25" t="n">
        <f aca="false">(H13+$F$30+$F$31)*D13</f>
        <v>501194.262</v>
      </c>
      <c r="M13" s="26" t="n">
        <f aca="false">L13-N13</f>
        <v>6014.331144</v>
      </c>
      <c r="N13" s="26" t="n">
        <f aca="false">L13*K13</f>
        <v>495179.930856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Curves!E9</f>
        <v>-0.1125</v>
      </c>
      <c r="H14" s="24" t="n">
        <f aca="false">F14+G14</f>
        <v>2.3935</v>
      </c>
      <c r="I14" s="9"/>
      <c r="J14" s="19" t="n">
        <f aca="false">H14*D14</f>
        <v>394927.5</v>
      </c>
      <c r="K14" s="9" t="n">
        <f aca="false">Curves!Y9</f>
        <v>0.987</v>
      </c>
      <c r="L14" s="25" t="n">
        <f aca="false">(H14+$F$30+$F$31)*D14</f>
        <v>402119.991428571</v>
      </c>
      <c r="M14" s="26" t="n">
        <f aca="false">L14-N14</f>
        <v>5227.55988857144</v>
      </c>
      <c r="N14" s="26" t="n">
        <f aca="false">L14*K14</f>
        <v>396892.43154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Curves!E10</f>
        <v>-0.1125</v>
      </c>
      <c r="H15" s="24" t="n">
        <f aca="false">F15+G15</f>
        <v>2.4075</v>
      </c>
      <c r="I15" s="9"/>
      <c r="J15" s="19" t="n">
        <f aca="false">H15*D15</f>
        <v>408071.25</v>
      </c>
      <c r="K15" s="9" t="n">
        <f aca="false">Curves!Y10</f>
        <v>0.986</v>
      </c>
      <c r="L15" s="25" t="n">
        <f aca="false">(H15+$F$30+$F$31)*D15</f>
        <v>415459.900285714</v>
      </c>
      <c r="M15" s="26" t="n">
        <f aca="false">L15-N15</f>
        <v>5816.43860400002</v>
      </c>
      <c r="N15" s="26" t="n">
        <f aca="false">L15*K15</f>
        <v>409643.461681714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Curves!E11</f>
        <v>-0.1125</v>
      </c>
      <c r="H16" s="24" t="n">
        <f aca="false">F16+G16</f>
        <v>2.4215</v>
      </c>
      <c r="I16" s="9"/>
      <c r="J16" s="19" t="n">
        <f aca="false">H16*D16</f>
        <v>300266</v>
      </c>
      <c r="K16" s="9" t="n">
        <f aca="false">Curves!Y11</f>
        <v>0.985</v>
      </c>
      <c r="L16" s="25" t="n">
        <f aca="false">(H16+$F$30+$F$31)*D16</f>
        <v>305671.266285714</v>
      </c>
      <c r="M16" s="26" t="n">
        <f aca="false">L16-N16</f>
        <v>4585.06899428571</v>
      </c>
      <c r="N16" s="26" t="n">
        <f aca="false">L16*K16</f>
        <v>301086.197291429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Curves!E12</f>
        <v>-0.1125</v>
      </c>
      <c r="H17" s="24" t="n">
        <f aca="false">F17+G17</f>
        <v>2.4275</v>
      </c>
      <c r="I17" s="9"/>
      <c r="J17" s="19" t="n">
        <f aca="false">H17*D17</f>
        <v>237895</v>
      </c>
      <c r="K17" s="9" t="n">
        <f aca="false">Curves!Y12</f>
        <v>0.984</v>
      </c>
      <c r="L17" s="25" t="n">
        <f aca="false">(H17+$F$30+$F$31)*D17</f>
        <v>242166.904</v>
      </c>
      <c r="M17" s="26" t="n">
        <f aca="false">L17-N17</f>
        <v>3874.670464</v>
      </c>
      <c r="N17" s="26" t="n">
        <f aca="false">L17*K17</f>
        <v>238292.233536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Curves!E13</f>
        <v>-0.1125</v>
      </c>
      <c r="H18" s="24" t="n">
        <f aca="false">F18+G18</f>
        <v>2.4545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Curves!E14</f>
        <v>-0.1525</v>
      </c>
      <c r="H19" s="24" t="n">
        <f aca="false">F19+G19</f>
        <v>2.5445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Curves!Q15</f>
        <v>-0.035</v>
      </c>
      <c r="H20" s="24" t="n">
        <f aca="false">F20+G20</f>
        <v>2.773</v>
      </c>
      <c r="I20" s="9"/>
      <c r="J20" s="19" t="n">
        <f aca="false">H20*D20</f>
        <v>-1229270.9</v>
      </c>
      <c r="K20" s="9" t="n">
        <f aca="false">Curves!Y15</f>
        <v>0.981</v>
      </c>
      <c r="L20" s="25" t="n">
        <f aca="false">(H20+E37-$F$32)*D20</f>
        <v>-1227054.4</v>
      </c>
      <c r="M20" s="26" t="n">
        <f aca="false">L20-N20</f>
        <v>-23314.0336</v>
      </c>
      <c r="N20" s="26" t="n">
        <f aca="false">L20*K20</f>
        <v>-1203740.3664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Curves!Q16</f>
        <v>-0.035</v>
      </c>
      <c r="H21" s="24" t="n">
        <f aca="false">F21+G21</f>
        <v>2.803</v>
      </c>
      <c r="I21" s="9"/>
      <c r="J21" s="19" t="n">
        <f aca="false">H21*D21</f>
        <v>-1051965.9</v>
      </c>
      <c r="K21" s="9" t="n">
        <f aca="false">Curves!Y16</f>
        <v>0.98</v>
      </c>
      <c r="L21" s="25" t="n">
        <f aca="false">(H21+E38-$F$32)*D21</f>
        <v>-1050089.4</v>
      </c>
      <c r="M21" s="26" t="n">
        <f aca="false">L21-N21</f>
        <v>-21001.7880000001</v>
      </c>
      <c r="N21" s="26" t="n">
        <f aca="false">L21*K21</f>
        <v>-1029087.612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Curves!Q17</f>
        <v>-0.035</v>
      </c>
      <c r="H22" s="24" t="n">
        <f aca="false">F22+G22</f>
        <v>2.665</v>
      </c>
      <c r="I22" s="9"/>
      <c r="J22" s="19" t="n">
        <f aca="false">H22*D22</f>
        <v>-483431</v>
      </c>
      <c r="K22" s="9" t="n">
        <f aca="false">Curves!Y17</f>
        <v>0.979</v>
      </c>
      <c r="L22" s="25" t="n">
        <f aca="false">(H22+E39-$F$32)*D22</f>
        <v>-482524</v>
      </c>
      <c r="M22" s="26" t="n">
        <f aca="false">L22-N22</f>
        <v>-10133.004</v>
      </c>
      <c r="N22" s="26" t="n">
        <f aca="false">L22*K22</f>
        <v>-472390.996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Curves!Q18</f>
        <v>-0.035</v>
      </c>
      <c r="H23" s="24" t="n">
        <f aca="false">F23+G23</f>
        <v>2.543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23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23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23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-0.3635818</v>
      </c>
      <c r="J28" s="31" t="n">
        <f aca="false">SUM(J9:J27)</f>
        <v>-363581.8</v>
      </c>
      <c r="L28" s="25" t="n">
        <f aca="false">SUM(L12:L27)</f>
        <v>-314990.942857143</v>
      </c>
      <c r="M28" s="19" t="n">
        <f aca="false">SUM(M12:M27)</f>
        <v>-23150.1111737143</v>
      </c>
      <c r="N28" s="26" t="n">
        <f aca="false">SUM(N12:N24)</f>
        <v>-291840.831683428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-0.3635818</v>
      </c>
      <c r="K29" s="9" t="s">
        <v>69</v>
      </c>
      <c r="M29" s="24" t="s">
        <v>13</v>
      </c>
      <c r="N29" s="34" t="n">
        <f aca="false">N28/E28</f>
        <v>-0.291840831683428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0.0385908571428572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  <c r="L40" s="38"/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2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  <c r="E1" s="39" t="s">
        <v>13</v>
      </c>
    </row>
    <row r="2" customFormat="false" ht="15.75" hidden="false" customHeight="false" outlineLevel="0" collapsed="false">
      <c r="A2" s="10" t="s">
        <v>48</v>
      </c>
      <c r="F2" s="8" t="s">
        <v>13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10" t="s">
        <v>6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Curves!E7</f>
        <v>-0.1125</v>
      </c>
      <c r="H12" s="24" t="n">
        <f aca="false">F12+G12</f>
        <v>2.3955</v>
      </c>
      <c r="I12" s="9"/>
      <c r="J12" s="19" t="n">
        <f aca="false">H12*D12</f>
        <v>567733.5</v>
      </c>
      <c r="K12" s="9" t="n">
        <f aca="false">Curves!Y7</f>
        <v>0.99</v>
      </c>
      <c r="L12" s="25" t="n">
        <f aca="false">(H12+$F$30+$F$31)*D12</f>
        <v>578064.533142857</v>
      </c>
      <c r="M12" s="26" t="n">
        <f aca="false">L12-N12</f>
        <v>5780.64533142862</v>
      </c>
      <c r="N12" s="26" t="n">
        <f aca="false">L12*K12</f>
        <v>572283.887811429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Curves!E8</f>
        <v>-0.1125</v>
      </c>
      <c r="H13" s="24" t="n">
        <f aca="false">F13+G13</f>
        <v>2.3835</v>
      </c>
      <c r="I13" s="9"/>
      <c r="J13" s="19" t="n">
        <f aca="false">H13*D13</f>
        <v>492192.75</v>
      </c>
      <c r="K13" s="9" t="n">
        <f aca="false">Curves!Y8</f>
        <v>0.988</v>
      </c>
      <c r="L13" s="25" t="n">
        <f aca="false">(H13+$F$30+$F$31)*D13</f>
        <v>501194.262</v>
      </c>
      <c r="M13" s="26" t="n">
        <f aca="false">L13-N13</f>
        <v>6014.331144</v>
      </c>
      <c r="N13" s="26" t="n">
        <f aca="false">L13*K13</f>
        <v>495179.930856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Curves!E9</f>
        <v>-0.1125</v>
      </c>
      <c r="H14" s="24" t="n">
        <f aca="false">F14+G14</f>
        <v>2.3935</v>
      </c>
      <c r="I14" s="9"/>
      <c r="J14" s="19" t="n">
        <f aca="false">H14*D14</f>
        <v>394927.5</v>
      </c>
      <c r="K14" s="9" t="n">
        <f aca="false">Curves!Y9</f>
        <v>0.987</v>
      </c>
      <c r="L14" s="25" t="n">
        <f aca="false">(H14+$F$30+$F$31)*D14</f>
        <v>402119.991428571</v>
      </c>
      <c r="M14" s="26" t="n">
        <f aca="false">L14-N14</f>
        <v>5227.55988857144</v>
      </c>
      <c r="N14" s="26" t="n">
        <f aca="false">L14*K14</f>
        <v>396892.43154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Curves!E10</f>
        <v>-0.1125</v>
      </c>
      <c r="H15" s="24" t="n">
        <f aca="false">F15+G15</f>
        <v>2.4075</v>
      </c>
      <c r="I15" s="9"/>
      <c r="J15" s="19" t="n">
        <f aca="false">H15*D15</f>
        <v>408071.25</v>
      </c>
      <c r="K15" s="9" t="n">
        <f aca="false">Curves!Y10</f>
        <v>0.986</v>
      </c>
      <c r="L15" s="25" t="n">
        <f aca="false">(H15+$F$30+$F$31)*D15</f>
        <v>415459.900285714</v>
      </c>
      <c r="M15" s="26" t="n">
        <f aca="false">L15-N15</f>
        <v>5816.43860400002</v>
      </c>
      <c r="N15" s="26" t="n">
        <f aca="false">L15*K15</f>
        <v>409643.461681714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Curves!E11</f>
        <v>-0.1125</v>
      </c>
      <c r="H16" s="24" t="n">
        <f aca="false">F16+G16</f>
        <v>2.4215</v>
      </c>
      <c r="I16" s="9"/>
      <c r="J16" s="19" t="n">
        <f aca="false">H16*D16</f>
        <v>300266</v>
      </c>
      <c r="K16" s="9" t="n">
        <f aca="false">Curves!Y11</f>
        <v>0.985</v>
      </c>
      <c r="L16" s="25" t="n">
        <f aca="false">(H16+$F$30+$F$31)*D16</f>
        <v>305671.266285714</v>
      </c>
      <c r="M16" s="26" t="n">
        <f aca="false">L16-N16</f>
        <v>4585.06899428571</v>
      </c>
      <c r="N16" s="26" t="n">
        <f aca="false">L16*K16</f>
        <v>301086.197291429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Curves!E12</f>
        <v>-0.1125</v>
      </c>
      <c r="H17" s="24" t="n">
        <f aca="false">F17+G17</f>
        <v>2.4275</v>
      </c>
      <c r="I17" s="9"/>
      <c r="J17" s="19" t="n">
        <f aca="false">H17*D17</f>
        <v>237895</v>
      </c>
      <c r="K17" s="9" t="n">
        <f aca="false">Curves!Y12</f>
        <v>0.984</v>
      </c>
      <c r="L17" s="25" t="n">
        <f aca="false">(H17+$F$30+$F$31)*D17</f>
        <v>242166.904</v>
      </c>
      <c r="M17" s="26" t="n">
        <f aca="false">L17-N17</f>
        <v>3874.670464</v>
      </c>
      <c r="N17" s="26" t="n">
        <f aca="false">L17*K17</f>
        <v>238292.233536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Curves!E13</f>
        <v>-0.1125</v>
      </c>
      <c r="H18" s="24" t="n">
        <f aca="false">F18+G18</f>
        <v>2.4545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Curves!E14</f>
        <v>-0.1525</v>
      </c>
      <c r="H19" s="24" t="n">
        <f aca="false">F19+G19</f>
        <v>2.5445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Curves!K15</f>
        <v>0.0325</v>
      </c>
      <c r="H20" s="24" t="n">
        <f aca="false">F20+G20</f>
        <v>2.8405</v>
      </c>
      <c r="I20" s="9"/>
      <c r="J20" s="19" t="n">
        <f aca="false">H20*D20</f>
        <v>-1259193.65</v>
      </c>
      <c r="K20" s="9" t="n">
        <f aca="false">Curves!Y15</f>
        <v>0.981</v>
      </c>
      <c r="L20" s="25" t="n">
        <f aca="false">(H20+E37-$F$32)*D20</f>
        <v>-1256977.15</v>
      </c>
      <c r="M20" s="26" t="n">
        <f aca="false">L20-N20</f>
        <v>-23882.5658500001</v>
      </c>
      <c r="N20" s="26" t="n">
        <f aca="false">L20*K20</f>
        <v>-1233094.58415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Curves!K16</f>
        <v>0.0325</v>
      </c>
      <c r="H21" s="24" t="n">
        <f aca="false">F21+G21</f>
        <v>2.8705</v>
      </c>
      <c r="I21" s="9"/>
      <c r="J21" s="19" t="n">
        <f aca="false">H21*D21</f>
        <v>-1077298.65</v>
      </c>
      <c r="K21" s="9" t="n">
        <f aca="false">Curves!Y16</f>
        <v>0.98</v>
      </c>
      <c r="L21" s="25" t="n">
        <f aca="false">(H21+E38-$F$32)*D21</f>
        <v>-1075422.15</v>
      </c>
      <c r="M21" s="26" t="n">
        <f aca="false">L21-N21</f>
        <v>-21508.443</v>
      </c>
      <c r="N21" s="26" t="n">
        <f aca="false">L21*K21</f>
        <v>-1053913.707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Curves!K17</f>
        <v>0.0325</v>
      </c>
      <c r="H22" s="24" t="n">
        <f aca="false">F22+G22</f>
        <v>2.7325</v>
      </c>
      <c r="I22" s="9"/>
      <c r="J22" s="19" t="n">
        <f aca="false">H22*D22</f>
        <v>-495675.5</v>
      </c>
      <c r="K22" s="9" t="n">
        <f aca="false">Curves!Y17</f>
        <v>0.979</v>
      </c>
      <c r="L22" s="25" t="n">
        <f aca="false">(H22+E39-$F$32)*D22</f>
        <v>-494768.5</v>
      </c>
      <c r="M22" s="26" t="n">
        <f aca="false">L22-N22</f>
        <v>-10390.1385</v>
      </c>
      <c r="N22" s="26" t="n">
        <f aca="false">L22*K22</f>
        <v>-484378.3615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Curves!K18</f>
        <v>0.0325</v>
      </c>
      <c r="H23" s="24" t="n">
        <f aca="false">F23+G23</f>
        <v>2.6105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17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17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17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-0.4310818</v>
      </c>
      <c r="J28" s="31" t="n">
        <f aca="false">SUM(J9:J27)</f>
        <v>-431081.8</v>
      </c>
      <c r="L28" s="25" t="n">
        <f aca="false">SUM(L12:L27)</f>
        <v>-382490.942857143</v>
      </c>
      <c r="M28" s="19" t="n">
        <f aca="false">SUM(M12:M27)</f>
        <v>-24482.4329237143</v>
      </c>
      <c r="N28" s="26" t="n">
        <f aca="false">SUM(N12:N24)</f>
        <v>-358008.509933429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-0.4310818</v>
      </c>
      <c r="K29" s="9" t="s">
        <v>69</v>
      </c>
      <c r="M29" s="24" t="s">
        <v>13</v>
      </c>
      <c r="N29" s="34" t="n">
        <f aca="false">N28/E28</f>
        <v>-0.358008509933429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0.0385908571428572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2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  <c r="E1" s="39" t="s">
        <v>13</v>
      </c>
    </row>
    <row r="2" customFormat="false" ht="15.75" hidden="false" customHeight="false" outlineLevel="0" collapsed="false">
      <c r="A2" s="10" t="s">
        <v>48</v>
      </c>
      <c r="F2" s="8" t="s">
        <v>13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10" t="s">
        <v>76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Curves!H7</f>
        <v>0.0125</v>
      </c>
      <c r="H12" s="24" t="n">
        <f aca="false">F12+G12</f>
        <v>2.5205</v>
      </c>
      <c r="I12" s="9"/>
      <c r="J12" s="19" t="n">
        <f aca="false">H12*D12</f>
        <v>597358.5</v>
      </c>
      <c r="K12" s="9" t="n">
        <f aca="false">Curves!Y7</f>
        <v>0.99</v>
      </c>
      <c r="L12" s="25" t="n">
        <f aca="false">(H12+$F$30+$F$31)*D12</f>
        <v>608156.761714286</v>
      </c>
      <c r="M12" s="26" t="n">
        <f aca="false">L12-N12</f>
        <v>6081.56761714281</v>
      </c>
      <c r="N12" s="26" t="n">
        <f aca="false">L12*K12</f>
        <v>602075.194097143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Curves!H8</f>
        <v>0.0125</v>
      </c>
      <c r="H13" s="24" t="n">
        <f aca="false">F13+G13</f>
        <v>2.5085</v>
      </c>
      <c r="I13" s="9"/>
      <c r="J13" s="19" t="n">
        <f aca="false">H13*D13</f>
        <v>518005.25</v>
      </c>
      <c r="K13" s="9" t="n">
        <f aca="false">Curves!Y8</f>
        <v>0.988</v>
      </c>
      <c r="L13" s="25" t="n">
        <f aca="false">(H13+$F$30+$F$31)*D13</f>
        <v>527413.862</v>
      </c>
      <c r="M13" s="26" t="n">
        <f aca="false">L13-N13</f>
        <v>6328.96634400002</v>
      </c>
      <c r="N13" s="26" t="n">
        <f aca="false">L13*K13</f>
        <v>521084.895656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Curves!H9</f>
        <v>0.01</v>
      </c>
      <c r="H14" s="24" t="n">
        <f aca="false">F14+G14</f>
        <v>2.516</v>
      </c>
      <c r="I14" s="9"/>
      <c r="J14" s="19" t="n">
        <f aca="false">H14*D14</f>
        <v>415140</v>
      </c>
      <c r="K14" s="9" t="n">
        <f aca="false">Curves!Y9</f>
        <v>0.987</v>
      </c>
      <c r="L14" s="25" t="n">
        <f aca="false">(H14+$F$30+$F$31)*D14</f>
        <v>422657.777142857</v>
      </c>
      <c r="M14" s="26" t="n">
        <f aca="false">L14-N14</f>
        <v>5494.55110285716</v>
      </c>
      <c r="N14" s="26" t="n">
        <f aca="false">L14*K14</f>
        <v>417163.22604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Curves!H10</f>
        <v>0.01</v>
      </c>
      <c r="H15" s="24" t="n">
        <f aca="false">F15+G15</f>
        <v>2.53</v>
      </c>
      <c r="I15" s="9"/>
      <c r="J15" s="19" t="n">
        <f aca="false">H15*D15</f>
        <v>428835</v>
      </c>
      <c r="K15" s="9" t="n">
        <f aca="false">Curves!Y10</f>
        <v>0.986</v>
      </c>
      <c r="L15" s="25" t="n">
        <f aca="false">(H15+$F$30+$F$31)*D15</f>
        <v>436557.807428571</v>
      </c>
      <c r="M15" s="26" t="n">
        <f aca="false">L15-N15</f>
        <v>6111.809304</v>
      </c>
      <c r="N15" s="26" t="n">
        <f aca="false">L15*K15</f>
        <v>430445.998124571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Curves!H11</f>
        <v>0.01</v>
      </c>
      <c r="H16" s="24" t="n">
        <f aca="false">F16+G16</f>
        <v>2.544</v>
      </c>
      <c r="I16" s="9"/>
      <c r="J16" s="19" t="n">
        <f aca="false">H16*D16</f>
        <v>315456</v>
      </c>
      <c r="K16" s="9" t="n">
        <f aca="false">Curves!Y11</f>
        <v>0.985</v>
      </c>
      <c r="L16" s="25" t="n">
        <f aca="false">(H16+$F$30+$F$31)*D16</f>
        <v>321105.723428571</v>
      </c>
      <c r="M16" s="26" t="n">
        <f aca="false">L16-N16</f>
        <v>4816.58585142857</v>
      </c>
      <c r="N16" s="26" t="n">
        <f aca="false">L16*K16</f>
        <v>316289.137577143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Curves!H12</f>
        <v>0.01</v>
      </c>
      <c r="H17" s="24" t="n">
        <f aca="false">F17+G17</f>
        <v>2.55</v>
      </c>
      <c r="I17" s="9"/>
      <c r="J17" s="19" t="n">
        <f aca="false">H17*D17</f>
        <v>249900</v>
      </c>
      <c r="K17" s="9" t="n">
        <f aca="false">Curves!Y12</f>
        <v>0.984</v>
      </c>
      <c r="L17" s="25" t="n">
        <f aca="false">(H17+$F$30+$F$31)*D17</f>
        <v>254365.104</v>
      </c>
      <c r="M17" s="26" t="n">
        <f aca="false">L17-N17</f>
        <v>4069.84166400001</v>
      </c>
      <c r="N17" s="26" t="n">
        <f aca="false">L17*K17</f>
        <v>250295.262336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Curves!H13</f>
        <v>0.01</v>
      </c>
      <c r="H18" s="24" t="n">
        <f aca="false">F18+G18</f>
        <v>2.577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Curves!H14</f>
        <v>0.01</v>
      </c>
      <c r="H19" s="24" t="n">
        <f aca="false">F19+G19</f>
        <v>2.707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Curves!K15</f>
        <v>0.0325</v>
      </c>
      <c r="H20" s="24" t="n">
        <f aca="false">F20+G20</f>
        <v>2.8405</v>
      </c>
      <c r="I20" s="9"/>
      <c r="J20" s="19" t="n">
        <f aca="false">H20*D20</f>
        <v>-1259193.65</v>
      </c>
      <c r="K20" s="9" t="n">
        <f aca="false">Curves!Y15</f>
        <v>0.981</v>
      </c>
      <c r="L20" s="25" t="n">
        <f aca="false">(H20+E37-$F$32)*D20</f>
        <v>-1256977.15</v>
      </c>
      <c r="M20" s="26" t="n">
        <f aca="false">L20-N20</f>
        <v>-23882.5658500001</v>
      </c>
      <c r="N20" s="26" t="n">
        <f aca="false">L20*K20</f>
        <v>-1233094.58415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Curves!K16</f>
        <v>0.0325</v>
      </c>
      <c r="H21" s="24" t="n">
        <f aca="false">F21+G21</f>
        <v>2.8705</v>
      </c>
      <c r="I21" s="9"/>
      <c r="J21" s="19" t="n">
        <f aca="false">H21*D21</f>
        <v>-1077298.65</v>
      </c>
      <c r="K21" s="9" t="n">
        <f aca="false">Curves!Y16</f>
        <v>0.98</v>
      </c>
      <c r="L21" s="25" t="n">
        <f aca="false">(H21+E38-$F$32)*D21</f>
        <v>-1075422.15</v>
      </c>
      <c r="M21" s="26" t="n">
        <f aca="false">L21-N21</f>
        <v>-21508.443</v>
      </c>
      <c r="N21" s="26" t="n">
        <f aca="false">L21*K21</f>
        <v>-1053913.707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Curves!K17</f>
        <v>0.0325</v>
      </c>
      <c r="H22" s="24" t="n">
        <f aca="false">F22+G22</f>
        <v>2.7325</v>
      </c>
      <c r="I22" s="9"/>
      <c r="J22" s="19" t="n">
        <f aca="false">H22*D22</f>
        <v>-495675.5</v>
      </c>
      <c r="K22" s="9" t="n">
        <f aca="false">Curves!Y17</f>
        <v>0.979</v>
      </c>
      <c r="L22" s="25" t="n">
        <f aca="false">(H22+E39-$F$32)*D22</f>
        <v>-494768.5</v>
      </c>
      <c r="M22" s="26" t="n">
        <f aca="false">L22-N22</f>
        <v>-10390.1385</v>
      </c>
      <c r="N22" s="26" t="n">
        <f aca="false">L22*K22</f>
        <v>-484378.3615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Curves!K18</f>
        <v>0.0325</v>
      </c>
      <c r="H23" s="24" t="n">
        <f aca="false">F23+G23</f>
        <v>2.6105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17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17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17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-0.30747305</v>
      </c>
      <c r="J28" s="31" t="n">
        <f aca="false">SUM(J9:J27)</f>
        <v>-307473.05</v>
      </c>
      <c r="L28" s="25" t="n">
        <f aca="false">SUM(L12:L27)</f>
        <v>-256910.764285715</v>
      </c>
      <c r="M28" s="19" t="n">
        <f aca="false">SUM(M12:M27)</f>
        <v>-22877.8254665716</v>
      </c>
      <c r="N28" s="26" t="n">
        <f aca="false">SUM(N12:N24)</f>
        <v>-234032.938819143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-0.30747305</v>
      </c>
      <c r="K29" s="9" t="s">
        <v>69</v>
      </c>
      <c r="M29" s="24" t="s">
        <v>13</v>
      </c>
      <c r="N29" s="34" t="n">
        <f aca="false">N28/E28</f>
        <v>-0.234032938819143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0.0405622857142857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</row>
    <row r="41" customFormat="false" ht="15.75" hidden="false" customHeight="false" outlineLevel="0" collapsed="false">
      <c r="E41" s="30"/>
      <c r="G41" s="8" t="n">
        <v>0.1152</v>
      </c>
    </row>
    <row r="42" customFormat="false" ht="15.75" hidden="false" customHeight="false" outlineLevel="0" collapsed="false">
      <c r="E42" s="30"/>
      <c r="G42" s="8" t="n">
        <v>0.1474</v>
      </c>
    </row>
    <row r="43" customFormat="false" ht="15.75" hidden="false" customHeight="false" outlineLevel="0" collapsed="false">
      <c r="E43" s="30"/>
      <c r="G43" s="8" t="n">
        <v>0.1555</v>
      </c>
    </row>
    <row r="44" customFormat="false" ht="15.75" hidden="false" customHeight="false" outlineLevel="0" collapsed="false">
      <c r="E44" s="30"/>
      <c r="G44" s="8" t="n">
        <v>0.1305</v>
      </c>
    </row>
    <row r="45" customFormat="false" ht="15.75" hidden="false" customHeight="false" outlineLevel="0" collapsed="false">
      <c r="E45" s="30"/>
      <c r="G45" s="8" t="n">
        <v>0.1336</v>
      </c>
    </row>
    <row r="46" customFormat="false" ht="15.75" hidden="false" customHeight="false" outlineLevel="0" collapsed="false">
      <c r="E46" s="30"/>
      <c r="G46" s="8" t="n">
        <v>0.1388</v>
      </c>
    </row>
    <row r="47" customFormat="false" ht="15.75" hidden="false" customHeight="false" outlineLevel="0" collapsed="false">
      <c r="G47" s="8" t="n">
        <v>0.1468</v>
      </c>
    </row>
    <row r="48" customFormat="false" ht="15.75" hidden="false" customHeight="false" outlineLevel="0" collapsed="false">
      <c r="G48" s="8" t="n">
        <f aca="false">AVERAGE(G41:G47)</f>
        <v>0.138257142857143</v>
      </c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0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</row>
    <row r="2" customFormat="false" ht="15.75" hidden="false" customHeight="false" outlineLevel="0" collapsed="false">
      <c r="A2" s="10" t="s">
        <v>48</v>
      </c>
      <c r="F2" s="10" t="s">
        <v>77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8" t="s">
        <v>13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Curves!E7</f>
        <v>-0.1125</v>
      </c>
      <c r="H12" s="24" t="n">
        <f aca="false">F12+G12</f>
        <v>2.3955</v>
      </c>
      <c r="I12" s="9"/>
      <c r="J12" s="19" t="n">
        <f aca="false">H12*D12</f>
        <v>567733.5</v>
      </c>
      <c r="K12" s="9" t="n">
        <f aca="false">Curves!Y7</f>
        <v>0.99</v>
      </c>
      <c r="L12" s="25" t="n">
        <f aca="false">(H12+$F$30+$F$31)*D12</f>
        <v>578064.533142857</v>
      </c>
      <c r="M12" s="26" t="n">
        <f aca="false">L12-N12</f>
        <v>5780.64533142862</v>
      </c>
      <c r="N12" s="26" t="n">
        <f aca="false">L12*K12</f>
        <v>572283.887811429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Curves!E8</f>
        <v>-0.1125</v>
      </c>
      <c r="H13" s="24" t="n">
        <f aca="false">F13+G13</f>
        <v>2.3835</v>
      </c>
      <c r="I13" s="9"/>
      <c r="J13" s="19" t="n">
        <f aca="false">H13*D13</f>
        <v>492192.75</v>
      </c>
      <c r="K13" s="9" t="n">
        <f aca="false">Curves!Y8</f>
        <v>0.988</v>
      </c>
      <c r="L13" s="25" t="n">
        <f aca="false">(H13+$F$30+$F$31)*D13</f>
        <v>501194.262</v>
      </c>
      <c r="M13" s="26" t="n">
        <f aca="false">L13-N13</f>
        <v>6014.331144</v>
      </c>
      <c r="N13" s="26" t="n">
        <f aca="false">L13*K13</f>
        <v>495179.930856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Curves!E9</f>
        <v>-0.1125</v>
      </c>
      <c r="H14" s="24" t="n">
        <f aca="false">F14+G14</f>
        <v>2.3935</v>
      </c>
      <c r="I14" s="9"/>
      <c r="J14" s="19" t="n">
        <f aca="false">H14*D14</f>
        <v>394927.5</v>
      </c>
      <c r="K14" s="9" t="n">
        <f aca="false">Curves!Y9</f>
        <v>0.987</v>
      </c>
      <c r="L14" s="25" t="n">
        <f aca="false">(H14+$F$30+$F$31)*D14</f>
        <v>402119.991428571</v>
      </c>
      <c r="M14" s="26" t="n">
        <f aca="false">L14-N14</f>
        <v>5227.55988857144</v>
      </c>
      <c r="N14" s="26" t="n">
        <f aca="false">L14*K14</f>
        <v>396892.43154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Curves!E10</f>
        <v>-0.1125</v>
      </c>
      <c r="H15" s="24" t="n">
        <f aca="false">F15+G15</f>
        <v>2.4075</v>
      </c>
      <c r="I15" s="9"/>
      <c r="J15" s="19" t="n">
        <f aca="false">H15*D15</f>
        <v>408071.25</v>
      </c>
      <c r="K15" s="9" t="n">
        <f aca="false">Curves!Y10</f>
        <v>0.986</v>
      </c>
      <c r="L15" s="25" t="n">
        <f aca="false">(H15+$F$30+$F$31)*D15</f>
        <v>415459.900285714</v>
      </c>
      <c r="M15" s="26" t="n">
        <f aca="false">L15-N15</f>
        <v>5816.43860400002</v>
      </c>
      <c r="N15" s="26" t="n">
        <f aca="false">L15*K15</f>
        <v>409643.461681714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Curves!E11</f>
        <v>-0.1125</v>
      </c>
      <c r="H16" s="24" t="n">
        <f aca="false">F16+G16</f>
        <v>2.4215</v>
      </c>
      <c r="I16" s="9"/>
      <c r="J16" s="19" t="n">
        <f aca="false">H16*D16</f>
        <v>300266</v>
      </c>
      <c r="K16" s="9" t="n">
        <f aca="false">Curves!Y11</f>
        <v>0.985</v>
      </c>
      <c r="L16" s="25" t="n">
        <f aca="false">(H16+$F$30+$F$31)*D16</f>
        <v>305671.266285714</v>
      </c>
      <c r="M16" s="26" t="n">
        <f aca="false">L16-N16</f>
        <v>4585.06899428571</v>
      </c>
      <c r="N16" s="26" t="n">
        <f aca="false">L16*K16</f>
        <v>301086.197291429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Curves!E12</f>
        <v>-0.1125</v>
      </c>
      <c r="H17" s="24" t="n">
        <f aca="false">F17+G17</f>
        <v>2.4275</v>
      </c>
      <c r="I17" s="9"/>
      <c r="J17" s="19" t="n">
        <f aca="false">H17*D17</f>
        <v>237895</v>
      </c>
      <c r="K17" s="9" t="n">
        <f aca="false">Curves!Y12</f>
        <v>0.984</v>
      </c>
      <c r="L17" s="25" t="n">
        <f aca="false">(H17+$F$30+$F$31)*D17</f>
        <v>242166.904</v>
      </c>
      <c r="M17" s="26" t="n">
        <f aca="false">L17-N17</f>
        <v>3874.670464</v>
      </c>
      <c r="N17" s="26" t="n">
        <f aca="false">L17*K17</f>
        <v>238292.233536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Curves!E13</f>
        <v>-0.1125</v>
      </c>
      <c r="H18" s="24" t="n">
        <f aca="false">F18+G18</f>
        <v>2.4545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Curves!E14</f>
        <v>-0.1525</v>
      </c>
      <c r="H19" s="24" t="n">
        <f aca="false">F19+G19</f>
        <v>2.5445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Curves!H15</f>
        <v>0.01</v>
      </c>
      <c r="H20" s="24" t="n">
        <f aca="false">F20+G20</f>
        <v>2.818</v>
      </c>
      <c r="I20" s="9"/>
      <c r="J20" s="19" t="n">
        <f aca="false">H20*D20</f>
        <v>-1249219.4</v>
      </c>
      <c r="K20" s="9" t="n">
        <f aca="false">Curves!Y15</f>
        <v>0.981</v>
      </c>
      <c r="L20" s="25" t="n">
        <f aca="false">(H20+E37-$F$32)*D20</f>
        <v>-1247002.9</v>
      </c>
      <c r="M20" s="26" t="n">
        <f aca="false">L20-N20</f>
        <v>-23693.0551</v>
      </c>
      <c r="N20" s="26" t="n">
        <f aca="false">L20*K20</f>
        <v>-1223309.8449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Curves!H16</f>
        <v>0.01</v>
      </c>
      <c r="H21" s="24" t="n">
        <f aca="false">F21+G21</f>
        <v>2.848</v>
      </c>
      <c r="I21" s="9"/>
      <c r="J21" s="19" t="n">
        <f aca="false">H21*D21</f>
        <v>-1068854.4</v>
      </c>
      <c r="K21" s="9" t="n">
        <f aca="false">Curves!Y16</f>
        <v>0.98</v>
      </c>
      <c r="L21" s="25" t="n">
        <f aca="false">(H21+E38-$F$32)*D21</f>
        <v>-1066977.9</v>
      </c>
      <c r="M21" s="26" t="n">
        <f aca="false">L21-N21</f>
        <v>-21339.558</v>
      </c>
      <c r="N21" s="26" t="n">
        <f aca="false">L21*K21</f>
        <v>-1045638.342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Curves!H17</f>
        <v>0.01</v>
      </c>
      <c r="H22" s="24" t="n">
        <f aca="false">F22+G22</f>
        <v>2.71</v>
      </c>
      <c r="I22" s="9"/>
      <c r="J22" s="19" t="n">
        <f aca="false">H22*D22</f>
        <v>-491594</v>
      </c>
      <c r="K22" s="9" t="n">
        <f aca="false">Curves!Y17</f>
        <v>0.979</v>
      </c>
      <c r="L22" s="25" t="n">
        <f aca="false">(H22+E39-$F$32)*D22</f>
        <v>-490687</v>
      </c>
      <c r="M22" s="26" t="n">
        <f aca="false">L22-N22</f>
        <v>-10304.427</v>
      </c>
      <c r="N22" s="26" t="n">
        <f aca="false">L22*K22</f>
        <v>-480382.573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Curves!H18</f>
        <v>0.01</v>
      </c>
      <c r="H23" s="24" t="n">
        <f aca="false">F23+G23</f>
        <v>2.588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23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23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23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-0.4085818</v>
      </c>
      <c r="J28" s="31" t="n">
        <f aca="false">SUM(J9:J27)</f>
        <v>-408581.8</v>
      </c>
      <c r="L28" s="25" t="n">
        <f aca="false">SUM(L12:L27)</f>
        <v>-359990.942857143</v>
      </c>
      <c r="M28" s="19" t="n">
        <f aca="false">SUM(M12:M27)</f>
        <v>-24038.3256737142</v>
      </c>
      <c r="N28" s="26" t="n">
        <f aca="false">SUM(N12:N24)</f>
        <v>-335952.617183428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-0.4085818</v>
      </c>
      <c r="K29" s="9" t="s">
        <v>69</v>
      </c>
      <c r="M29" s="24" t="s">
        <v>13</v>
      </c>
      <c r="N29" s="34" t="n">
        <f aca="false">N28/E28</f>
        <v>-0.335952617183428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0.0385908571428572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  <c r="L33" s="9" t="n">
        <v>0.1152</v>
      </c>
    </row>
    <row r="34" customFormat="false" ht="15.75" hidden="false" customHeight="false" outlineLevel="0" collapsed="false">
      <c r="L34" s="9" t="n">
        <v>0.1474</v>
      </c>
    </row>
    <row r="35" customFormat="false" ht="15.75" hidden="false" customHeight="false" outlineLevel="0" collapsed="false">
      <c r="E35" s="30"/>
      <c r="H35" s="30"/>
      <c r="L35" s="9" t="n">
        <v>0.1555</v>
      </c>
    </row>
    <row r="36" customFormat="false" ht="15.75" hidden="false" customHeight="false" outlineLevel="0" collapsed="false">
      <c r="E36" s="30"/>
      <c r="H36" s="30"/>
      <c r="L36" s="9" t="n">
        <v>0.1305</v>
      </c>
    </row>
    <row r="37" customFormat="false" ht="15.75" hidden="false" customHeight="false" outlineLevel="0" collapsed="false">
      <c r="E37" s="30"/>
      <c r="L37" s="9" t="n">
        <v>0.1336</v>
      </c>
    </row>
    <row r="38" customFormat="false" ht="15.75" hidden="false" customHeight="false" outlineLevel="0" collapsed="false">
      <c r="E38" s="30"/>
      <c r="L38" s="9" t="n">
        <v>0.1388</v>
      </c>
    </row>
    <row r="39" customFormat="false" ht="15.75" hidden="false" customHeight="false" outlineLevel="0" collapsed="false">
      <c r="E39" s="30"/>
      <c r="L39" s="9" t="n">
        <v>0.1467</v>
      </c>
    </row>
    <row r="40" customFormat="false" ht="15.75" hidden="false" customHeight="false" outlineLevel="0" collapsed="false">
      <c r="E40" s="30"/>
      <c r="L40" s="38" t="n">
        <f aca="false">AVERAGE(L33:L39)</f>
        <v>0.138242857142857</v>
      </c>
      <c r="M40" s="9" t="s">
        <v>12</v>
      </c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0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</row>
    <row r="2" customFormat="false" ht="15.75" hidden="false" customHeight="false" outlineLevel="0" collapsed="false">
      <c r="A2" s="10" t="s">
        <v>48</v>
      </c>
      <c r="F2" s="8" t="s">
        <v>13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10" t="s">
        <v>78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Curves!H7</f>
        <v>0.0125</v>
      </c>
      <c r="H12" s="24" t="n">
        <f aca="false">F12+G12</f>
        <v>2.5205</v>
      </c>
      <c r="I12" s="9"/>
      <c r="J12" s="19" t="n">
        <f aca="false">H12*D12</f>
        <v>597358.5</v>
      </c>
      <c r="K12" s="9" t="n">
        <f aca="false">Curves!Y7</f>
        <v>0.99</v>
      </c>
      <c r="L12" s="25" t="n">
        <f aca="false">(H12+$F$30+$F$31)*D12</f>
        <v>608156.761714286</v>
      </c>
      <c r="M12" s="26" t="n">
        <f aca="false">L12-N12</f>
        <v>6081.56761714281</v>
      </c>
      <c r="N12" s="26" t="n">
        <f aca="false">L12*K12</f>
        <v>602075.194097143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Curves!H8</f>
        <v>0.0125</v>
      </c>
      <c r="H13" s="24" t="n">
        <f aca="false">F13+G13</f>
        <v>2.5085</v>
      </c>
      <c r="I13" s="9"/>
      <c r="J13" s="19" t="n">
        <f aca="false">H13*D13</f>
        <v>518005.25</v>
      </c>
      <c r="K13" s="9" t="n">
        <f aca="false">Curves!Y8</f>
        <v>0.988</v>
      </c>
      <c r="L13" s="25" t="n">
        <f aca="false">(H13+$F$30+$F$31)*D13</f>
        <v>527413.862</v>
      </c>
      <c r="M13" s="26" t="n">
        <f aca="false">L13-N13</f>
        <v>6328.96634400002</v>
      </c>
      <c r="N13" s="26" t="n">
        <f aca="false">L13*K13</f>
        <v>521084.895656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Curves!H9</f>
        <v>0.01</v>
      </c>
      <c r="H14" s="24" t="n">
        <f aca="false">F14+G14</f>
        <v>2.516</v>
      </c>
      <c r="I14" s="9"/>
      <c r="J14" s="19" t="n">
        <f aca="false">H14*D14</f>
        <v>415140</v>
      </c>
      <c r="K14" s="9" t="n">
        <f aca="false">Curves!Y9</f>
        <v>0.987</v>
      </c>
      <c r="L14" s="25" t="n">
        <f aca="false">(H14+$F$30+$F$31)*D14</f>
        <v>422657.777142857</v>
      </c>
      <c r="M14" s="26" t="n">
        <f aca="false">L14-N14</f>
        <v>5494.55110285716</v>
      </c>
      <c r="N14" s="26" t="n">
        <f aca="false">L14*K14</f>
        <v>417163.22604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Curves!H10</f>
        <v>0.01</v>
      </c>
      <c r="H15" s="24" t="n">
        <f aca="false">F15+G15</f>
        <v>2.53</v>
      </c>
      <c r="I15" s="9"/>
      <c r="J15" s="19" t="n">
        <f aca="false">H15*D15</f>
        <v>428835</v>
      </c>
      <c r="K15" s="9" t="n">
        <f aca="false">Curves!Y10</f>
        <v>0.986</v>
      </c>
      <c r="L15" s="25" t="n">
        <f aca="false">(H15+$F$30+$F$31)*D15</f>
        <v>436557.807428571</v>
      </c>
      <c r="M15" s="26" t="n">
        <f aca="false">L15-N15</f>
        <v>6111.809304</v>
      </c>
      <c r="N15" s="26" t="n">
        <f aca="false">L15*K15</f>
        <v>430445.998124571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Curves!H11</f>
        <v>0.01</v>
      </c>
      <c r="H16" s="24" t="n">
        <f aca="false">F16+G16</f>
        <v>2.544</v>
      </c>
      <c r="I16" s="9"/>
      <c r="J16" s="19" t="n">
        <f aca="false">H16*D16</f>
        <v>315456</v>
      </c>
      <c r="K16" s="9" t="n">
        <f aca="false">Curves!Y11</f>
        <v>0.985</v>
      </c>
      <c r="L16" s="25" t="n">
        <f aca="false">(H16+$F$30+$F$31)*D16</f>
        <v>321105.723428571</v>
      </c>
      <c r="M16" s="26" t="n">
        <f aca="false">L16-N16</f>
        <v>4816.58585142857</v>
      </c>
      <c r="N16" s="26" t="n">
        <f aca="false">L16*K16</f>
        <v>316289.137577143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Curves!H12</f>
        <v>0.01</v>
      </c>
      <c r="H17" s="24" t="n">
        <f aca="false">F17+G17</f>
        <v>2.55</v>
      </c>
      <c r="I17" s="9"/>
      <c r="J17" s="19" t="n">
        <f aca="false">H17*D17</f>
        <v>249900</v>
      </c>
      <c r="K17" s="9" t="n">
        <f aca="false">Curves!Y12</f>
        <v>0.984</v>
      </c>
      <c r="L17" s="25" t="n">
        <f aca="false">(H17+$F$30+$F$31)*D17</f>
        <v>254365.104</v>
      </c>
      <c r="M17" s="26" t="n">
        <f aca="false">L17-N17</f>
        <v>4069.84166400001</v>
      </c>
      <c r="N17" s="26" t="n">
        <f aca="false">L17*K17</f>
        <v>250295.262336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Curves!H13</f>
        <v>0.01</v>
      </c>
      <c r="H18" s="24" t="n">
        <f aca="false">F18+G18</f>
        <v>2.577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Curves!H14</f>
        <v>0.01</v>
      </c>
      <c r="H19" s="24" t="n">
        <f aca="false">F19+G19</f>
        <v>2.707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Curves!N15</f>
        <v>-0.0075</v>
      </c>
      <c r="H20" s="24" t="n">
        <f aca="false">F20+G20</f>
        <v>2.8005</v>
      </c>
      <c r="I20" s="9"/>
      <c r="J20" s="19" t="n">
        <f aca="false">H20*D20</f>
        <v>-1241461.65</v>
      </c>
      <c r="K20" s="9" t="n">
        <f aca="false">Curves!Y15</f>
        <v>0.981</v>
      </c>
      <c r="L20" s="25" t="n">
        <f aca="false">(H20+E37-$F$32)*D20</f>
        <v>-1239245.15</v>
      </c>
      <c r="M20" s="26" t="n">
        <f aca="false">L20-N20</f>
        <v>-23545.6578500001</v>
      </c>
      <c r="N20" s="26" t="n">
        <f aca="false">L20*K20</f>
        <v>-1215699.49215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Curves!N16</f>
        <v>-0.0075</v>
      </c>
      <c r="H21" s="24" t="n">
        <f aca="false">F21+G21</f>
        <v>2.8305</v>
      </c>
      <c r="I21" s="9"/>
      <c r="J21" s="19" t="n">
        <f aca="false">H21*D21</f>
        <v>-1062286.65</v>
      </c>
      <c r="K21" s="9" t="n">
        <f aca="false">Curves!Y16</f>
        <v>0.98</v>
      </c>
      <c r="L21" s="25" t="n">
        <f aca="false">(H21+E38-$F$32)*D21</f>
        <v>-1060410.15</v>
      </c>
      <c r="M21" s="26" t="n">
        <f aca="false">L21-N21</f>
        <v>-21208.203</v>
      </c>
      <c r="N21" s="26" t="n">
        <f aca="false">L21*K21</f>
        <v>-1039201.947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Curves!N17</f>
        <v>-0.0075</v>
      </c>
      <c r="H22" s="24" t="n">
        <f aca="false">F22+G22</f>
        <v>2.6925</v>
      </c>
      <c r="I22" s="9"/>
      <c r="J22" s="19" t="n">
        <f aca="false">H22*D22</f>
        <v>-488419.5</v>
      </c>
      <c r="K22" s="9" t="n">
        <f aca="false">Curves!Y17</f>
        <v>0.979</v>
      </c>
      <c r="L22" s="25" t="n">
        <f aca="false">(H22+E39-$F$32)*D22</f>
        <v>-487512.5</v>
      </c>
      <c r="M22" s="26" t="n">
        <f aca="false">L22-N22</f>
        <v>-10237.7625</v>
      </c>
      <c r="N22" s="26" t="n">
        <f aca="false">L22*K22</f>
        <v>-477274.7375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Curves!N18</f>
        <v>-0.0075</v>
      </c>
      <c r="H23" s="24" t="n">
        <f aca="false">F23+G23</f>
        <v>2.5705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23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23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23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-0.26747305</v>
      </c>
      <c r="J28" s="31" t="n">
        <f aca="false">SUM(J9:J27)</f>
        <v>-267473.05</v>
      </c>
      <c r="L28" s="25" t="n">
        <f aca="false">SUM(L12:L27)</f>
        <v>-216910.764285715</v>
      </c>
      <c r="M28" s="19" t="n">
        <f aca="false">SUM(M12:M27)</f>
        <v>-22088.3014665715</v>
      </c>
      <c r="N28" s="26" t="n">
        <f aca="false">SUM(N12:N24)</f>
        <v>-194822.462819143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-0.26747305</v>
      </c>
      <c r="K29" s="9" t="s">
        <v>69</v>
      </c>
      <c r="M29" s="24" t="s">
        <v>13</v>
      </c>
      <c r="N29" s="34" t="n">
        <f aca="false">N28/E28</f>
        <v>-0.194822462819143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0.0405622857142857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0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</row>
    <row r="2" customFormat="false" ht="15.75" hidden="false" customHeight="false" outlineLevel="0" collapsed="false">
      <c r="A2" s="10" t="s">
        <v>48</v>
      </c>
      <c r="F2" s="8" t="s">
        <v>13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10" t="s">
        <v>79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Curves!H7</f>
        <v>0.0125</v>
      </c>
      <c r="H12" s="24" t="n">
        <f aca="false">F12+G12</f>
        <v>2.5205</v>
      </c>
      <c r="I12" s="9"/>
      <c r="J12" s="19" t="n">
        <f aca="false">H12*D12</f>
        <v>597358.5</v>
      </c>
      <c r="K12" s="9" t="n">
        <f aca="false">Curves!Y7</f>
        <v>0.99</v>
      </c>
      <c r="L12" s="25" t="n">
        <f aca="false">(H12+$F$30+$F$31)*D12</f>
        <v>608156.761714286</v>
      </c>
      <c r="M12" s="26" t="n">
        <f aca="false">L12-N12</f>
        <v>6081.56761714281</v>
      </c>
      <c r="N12" s="26" t="n">
        <f aca="false">L12*K12</f>
        <v>602075.194097143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Curves!H8</f>
        <v>0.0125</v>
      </c>
      <c r="H13" s="24" t="n">
        <f aca="false">F13+G13</f>
        <v>2.5085</v>
      </c>
      <c r="I13" s="9"/>
      <c r="J13" s="19" t="n">
        <f aca="false">H13*D13</f>
        <v>518005.25</v>
      </c>
      <c r="K13" s="9" t="n">
        <f aca="false">Curves!Y8</f>
        <v>0.988</v>
      </c>
      <c r="L13" s="25" t="n">
        <f aca="false">(H13+$F$30+$F$31)*D13</f>
        <v>527413.862</v>
      </c>
      <c r="M13" s="26" t="n">
        <f aca="false">L13-N13</f>
        <v>6328.96634400002</v>
      </c>
      <c r="N13" s="26" t="n">
        <f aca="false">L13*K13</f>
        <v>521084.895656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Curves!H9</f>
        <v>0.01</v>
      </c>
      <c r="H14" s="24" t="n">
        <f aca="false">F14+G14</f>
        <v>2.516</v>
      </c>
      <c r="I14" s="9"/>
      <c r="J14" s="19" t="n">
        <f aca="false">H14*D14</f>
        <v>415140</v>
      </c>
      <c r="K14" s="9" t="n">
        <f aca="false">Curves!Y9</f>
        <v>0.987</v>
      </c>
      <c r="L14" s="25" t="n">
        <f aca="false">(H14+$F$30+$F$31)*D14</f>
        <v>422657.777142857</v>
      </c>
      <c r="M14" s="26" t="n">
        <f aca="false">L14-N14</f>
        <v>5494.55110285716</v>
      </c>
      <c r="N14" s="26" t="n">
        <f aca="false">L14*K14</f>
        <v>417163.22604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Curves!H10</f>
        <v>0.01</v>
      </c>
      <c r="H15" s="24" t="n">
        <f aca="false">F15+G15</f>
        <v>2.53</v>
      </c>
      <c r="I15" s="9"/>
      <c r="J15" s="19" t="n">
        <f aca="false">H15*D15</f>
        <v>428835</v>
      </c>
      <c r="K15" s="9" t="n">
        <f aca="false">Curves!Y10</f>
        <v>0.986</v>
      </c>
      <c r="L15" s="25" t="n">
        <f aca="false">(H15+$F$30+$F$31)*D15</f>
        <v>436557.807428571</v>
      </c>
      <c r="M15" s="26" t="n">
        <f aca="false">L15-N15</f>
        <v>6111.809304</v>
      </c>
      <c r="N15" s="26" t="n">
        <f aca="false">L15*K15</f>
        <v>430445.998124571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Curves!H11</f>
        <v>0.01</v>
      </c>
      <c r="H16" s="24" t="n">
        <f aca="false">F16+G16</f>
        <v>2.544</v>
      </c>
      <c r="I16" s="9"/>
      <c r="J16" s="19" t="n">
        <f aca="false">H16*D16</f>
        <v>315456</v>
      </c>
      <c r="K16" s="9" t="n">
        <f aca="false">Curves!Y11</f>
        <v>0.985</v>
      </c>
      <c r="L16" s="25" t="n">
        <f aca="false">(H16+$F$30+$F$31)*D16</f>
        <v>321105.723428571</v>
      </c>
      <c r="M16" s="26" t="n">
        <f aca="false">L16-N16</f>
        <v>4816.58585142857</v>
      </c>
      <c r="N16" s="26" t="n">
        <f aca="false">L16*K16</f>
        <v>316289.137577143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Curves!H12</f>
        <v>0.01</v>
      </c>
      <c r="H17" s="24" t="n">
        <f aca="false">F17+G17</f>
        <v>2.55</v>
      </c>
      <c r="I17" s="9"/>
      <c r="J17" s="19" t="n">
        <f aca="false">H17*D17</f>
        <v>249900</v>
      </c>
      <c r="K17" s="9" t="n">
        <f aca="false">Curves!Y12</f>
        <v>0.984</v>
      </c>
      <c r="L17" s="25" t="n">
        <f aca="false">(H17+$F$30+$F$31)*D17</f>
        <v>254365.104</v>
      </c>
      <c r="M17" s="26" t="n">
        <f aca="false">L17-N17</f>
        <v>4069.84166400001</v>
      </c>
      <c r="N17" s="26" t="n">
        <f aca="false">L17*K17</f>
        <v>250295.262336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Curves!H13</f>
        <v>0.01</v>
      </c>
      <c r="H18" s="24" t="n">
        <f aca="false">F18+G18</f>
        <v>2.577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Curves!H14</f>
        <v>0.01</v>
      </c>
      <c r="H19" s="24" t="n">
        <f aca="false">F19+G19</f>
        <v>2.707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Curves!Q15</f>
        <v>-0.035</v>
      </c>
      <c r="H20" s="24" t="n">
        <f aca="false">F20+G20</f>
        <v>2.773</v>
      </c>
      <c r="I20" s="9"/>
      <c r="J20" s="19" t="n">
        <f aca="false">H20*D20</f>
        <v>-1229270.9</v>
      </c>
      <c r="K20" s="9" t="n">
        <f aca="false">Curves!Y15</f>
        <v>0.981</v>
      </c>
      <c r="L20" s="25" t="n">
        <f aca="false">(H20+E37-$F$32)*D20</f>
        <v>-1227054.4</v>
      </c>
      <c r="M20" s="26" t="n">
        <f aca="false">L20-N20</f>
        <v>-23314.0336</v>
      </c>
      <c r="N20" s="26" t="n">
        <f aca="false">L20*K20</f>
        <v>-1203740.3664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Curves!Q16</f>
        <v>-0.035</v>
      </c>
      <c r="H21" s="24" t="n">
        <f aca="false">F21+G21</f>
        <v>2.803</v>
      </c>
      <c r="I21" s="9"/>
      <c r="J21" s="19" t="n">
        <f aca="false">H21*D21</f>
        <v>-1051965.9</v>
      </c>
      <c r="K21" s="9" t="n">
        <f aca="false">Curves!Y16</f>
        <v>0.98</v>
      </c>
      <c r="L21" s="25" t="n">
        <f aca="false">(H21+E38-$F$32)*D21</f>
        <v>-1050089.4</v>
      </c>
      <c r="M21" s="26" t="n">
        <f aca="false">L21-N21</f>
        <v>-21001.7880000001</v>
      </c>
      <c r="N21" s="26" t="n">
        <f aca="false">L21*K21</f>
        <v>-1029087.612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Curves!Q17</f>
        <v>-0.035</v>
      </c>
      <c r="H22" s="24" t="n">
        <f aca="false">F22+G22</f>
        <v>2.665</v>
      </c>
      <c r="I22" s="9"/>
      <c r="J22" s="19" t="n">
        <f aca="false">H22*D22</f>
        <v>-483431</v>
      </c>
      <c r="K22" s="9" t="n">
        <f aca="false">Curves!Y17</f>
        <v>0.979</v>
      </c>
      <c r="L22" s="25" t="n">
        <f aca="false">(H22+E39-$F$32)*D22</f>
        <v>-482524</v>
      </c>
      <c r="M22" s="26" t="n">
        <f aca="false">L22-N22</f>
        <v>-10133.004</v>
      </c>
      <c r="N22" s="26" t="n">
        <f aca="false">L22*K22</f>
        <v>-472390.996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Curves!Q18</f>
        <v>-0.035</v>
      </c>
      <c r="H23" s="24" t="n">
        <f aca="false">F23+G23</f>
        <v>2.543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23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23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23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-0.23997305</v>
      </c>
      <c r="J28" s="31" t="n">
        <f aca="false">SUM(J9:J27)</f>
        <v>-239973.05</v>
      </c>
      <c r="L28" s="25" t="n">
        <f aca="false">SUM(L12:L27)</f>
        <v>-189410.764285714</v>
      </c>
      <c r="M28" s="19" t="n">
        <f aca="false">SUM(M12:M27)</f>
        <v>-21545.5037165715</v>
      </c>
      <c r="N28" s="26" t="n">
        <f aca="false">SUM(N12:N24)</f>
        <v>-167865.260569143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-0.23997305</v>
      </c>
      <c r="K29" s="9" t="s">
        <v>69</v>
      </c>
      <c r="M29" s="24" t="s">
        <v>13</v>
      </c>
      <c r="N29" s="34" t="n">
        <f aca="false">N28/E28</f>
        <v>-0.167865260569143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0.0405622857142857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false" hidden="false" outlineLevel="0" max="1" min="1" style="8" width="8.88"/>
    <col collapsed="false" customWidth="true" hidden="false" outlineLevel="0" max="2" min="2" style="8" width="5.11"/>
    <col collapsed="false" customWidth="false" hidden="false" outlineLevel="0" max="3" min="3" style="8" width="8.88"/>
    <col collapsed="false" customWidth="true" hidden="false" outlineLevel="0" max="4" min="4" style="8" width="15.99"/>
    <col collapsed="false" customWidth="true" hidden="false" outlineLevel="0" max="5" min="5" style="8" width="10.43"/>
    <col collapsed="false" customWidth="false" hidden="false" outlineLevel="0" max="7" min="6" style="8" width="8.88"/>
    <col collapsed="false" customWidth="true" hidden="false" outlineLevel="0" max="8" min="8" style="8" width="11.99"/>
    <col collapsed="false" customWidth="true" hidden="false" outlineLevel="0" max="9" min="9" style="8" width="1.44"/>
    <col collapsed="false" customWidth="true" hidden="false" outlineLevel="0" max="10" min="10" style="8" width="13.1"/>
    <col collapsed="false" customWidth="false" hidden="false" outlineLevel="0" max="11" min="11" style="9" width="8.88"/>
    <col collapsed="false" customWidth="true" hidden="false" outlineLevel="0" max="12" min="12" style="9" width="12.99"/>
    <col collapsed="false" customWidth="true" hidden="false" outlineLevel="0" max="13" min="13" style="9" width="13.32"/>
    <col collapsed="false" customWidth="true" hidden="false" outlineLevel="0" max="14" min="14" style="9" width="14.11"/>
    <col collapsed="false" customWidth="true" hidden="false" outlineLevel="0" max="15" min="15" style="8" width="13.77"/>
    <col collapsed="false" customWidth="false" hidden="false" outlineLevel="0" max="257" min="16" style="8" width="8.88"/>
  </cols>
  <sheetData>
    <row r="1" customFormat="false" ht="15.75" hidden="false" customHeight="false" outlineLevel="0" collapsed="false">
      <c r="A1" s="10" t="s">
        <v>47</v>
      </c>
    </row>
    <row r="2" customFormat="false" ht="15.75" hidden="false" customHeight="false" outlineLevel="0" collapsed="false">
      <c r="A2" s="10" t="s">
        <v>48</v>
      </c>
      <c r="F2" s="8" t="s">
        <v>13</v>
      </c>
    </row>
    <row r="3" customFormat="false" ht="7.5" hidden="false" customHeight="true" outlineLevel="0" collapsed="false"/>
    <row r="4" customFormat="false" ht="12.75" hidden="false" customHeight="true" outlineLevel="0" collapsed="false">
      <c r="A4" s="10" t="s">
        <v>50</v>
      </c>
      <c r="G4" s="10" t="s">
        <v>80</v>
      </c>
      <c r="L4" s="9" t="s">
        <v>13</v>
      </c>
    </row>
    <row r="5" customFormat="false" ht="12.75" hidden="false" customHeight="true" outlineLevel="0" collapsed="false"/>
    <row r="6" customFormat="false" ht="15.75" hidden="false" customHeight="false" outlineLevel="0" collapsed="false">
      <c r="A6" s="11"/>
      <c r="B6" s="11"/>
      <c r="C6" s="12" t="s">
        <v>51</v>
      </c>
      <c r="D6" s="12"/>
      <c r="E6" s="12"/>
      <c r="F6" s="13" t="s">
        <v>13</v>
      </c>
      <c r="G6" s="11"/>
      <c r="H6" s="11" t="s">
        <v>52</v>
      </c>
      <c r="I6" s="11"/>
      <c r="J6" s="11"/>
      <c r="K6" s="14" t="s">
        <v>53</v>
      </c>
      <c r="L6" s="14" t="s">
        <v>54</v>
      </c>
      <c r="M6" s="14" t="s">
        <v>55</v>
      </c>
      <c r="N6" s="14" t="s">
        <v>56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A7" s="11" t="s">
        <v>57</v>
      </c>
      <c r="B7" s="11"/>
      <c r="C7" s="11" t="s">
        <v>58</v>
      </c>
      <c r="D7" s="11" t="s">
        <v>59</v>
      </c>
      <c r="E7" s="11" t="s">
        <v>60</v>
      </c>
      <c r="F7" s="11" t="s">
        <v>61</v>
      </c>
      <c r="G7" s="11" t="s">
        <v>62</v>
      </c>
      <c r="H7" s="11" t="s">
        <v>63</v>
      </c>
      <c r="I7" s="11"/>
      <c r="J7" s="11" t="s">
        <v>64</v>
      </c>
      <c r="K7" s="14" t="s">
        <v>65</v>
      </c>
      <c r="L7" s="14" t="s">
        <v>66</v>
      </c>
      <c r="M7" s="14" t="s">
        <v>67</v>
      </c>
      <c r="N7" s="14" t="s">
        <v>68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9" customFormat="false" ht="15.75" hidden="false" customHeight="false" outlineLevel="0" collapsed="false">
      <c r="A9" s="15" t="n">
        <v>36526</v>
      </c>
      <c r="B9" s="8" t="n">
        <v>31</v>
      </c>
      <c r="C9" s="16" t="n">
        <v>0</v>
      </c>
      <c r="D9" s="16" t="n">
        <f aca="false">B9*C9</f>
        <v>0</v>
      </c>
      <c r="E9" s="16" t="n">
        <f aca="false">D9</f>
        <v>0</v>
      </c>
      <c r="F9" s="17" t="n">
        <v>0</v>
      </c>
      <c r="G9" s="17" t="n">
        <v>0</v>
      </c>
      <c r="H9" s="18" t="n">
        <f aca="false">F9+G9</f>
        <v>0</v>
      </c>
      <c r="J9" s="19" t="n">
        <f aca="false">H9*D9</f>
        <v>0</v>
      </c>
      <c r="L9" s="9" t="s">
        <v>13</v>
      </c>
      <c r="M9" s="9" t="s">
        <v>13</v>
      </c>
    </row>
    <row r="10" customFormat="false" ht="15.75" hidden="false" customHeight="false" outlineLevel="0" collapsed="false">
      <c r="A10" s="15" t="n">
        <v>36557</v>
      </c>
      <c r="B10" s="8" t="n">
        <v>29</v>
      </c>
      <c r="C10" s="16" t="n">
        <v>0</v>
      </c>
      <c r="D10" s="16" t="n">
        <f aca="false">B10*C10</f>
        <v>0</v>
      </c>
      <c r="E10" s="16" t="n">
        <f aca="false">E9+D10</f>
        <v>0</v>
      </c>
      <c r="F10" s="17" t="n">
        <v>0</v>
      </c>
      <c r="G10" s="17" t="n">
        <v>0</v>
      </c>
      <c r="H10" s="18" t="n">
        <f aca="false">F10+G10</f>
        <v>0</v>
      </c>
      <c r="J10" s="19" t="n">
        <f aca="false">H10*D10</f>
        <v>0</v>
      </c>
      <c r="M10" s="9" t="s">
        <v>13</v>
      </c>
    </row>
    <row r="11" customFormat="false" ht="15.75" hidden="false" customHeight="false" outlineLevel="0" collapsed="false">
      <c r="A11" s="15" t="n">
        <v>36586</v>
      </c>
      <c r="B11" s="8" t="n">
        <v>31</v>
      </c>
      <c r="C11" s="16" t="n">
        <v>0</v>
      </c>
      <c r="D11" s="16" t="n">
        <f aca="false">B11*C11</f>
        <v>0</v>
      </c>
      <c r="E11" s="16" t="n">
        <f aca="false">E10+D11</f>
        <v>0</v>
      </c>
      <c r="F11" s="17" t="n">
        <v>0</v>
      </c>
      <c r="G11" s="17" t="n">
        <v>0</v>
      </c>
      <c r="H11" s="18" t="n">
        <v>0</v>
      </c>
      <c r="J11" s="19" t="n">
        <f aca="false">H11*D11</f>
        <v>0</v>
      </c>
    </row>
    <row r="12" customFormat="false" ht="15.75" hidden="false" customHeight="false" outlineLevel="0" collapsed="false">
      <c r="A12" s="20" t="n">
        <v>36617</v>
      </c>
      <c r="B12" s="9" t="n">
        <v>30</v>
      </c>
      <c r="C12" s="21" t="n">
        <f aca="false">237000/B12</f>
        <v>7900</v>
      </c>
      <c r="D12" s="21" t="n">
        <f aca="false">B12*C12</f>
        <v>237000</v>
      </c>
      <c r="E12" s="21" t="n">
        <f aca="false">E11+D12</f>
        <v>237000</v>
      </c>
      <c r="F12" s="22" t="n">
        <f aca="false">Curves!X7</f>
        <v>2.508</v>
      </c>
      <c r="G12" s="23" t="n">
        <f aca="false">Curves!H7</f>
        <v>0.0125</v>
      </c>
      <c r="H12" s="24" t="n">
        <f aca="false">F12+G12</f>
        <v>2.5205</v>
      </c>
      <c r="I12" s="9"/>
      <c r="J12" s="19" t="n">
        <f aca="false">H12*D12</f>
        <v>597358.5</v>
      </c>
      <c r="K12" s="9" t="n">
        <f aca="false">Curves!Y7</f>
        <v>0.99</v>
      </c>
      <c r="L12" s="25" t="n">
        <f aca="false">(H12+$F$30+$F$31)*D12</f>
        <v>608156.761714286</v>
      </c>
      <c r="M12" s="26" t="n">
        <f aca="false">L12-N12</f>
        <v>6081.56761714281</v>
      </c>
      <c r="N12" s="26" t="n">
        <f aca="false">L12*K12</f>
        <v>602075.194097143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5.75" hidden="false" customHeight="false" outlineLevel="0" collapsed="false">
      <c r="A13" s="20" t="n">
        <v>36647</v>
      </c>
      <c r="B13" s="9" t="n">
        <v>31</v>
      </c>
      <c r="C13" s="21" t="n">
        <f aca="false">206500/B13</f>
        <v>6661.29032258065</v>
      </c>
      <c r="D13" s="21" t="n">
        <f aca="false">B13*C13</f>
        <v>206500</v>
      </c>
      <c r="E13" s="21" t="n">
        <f aca="false">E12+D13</f>
        <v>443500</v>
      </c>
      <c r="F13" s="22" t="n">
        <f aca="false">Curves!X8</f>
        <v>2.496</v>
      </c>
      <c r="G13" s="23" t="n">
        <f aca="false">Curves!H8</f>
        <v>0.0125</v>
      </c>
      <c r="H13" s="24" t="n">
        <f aca="false">F13+G13</f>
        <v>2.5085</v>
      </c>
      <c r="I13" s="9"/>
      <c r="J13" s="19" t="n">
        <f aca="false">H13*D13</f>
        <v>518005.25</v>
      </c>
      <c r="K13" s="9" t="n">
        <f aca="false">Curves!Y8</f>
        <v>0.988</v>
      </c>
      <c r="L13" s="25" t="n">
        <f aca="false">(H13+$F$30+$F$31)*D13</f>
        <v>527413.862</v>
      </c>
      <c r="M13" s="26" t="n">
        <f aca="false">L13-N13</f>
        <v>6328.96634400002</v>
      </c>
      <c r="N13" s="26" t="n">
        <f aca="false">L13*K13</f>
        <v>521084.895656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20" t="n">
        <v>36678</v>
      </c>
      <c r="B14" s="9" t="n">
        <v>30</v>
      </c>
      <c r="C14" s="21" t="n">
        <f aca="false">165000/B14</f>
        <v>5500</v>
      </c>
      <c r="D14" s="21" t="n">
        <f aca="false">B14*C14</f>
        <v>165000</v>
      </c>
      <c r="E14" s="21" t="n">
        <f aca="false">E13+D14</f>
        <v>608500</v>
      </c>
      <c r="F14" s="22" t="n">
        <f aca="false">Curves!X9</f>
        <v>2.506</v>
      </c>
      <c r="G14" s="23" t="n">
        <f aca="false">Curves!H9</f>
        <v>0.01</v>
      </c>
      <c r="H14" s="24" t="n">
        <f aca="false">F14+G14</f>
        <v>2.516</v>
      </c>
      <c r="I14" s="9"/>
      <c r="J14" s="19" t="n">
        <f aca="false">H14*D14</f>
        <v>415140</v>
      </c>
      <c r="K14" s="9" t="n">
        <f aca="false">Curves!Y9</f>
        <v>0.987</v>
      </c>
      <c r="L14" s="25" t="n">
        <f aca="false">(H14+$F$30+$F$31)*D14</f>
        <v>422657.777142857</v>
      </c>
      <c r="M14" s="26" t="n">
        <f aca="false">L14-N14</f>
        <v>5494.55110285716</v>
      </c>
      <c r="N14" s="26" t="n">
        <f aca="false">L14*K14</f>
        <v>417163.22604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20" t="n">
        <v>36708</v>
      </c>
      <c r="B15" s="9" t="n">
        <v>31</v>
      </c>
      <c r="C15" s="21" t="n">
        <f aca="false">169500/B15</f>
        <v>5467.74193548387</v>
      </c>
      <c r="D15" s="21" t="n">
        <f aca="false">B15*C15</f>
        <v>169500</v>
      </c>
      <c r="E15" s="21" t="n">
        <f aca="false">E14+D15</f>
        <v>778000</v>
      </c>
      <c r="F15" s="22" t="n">
        <f aca="false">Curves!X10</f>
        <v>2.52</v>
      </c>
      <c r="G15" s="23" t="n">
        <f aca="false">Curves!H10</f>
        <v>0.01</v>
      </c>
      <c r="H15" s="24" t="n">
        <f aca="false">F15+G15</f>
        <v>2.53</v>
      </c>
      <c r="I15" s="9"/>
      <c r="J15" s="19" t="n">
        <f aca="false">H15*D15</f>
        <v>428835</v>
      </c>
      <c r="K15" s="9" t="n">
        <f aca="false">Curves!Y10</f>
        <v>0.986</v>
      </c>
      <c r="L15" s="25" t="n">
        <f aca="false">(H15+$F$30+$F$31)*D15</f>
        <v>436557.807428571</v>
      </c>
      <c r="M15" s="26" t="n">
        <f aca="false">L15-N15</f>
        <v>6111.809304</v>
      </c>
      <c r="N15" s="26" t="n">
        <f aca="false">L15*K15</f>
        <v>430445.998124571</v>
      </c>
      <c r="O15" s="19"/>
      <c r="P15" s="19"/>
      <c r="Q15" s="19"/>
      <c r="R15" s="1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20" t="n">
        <v>36739</v>
      </c>
      <c r="B16" s="9" t="n">
        <v>31</v>
      </c>
      <c r="C16" s="21" t="n">
        <f aca="false">124000/B16</f>
        <v>4000</v>
      </c>
      <c r="D16" s="21" t="n">
        <f aca="false">B16*C16</f>
        <v>124000</v>
      </c>
      <c r="E16" s="21" t="n">
        <f aca="false">E15+D16</f>
        <v>902000</v>
      </c>
      <c r="F16" s="22" t="n">
        <f aca="false">Curves!X11</f>
        <v>2.534</v>
      </c>
      <c r="G16" s="23" t="n">
        <f aca="false">Curves!H11</f>
        <v>0.01</v>
      </c>
      <c r="H16" s="24" t="n">
        <f aca="false">F16+G16</f>
        <v>2.544</v>
      </c>
      <c r="I16" s="9"/>
      <c r="J16" s="19" t="n">
        <f aca="false">H16*D16</f>
        <v>315456</v>
      </c>
      <c r="K16" s="9" t="n">
        <f aca="false">Curves!Y11</f>
        <v>0.985</v>
      </c>
      <c r="L16" s="25" t="n">
        <f aca="false">(H16+$F$30+$F$31)*D16</f>
        <v>321105.723428571</v>
      </c>
      <c r="M16" s="26" t="n">
        <f aca="false">L16-N16</f>
        <v>4816.58585142857</v>
      </c>
      <c r="N16" s="26" t="n">
        <f aca="false">L16*K16</f>
        <v>316289.137577143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20" t="n">
        <v>36770</v>
      </c>
      <c r="B17" s="9" t="n">
        <v>30</v>
      </c>
      <c r="C17" s="21" t="n">
        <f aca="false">98000/B17</f>
        <v>3266.66666666667</v>
      </c>
      <c r="D17" s="21" t="n">
        <f aca="false">B17*C17</f>
        <v>98000</v>
      </c>
      <c r="E17" s="21" t="n">
        <f aca="false">E16+D17</f>
        <v>1000000</v>
      </c>
      <c r="F17" s="22" t="n">
        <f aca="false">Curves!X12</f>
        <v>2.54</v>
      </c>
      <c r="G17" s="23" t="n">
        <f aca="false">Curves!H12</f>
        <v>0.01</v>
      </c>
      <c r="H17" s="24" t="n">
        <f aca="false">F17+G17</f>
        <v>2.55</v>
      </c>
      <c r="I17" s="9"/>
      <c r="J17" s="19" t="n">
        <f aca="false">H17*D17</f>
        <v>249900</v>
      </c>
      <c r="K17" s="9" t="n">
        <f aca="false">Curves!Y12</f>
        <v>0.984</v>
      </c>
      <c r="L17" s="25" t="n">
        <f aca="false">(H17+$F$30+$F$31)*D17</f>
        <v>254365.104</v>
      </c>
      <c r="M17" s="26" t="n">
        <f aca="false">L17-N17</f>
        <v>4069.84166400001</v>
      </c>
      <c r="N17" s="26" t="n">
        <f aca="false">L17*K17</f>
        <v>250295.262336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20" t="n">
        <v>36800</v>
      </c>
      <c r="B18" s="9" t="n">
        <v>31</v>
      </c>
      <c r="C18" s="21" t="n">
        <v>0</v>
      </c>
      <c r="D18" s="21" t="n">
        <f aca="false">B18*C18</f>
        <v>0</v>
      </c>
      <c r="E18" s="21" t="n">
        <f aca="false">E17+D18</f>
        <v>1000000</v>
      </c>
      <c r="F18" s="22" t="n">
        <f aca="false">Curves!X13</f>
        <v>2.567</v>
      </c>
      <c r="G18" s="23" t="n">
        <f aca="false">Curves!H13</f>
        <v>0.01</v>
      </c>
      <c r="H18" s="24" t="n">
        <f aca="false">F18+G18</f>
        <v>2.577</v>
      </c>
      <c r="I18" s="9"/>
      <c r="J18" s="19" t="n">
        <f aca="false">H18*D18</f>
        <v>0</v>
      </c>
      <c r="K18" s="9" t="n">
        <f aca="false">Curves!Y13</f>
        <v>0.983</v>
      </c>
      <c r="L18" s="25" t="n">
        <f aca="false">(H18+$F$30+$F$31)*D18</f>
        <v>0</v>
      </c>
      <c r="M18" s="26" t="n">
        <f aca="false">L18-N18</f>
        <v>0</v>
      </c>
      <c r="N18" s="26" t="n">
        <f aca="false">L18*K18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20" t="n">
        <v>36831</v>
      </c>
      <c r="B19" s="9" t="n">
        <v>30</v>
      </c>
      <c r="C19" s="21" t="n">
        <v>0</v>
      </c>
      <c r="D19" s="21" t="n">
        <f aca="false">B19*C19</f>
        <v>0</v>
      </c>
      <c r="E19" s="21" t="n">
        <f aca="false">E18+D19</f>
        <v>1000000</v>
      </c>
      <c r="F19" s="22" t="n">
        <f aca="false">Curves!X14</f>
        <v>2.697</v>
      </c>
      <c r="G19" s="23" t="n">
        <f aca="false">Curves!H14</f>
        <v>0.01</v>
      </c>
      <c r="H19" s="24" t="n">
        <f aca="false">F19+G19</f>
        <v>2.707</v>
      </c>
      <c r="I19" s="9"/>
      <c r="J19" s="19" t="n">
        <f aca="false">H19*D19</f>
        <v>0</v>
      </c>
      <c r="K19" s="9" t="n">
        <f aca="false">Curves!Y14</f>
        <v>0.982</v>
      </c>
      <c r="L19" s="25" t="n">
        <f aca="false">(H19+E36-$F$32)*D19</f>
        <v>0</v>
      </c>
      <c r="M19" s="26" t="n">
        <f aca="false">L19-N19</f>
        <v>0</v>
      </c>
      <c r="N19" s="26" t="n">
        <f aca="false">L19*K19</f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20" t="n">
        <v>36861</v>
      </c>
      <c r="B20" s="9" t="n">
        <v>31</v>
      </c>
      <c r="C20" s="21" t="n">
        <f aca="false">-443300/B20</f>
        <v>-14300</v>
      </c>
      <c r="D20" s="21" t="n">
        <f aca="false">B20*C20</f>
        <v>-443300</v>
      </c>
      <c r="E20" s="21" t="n">
        <f aca="false">E19+D20</f>
        <v>556700</v>
      </c>
      <c r="F20" s="22" t="n">
        <f aca="false">Curves!X15</f>
        <v>2.808</v>
      </c>
      <c r="G20" s="23" t="n">
        <f aca="false">Curves!W15</f>
        <v>0.03</v>
      </c>
      <c r="H20" s="24" t="n">
        <f aca="false">F20+G20</f>
        <v>2.838</v>
      </c>
      <c r="I20" s="9"/>
      <c r="J20" s="19" t="n">
        <f aca="false">H20*D20</f>
        <v>-1258085.4</v>
      </c>
      <c r="K20" s="9" t="n">
        <f aca="false">Curves!Y15</f>
        <v>0.981</v>
      </c>
      <c r="L20" s="25" t="n">
        <f aca="false">(H20+E37-$F$32)*D20</f>
        <v>-1255868.9</v>
      </c>
      <c r="M20" s="26" t="n">
        <f aca="false">L20-N20</f>
        <v>-23861.5090999999</v>
      </c>
      <c r="N20" s="26" t="n">
        <f aca="false">L20*K20</f>
        <v>-1232007.3909</v>
      </c>
      <c r="O20" s="9"/>
      <c r="P20" s="9" t="s">
        <v>13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20" t="n">
        <v>36892</v>
      </c>
      <c r="B21" s="9" t="n">
        <v>31</v>
      </c>
      <c r="C21" s="21" t="n">
        <f aca="false">-375300/B21</f>
        <v>-12106.4516129032</v>
      </c>
      <c r="D21" s="21" t="n">
        <f aca="false">B21*C21</f>
        <v>-375300</v>
      </c>
      <c r="E21" s="21" t="n">
        <f aca="false">E20+D21</f>
        <v>181400</v>
      </c>
      <c r="F21" s="22" t="n">
        <f aca="false">Curves!X16</f>
        <v>2.838</v>
      </c>
      <c r="G21" s="23" t="n">
        <f aca="false">Curves!W16</f>
        <v>0.03</v>
      </c>
      <c r="H21" s="24" t="n">
        <f aca="false">F21+G21</f>
        <v>2.868</v>
      </c>
      <c r="I21" s="9"/>
      <c r="J21" s="19" t="n">
        <f aca="false">H21*D21</f>
        <v>-1076360.4</v>
      </c>
      <c r="K21" s="9" t="n">
        <f aca="false">Curves!Y16</f>
        <v>0.98</v>
      </c>
      <c r="L21" s="25" t="n">
        <f aca="false">(H21+E38-$F$32)*D21</f>
        <v>-1074483.9</v>
      </c>
      <c r="M21" s="26" t="n">
        <f aca="false">L21-N21</f>
        <v>-21489.6780000001</v>
      </c>
      <c r="N21" s="26" t="n">
        <f aca="false">L21*K21</f>
        <v>-1052994.222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20" t="n">
        <v>36923</v>
      </c>
      <c r="B22" s="9" t="n">
        <v>28</v>
      </c>
      <c r="C22" s="21" t="n">
        <f aca="false">-181400/B22</f>
        <v>-6478.57142857143</v>
      </c>
      <c r="D22" s="21" t="n">
        <f aca="false">B22*C22</f>
        <v>-181400</v>
      </c>
      <c r="E22" s="21" t="n">
        <f aca="false">E21+D22</f>
        <v>0</v>
      </c>
      <c r="F22" s="22" t="n">
        <f aca="false">Curves!X17</f>
        <v>2.7</v>
      </c>
      <c r="G22" s="23" t="n">
        <f aca="false">Curves!W17</f>
        <v>0.03</v>
      </c>
      <c r="H22" s="24" t="n">
        <f aca="false">F22+G22</f>
        <v>2.73</v>
      </c>
      <c r="I22" s="9"/>
      <c r="J22" s="19" t="n">
        <f aca="false">H22*D22</f>
        <v>-495222</v>
      </c>
      <c r="K22" s="9" t="n">
        <f aca="false">Curves!Y17</f>
        <v>0.979</v>
      </c>
      <c r="L22" s="25" t="n">
        <f aca="false">(H22+E39-$F$32)*D22</f>
        <v>-494315</v>
      </c>
      <c r="M22" s="26" t="n">
        <f aca="false">L22-N22</f>
        <v>-10380.615</v>
      </c>
      <c r="N22" s="26" t="n">
        <f aca="false">L22*K22</f>
        <v>-483934.385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20" t="n">
        <v>36951</v>
      </c>
      <c r="B23" s="9" t="n">
        <v>31</v>
      </c>
      <c r="C23" s="21" t="n">
        <v>0</v>
      </c>
      <c r="D23" s="21" t="n">
        <f aca="false">B23*C23</f>
        <v>0</v>
      </c>
      <c r="E23" s="21" t="n">
        <f aca="false">E22+D23</f>
        <v>0</v>
      </c>
      <c r="F23" s="22" t="n">
        <f aca="false">Curves!X18</f>
        <v>2.578</v>
      </c>
      <c r="G23" s="23" t="n">
        <f aca="false">Curves!W18</f>
        <v>0.03</v>
      </c>
      <c r="H23" s="24" t="n">
        <f aca="false">F23+G23</f>
        <v>2.608</v>
      </c>
      <c r="I23" s="9"/>
      <c r="J23" s="19" t="n">
        <f aca="false">H23*D23</f>
        <v>0</v>
      </c>
      <c r="K23" s="9" t="n">
        <f aca="false">Curves!Y18</f>
        <v>0.978</v>
      </c>
      <c r="L23" s="25" t="n">
        <f aca="false">(H23+E40-$F$32)*D23</f>
        <v>0</v>
      </c>
      <c r="M23" s="26" t="n">
        <f aca="false">L23-N23</f>
        <v>0</v>
      </c>
      <c r="N23" s="26" t="n">
        <f aca="false">L23*K23</f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5" t="n">
        <v>36982</v>
      </c>
      <c r="B24" s="8" t="n">
        <v>30</v>
      </c>
      <c r="C24" s="16" t="n">
        <v>0</v>
      </c>
      <c r="D24" s="16" t="n">
        <f aca="false">B24*C24</f>
        <v>0</v>
      </c>
      <c r="E24" s="16" t="n">
        <f aca="false">E23+D24</f>
        <v>0</v>
      </c>
      <c r="F24" s="27" t="n">
        <v>0</v>
      </c>
      <c r="G24" s="23" t="n">
        <v>0</v>
      </c>
      <c r="H24" s="18" t="n">
        <f aca="false">F24+G24</f>
        <v>0</v>
      </c>
      <c r="J24" s="19" t="n">
        <f aca="false">H24*D24</f>
        <v>0</v>
      </c>
      <c r="K24" s="9" t="n">
        <f aca="false">Curves!Y19</f>
        <v>0</v>
      </c>
      <c r="L24" s="28" t="n">
        <f aca="false">(H24+E41-$F$32)*D24</f>
        <v>-0</v>
      </c>
      <c r="M24" s="26" t="n">
        <f aca="false">L24-N24</f>
        <v>0</v>
      </c>
      <c r="N24" s="26" t="n">
        <f aca="false">L24*K24</f>
        <v>-0</v>
      </c>
    </row>
    <row r="25" customFormat="false" ht="15.75" hidden="false" customHeight="false" outlineLevel="0" collapsed="false">
      <c r="A25" s="15" t="n">
        <v>37012</v>
      </c>
      <c r="B25" s="8" t="n">
        <v>31</v>
      </c>
      <c r="C25" s="16" t="n">
        <v>0</v>
      </c>
      <c r="D25" s="16" t="n">
        <f aca="false">B25*C25</f>
        <v>0</v>
      </c>
      <c r="E25" s="16" t="n">
        <f aca="false">E24+D25</f>
        <v>0</v>
      </c>
      <c r="F25" s="27" t="n">
        <v>0</v>
      </c>
      <c r="G25" s="23" t="n">
        <v>0</v>
      </c>
      <c r="H25" s="18" t="n">
        <f aca="false">F25+G25</f>
        <v>0</v>
      </c>
      <c r="J25" s="19" t="n">
        <f aca="false">H25*D25</f>
        <v>0</v>
      </c>
      <c r="K25" s="9" t="n">
        <f aca="false">Curves!Y20</f>
        <v>0</v>
      </c>
      <c r="L25" s="28" t="n">
        <f aca="false">(H25+E42-$F$32)*D25</f>
        <v>-0</v>
      </c>
      <c r="M25" s="26" t="n">
        <f aca="false">L25-N25</f>
        <v>0</v>
      </c>
      <c r="N25" s="26" t="n">
        <f aca="false">L25*K25</f>
        <v>-0</v>
      </c>
    </row>
    <row r="26" customFormat="false" ht="15.75" hidden="false" customHeight="false" outlineLevel="0" collapsed="false">
      <c r="A26" s="15" t="n">
        <v>37043</v>
      </c>
      <c r="B26" s="8" t="n">
        <v>30</v>
      </c>
      <c r="C26" s="16" t="n">
        <v>0</v>
      </c>
      <c r="D26" s="16" t="n">
        <f aca="false">B26*C26</f>
        <v>0</v>
      </c>
      <c r="E26" s="16" t="n">
        <f aca="false">E25+D26</f>
        <v>0</v>
      </c>
      <c r="F26" s="27" t="n">
        <v>0</v>
      </c>
      <c r="G26" s="23" t="n">
        <v>0</v>
      </c>
      <c r="H26" s="18" t="n">
        <f aca="false">F26+G26</f>
        <v>0</v>
      </c>
      <c r="J26" s="19" t="n">
        <f aca="false">H26*D26</f>
        <v>0</v>
      </c>
      <c r="K26" s="9" t="n">
        <f aca="false">Curves!Y21</f>
        <v>0</v>
      </c>
      <c r="L26" s="28" t="n">
        <f aca="false">(H26+E43-$F$32)*D26</f>
        <v>-0</v>
      </c>
      <c r="M26" s="26" t="n">
        <f aca="false">L26-N26</f>
        <v>0</v>
      </c>
      <c r="N26" s="26" t="n">
        <f aca="false">L26*K26</f>
        <v>-0</v>
      </c>
      <c r="P26" s="8" t="s">
        <v>13</v>
      </c>
    </row>
    <row r="27" customFormat="false" ht="15.75" hidden="false" customHeight="false" outlineLevel="0" collapsed="false">
      <c r="G27" s="17"/>
      <c r="H27" s="18"/>
      <c r="J27" s="19"/>
      <c r="L27" s="25"/>
      <c r="N27" s="26" t="s">
        <v>13</v>
      </c>
    </row>
    <row r="28" customFormat="false" ht="15.75" hidden="false" customHeight="false" outlineLevel="0" collapsed="false">
      <c r="C28" s="8" t="s">
        <v>13</v>
      </c>
      <c r="E28" s="29" t="n">
        <f aca="false">E18</f>
        <v>1000000</v>
      </c>
      <c r="H28" s="30" t="n">
        <f aca="false">J28/E28</f>
        <v>-0.30497305</v>
      </c>
      <c r="J28" s="31" t="n">
        <f aca="false">SUM(J9:J27)</f>
        <v>-304973.05</v>
      </c>
      <c r="L28" s="25" t="n">
        <f aca="false">SUM(L12:L27)</f>
        <v>-254410.764285714</v>
      </c>
      <c r="M28" s="19" t="n">
        <f aca="false">SUM(M12:M27)</f>
        <v>-22828.4802165714</v>
      </c>
      <c r="N28" s="26" t="n">
        <f aca="false">SUM(N12:N24)</f>
        <v>-231582.284069143</v>
      </c>
    </row>
    <row r="29" customFormat="false" ht="15.75" hidden="false" customHeight="false" outlineLevel="0" collapsed="false">
      <c r="C29" s="8" t="s">
        <v>13</v>
      </c>
      <c r="D29" s="32" t="s">
        <v>13</v>
      </c>
      <c r="E29" s="8" t="s">
        <v>13</v>
      </c>
      <c r="F29" s="8" t="s">
        <v>13</v>
      </c>
      <c r="J29" s="33" t="n">
        <f aca="false">J28/E28</f>
        <v>-0.30497305</v>
      </c>
      <c r="K29" s="9" t="s">
        <v>69</v>
      </c>
      <c r="M29" s="24" t="s">
        <v>13</v>
      </c>
      <c r="N29" s="34" t="n">
        <f aca="false">N28/E28</f>
        <v>-0.231582284069143</v>
      </c>
      <c r="O29" s="8" t="s">
        <v>70</v>
      </c>
    </row>
    <row r="30" customFormat="false" ht="15.75" hidden="false" customHeight="false" outlineLevel="0" collapsed="false">
      <c r="A30" s="10" t="s">
        <v>71</v>
      </c>
      <c r="C30" s="8" t="s">
        <v>72</v>
      </c>
      <c r="E30" s="35" t="n">
        <v>0.016</v>
      </c>
      <c r="F30" s="30" t="n">
        <f aca="false">E30*AVERAGE(H12:H18)</f>
        <v>0.0405622857142857</v>
      </c>
      <c r="G30" s="8" t="s">
        <v>13</v>
      </c>
      <c r="I30" s="36"/>
    </row>
    <row r="31" customFormat="false" ht="15.75" hidden="false" customHeight="false" outlineLevel="0" collapsed="false">
      <c r="A31" s="10"/>
      <c r="C31" s="8" t="s">
        <v>73</v>
      </c>
      <c r="F31" s="37" t="n">
        <v>0.005</v>
      </c>
      <c r="I31" s="36"/>
    </row>
    <row r="32" customFormat="false" ht="15.75" hidden="false" customHeight="false" outlineLevel="0" collapsed="false">
      <c r="A32" s="10"/>
      <c r="C32" s="8" t="s">
        <v>74</v>
      </c>
      <c r="F32" s="37" t="n">
        <v>0.005</v>
      </c>
      <c r="I32" s="36"/>
    </row>
    <row r="33" customFormat="false" ht="15.75" hidden="false" customHeight="false" outlineLevel="0" collapsed="false">
      <c r="A33" s="10"/>
      <c r="E33" s="35"/>
      <c r="F33" s="30"/>
      <c r="I33" s="36"/>
    </row>
    <row r="35" customFormat="false" ht="15.75" hidden="false" customHeight="false" outlineLevel="0" collapsed="false">
      <c r="E35" s="30"/>
      <c r="H35" s="30"/>
    </row>
    <row r="36" customFormat="false" ht="15.75" hidden="false" customHeight="false" outlineLevel="0" collapsed="false">
      <c r="E36" s="30"/>
      <c r="H36" s="30"/>
    </row>
    <row r="37" customFormat="false" ht="15.75" hidden="false" customHeight="false" outlineLevel="0" collapsed="false">
      <c r="E37" s="30"/>
    </row>
    <row r="38" customFormat="false" ht="15.75" hidden="false" customHeight="false" outlineLevel="0" collapsed="false">
      <c r="E38" s="30"/>
    </row>
    <row r="39" customFormat="false" ht="15.75" hidden="false" customHeight="false" outlineLevel="0" collapsed="false">
      <c r="E39" s="30"/>
    </row>
    <row r="40" customFormat="false" ht="15.75" hidden="false" customHeight="false" outlineLevel="0" collapsed="false">
      <c r="E40" s="30"/>
    </row>
    <row r="41" customFormat="false" ht="15.75" hidden="false" customHeight="false" outlineLevel="0" collapsed="false">
      <c r="E41" s="30"/>
    </row>
    <row r="42" customFormat="false" ht="15.75" hidden="false" customHeight="false" outlineLevel="0" collapsed="false">
      <c r="E42" s="30"/>
    </row>
    <row r="43" customFormat="false" ht="15.75" hidden="false" customHeight="false" outlineLevel="0" collapsed="false">
      <c r="E43" s="30"/>
    </row>
    <row r="44" customFormat="false" ht="15.75" hidden="false" customHeight="false" outlineLevel="0" collapsed="false">
      <c r="E44" s="30"/>
    </row>
    <row r="45" customFormat="false" ht="15.75" hidden="false" customHeight="false" outlineLevel="0" collapsed="false">
      <c r="E45" s="30"/>
    </row>
    <row r="46" customFormat="false" ht="15.75" hidden="false" customHeight="false" outlineLevel="0" collapsed="false">
      <c r="E46" s="30"/>
    </row>
  </sheetData>
  <mergeCells count="1">
    <mergeCell ref="C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1999-08-31T18:03:57Z</dcterms:created>
  <dc:creator>Gomez, Julie A</dc:creator>
  <dc:description/>
  <dc:language>en-US</dc:language>
  <cp:lastModifiedBy>bhorn</cp:lastModifiedBy>
  <cp:lastPrinted>2000-02-08T11:39:47Z</cp:lastPrinted>
  <cp:revision>0</cp:revision>
  <dc:subject/>
  <dc:title/>
</cp:coreProperties>
</file>