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<sst xmlns="http://schemas.openxmlformats.org/spreadsheetml/2006/main" count="127" uniqueCount="66">
  <si>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</si>
  <si>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</si>
  <si>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</si>
  <si>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</si>
  <si>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</si>
  <si>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</si>
  <si>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</si>
  <si>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</si>
  <si>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</si>
  <si>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</si>
  <si>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</si>
  <si>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</si>
  <si>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</si>
  <si>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</si>
  <si>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</si>
  <si>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</si>
  <si>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</si>
  <si>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</si>
  <si>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</si>
  <si>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</si>
  <si>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</si>
  <si>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</si>
  <si>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</si>
  <si>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</si>
  <si>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</si>
  <si>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</si>
  <si>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</si>
  <si>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</si>
  <si>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</si>
  <si>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</si>
  <si>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</si>
  <si>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</si>
  <si>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</si>
  <si>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</si>
  <si>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</si>
  <si>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</si>
  <si>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</si>
  <si>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</si>
  <si>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</si>
  <si>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</si>
  <si>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</si>
  <si>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</si>
  <si>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</si>
  <si>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</si>
  <si>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</si>
  <si>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</si>
  <si>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</si>
  <si>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</si>
  <si>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</si>
  <si>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</si>
  <si>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</si>
  <si>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</si>
  <si>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</si>
  <si>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</si>
  <si>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</si>
  <si>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</si>
  <si>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</si>
  <si>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</si>
  <si>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</si>
  <si>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</si>
  <si>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</si>
  <si>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B</t>
  </si>
  <si>
    <t xml:space="preserve">C</t>
  </si>
  <si>
    <t xml:space="preserve">A- EIA  Octoberber 00 REVISED ESTIMATE</t>
  </si>
  <si>
    <t xml:space="preserve">B- EIA  November 00 ESTIMATE</t>
  </si>
  <si>
    <t xml:space="preserve">C- EIA  November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</si>
</sst>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-73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-209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2" t="n">
        <v>2190</v>
      </c>
      <c r="K22" s="33" t="n">
        <f aca="false">(J22-H22)/31</f>
        <v>6.25806451612903</v>
      </c>
      <c r="L22" s="32" t="n">
        <v>2473</v>
      </c>
      <c r="M22" s="2" t="n">
        <f aca="false">(L22-J22)/30</f>
        <v>9.43333333333333</v>
      </c>
      <c r="N22" s="34" t="n">
        <v>2718</v>
      </c>
      <c r="O22" s="2" t="n">
        <f aca="false">(N22-L22)/31</f>
        <v>7.90322580645161</v>
      </c>
      <c r="Q22" s="0"/>
      <c r="S22" s="0"/>
      <c r="U22" s="0"/>
      <c r="W22" s="0"/>
      <c r="Y22" s="0"/>
    </row>
    <row r="23" customFormat="false" ht="22.5" hidden="true" customHeight="false" outlineLevel="0" collapsed="false">
      <c r="A23" s="35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2" t="n">
        <f aca="false">IF(H20=0,R50,H20)-(-I28*0.0001)</f>
        <v>2428.00094897361</v>
      </c>
      <c r="I23" s="2" t="n">
        <f aca="false">IF(H20=0,(-R50+H23)/0.0001,(-H20+H23)/0.0001)</f>
        <v>9.48973607137305</v>
      </c>
      <c r="J23" s="32" t="n">
        <f aca="false">IF(J20=0,T50,J20)-(-K28*0.0001)</f>
        <v>2698.00089882698</v>
      </c>
      <c r="K23" s="33" t="n">
        <f aca="false">IF(J20=0,(-T50+J23)/0.0001,(-J20+J23)/0.0001)</f>
        <v>8.98826979664591</v>
      </c>
      <c r="L23" s="32" t="n">
        <f aca="false">IF(L20=0,V50,L20)-(-M28*0.0001)</f>
        <v>2928.00095060606</v>
      </c>
      <c r="M23" s="2" t="n">
        <f aca="false">IF(L20=0,(-V50+L23)/0.0001,(-L20+L23)/0.0001)</f>
        <v>9.50606060541759</v>
      </c>
      <c r="N23" s="36" t="n">
        <f aca="false">IF(N20=0,X50,N20)-(-O28*0.0001)</f>
        <v>3191.00047478006</v>
      </c>
      <c r="O23" s="2" t="n">
        <f aca="false">IF(N20=0,(-X50+N23)/0.0001,(-N20+N23)/0.0001)</f>
        <v>4.74780058539182</v>
      </c>
      <c r="P23" s="2" t="n">
        <f aca="false">(C23+E23+G23+I23+K23+O23)/6</f>
        <v>7.68744918218545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5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2" t="n">
        <f aca="false">IF(H20=0,R50,H20)-(-I29*0.0001)</f>
        <v>2428.00101290323</v>
      </c>
      <c r="I24" s="2" t="n">
        <f aca="false">IF(H20=0,(-R50+H24)/0.0001,(-H20+H24)/0.0001)</f>
        <v>10.1290322572822</v>
      </c>
      <c r="J24" s="32" t="n">
        <f aca="false">IF(J20=0,T50,J20)-(-K29*0.0001)</f>
        <v>2698.00092688172</v>
      </c>
      <c r="K24" s="33" t="n">
        <f aca="false">IF(J20=0,(-T50+J24)/0.0001,(-J20+J24)/0.0001)</f>
        <v>9.26881720261008</v>
      </c>
      <c r="L24" s="32" t="n">
        <f aca="false">IF(L20=0,V50,L20)-(-M29*0.0001)</f>
        <v>2928.00111222222</v>
      </c>
      <c r="M24" s="2" t="n">
        <f aca="false">IF(L20=0,(-V50+L24)/0.0001,(-L20+L24)/0.0001)</f>
        <v>11.1222222221841</v>
      </c>
      <c r="N24" s="36" t="n">
        <f aca="false">IF(N20=0,X50,N20)-(-O29*0.0001)</f>
        <v>3191.00065913979</v>
      </c>
      <c r="O24" s="2" t="n">
        <f aca="false">IF(N20=0,(-X50+N24)/0.0001,(-N20+N24)/0.0001)</f>
        <v>6.5913978505705</v>
      </c>
      <c r="P24" s="2" t="n">
        <f aca="false">(C24+E24+G24+I24+K24+O24)/6</f>
        <v>8.36749379648912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5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2" t="n">
        <f aca="false">IF(H20=0,R50,H20)-(-I13*0.0001)</f>
        <v>2428.00069032258</v>
      </c>
      <c r="I25" s="2" t="n">
        <f aca="false">IF(H20=0,(-R50+H25)/0.0001,(-H20+H25)/0.0001)</f>
        <v>6.903225807946</v>
      </c>
      <c r="J25" s="32" t="n">
        <f aca="false">IF(J20=0,T50,J20)-(-K13*0.0001)</f>
        <v>2698.00067419355</v>
      </c>
      <c r="K25" s="33" t="n">
        <f aca="false">IF(J20=0,(-T50+J25)/0.0001,(-J20+J25)/0.0001)</f>
        <v>6.74193548547919</v>
      </c>
      <c r="L25" s="32" t="n">
        <f aca="false">IF(L20=0,V50,L20)-(-M13*0.0001)</f>
        <v>2928.00072666667</v>
      </c>
      <c r="M25" s="2" t="n">
        <f aca="false">IF(L20=0,(-V50+L25)/0.0001,(-L20+L25)/0.0001)</f>
        <v>7.26666666650999</v>
      </c>
      <c r="N25" s="36" t="n">
        <f aca="false">IF(N20=0,X50,N20)-(-O13*0.0001)</f>
        <v>3191.00051935484</v>
      </c>
      <c r="O25" s="2" t="n">
        <f aca="false">IF(N20=0,(-X50+N25)/0.0001,(-N20+N25)/0.0001)</f>
        <v>5.19354838615982</v>
      </c>
      <c r="P25" s="2" t="n">
        <f aca="false">(C25+E25+G25+I25+K25+O25)/6</f>
        <v>6.60179211460369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2"/>
      <c r="I26" s="2"/>
      <c r="J26" s="32"/>
      <c r="K26" s="33"/>
      <c r="L26" s="32"/>
      <c r="M26" s="2"/>
      <c r="N26" s="37" t="s">
        <v>33</v>
      </c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8" t="s">
        <v>34</v>
      </c>
      <c r="B27" s="39"/>
      <c r="C27" s="40"/>
      <c r="D27" s="39"/>
      <c r="E27" s="40"/>
      <c r="F27" s="39"/>
      <c r="G27" s="40"/>
      <c r="H27" s="39"/>
      <c r="I27" s="40"/>
      <c r="J27" s="39"/>
      <c r="K27" s="39"/>
      <c r="L27" s="39"/>
      <c r="M27" s="40"/>
      <c r="N27" s="40"/>
      <c r="O27" s="40"/>
      <c r="P27" s="41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2" t="s">
        <v>35</v>
      </c>
      <c r="B28" s="32" t="n">
        <f aca="false">AVERAGE(B9:B19)</f>
        <v>1514.63636363636</v>
      </c>
      <c r="C28" s="33" t="n">
        <f aca="false">AVERAGE(C9:C19)</f>
        <v>2.91589743589744</v>
      </c>
      <c r="D28" s="43" t="n">
        <f aca="false">AVERAGE(D9:D19)</f>
        <v>1806.63636363636</v>
      </c>
      <c r="E28" s="33" t="n">
        <f aca="false">AVERAGE(E9:E19)</f>
        <v>9.41935483870968</v>
      </c>
      <c r="F28" s="43" t="n">
        <f aca="false">AVERAGE(F9:F19)</f>
        <v>2123.54545454545</v>
      </c>
      <c r="G28" s="33" t="n">
        <f aca="false">AVERAGE(G9:G19)</f>
        <v>10.5636363636364</v>
      </c>
      <c r="H28" s="43" t="n">
        <f aca="false">AVERAGE(H9:H19)</f>
        <v>2417.72727272727</v>
      </c>
      <c r="I28" s="33" t="n">
        <f aca="false">AVERAGE(I9:I19)</f>
        <v>9.48973607038123</v>
      </c>
      <c r="J28" s="43" t="n">
        <f aca="false">AVERAGE(J9:J19)</f>
        <v>2696.36363636364</v>
      </c>
      <c r="K28" s="33" t="n">
        <f aca="false">AVERAGE(K9:K19)</f>
        <v>8.98826979472141</v>
      </c>
      <c r="L28" s="43" t="n">
        <f aca="false">AVERAGE(L9:L19)</f>
        <v>2981.54545454545</v>
      </c>
      <c r="M28" s="33" t="n">
        <f aca="false">AVERAGE(M9:M19)</f>
        <v>9.50606060606061</v>
      </c>
      <c r="N28" s="43" t="n">
        <f aca="false">AVERAGE(N9:N19)</f>
        <v>3128.72727272727</v>
      </c>
      <c r="O28" s="33" t="n">
        <f aca="false">AVERAGE(O9:O19)</f>
        <v>4.74780058651026</v>
      </c>
      <c r="P28" s="33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2" t="s">
        <v>36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2" t="s">
        <v>37</v>
      </c>
      <c r="B30" s="32"/>
      <c r="C30" s="33"/>
      <c r="D30" s="32"/>
      <c r="E30" s="33"/>
      <c r="F30" s="32"/>
      <c r="G30" s="33"/>
      <c r="H30" s="32"/>
      <c r="I30" s="33"/>
      <c r="J30" s="32"/>
      <c r="K30" s="33"/>
      <c r="L30" s="32"/>
      <c r="M30" s="33"/>
      <c r="N30" s="32"/>
      <c r="O30" s="33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2" t="s">
        <v>38</v>
      </c>
      <c r="B31" s="32"/>
      <c r="C31" s="33"/>
      <c r="D31" s="32"/>
      <c r="E31" s="33"/>
      <c r="F31" s="32"/>
      <c r="G31" s="33"/>
      <c r="H31" s="32"/>
      <c r="I31" s="33"/>
      <c r="J31" s="32"/>
      <c r="K31" s="33"/>
      <c r="L31" s="32"/>
      <c r="M31" s="33"/>
      <c r="N31" s="32"/>
      <c r="O31" s="33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2" t="s">
        <v>35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2" t="s">
        <v>39</v>
      </c>
      <c r="B33" s="46" t="n">
        <f aca="false">(B29-L55)/($N$29-$L$55)</f>
        <v>0.33039225088712</v>
      </c>
      <c r="C33" s="39"/>
      <c r="D33" s="46" t="n">
        <f aca="false">(D29-B29)/($N$29-$L$55)</f>
        <v>0.124244749208785</v>
      </c>
      <c r="E33" s="39"/>
      <c r="F33" s="46" t="n">
        <f aca="false">(F29-D29)/($N$29-$L$55)</f>
        <v>0.131965090630095</v>
      </c>
      <c r="G33" s="39"/>
      <c r="H33" s="46" t="n">
        <f aca="false">(H29-F29)/($N$29-$L$55)</f>
        <v>0.123765224896902</v>
      </c>
      <c r="I33" s="39"/>
      <c r="J33" s="46" t="n">
        <f aca="false">(J29-H29)/($N$29-$L$55)</f>
        <v>0.114941977558262</v>
      </c>
      <c r="K33" s="39"/>
      <c r="L33" s="46" t="n">
        <f aca="false">(L29-J29)/($N$29-$L$55)</f>
        <v>0.117147789392922</v>
      </c>
      <c r="M33" s="39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40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41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33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42</v>
      </c>
      <c r="E37" s="53"/>
      <c r="F37" s="53" t="s">
        <v>43</v>
      </c>
      <c r="G37" s="53"/>
      <c r="H37" s="53" t="s">
        <v>44</v>
      </c>
      <c r="I37" s="53"/>
      <c r="J37" s="53" t="s">
        <v>45</v>
      </c>
      <c r="K37" s="53"/>
      <c r="L37" s="53" t="s">
        <v>46</v>
      </c>
      <c r="M37" s="53"/>
      <c r="N37" s="22" t="s">
        <v>47</v>
      </c>
      <c r="P37" s="21" t="s">
        <v>48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49</v>
      </c>
      <c r="P38" s="24" t="s">
        <v>50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51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33" t="n">
        <f aca="false">(F50-D50)/31</f>
        <v>-16.9032258064516</v>
      </c>
      <c r="H50" s="32" t="n">
        <v>1712</v>
      </c>
      <c r="I50" s="33" t="n">
        <f aca="false">(H50-F50)/31</f>
        <v>-14.9354838709677</v>
      </c>
      <c r="J50" s="32" t="n">
        <v>1426</v>
      </c>
      <c r="K50" s="33" t="n">
        <f aca="false">(J50-H50)/28</f>
        <v>-10.2142857142857</v>
      </c>
      <c r="L50" s="32" t="n">
        <v>1183</v>
      </c>
      <c r="M50" s="33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52</v>
      </c>
      <c r="B52" s="31"/>
      <c r="C52" s="31"/>
      <c r="D52" s="32" t="n">
        <f aca="false">IF(D50=0,N19,D50)-(-E54*0.0001)</f>
        <v>2698.99940433175</v>
      </c>
      <c r="E52" s="2" t="n">
        <f aca="false">(D52-N21)/30</f>
        <v>-10.9000198556083</v>
      </c>
      <c r="F52" s="32" t="n">
        <f aca="false">IF(F50=0,D49,F50)-(-G54*0.0001)</f>
        <v>2174.99862580645</v>
      </c>
      <c r="G52" s="2" t="n">
        <f aca="false">(F52-D52)/31</f>
        <v>-16.9032509201709</v>
      </c>
      <c r="H52" s="36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-13.6546718795078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53</v>
      </c>
      <c r="B53" s="58"/>
      <c r="C53" s="58"/>
      <c r="D53" s="32"/>
      <c r="E53" s="2" t="n">
        <f aca="false">(D53-N22)/30</f>
        <v>-90.6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40"/>
      <c r="O53" s="40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54</v>
      </c>
      <c r="B54" s="32"/>
      <c r="C54" s="32"/>
      <c r="D54" s="32" t="n">
        <f aca="false">AVERAGE(D40:D49)</f>
        <v>3012.3</v>
      </c>
      <c r="E54" s="2" t="n">
        <f aca="false">(D54-N23)/30</f>
        <v>-5.95668249266861</v>
      </c>
      <c r="F54" s="32" t="n">
        <f aca="false">AVERAGE(F40:F49)</f>
        <v>2586.3</v>
      </c>
      <c r="G54" s="2" t="n">
        <f aca="false">(F54-D54)/31</f>
        <v>-13.741935483871</v>
      </c>
      <c r="H54" s="36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9"/>
      <c r="P54" s="2" t="n">
        <f aca="false">(E54+G54+I54+K54+M54)/5</f>
        <v>-12.0337413195192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55</v>
      </c>
      <c r="B55" s="32"/>
      <c r="C55" s="32"/>
      <c r="D55" s="32" t="n">
        <f aca="false">AVERAGE(D48:D49)</f>
        <v>2638.5</v>
      </c>
      <c r="E55" s="2" t="n">
        <f aca="false">(D55-N24)/30</f>
        <v>-18.4166886379928</v>
      </c>
      <c r="F55" s="32" t="n">
        <f aca="false">AVERAGE(F48:F49)</f>
        <v>2163</v>
      </c>
      <c r="G55" s="2" t="n">
        <f aca="false">(F55-D55)/31</f>
        <v>-15.3387096774194</v>
      </c>
      <c r="H55" s="36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9"/>
      <c r="O55" s="39"/>
      <c r="P55" s="2" t="n">
        <f aca="false">(E55+G55+I55+K55+M55)/5</f>
        <v>-15.6666751965812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56</v>
      </c>
      <c r="B56" s="32"/>
      <c r="C56" s="32"/>
      <c r="D56" s="32"/>
      <c r="E56" s="2" t="n">
        <f aca="false">(D56-N25)/30</f>
        <v>-106.366683978495</v>
      </c>
      <c r="F56" s="32"/>
      <c r="G56" s="2" t="n">
        <f aca="false">(F56-D56)/31</f>
        <v>0</v>
      </c>
      <c r="H56" s="36"/>
      <c r="I56" s="33"/>
      <c r="J56" s="32"/>
      <c r="K56" s="33"/>
      <c r="L56" s="32"/>
      <c r="M56" s="33"/>
      <c r="N56" s="39"/>
      <c r="O56" s="39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57</v>
      </c>
      <c r="B57" s="32"/>
      <c r="C57" s="32"/>
      <c r="D57" s="32"/>
      <c r="E57" s="2" t="e">
        <f aca="false">(D57-N26)/30</f>
        <v>#VALUE!</v>
      </c>
      <c r="F57" s="32"/>
      <c r="G57" s="2" t="n">
        <f aca="false">(F57-D57)/31</f>
        <v>0</v>
      </c>
      <c r="H57" s="36"/>
      <c r="I57" s="33"/>
      <c r="J57" s="32"/>
      <c r="K57" s="33"/>
      <c r="L57" s="32"/>
      <c r="M57" s="33"/>
      <c r="N57" s="39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58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59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60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1" t="s">
        <v>29</v>
      </c>
      <c r="D62" s="34" t="n">
        <v>2425</v>
      </c>
      <c r="E62" s="2" t="n">
        <f aca="false">(D62-N22)/30</f>
        <v>-9.76666666666667</v>
      </c>
      <c r="F62" s="34" t="n">
        <f aca="false">D62+[1]STOR951!$E$25/7*1-158-158-175+[2]STOR951!$E$25</f>
        <v>1714.57142857143</v>
      </c>
      <c r="G62" s="2" t="n">
        <f aca="false">(F62-D62)/29</f>
        <v>-24.4975369458128</v>
      </c>
      <c r="H62" s="68"/>
      <c r="J62" s="68"/>
      <c r="L62" s="68"/>
    </row>
    <row r="63" customFormat="false" ht="12.75" hidden="false" customHeight="false" outlineLevel="0" collapsed="false">
      <c r="A63" s="63"/>
      <c r="C63" s="69"/>
      <c r="D63" s="37" t="s">
        <v>61</v>
      </c>
      <c r="F63" s="37" t="s">
        <v>62</v>
      </c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2001-01-03T16:28:41Z</cp:lastPrinted>
  <cp:revision>0</cp:revision>
  <dc:subject/>
  <dc:title/>
</cp:coreProperties>
</file>