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ap" sheetId="1" state="visible" r:id="rId3"/>
    <sheet name="$ VOLS" sheetId="2" state="visible" r:id="rId4"/>
    <sheet name="GALV 249-L  250" sheetId="3" state="visible" r:id="rId5"/>
    <sheet name="SP 18" sheetId="4" state="visible" r:id="rId6"/>
    <sheet name="HI 235" sheetId="5" state="visible" r:id="rId7"/>
    <sheet name="HI 235-flash" sheetId="6" state="visible" r:id="rId8"/>
    <sheet name="WCAM 39" sheetId="7" state="visible" r:id="rId9"/>
    <sheet name="WCAM 522-543" sheetId="8" state="visible" r:id="rId10"/>
    <sheet name="VERM 84" sheetId="9" state="visible" r:id="rId11"/>
    <sheet name="VERM376-375" sheetId="10" state="visible" r:id="rId12"/>
    <sheet name="BRAZ 368" sheetId="11" state="visible" r:id="rId13"/>
    <sheet name="HI 199" sheetId="12" state="visible" r:id="rId14"/>
    <sheet name="GB-236-367" sheetId="13" state="visible" r:id="rId15"/>
    <sheet name="ECAM 138-152" sheetId="14" state="visible" r:id="rId16"/>
  </sheets>
  <externalReferences>
    <externalReference r:id="rId17"/>
  </externalReferences>
  <definedNames>
    <definedName function="false" hidden="false" localSheetId="1" name="_xlnm.Print_Area" vbProcedure="false">'$ VOLS'!$A$24:$D$85</definedName>
    <definedName function="false" hidden="false" localSheetId="10" name="_xlnm.Print_Area" vbProcedure="false">'BRAZ 368'!$B$2:$J$50</definedName>
    <definedName function="false" hidden="false" localSheetId="13" name="_xlnm.Print_Area" vbProcedure="false">'ECAM 138-152'!$B$2:$L$51</definedName>
    <definedName function="false" hidden="false" localSheetId="2" name="_xlnm.Print_Area" vbProcedure="false">'GALV 249-L  250'!$B$2:$J$50</definedName>
    <definedName function="false" hidden="false" localSheetId="12" name="_xlnm.Print_Area" vbProcedure="false">'GB-236-367'!$B$2:$J$50</definedName>
    <definedName function="false" hidden="false" localSheetId="11" name="_xlnm.Print_Area" vbProcedure="false">'HI 199'!$C$2:$N$50</definedName>
    <definedName function="false" hidden="false" localSheetId="4" name="_xlnm.Print_Area" vbProcedure="false">'HI 235'!$B$2:$J$50</definedName>
    <definedName function="false" hidden="false" localSheetId="5" name="_xlnm.Print_Area" vbProcedure="false">'HI 235-flash'!$B$2:$J$50</definedName>
    <definedName function="false" hidden="false" localSheetId="0" name="_xlnm.Print_Area" vbProcedure="false">Recap!$A$1:$I$17</definedName>
    <definedName function="false" hidden="false" localSheetId="3" name="_xlnm.Print_Area" vbProcedure="false">'SP 18'!$B$2:$J$50</definedName>
    <definedName function="false" hidden="false" localSheetId="8" name="_xlnm.Print_Area" vbProcedure="false">'VERM 84'!$B$2:$J$50</definedName>
    <definedName function="false" hidden="false" localSheetId="9" name="_xlnm.Print_Area" vbProcedure="false">'VERM376-375'!$B$2:$J$50</definedName>
    <definedName function="false" hidden="false" localSheetId="6" name="_xlnm.Print_Area" vbProcedure="false">'WCAM 39'!$B$2:$J$50</definedName>
    <definedName function="false" hidden="false" localSheetId="7" name="_xlnm.Print_Area" vbProcedure="false">'WCAM 522-543'!$B$2:$L$50</definedName>
    <definedName function="false" hidden="false" name="Excel_BuiltIn_Database" vbProcedure="false">#REF!</definedName>
    <definedName function="false" hidden="false" name="GAS_PRODUCER" vbProcedure="false">#REF!</definedName>
    <definedName function="false" hidden="false" name="OIL_PRODUCER" vbProcedure="false">#REF!</definedName>
    <definedName function="false" hidden="false" name="WSHEET" vbProcedure="false">#REF!</definedName>
    <definedName function="false" hidden="false" localSheetId="1" name="Excel_BuiltIn_Database" vbProcedure="false">#REF!</definedName>
    <definedName function="false" hidden="false" localSheetId="1" name="Excel_BuiltIn_Print_Titles" vbProcedure="false">#REF!</definedName>
    <definedName function="false" hidden="false" localSheetId="1" name="GAS_PRODUCER" vbProcedure="false">#REF!</definedName>
    <definedName function="false" hidden="false" localSheetId="1" name="OIL_PRODUCER" vbProcedure="false">#REF!</definedName>
    <definedName function="false" hidden="false" localSheetId="1" name="WSHEET" vbProcedure="false">#REF!</definedName>
    <definedName function="false" hidden="false" localSheetId="2" name="Excel_BuiltIn_Database" vbProcedure="false">#REF!</definedName>
    <definedName function="false" hidden="false" localSheetId="2" name="Excel_BuiltIn_Print_Titles" vbProcedure="false">#REF!</definedName>
    <definedName function="false" hidden="false" localSheetId="2" name="GAS_PRODUCER" vbProcedure="false">#REF!</definedName>
    <definedName function="false" hidden="false" localSheetId="2" name="OIL_PRODUCER" vbProcedure="false">#REF!</definedName>
    <definedName function="false" hidden="false" localSheetId="2" name="WSHEET" vbProcedure="false">#REF!</definedName>
    <definedName function="false" hidden="false" localSheetId="3" name="Excel_BuiltIn_Database" vbProcedure="false">#REF!</definedName>
    <definedName function="false" hidden="false" localSheetId="3" name="Excel_BuiltIn_Print_Titles" vbProcedure="false">#REF!</definedName>
    <definedName function="false" hidden="false" localSheetId="3" name="GAS_PRODUCER" vbProcedure="false">#REF!</definedName>
    <definedName function="false" hidden="false" localSheetId="3" name="OIL_PRODUCER" vbProcedure="false">#REF!</definedName>
    <definedName function="false" hidden="false" localSheetId="3" name="WSHEET" vbProcedure="false">#REF!</definedName>
    <definedName function="false" hidden="false" localSheetId="4" name="Excel_BuiltIn_Database" vbProcedure="false">#REF!</definedName>
    <definedName function="false" hidden="false" localSheetId="4" name="Excel_BuiltIn_Print_Titles" vbProcedure="false">#REF!</definedName>
    <definedName function="false" hidden="false" localSheetId="4" name="GAS_PRODUCER" vbProcedure="false">#REF!</definedName>
    <definedName function="false" hidden="false" localSheetId="4" name="OIL_PRODUCER" vbProcedure="false">#REF!</definedName>
    <definedName function="false" hidden="false" localSheetId="4" name="WSHEET" vbProcedure="false">#REF!</definedName>
    <definedName function="false" hidden="false" localSheetId="5" name="Excel_BuiltIn_Database" vbProcedure="false">#REF!</definedName>
    <definedName function="false" hidden="false" localSheetId="5" name="Excel_BuiltIn_Print_Titles" vbProcedure="false">#REF!</definedName>
    <definedName function="false" hidden="false" localSheetId="5" name="GAS_PRODUCER" vbProcedure="false">#REF!</definedName>
    <definedName function="false" hidden="false" localSheetId="5" name="OIL_PRODUCER" vbProcedure="false">#REF!</definedName>
    <definedName function="false" hidden="false" localSheetId="5" name="WSHEET" vbProcedure="false">#REF!</definedName>
    <definedName function="false" hidden="false" localSheetId="6" name="Excel_BuiltIn_Database" vbProcedure="false">#REF!</definedName>
    <definedName function="false" hidden="false" localSheetId="6" name="Excel_BuiltIn_Print_Titles" vbProcedure="false">#REF!</definedName>
    <definedName function="false" hidden="false" localSheetId="6" name="GAS_PRODUCER" vbProcedure="false">#REF!</definedName>
    <definedName function="false" hidden="false" localSheetId="6" name="OIL_PRODUCER" vbProcedure="false">#REF!</definedName>
    <definedName function="false" hidden="false" localSheetId="6" name="WSHEET" vbProcedure="false">#REF!</definedName>
    <definedName function="false" hidden="false" localSheetId="7" name="Excel_BuiltIn_Database" vbProcedure="false">#REF!</definedName>
    <definedName function="false" hidden="false" localSheetId="7" name="Excel_BuiltIn_Print_Titles" vbProcedure="false">#REF!</definedName>
    <definedName function="false" hidden="false" localSheetId="7" name="GAS_PRODUCER" vbProcedure="false">#REF!</definedName>
    <definedName function="false" hidden="false" localSheetId="7" name="OIL_PRODUCER" vbProcedure="false">#REF!</definedName>
    <definedName function="false" hidden="false" localSheetId="7" name="WSHEET" vbProcedure="false">#REF!</definedName>
    <definedName function="false" hidden="false" localSheetId="8" name="Excel_BuiltIn_Database" vbProcedure="false">#REF!</definedName>
    <definedName function="false" hidden="false" localSheetId="8" name="Excel_BuiltIn_Print_Titles" vbProcedure="false">#REF!</definedName>
    <definedName function="false" hidden="false" localSheetId="8" name="GAS_PRODUCER" vbProcedure="false">#REF!</definedName>
    <definedName function="false" hidden="false" localSheetId="8" name="OIL_PRODUCER" vbProcedure="false">#REF!</definedName>
    <definedName function="false" hidden="false" localSheetId="8" name="WSHEET" vbProcedure="false">#REF!</definedName>
    <definedName function="false" hidden="false" localSheetId="9" name="Excel_BuiltIn_Database" vbProcedure="false">#REF!</definedName>
    <definedName function="false" hidden="false" localSheetId="9" name="Excel_BuiltIn_Print_Titles" vbProcedure="false">#REF!</definedName>
    <definedName function="false" hidden="false" localSheetId="9" name="GAS_PRODUCER" vbProcedure="false">#REF!</definedName>
    <definedName function="false" hidden="false" localSheetId="9" name="OIL_PRODUCER" vbProcedure="false">#REF!</definedName>
    <definedName function="false" hidden="false" localSheetId="9" name="WSHEET" vbProcedure="false">#REF!</definedName>
    <definedName function="false" hidden="false" localSheetId="10" name="Excel_BuiltIn_Print_Titles" vbProcedure="false">#REF!</definedName>
    <definedName function="false" hidden="false" localSheetId="11" name="Excel_BuiltIn_Database" vbProcedure="false">#REF!</definedName>
    <definedName function="false" hidden="false" localSheetId="11" name="Excel_BuiltIn_Print_Titles" vbProcedure="false">#REF!</definedName>
    <definedName function="false" hidden="false" localSheetId="11" name="GAS_PRODUCER" vbProcedure="false">#REF!</definedName>
    <definedName function="false" hidden="false" localSheetId="11" name="OIL_PRODUCER" vbProcedure="false">#REF!</definedName>
    <definedName function="false" hidden="false" localSheetId="11" name="WSHEET" vbProcedure="false">#REF!</definedName>
    <definedName function="false" hidden="false" localSheetId="12" name="Excel_BuiltIn_Database" vbProcedure="false">#REF!</definedName>
    <definedName function="false" hidden="false" localSheetId="12" name="Excel_BuiltIn_Print_Titles" vbProcedure="false">#REF!</definedName>
    <definedName function="false" hidden="false" localSheetId="12" name="GAS_PRODUCER" vbProcedure="false">#REF!</definedName>
    <definedName function="false" hidden="false" localSheetId="12" name="OIL_PRODUCER" vbProcedure="false">#REF!</definedName>
    <definedName function="false" hidden="false" localSheetId="12" name="WSHEET" vbProcedure="false">#REF!</definedName>
    <definedName function="false" hidden="false" localSheetId="13" name="Excel_BuiltIn_Database" vbProcedure="false">#REF!</definedName>
    <definedName function="false" hidden="false" localSheetId="13" name="Excel_BuiltIn_Print_Titles" vbProcedure="false">#REF!</definedName>
    <definedName function="false" hidden="false" localSheetId="13" name="GAS_PRODUCER" vbProcedure="false">#REF!</definedName>
    <definedName function="false" hidden="false" localSheetId="13" name="OIL_PRODUCER" vbProcedure="false">#REF!</definedName>
    <definedName function="false" hidden="false" localSheetId="13" name="WSHEE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7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15</xdr:row>
                <xdr:rowOff>9</xdr:rowOff>
              </xdr:from>
              <xdr:to>
                <xdr:col>10</xdr:col>
                <xdr:colOff>65</xdr:colOff>
                <xdr:row>17</xdr:row>
                <xdr:rowOff>5</xdr:rowOff>
              </xdr:to>
            </anchor>
          </commentPr>
        </mc:Choice>
        <mc:Fallback/>
      </mc:AlternateContent>
    </comment>
    <comment ref="I18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16</xdr:row>
                <xdr:rowOff>9</xdr:rowOff>
              </xdr:from>
              <xdr:to>
                <xdr:col>10</xdr:col>
                <xdr:colOff>65</xdr:colOff>
                <xdr:row>18</xdr:row>
                <xdr:rowOff>5</xdr:rowOff>
              </xdr:to>
            </anchor>
          </commentPr>
        </mc:Choice>
        <mc:Fallback/>
      </mc:AlternateContent>
    </comment>
    <comment ref="I19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17</xdr:row>
                <xdr:rowOff>9</xdr:rowOff>
              </xdr:from>
              <xdr:to>
                <xdr:col>10</xdr:col>
                <xdr:colOff>65</xdr:colOff>
                <xdr:row>19</xdr:row>
                <xdr:rowOff>5</xdr:rowOff>
              </xdr:to>
            </anchor>
          </commentPr>
        </mc:Choice>
        <mc:Fallback/>
      </mc:AlternateContent>
    </comment>
    <comment ref="I20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18</xdr:row>
                <xdr:rowOff>9</xdr:rowOff>
              </xdr:from>
              <xdr:to>
                <xdr:col>10</xdr:col>
                <xdr:colOff>65</xdr:colOff>
                <xdr:row>20</xdr:row>
                <xdr:rowOff>5</xdr:rowOff>
              </xdr:to>
            </anchor>
          </commentPr>
        </mc:Choice>
        <mc:Fallback/>
      </mc:AlternateContent>
    </comment>
    <comment ref="I21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19</xdr:row>
                <xdr:rowOff>9</xdr:rowOff>
              </xdr:from>
              <xdr:to>
                <xdr:col>10</xdr:col>
                <xdr:colOff>65</xdr:colOff>
                <xdr:row>21</xdr:row>
                <xdr:rowOff>5</xdr:rowOff>
              </xdr:to>
            </anchor>
          </commentPr>
        </mc:Choice>
        <mc:Fallback/>
      </mc:AlternateContent>
    </comment>
    <comment ref="I22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20</xdr:row>
                <xdr:rowOff>9</xdr:rowOff>
              </xdr:from>
              <xdr:to>
                <xdr:col>10</xdr:col>
                <xdr:colOff>65</xdr:colOff>
                <xdr:row>22</xdr:row>
                <xdr:rowOff>5</xdr:rowOff>
              </xdr:to>
            </anchor>
          </commentPr>
        </mc:Choice>
        <mc:Fallback/>
      </mc:AlternateContent>
    </comment>
    <comment ref="I23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21</xdr:row>
                <xdr:rowOff>9</xdr:rowOff>
              </xdr:from>
              <xdr:to>
                <xdr:col>10</xdr:col>
                <xdr:colOff>65</xdr:colOff>
                <xdr:row>23</xdr:row>
                <xdr:rowOff>5</xdr:rowOff>
              </xdr:to>
            </anchor>
          </commentPr>
        </mc:Choice>
        <mc:Fallback/>
      </mc:AlternateContent>
    </comment>
    <comment ref="I24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22</xdr:row>
                <xdr:rowOff>9</xdr:rowOff>
              </xdr:from>
              <xdr:to>
                <xdr:col>10</xdr:col>
                <xdr:colOff>65</xdr:colOff>
                <xdr:row>24</xdr:row>
                <xdr:rowOff>5</xdr:rowOff>
              </xdr:to>
            </anchor>
          </commentPr>
        </mc:Choice>
        <mc:Fallback/>
      </mc:AlternateContent>
    </comment>
    <comment ref="I25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23</xdr:row>
                <xdr:rowOff>9</xdr:rowOff>
              </xdr:from>
              <xdr:to>
                <xdr:col>10</xdr:col>
                <xdr:colOff>65</xdr:colOff>
                <xdr:row>25</xdr:row>
                <xdr:rowOff>5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24</xdr:row>
                <xdr:rowOff>9</xdr:rowOff>
              </xdr:from>
              <xdr:to>
                <xdr:col>10</xdr:col>
                <xdr:colOff>65</xdr:colOff>
                <xdr:row>26</xdr:row>
                <xdr:rowOff>5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25</xdr:row>
                <xdr:rowOff>9</xdr:rowOff>
              </xdr:from>
              <xdr:to>
                <xdr:col>10</xdr:col>
                <xdr:colOff>65</xdr:colOff>
                <xdr:row>27</xdr:row>
                <xdr:rowOff>5</xdr:rowOff>
              </xdr:to>
            </anchor>
          </commentPr>
        </mc:Choice>
        <mc:Fallback/>
      </mc:AlternateContent>
    </comment>
    <comment ref="I28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26</xdr:row>
                <xdr:rowOff>9</xdr:rowOff>
              </xdr:from>
              <xdr:to>
                <xdr:col>10</xdr:col>
                <xdr:colOff>65</xdr:colOff>
                <xdr:row>28</xdr:row>
                <xdr:rowOff>5</xdr:rowOff>
              </xdr:to>
            </anchor>
          </commentPr>
        </mc:Choice>
        <mc:Fallback/>
      </mc:AlternateContent>
    </comment>
    <comment ref="I29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27</xdr:row>
                <xdr:rowOff>9</xdr:rowOff>
              </xdr:from>
              <xdr:to>
                <xdr:col>10</xdr:col>
                <xdr:colOff>65</xdr:colOff>
                <xdr:row>29</xdr:row>
                <xdr:rowOff>5</xdr:rowOff>
              </xdr:to>
            </anchor>
          </commentPr>
        </mc:Choice>
        <mc:Fallback/>
      </mc:AlternateContent>
    </comment>
    <comment ref="I30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28</xdr:row>
                <xdr:rowOff>9</xdr:rowOff>
              </xdr:from>
              <xdr:to>
                <xdr:col>10</xdr:col>
                <xdr:colOff>65</xdr:colOff>
                <xdr:row>30</xdr:row>
                <xdr:rowOff>5</xdr:rowOff>
              </xdr:to>
            </anchor>
          </commentPr>
        </mc:Choice>
        <mc:Fallback/>
      </mc:AlternateContent>
    </comment>
    <comment ref="I31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29</xdr:row>
                <xdr:rowOff>9</xdr:rowOff>
              </xdr:from>
              <xdr:to>
                <xdr:col>10</xdr:col>
                <xdr:colOff>65</xdr:colOff>
                <xdr:row>31</xdr:row>
                <xdr:rowOff>5</xdr:rowOff>
              </xdr:to>
            </anchor>
          </commentPr>
        </mc:Choice>
        <mc:Fallback/>
      </mc:AlternateContent>
    </comment>
    <comment ref="I32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30</xdr:row>
                <xdr:rowOff>9</xdr:rowOff>
              </xdr:from>
              <xdr:to>
                <xdr:col>10</xdr:col>
                <xdr:colOff>65</xdr:colOff>
                <xdr:row>32</xdr:row>
                <xdr:rowOff>5</xdr:rowOff>
              </xdr:to>
            </anchor>
          </commentPr>
        </mc:Choice>
        <mc:Fallback/>
      </mc:AlternateContent>
    </comment>
    <comment ref="I33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31</xdr:row>
                <xdr:rowOff>9</xdr:rowOff>
              </xdr:from>
              <xdr:to>
                <xdr:col>10</xdr:col>
                <xdr:colOff>65</xdr:colOff>
                <xdr:row>33</xdr:row>
                <xdr:rowOff>5</xdr:rowOff>
              </xdr:to>
            </anchor>
          </commentPr>
        </mc:Choice>
        <mc:Fallback/>
      </mc:AlternateContent>
    </comment>
    <comment ref="I34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32</xdr:row>
                <xdr:rowOff>9</xdr:rowOff>
              </xdr:from>
              <xdr:to>
                <xdr:col>10</xdr:col>
                <xdr:colOff>65</xdr:colOff>
                <xdr:row>34</xdr:row>
                <xdr:rowOff>5</xdr:rowOff>
              </xdr:to>
            </anchor>
          </commentPr>
        </mc:Choice>
        <mc:Fallback/>
      </mc:AlternateContent>
    </comment>
    <comment ref="I35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33</xdr:row>
                <xdr:rowOff>9</xdr:rowOff>
              </xdr:from>
              <xdr:to>
                <xdr:col>10</xdr:col>
                <xdr:colOff>65</xdr:colOff>
                <xdr:row>35</xdr:row>
                <xdr:rowOff>5</xdr:rowOff>
              </xdr:to>
            </anchor>
          </commentPr>
        </mc:Choice>
        <mc:Fallback/>
      </mc:AlternateContent>
    </comment>
    <comment ref="I36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34</xdr:row>
                <xdr:rowOff>9</xdr:rowOff>
              </xdr:from>
              <xdr:to>
                <xdr:col>10</xdr:col>
                <xdr:colOff>65</xdr:colOff>
                <xdr:row>36</xdr:row>
                <xdr:rowOff>5</xdr:rowOff>
              </xdr:to>
            </anchor>
          </commentPr>
        </mc:Choice>
        <mc:Fallback/>
      </mc:AlternateContent>
    </comment>
    <comment ref="I37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35</xdr:row>
                <xdr:rowOff>9</xdr:rowOff>
              </xdr:from>
              <xdr:to>
                <xdr:col>10</xdr:col>
                <xdr:colOff>65</xdr:colOff>
                <xdr:row>37</xdr:row>
                <xdr:rowOff>5</xdr:rowOff>
              </xdr:to>
            </anchor>
          </commentPr>
        </mc:Choice>
        <mc:Fallback/>
      </mc:AlternateContent>
    </comment>
    <comment ref="I38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36</xdr:row>
                <xdr:rowOff>9</xdr:rowOff>
              </xdr:from>
              <xdr:to>
                <xdr:col>10</xdr:col>
                <xdr:colOff>65</xdr:colOff>
                <xdr:row>38</xdr:row>
                <xdr:rowOff>5</xdr:rowOff>
              </xdr:to>
            </anchor>
          </commentPr>
        </mc:Choice>
        <mc:Fallback/>
      </mc:AlternateContent>
    </comment>
    <comment ref="I39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37</xdr:row>
                <xdr:rowOff>9</xdr:rowOff>
              </xdr:from>
              <xdr:to>
                <xdr:col>10</xdr:col>
                <xdr:colOff>65</xdr:colOff>
                <xdr:row>39</xdr:row>
                <xdr:rowOff>5</xdr:rowOff>
              </xdr:to>
            </anchor>
          </commentPr>
        </mc:Choice>
        <mc:Fallback/>
      </mc:AlternateContent>
    </comment>
    <comment ref="I40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38</xdr:row>
                <xdr:rowOff>9</xdr:rowOff>
              </xdr:from>
              <xdr:to>
                <xdr:col>10</xdr:col>
                <xdr:colOff>65</xdr:colOff>
                <xdr:row>40</xdr:row>
                <xdr:rowOff>5</xdr:rowOff>
              </xdr:to>
            </anchor>
          </commentPr>
        </mc:Choice>
        <mc:Fallback/>
      </mc:AlternateContent>
    </comment>
    <comment ref="I41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39</xdr:row>
                <xdr:rowOff>9</xdr:rowOff>
              </xdr:from>
              <xdr:to>
                <xdr:col>10</xdr:col>
                <xdr:colOff>65</xdr:colOff>
                <xdr:row>41</xdr:row>
                <xdr:rowOff>5</xdr:rowOff>
              </xdr:to>
            </anchor>
          </commentPr>
        </mc:Choice>
        <mc:Fallback/>
      </mc:AlternateContent>
    </comment>
    <comment ref="I42" authorId="0">
      <text>
        <r>
          <rPr>
            <b val="true"/>
            <sz val="7"/>
            <color rgb="FF000000"/>
            <rFont val="Tahoma"/>
            <family val="2"/>
          </rPr>
          <t xml:space="preserve">mary e : Force Majure
</t>
        </r>
        <r>
          <rPr>
            <sz val="7"/>
            <color rgb="FF000000"/>
            <rFont val="Tahoma"/>
            <family val="2"/>
          </rPr>
          <t xml:space="preserve">Recognized by WellHead Customer Service J. Grass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40</xdr:row>
                <xdr:rowOff>9</xdr:rowOff>
              </xdr:from>
              <xdr:to>
                <xdr:col>10</xdr:col>
                <xdr:colOff>65</xdr:colOff>
                <xdr:row>42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<sst xmlns="http://schemas.openxmlformats.org/spreadsheetml/2006/main" count="888" uniqueCount="159">
  <si>
    <t xml:space="preserve">SPINNAKER EXPLORATION COMPANY LLC</t>
  </si>
  <si>
    <t xml:space="preserve">Point Name</t>
  </si>
  <si>
    <t xml:space="preserve">BaseLoad</t>
  </si>
  <si>
    <t xml:space="preserve">Swing</t>
  </si>
  <si>
    <t xml:space="preserve">Keep Whole</t>
  </si>
  <si>
    <t xml:space="preserve">Total</t>
  </si>
  <si>
    <t xml:space="preserve"> </t>
  </si>
  <si>
    <t xml:space="preserve">GALVESTON ISLE 249-L</t>
  </si>
  <si>
    <t xml:space="preserve">VERMILLION 376/375</t>
  </si>
  <si>
    <t xml:space="preserve">REVISED</t>
  </si>
  <si>
    <t xml:space="preserve">A-1 &amp; B-1</t>
  </si>
  <si>
    <t xml:space="preserve">Demand Charge</t>
  </si>
  <si>
    <t xml:space="preserve">Net Payable - Spinnaker</t>
  </si>
  <si>
    <t xml:space="preserve">Amount PAID</t>
  </si>
  <si>
    <t xml:space="preserve">AMOUNT DUE SEC</t>
  </si>
  <si>
    <t xml:space="preserve">UPDATE EACH MONTH</t>
  </si>
  <si>
    <t xml:space="preserve">Excess</t>
  </si>
  <si>
    <t xml:space="preserve">T&amp;E/Fuel</t>
  </si>
  <si>
    <t xml:space="preserve">IFGMR Price</t>
  </si>
  <si>
    <t xml:space="preserve">***</t>
  </si>
  <si>
    <t xml:space="preserve">FOM NOM</t>
  </si>
  <si>
    <t xml:space="preserve">T&amp;E  </t>
  </si>
  <si>
    <t xml:space="preserve">Fuel  </t>
  </si>
  <si>
    <t xml:space="preserve">as $$ amt</t>
  </si>
  <si>
    <t xml:space="preserve">ANR [LA]</t>
  </si>
  <si>
    <t xml:space="preserve">High Island 570</t>
  </si>
  <si>
    <t xml:space="preserve">*</t>
  </si>
  <si>
    <t xml:space="preserve">COL GULF</t>
  </si>
  <si>
    <t xml:space="preserve">East Cam 152</t>
  </si>
  <si>
    <t xml:space="preserve">none</t>
  </si>
  <si>
    <t xml:space="preserve">HSC</t>
  </si>
  <si>
    <t xml:space="preserve">South Pelto 18</t>
  </si>
  <si>
    <t xml:space="preserve">NGPL [LA]</t>
  </si>
  <si>
    <t xml:space="preserve">Galv 249-L</t>
  </si>
  <si>
    <t xml:space="preserve">in sitara</t>
  </si>
  <si>
    <t xml:space="preserve">Galv 250/ 249L</t>
  </si>
  <si>
    <t xml:space="preserve">TETCO [E LA]</t>
  </si>
  <si>
    <t xml:space="preserve">S Tim 220</t>
  </si>
  <si>
    <t xml:space="preserve">    </t>
  </si>
  <si>
    <t xml:space="preserve">S Tim 219 B1</t>
  </si>
  <si>
    <t xml:space="preserve">S Tim 211 B2</t>
  </si>
  <si>
    <t xml:space="preserve">TETCO [W LA]</t>
  </si>
  <si>
    <t xml:space="preserve">High Island 235</t>
  </si>
  <si>
    <t xml:space="preserve">TRCO ZN 2</t>
  </si>
  <si>
    <t xml:space="preserve">W Cam 39</t>
  </si>
  <si>
    <t xml:space="preserve">TRCO ZN 3</t>
  </si>
  <si>
    <t xml:space="preserve">W Cam 522</t>
  </si>
  <si>
    <t xml:space="preserve">  </t>
  </si>
  <si>
    <t xml:space="preserve">Garden Banks 236 /367</t>
  </si>
  <si>
    <t xml:space="preserve">Verm 84 A-1 &amp; B-1</t>
  </si>
  <si>
    <t xml:space="preserve">Delta</t>
  </si>
  <si>
    <t xml:space="preserve">old</t>
  </si>
  <si>
    <t xml:space="preserve">Brazos 368</t>
  </si>
  <si>
    <t xml:space="preserve">High Island  199</t>
  </si>
  <si>
    <t xml:space="preserve">Vermilion 375/376</t>
  </si>
  <si>
    <t xml:space="preserve">CORRECTED</t>
  </si>
  <si>
    <t xml:space="preserve">TRANSCO ZONE 2 (IT TRANSPORT) </t>
  </si>
  <si>
    <t xml:space="preserve">OLD Numbers</t>
  </si>
  <si>
    <t xml:space="preserve">* Not nominated as Enron supply</t>
  </si>
  <si>
    <t xml:space="preserve">TRANSPORT = </t>
  </si>
  <si>
    <t xml:space="preserve">eff 2/01-3/31/01, Transit.TWC.com webb site</t>
  </si>
  <si>
    <t xml:space="preserve">ACA = </t>
  </si>
  <si>
    <t xml:space="preserve">NO ACA DEDUCT</t>
  </si>
  <si>
    <t xml:space="preserve">  TOTAL = </t>
  </si>
  <si>
    <t xml:space="preserve">FUEL % =</t>
  </si>
  <si>
    <t xml:space="preserve">eff 2/01-3/31/01, Transit. TWC. Com webb site</t>
  </si>
  <si>
    <t xml:space="preserve">BASED ON TRANSCO ZONE 2 INDEX</t>
  </si>
  <si>
    <t xml:space="preserve">GARDEN BANKS 367 [COLUMBIA GULF OFFSHR TO ONSHR T&amp;E]</t>
  </si>
  <si>
    <t xml:space="preserve">effective 9806, per chris germany</t>
  </si>
  <si>
    <t xml:space="preserve">effective 5/2000-7/2000 per Jessy Villerral -logistics</t>
  </si>
  <si>
    <t xml:space="preserve">TRANSCO ZONE 3 (IT TRANSPORT) </t>
  </si>
  <si>
    <t xml:space="preserve">effective 2/01-3/31/01, Transit.TWC.com webb site</t>
  </si>
  <si>
    <t xml:space="preserve">effective 2/01-3/31/01, Transit. TWC. Com webb site</t>
  </si>
  <si>
    <t xml:space="preserve">BASED ON TRANSCO ZONE 3 INDEX</t>
  </si>
  <si>
    <t xml:space="preserve">TRANSCO ZONE 2 (IT TRANSPORT)  to Station 65</t>
  </si>
  <si>
    <t xml:space="preserve">HIOS</t>
  </si>
  <si>
    <t xml:space="preserve">PER MARIA GARZA</t>
  </si>
  <si>
    <t xml:space="preserve">INCLUDED ABOVE, PER MARIA GARZA</t>
  </si>
  <si>
    <t xml:space="preserve">BASED ON ANR INDEX</t>
  </si>
  <si>
    <t xml:space="preserve">DISCOVERY</t>
  </si>
  <si>
    <t xml:space="preserve">PER DAN JUNEK see e-mail from Joan Quick to Ron Gaskey indicating the t-port is $0.1150</t>
  </si>
  <si>
    <t xml:space="preserve">PER DAN JUNEK</t>
  </si>
  <si>
    <t xml:space="preserve">[UNACCOUNTED FOR]</t>
  </si>
  <si>
    <t xml:space="preserve">BASED ON TETCO ELA INDEX</t>
  </si>
  <si>
    <t xml:space="preserve">TETCO/STINGRAY</t>
  </si>
  <si>
    <t xml:space="preserve">4/18/01 Brenda Fletcher Usage =$.0059 + Reservation= $.0051</t>
  </si>
  <si>
    <t xml:space="preserve">4/18/01 Brenda Fletcher </t>
  </si>
  <si>
    <t xml:space="preserve">4/18/01 Brenda Fletcher</t>
  </si>
  <si>
    <t xml:space="preserve">BASED ON NGPL INDEX</t>
  </si>
  <si>
    <t xml:space="preserve">BLUE DOLPHIN</t>
  </si>
  <si>
    <t xml:space="preserve">PER AMI</t>
  </si>
  <si>
    <t xml:space="preserve">DEHY = </t>
  </si>
  <si>
    <t xml:space="preserve">BASED ON HSC INDEX</t>
  </si>
  <si>
    <t xml:space="preserve">confirmation dated 9/14/2000</t>
  </si>
  <si>
    <t xml:space="preserve"> various prices per day </t>
  </si>
  <si>
    <t xml:space="preserve">1/ Gas Daily minus $0.065 per Nelson Ferries 7/24/2000</t>
  </si>
  <si>
    <t xml:space="preserve">Transco Z2 GDP DA</t>
  </si>
  <si>
    <t xml:space="preserve">Transco Z3 GDP DA</t>
  </si>
  <si>
    <t xml:space="preserve">Cgulf SLA GDP DA</t>
  </si>
  <si>
    <t xml:space="preserve">Houston Ship Chan</t>
  </si>
  <si>
    <t xml:space="preserve">TETCO ELA GDP DA</t>
  </si>
  <si>
    <t xml:space="preserve">NGPL SLA GDP DA</t>
  </si>
  <si>
    <t xml:space="preserve">ANR/LA</t>
  </si>
  <si>
    <t xml:space="preserve">SPINNAKER EXPLORATION COMPANY, L.L.C.</t>
  </si>
  <si>
    <t xml:space="preserve">GALVESTON ISLE 249-L / 259</t>
  </si>
  <si>
    <t xml:space="preserve">BASELOAD VOLUME:</t>
  </si>
  <si>
    <t xml:space="preserve">EXCESS VOLUME ABOVE:</t>
  </si>
  <si>
    <t xml:space="preserve">BASELOAD MINIMUM:</t>
  </si>
  <si>
    <t xml:space="preserve">VOLUME</t>
  </si>
  <si>
    <t xml:space="preserve">HSC - $0.08</t>
  </si>
  <si>
    <t xml:space="preserve">BTU</t>
  </si>
  <si>
    <t xml:space="preserve">BELOW</t>
  </si>
  <si>
    <t xml:space="preserve">GAS DAILY</t>
  </si>
  <si>
    <t xml:space="preserve">FACTOR </t>
  </si>
  <si>
    <t xml:space="preserve">ACTUALS</t>
  </si>
  <si>
    <t xml:space="preserve">BASELOAD</t>
  </si>
  <si>
    <t xml:space="preserve">EXCESS</t>
  </si>
  <si>
    <t xml:space="preserve">MID POINT $</t>
  </si>
  <si>
    <t xml:space="preserve">KEEP WHOLE</t>
  </si>
  <si>
    <t xml:space="preserve">of</t>
  </si>
  <si>
    <t xml:space="preserve">[ASSUME MO TOTAL/DAYS]</t>
  </si>
  <si>
    <t xml:space="preserve">MINIMUM</t>
  </si>
  <si>
    <t xml:space="preserve">LESS T&amp;E/FUEL</t>
  </si>
  <si>
    <t xml:space="preserve">AMOUNT</t>
  </si>
  <si>
    <t xml:space="preserve">avg</t>
  </si>
  <si>
    <t xml:space="preserve">CHECK</t>
  </si>
  <si>
    <t xml:space="preserve">BASELOAD  $ AMOUNT</t>
  </si>
  <si>
    <t xml:space="preserve">TRANSPORT/DEHY = </t>
  </si>
  <si>
    <t xml:space="preserve">EXCESS $ AMOUNT</t>
  </si>
  <si>
    <t xml:space="preserve">FUEL = </t>
  </si>
  <si>
    <t xml:space="preserve">KEEP WHOLE AMOUNT</t>
  </si>
  <si>
    <t xml:space="preserve">SOUTH PELTO 18</t>
  </si>
  <si>
    <t xml:space="preserve">HIGH ISLAND 235</t>
  </si>
  <si>
    <t xml:space="preserve">FORCE MAJEURE EVENT 5/14/2000 until further notice in writing</t>
  </si>
  <si>
    <t xml:space="preserve">ss</t>
  </si>
  <si>
    <t xml:space="preserve">HIGH ISLAND 235 - FLASH</t>
  </si>
  <si>
    <t xml:space="preserve">GDA Volume</t>
  </si>
  <si>
    <t xml:space="preserve">Baseload</t>
  </si>
  <si>
    <t xml:space="preserve">October</t>
  </si>
  <si>
    <t xml:space="preserve">November</t>
  </si>
  <si>
    <t xml:space="preserve">December</t>
  </si>
  <si>
    <t xml:space="preserve">WEST CAMERON 39</t>
  </si>
  <si>
    <t xml:space="preserve">WEST CAMERON 522/543</t>
  </si>
  <si>
    <t xml:space="preserve">VERMILION 84</t>
  </si>
  <si>
    <t xml:space="preserve">      </t>
  </si>
  <si>
    <t xml:space="preserve">ANR</t>
  </si>
  <si>
    <t xml:space="preserve">BRAZOS 368</t>
  </si>
  <si>
    <t xml:space="preserve">ACTUALS - </t>
  </si>
  <si>
    <t xml:space="preserve">LESS $0.08</t>
  </si>
  <si>
    <t xml:space="preserve">HIGH ISLAND -199</t>
  </si>
  <si>
    <t xml:space="preserve">TZ3</t>
  </si>
  <si>
    <t xml:space="preserve">ENRON</t>
  </si>
  <si>
    <t xml:space="preserve">TRANSCO 65</t>
  </si>
  <si>
    <t xml:space="preserve">PREVIOUS</t>
  </si>
  <si>
    <t xml:space="preserve">LESS $0.0</t>
  </si>
  <si>
    <t xml:space="preserve">Amount</t>
  </si>
  <si>
    <t xml:space="preserve">Revised Excess Amount</t>
  </si>
  <si>
    <t xml:space="preserve">EAST CAMERON 138/152</t>
  </si>
  <si>
    <t xml:space="preserve">TETCO WLA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</si>
</sst>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\$#,##0.00_);[RED]&quot;($&quot;#,##0.00\)"/>
    <numFmt numFmtId="166" formatCode="[$-409]mmm\-yy"/>
    <numFmt numFmtId="167" formatCode="#,##0.00"/>
    <numFmt numFmtId="168" formatCode="#,##0"/>
    <numFmt numFmtId="169" formatCode="[$-409]m/d/yyyy"/>
    <numFmt numFmtId="170" formatCode="\$#,##0.0000_);[RED]&quot;($&quot;#,##0.0000\)"/>
    <numFmt numFmtId="171" formatCode="[$-409]#,##0_);[RED]\(#,##0\)"/>
    <numFmt numFmtId="172" formatCode="0%"/>
    <numFmt numFmtId="173" formatCode="0.000%"/>
    <numFmt numFmtId="174" formatCode="0.0000"/>
    <numFmt numFmtId="175" formatCode="#,##0.0000"/>
    <numFmt numFmtId="176" formatCode="#,##0.000"/>
    <numFmt numFmtId="177" formatCode="\$#,##0.000_);&quot;($&quot;#,##0.000\)"/>
    <numFmt numFmtId="178" formatCode="\$#,##0.00_);&quot;($&quot;#,##0.00\)"/>
    <numFmt numFmtId="179" formatCode="[$-409]#,##0_);\(#,##0\)"/>
    <numFmt numFmtId="180" formatCode="0.00%"/>
    <numFmt numFmtId="181" formatCode="\$#,##0.00000_);[RED]&quot;($&quot;#,##0.00000\)"/>
    <numFmt numFmtId="182" formatCode="0"/>
    <numFmt numFmtId="183" formatCode="\$#,##0.00"/>
    <numFmt numFmtId="184" formatCode="\$#,##0.0000_);&quot;($&quot;#,##0.0000\)"/>
    <numFmt numFmtId="185" formatCode="\$#,##0.000_);[RED]&quot;($&quot;#,##0.000\)"/>
    <numFmt numFmtId="186" formatCode="m/d"/>
  </numFmts>
  <fonts count="33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</font>
    <font>
      <sz val="9"/>
      <name val="Courier New"/>
      <family val="3"/>
    </font>
    <font>
      <b val="true"/>
      <sz val="9"/>
      <name val="Courier New"/>
      <family val="3"/>
    </font>
    <font>
      <sz val="9"/>
      <color rgb="FFFF0000"/>
      <name val="Courier New"/>
      <family val="3"/>
    </font>
    <font>
      <b val="true"/>
      <sz val="10"/>
      <name val="Courier New"/>
      <family val="3"/>
    </font>
    <font>
      <sz val="10"/>
      <name val="Times New Roman"/>
      <family val="1"/>
    </font>
    <font>
      <b val="true"/>
      <sz val="12"/>
      <name val="Times New Roman"/>
      <family val="1"/>
    </font>
    <font>
      <sz val="11"/>
      <name val="Times New Roman"/>
      <family val="1"/>
    </font>
    <font>
      <b val="true"/>
      <sz val="11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0"/>
    </font>
    <font>
      <b val="true"/>
      <sz val="15"/>
      <name val="Courier New"/>
      <family val="3"/>
    </font>
    <font>
      <sz val="8"/>
      <name val="Courier New"/>
      <family val="3"/>
    </font>
    <font>
      <b val="true"/>
      <sz val="10"/>
      <name val="Courier New"/>
      <family val="0"/>
    </font>
    <font>
      <b val="true"/>
      <sz val="10"/>
      <name val="Times New Roman"/>
      <family val="0"/>
    </font>
    <font>
      <b val="true"/>
      <sz val="18"/>
      <name val="Times New Roman"/>
      <family val="1"/>
    </font>
    <font>
      <sz val="10"/>
      <name val="Times New Roman"/>
      <family val="0"/>
    </font>
    <font>
      <b val="true"/>
      <sz val="14"/>
      <name val="Times New Roman"/>
      <family val="1"/>
    </font>
    <font>
      <b val="true"/>
      <sz val="10"/>
      <color rgb="FF0000FF"/>
      <name val="Arial"/>
      <family val="2"/>
    </font>
    <font>
      <sz val="8"/>
      <name val="Times New Roman"/>
      <family val="1"/>
    </font>
    <font>
      <b val="true"/>
      <sz val="11"/>
      <name val="Times New Roman"/>
      <family val="0"/>
    </font>
    <font>
      <b val="true"/>
      <sz val="11"/>
      <name val="Courier New"/>
      <family val="0"/>
    </font>
    <font>
      <b val="true"/>
      <sz val="7"/>
      <color rgb="FF000000"/>
      <name val="Tahoma"/>
      <family val="2"/>
    </font>
    <font>
      <sz val="7"/>
      <color rgb="FF000000"/>
      <name val="Tahoma"/>
      <family val="2"/>
    </font>
    <font>
      <sz val="10"/>
      <color rgb="FF0000FF"/>
      <name val="Arial"/>
      <family val="2"/>
    </font>
    <font>
      <b val="true"/>
      <sz val="8"/>
      <name val="Times New Roman"/>
      <family val="1"/>
    </font>
    <font>
      <b val="true"/>
      <sz val="10"/>
      <color rgb="FF666699"/>
      <name val="Arial"/>
      <family val="2"/>
    </font>
    <font>
      <sz val="8"/>
      <color rgb="FFFF0000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A6CAF0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1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2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7" fillId="0" borderId="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1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3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3" borderId="0" xfId="0" applyFont="true" applyBorder="false" applyAlignment="true" applyProtection="false">
      <alignment horizontal="left" vertical="bottom" textRotation="45" wrapText="false" indent="0" shrinkToFit="false"/>
      <protection locked="true" hidden="false"/>
    </xf>
    <xf numFmtId="168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5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9" fillId="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9" fillId="5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5</xdr:row>
      <xdr:rowOff>0</xdr:rowOff>
    </xdr:from>
    <xdr:to>
      <xdr:col>11</xdr:col>
      <xdr:colOff>0</xdr:colOff>
      <xdr:row>5</xdr:row>
      <xdr:rowOff>66600</xdr:rowOff>
    </xdr:to>
    <xdr:sp>
      <xdr:nvSpPr>
        <xdr:cNvPr id="0" name="Line 7"/>
        <xdr:cNvSpPr/>
      </xdr:nvSpPr>
      <xdr:spPr>
        <a:xfrm>
          <a:off x="8261280" y="762120"/>
          <a:ext cx="0" cy="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ENA%20Billing%204%201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rketed Vols"/>
      <sheetName val="Net Summary"/>
      <sheetName val="GDD Prices"/>
      <sheetName val="$ VOLS"/>
      <sheetName val="199-BM"/>
      <sheetName val="199-WFS"/>
      <sheetName val="HI 235"/>
      <sheetName val="WCAM 39"/>
      <sheetName val="VERM 84"/>
      <sheetName val="EC 152"/>
      <sheetName val="SP 18"/>
      <sheetName val="Galv 249 L"/>
      <sheetName val="HI 235-flash"/>
      <sheetName val="WCAM 522"/>
      <sheetName val="GB 367"/>
      <sheetName val="Ver 375"/>
      <sheetName val="BRAZ 368"/>
      <sheetName val="STIM 212"/>
      <sheetName val="STIM 220"/>
      <sheetName val="NPI 883"/>
      <sheetName val="EC 138"/>
    </sheetNames>
    <sheetDataSet>
      <sheetData sheetId="0"/>
      <sheetData sheetId="1"/>
      <sheetData sheetId="2"/>
      <sheetData sheetId="3">
        <row r="25">
          <cell r="G2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078125" defaultRowHeight="12" customHeight="true" zeroHeight="false" outlineLevelRow="2" outlineLevelCol="0"/>
  <cols>
    <col collapsed="false" customWidth="true" hidden="false" outlineLevel="0" max="3" min="3" style="0" width="4.24"/>
    <col collapsed="false" customWidth="true" hidden="false" outlineLevel="0" max="4" min="4" style="0" width="8.49"/>
    <col collapsed="false" customWidth="true" hidden="false" outlineLevel="0" max="5" min="5" style="0" width="13.87"/>
    <col collapsed="false" customWidth="true" hidden="false" outlineLevel="0" max="6" min="6" style="0" width="16.11"/>
    <col collapsed="false" customWidth="true" hidden="false" outlineLevel="0" max="7" min="7" style="0" width="15.37"/>
    <col collapsed="false" customWidth="true" hidden="false" outlineLevel="0" max="8" min="8" style="0" width="14.37"/>
    <col collapsed="false" customWidth="true" hidden="false" outlineLevel="0" max="9" min="9" style="0" width="17.87"/>
    <col collapsed="false" customWidth="true" hidden="true" outlineLevel="0" max="10" min="10" style="1" width="17.49"/>
    <col collapsed="false" customWidth="true" hidden="true" outlineLevel="0" max="11" min="11" style="0" width="16.11"/>
    <col collapsed="false" customWidth="true" hidden="false" outlineLevel="0" max="13" min="12" style="2" width="15.24"/>
  </cols>
  <sheetData>
    <row r="1" customFormat="false" ht="12" hidden="false" customHeight="false" outlineLevel="0" collapsed="false">
      <c r="A1" s="3"/>
      <c r="B1" s="3"/>
      <c r="C1" s="3" t="s">
        <v>0</v>
      </c>
      <c r="D1" s="3"/>
      <c r="E1" s="3"/>
      <c r="F1" s="3"/>
      <c r="G1" s="3"/>
      <c r="H1" s="3"/>
      <c r="I1" s="3"/>
    </row>
    <row r="2" customFormat="false" ht="12" hidden="false" customHeight="false" outlineLevel="0" collapsed="false">
      <c r="A2" s="4" t="n">
        <f aca="true">NOW()-31</f>
        <v>45895.9123810179</v>
      </c>
      <c r="B2" s="3"/>
      <c r="C2" s="3"/>
      <c r="D2" s="3"/>
      <c r="E2" s="3"/>
      <c r="F2" s="3"/>
      <c r="G2" s="3"/>
      <c r="H2" s="3"/>
      <c r="I2" s="3"/>
    </row>
    <row r="3" customFormat="false" ht="12" hidden="false" customHeight="false" outlineLevel="0" collapsed="false">
      <c r="A3" s="5"/>
      <c r="B3" s="6" t="s">
        <v>1</v>
      </c>
      <c r="C3" s="5"/>
      <c r="D3" s="5"/>
      <c r="E3" s="5"/>
      <c r="F3" s="6" t="s">
        <v>2</v>
      </c>
      <c r="G3" s="6" t="s">
        <v>3</v>
      </c>
      <c r="H3" s="6" t="s">
        <v>4</v>
      </c>
      <c r="I3" s="6" t="s">
        <v>5</v>
      </c>
    </row>
    <row r="4" customFormat="false" ht="12" hidden="false" customHeight="false" outlineLevel="2" collapsed="false">
      <c r="A4" s="3"/>
      <c r="B4" s="3" t="str">
        <f aca="false">'ECAM 138-152'!B3</f>
        <v>EAST CAMERON 138/152</v>
      </c>
      <c r="C4" s="7"/>
      <c r="D4" s="3"/>
      <c r="E4" s="3"/>
      <c r="F4" s="8" t="n">
        <f aca="false">'ECAM 138-152'!I48</f>
        <v>0</v>
      </c>
      <c r="G4" s="8" t="n">
        <f aca="false">'ECAM 138-152'!I49</f>
        <v>0</v>
      </c>
      <c r="H4" s="8" t="n">
        <f aca="false">'ECAM 138-152'!I50</f>
        <v>0</v>
      </c>
      <c r="I4" s="8" t="n">
        <f aca="false">'ECAM 138-152'!I51</f>
        <v>0</v>
      </c>
      <c r="J4" s="9" t="n">
        <v>7372.94</v>
      </c>
      <c r="K4" s="10" t="n">
        <f aca="false">I4-J4</f>
        <v>-7372.94</v>
      </c>
    </row>
    <row r="5" customFormat="false" ht="12" hidden="false" customHeight="false" outlineLevel="2" collapsed="false">
      <c r="A5" s="3" t="s">
        <v>6</v>
      </c>
      <c r="B5" s="3" t="str">
        <f aca="false">'SP 18'!B3</f>
        <v>SOUTH PELTO 18</v>
      </c>
      <c r="C5" s="11"/>
      <c r="D5" s="3"/>
      <c r="E5" s="3"/>
      <c r="F5" s="8" t="n">
        <f aca="false">'SP 18'!G47</f>
        <v>55205.93584</v>
      </c>
      <c r="G5" s="8" t="n">
        <f aca="false">'SP 18'!G48</f>
        <v>218862.25496</v>
      </c>
      <c r="H5" s="8" t="n">
        <f aca="false">'SP 18'!G49</f>
        <v>0</v>
      </c>
      <c r="I5" s="8" t="n">
        <f aca="false">'SP 18'!G50</f>
        <v>274068.1908</v>
      </c>
      <c r="J5" s="9" t="n">
        <v>202059.95</v>
      </c>
      <c r="K5" s="10" t="n">
        <f aca="false">I5-J5</f>
        <v>72008.2408</v>
      </c>
    </row>
    <row r="6" customFormat="false" ht="12" hidden="false" customHeight="false" outlineLevel="2" collapsed="false">
      <c r="B6" s="11" t="s">
        <v>7</v>
      </c>
      <c r="C6" s="11"/>
      <c r="D6" s="11"/>
      <c r="E6" s="12"/>
      <c r="F6" s="8" t="n">
        <f aca="false">'GALV 249-L  250'!G47</f>
        <v>114288.87899276</v>
      </c>
      <c r="G6" s="8" t="n">
        <f aca="false">'GALV 249-L  250'!G48</f>
        <v>0</v>
      </c>
      <c r="H6" s="8" t="n">
        <f aca="false">'GALV 249-L  250'!G49</f>
        <v>-116.142419575</v>
      </c>
      <c r="I6" s="8" t="n">
        <f aca="false">'GALV 249-L  250'!G50</f>
        <v>114172.736573185</v>
      </c>
      <c r="J6" s="9" t="n">
        <v>0</v>
      </c>
      <c r="K6" s="10" t="n">
        <f aca="false">I6-J6</f>
        <v>114172.736573185</v>
      </c>
    </row>
    <row r="7" customFormat="false" ht="12" hidden="false" customHeight="false" outlineLevel="2" collapsed="false">
      <c r="A7" s="3" t="s">
        <v>6</v>
      </c>
      <c r="B7" s="3" t="str">
        <f aca="false">'HI 235'!B3</f>
        <v>HIGH ISLAND 235</v>
      </c>
      <c r="C7" s="11"/>
      <c r="D7" s="3"/>
      <c r="E7" s="3"/>
      <c r="F7" s="8" t="n">
        <f aca="false">'HI 235'!G47</f>
        <v>8321.97416</v>
      </c>
      <c r="G7" s="8" t="n">
        <f aca="false">'HI 235'!G48</f>
        <v>10443.6607</v>
      </c>
      <c r="H7" s="8" t="n">
        <f aca="false">'HI 235'!G49</f>
        <v>0</v>
      </c>
      <c r="I7" s="8" t="n">
        <f aca="false">'HI 235'!G50</f>
        <v>18765.63486</v>
      </c>
      <c r="J7" s="1" t="n">
        <v>1057599.63</v>
      </c>
      <c r="K7" s="10" t="n">
        <f aca="false">I7-J7</f>
        <v>-1038833.99514</v>
      </c>
    </row>
    <row r="8" customFormat="false" ht="12" hidden="false" customHeight="false" outlineLevel="2" collapsed="false">
      <c r="A8" s="4" t="s">
        <v>6</v>
      </c>
      <c r="B8" s="11" t="str">
        <f aca="false">'HI 235-flash'!B3</f>
        <v>HIGH ISLAND 235 - FLASH</v>
      </c>
      <c r="C8" s="11"/>
      <c r="D8" s="11"/>
      <c r="E8" s="3"/>
      <c r="F8" s="8" t="n">
        <f aca="false">'HI 235-flash'!G47</f>
        <v>38942.36</v>
      </c>
      <c r="G8" s="8" t="n">
        <f aca="false">'HI 235-flash'!C120</f>
        <v>0</v>
      </c>
      <c r="H8" s="8" t="n">
        <f aca="false">'HI 235-flash'!G49</f>
        <v>0</v>
      </c>
      <c r="I8" s="8" t="n">
        <f aca="false">'HI 235-flash'!G50</f>
        <v>38942.36</v>
      </c>
    </row>
    <row r="9" customFormat="false" ht="12" hidden="false" customHeight="false" outlineLevel="2" collapsed="false">
      <c r="A9" s="4"/>
      <c r="B9" s="3" t="s">
        <v>8</v>
      </c>
      <c r="C9" s="3"/>
      <c r="D9" s="3"/>
      <c r="E9" s="3"/>
      <c r="F9" s="8" t="n">
        <f aca="false">'VERM376-375'!G47</f>
        <v>799811.749</v>
      </c>
      <c r="G9" s="8" t="n">
        <f aca="false">'VERM376-375'!G48</f>
        <v>1026513.608</v>
      </c>
      <c r="H9" s="8" t="n">
        <f aca="false">'VERM376-375'!G49</f>
        <v>0</v>
      </c>
      <c r="I9" s="8" t="n">
        <f aca="false">'VERM376-375'!G50</f>
        <v>1826325.357</v>
      </c>
      <c r="J9" s="1" t="n">
        <v>1549859.57</v>
      </c>
      <c r="K9" s="10" t="n">
        <f aca="false">I9-J9</f>
        <v>276465.787</v>
      </c>
      <c r="L9" s="2" t="s">
        <v>6</v>
      </c>
      <c r="M9" s="2" t="s">
        <v>6</v>
      </c>
    </row>
    <row r="10" customFormat="false" ht="12" hidden="false" customHeight="false" outlineLevel="2" collapsed="false">
      <c r="A10" s="3"/>
      <c r="B10" s="3" t="str">
        <f aca="false">'WCAM 39'!B3</f>
        <v>WEST CAMERON 39</v>
      </c>
      <c r="C10" s="11"/>
      <c r="D10" s="3"/>
      <c r="E10" s="3"/>
      <c r="F10" s="8" t="n">
        <f aca="false">'WCAM 39'!G47</f>
        <v>142459.916</v>
      </c>
      <c r="G10" s="8" t="n">
        <f aca="false">'WCAM 39'!G48</f>
        <v>342387.0414</v>
      </c>
      <c r="H10" s="8" t="n">
        <f aca="false">'WCAM 39'!G49</f>
        <v>-22.7663999999999</v>
      </c>
      <c r="I10" s="8" t="n">
        <f aca="false">'WCAM 39'!G50</f>
        <v>484824.191</v>
      </c>
      <c r="J10" s="9" t="n">
        <v>677005.19</v>
      </c>
      <c r="K10" s="10" t="n">
        <f aca="false">I10-J10</f>
        <v>-192180.999</v>
      </c>
    </row>
    <row r="11" customFormat="false" ht="12" hidden="false" customHeight="false" outlineLevel="2" collapsed="false">
      <c r="A11" s="3"/>
      <c r="B11" s="3" t="str">
        <f aca="false">'WCAM 522-543'!B3</f>
        <v>WEST CAMERON 522/543</v>
      </c>
      <c r="C11" s="11"/>
      <c r="D11" s="3"/>
      <c r="E11" s="3"/>
      <c r="F11" s="8" t="n">
        <f aca="false">'WCAM 522-543'!I47</f>
        <v>6597.92406</v>
      </c>
      <c r="G11" s="8" t="n">
        <f aca="false">'WCAM 522-543'!I48</f>
        <v>71857.81504</v>
      </c>
      <c r="H11" s="8" t="n">
        <f aca="false">'WCAM 522-543'!I49</f>
        <v>-37.9154</v>
      </c>
      <c r="I11" s="8" t="n">
        <f aca="false">'WCAM 522-543'!I50</f>
        <v>78417.8237</v>
      </c>
      <c r="J11" s="1" t="n">
        <v>307628.42</v>
      </c>
      <c r="K11" s="10" t="n">
        <f aca="false">I11-J11</f>
        <v>-229210.5963</v>
      </c>
      <c r="L11" s="2" t="s">
        <v>6</v>
      </c>
      <c r="M11" s="2" t="s">
        <v>6</v>
      </c>
    </row>
    <row r="12" customFormat="false" ht="12" hidden="false" customHeight="false" outlineLevel="2" collapsed="false">
      <c r="A12" s="13" t="s">
        <v>9</v>
      </c>
      <c r="B12" s="12" t="str">
        <f aca="false">'HI 199'!C3</f>
        <v>HIGH ISLAND -199</v>
      </c>
      <c r="C12" s="12"/>
      <c r="D12" s="12"/>
      <c r="E12" s="12"/>
      <c r="F12" s="14" t="n">
        <f aca="false">'HI 199'!J47</f>
        <v>2922249.00297</v>
      </c>
      <c r="G12" s="14" t="n">
        <f aca="false">'HI 199'!J48</f>
        <v>6045998.02413</v>
      </c>
      <c r="H12" s="14" t="n">
        <f aca="false">'HI 199'!J49</f>
        <v>92816.7012999998</v>
      </c>
      <c r="I12" s="14" t="n">
        <f aca="false">'HI 199'!J50</f>
        <v>9061063.7284</v>
      </c>
      <c r="J12" s="15" t="n">
        <v>4588387.5</v>
      </c>
      <c r="K12" s="16" t="n">
        <f aca="false">I12-J12</f>
        <v>4472676.2284</v>
      </c>
      <c r="L12" s="17" t="s">
        <v>6</v>
      </c>
      <c r="M12" s="17" t="s">
        <v>6</v>
      </c>
    </row>
    <row r="13" customFormat="false" ht="12" hidden="false" customHeight="false" outlineLevel="2" collapsed="false">
      <c r="A13" s="3"/>
      <c r="B13" s="3" t="str">
        <f aca="false">'GB-236-367'!B3</f>
        <v>Garden Banks 236 /367</v>
      </c>
      <c r="C13" s="11"/>
      <c r="D13" s="3"/>
      <c r="E13" s="3"/>
      <c r="F13" s="8" t="n">
        <f aca="false">'GB-236-367'!G47</f>
        <v>519962.96187</v>
      </c>
      <c r="G13" s="8" t="n">
        <f aca="false">'GB-236-367'!G48</f>
        <v>1039045.97506861</v>
      </c>
      <c r="H13" s="8" t="n">
        <f aca="false">'GB-236-367'!G49</f>
        <v>0</v>
      </c>
      <c r="I13" s="8" t="n">
        <f aca="false">'GB-236-367'!G50</f>
        <v>1559008.93693861</v>
      </c>
      <c r="J13" s="9"/>
      <c r="K13" s="10"/>
    </row>
    <row r="14" customFormat="false" ht="12" hidden="false" customHeight="false" outlineLevel="2" collapsed="false">
      <c r="A14" s="3"/>
      <c r="B14" s="3" t="str">
        <f aca="false">'VERM 84'!B3</f>
        <v>VERMILION 84</v>
      </c>
      <c r="C14" s="11"/>
      <c r="D14" s="3" t="s">
        <v>10</v>
      </c>
      <c r="E14" s="3"/>
      <c r="F14" s="8" t="n">
        <f aca="false">'VERM 84'!G47</f>
        <v>207989.52636</v>
      </c>
      <c r="G14" s="8" t="n">
        <f aca="false">'VERM 84'!G48</f>
        <v>225950.88359</v>
      </c>
      <c r="H14" s="8" t="n">
        <f aca="false">'VERM 84'!G49</f>
        <v>0</v>
      </c>
      <c r="I14" s="8" t="n">
        <f aca="false">'VERM 84'!G50</f>
        <v>433940.40995</v>
      </c>
      <c r="J14" s="9" t="n">
        <v>921659.28</v>
      </c>
      <c r="K14" s="10" t="n">
        <f aca="false">I14-J14</f>
        <v>-487718.87005</v>
      </c>
    </row>
    <row r="15" customFormat="false" ht="12" hidden="false" customHeight="false" outlineLevel="2" collapsed="false">
      <c r="A15" s="3"/>
      <c r="B15" s="3" t="str">
        <f aca="false">'BRAZ 368'!B3</f>
        <v>BRAZOS 368</v>
      </c>
      <c r="C15" s="11"/>
      <c r="D15" s="3"/>
      <c r="E15" s="3"/>
      <c r="F15" s="8" t="n">
        <f aca="false">'BRAZ 368'!G47</f>
        <v>91269.86488132</v>
      </c>
      <c r="G15" s="8" t="n">
        <f aca="false">'BRAZ 368'!G48</f>
        <v>0</v>
      </c>
      <c r="H15" s="8" t="n">
        <f aca="false">'BRAZ 368'!G49</f>
        <v>-106.19790712</v>
      </c>
      <c r="I15" s="8" t="n">
        <f aca="false">'BRAZ 368'!G50</f>
        <v>91163.6669742</v>
      </c>
      <c r="J15" s="9" t="n">
        <v>180962.63</v>
      </c>
      <c r="K15" s="10" t="n">
        <f aca="false">I15-J15</f>
        <v>-89798.9630258</v>
      </c>
    </row>
    <row r="16" customFormat="false" ht="12.75" hidden="false" customHeight="false" outlineLevel="1" collapsed="false">
      <c r="A16" s="3"/>
      <c r="B16" s="3"/>
      <c r="C16" s="3"/>
      <c r="D16" s="3"/>
      <c r="E16" s="3"/>
      <c r="F16" s="18" t="n">
        <f aca="false">SUM(F4:F15)</f>
        <v>4907100.09413408</v>
      </c>
      <c r="G16" s="18" t="n">
        <f aca="false">SUM(G4:G15)</f>
        <v>8981059.26288861</v>
      </c>
      <c r="H16" s="18" t="n">
        <f aca="false">SUM(H4:H15)</f>
        <v>92533.6791733048</v>
      </c>
      <c r="I16" s="19" t="n">
        <f aca="false">SUM(I4:I15)</f>
        <v>13980693.036196</v>
      </c>
      <c r="J16" s="1" t="n">
        <f aca="false">SUM(J4:J15)-J6</f>
        <v>9492535.11</v>
      </c>
      <c r="K16" s="10" t="n">
        <f aca="false">SUM(K4:K15)</f>
        <v>2890206.62925738</v>
      </c>
      <c r="M16" s="2" t="s">
        <v>6</v>
      </c>
    </row>
    <row r="17" customFormat="false" ht="22.5" hidden="false" customHeight="true" outlineLevel="1" collapsed="false">
      <c r="A17" s="3"/>
      <c r="B17" s="20" t="s">
        <v>11</v>
      </c>
      <c r="C17" s="3"/>
      <c r="D17" s="3"/>
      <c r="E17" s="3"/>
      <c r="F17" s="3"/>
      <c r="G17" s="3"/>
      <c r="H17" s="3"/>
      <c r="I17" s="21" t="n">
        <v>0</v>
      </c>
    </row>
    <row r="19" customFormat="false" ht="12.75" hidden="false" customHeight="false" outlineLevel="0" collapsed="false">
      <c r="B19" s="22" t="s">
        <v>12</v>
      </c>
      <c r="F19" s="10" t="n">
        <f aca="false">F16</f>
        <v>4907100.09413408</v>
      </c>
      <c r="G19" s="10" t="n">
        <f aca="false">G16</f>
        <v>8981059.26288861</v>
      </c>
      <c r="H19" s="10" t="n">
        <f aca="false">H16</f>
        <v>92533.6791733048</v>
      </c>
      <c r="I19" s="23" t="n">
        <f aca="false">I16</f>
        <v>13980693.036196</v>
      </c>
    </row>
    <row r="20" customFormat="false" ht="12.75" hidden="false" customHeight="false" outlineLevel="0" collapsed="false"/>
    <row r="21" customFormat="false" ht="12" hidden="false" customHeight="false" outlineLevel="0" collapsed="false">
      <c r="H21" s="0" t="s">
        <v>13</v>
      </c>
      <c r="I21" s="2" t="n">
        <v>13845097.59</v>
      </c>
    </row>
    <row r="23" customFormat="false" ht="12" hidden="false" customHeight="false" outlineLevel="0" collapsed="false">
      <c r="H23" s="24" t="s">
        <v>14</v>
      </c>
      <c r="I23" s="10" t="n">
        <f aca="false">+I19-I21</f>
        <v>135595.446195994</v>
      </c>
    </row>
  </sheetData>
  <printOptions headings="false" gridLines="false" gridLinesSet="true" horizontalCentered="false" verticalCentered="false"/>
  <pageMargins left="0.2" right="0.3" top="0.209722222222222" bottom="0.209722222222222" header="0.511811023622047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false" showRowColHeaders="true" showZeros="true" rightToLeft="false" tabSelected="false" showOutlineSymbols="true" defaultGridColor="true" view="normal" topLeftCell="E42" colorId="64" zoomScale="100" zoomScaleNormal="100" zoomScalePageLayoutView="100" workbookViewId="0">
      <selection pane="topLeft" activeCell="G12" activeCellId="0" sqref="G12"/>
    </sheetView>
  </sheetViews>
  <sheetFormatPr defaultColWidth="9.05078125" defaultRowHeight="12" customHeight="true" zeroHeight="false" outlineLevelRow="0" outlineLevelCol="0"/>
  <cols>
    <col collapsed="false" customWidth="false" hidden="false" outlineLevel="0" max="1" min="1" style="161" width="8.99"/>
    <col collapsed="false" customWidth="false" hidden="false" outlineLevel="0" max="2" min="2" style="25" width="8.99"/>
    <col collapsed="false" customWidth="true" hidden="false" outlineLevel="0" max="3" min="3" style="26" width="15.37"/>
    <col collapsed="false" customWidth="true" hidden="false" outlineLevel="0" max="4" min="4" style="0" width="14.74"/>
    <col collapsed="false" customWidth="true" hidden="false" outlineLevel="0" max="5" min="5" style="0" width="16.24"/>
    <col collapsed="false" customWidth="true" hidden="false" outlineLevel="0" max="6" min="6" style="0" width="15.49"/>
    <col collapsed="false" customWidth="true" hidden="false" outlineLevel="0" max="7" min="7" style="0" width="15.74"/>
    <col collapsed="false" customWidth="true" hidden="false" outlineLevel="0" max="8" min="8" style="0" width="15.37"/>
    <col collapsed="false" customWidth="true" hidden="false" outlineLevel="0" max="9" min="9" style="27" width="14.62"/>
    <col collapsed="false" customWidth="true" hidden="false" outlineLevel="0" max="10" min="10" style="0" width="11.74"/>
  </cols>
  <sheetData>
    <row r="1" customFormat="false" ht="9.75" hidden="false" customHeight="true" outlineLevel="0" collapsed="false">
      <c r="A1" s="162" t="s">
        <v>6</v>
      </c>
      <c r="B1" s="28"/>
      <c r="C1" s="29"/>
      <c r="D1" s="30"/>
      <c r="E1" s="30"/>
      <c r="F1" s="30"/>
      <c r="G1" s="30"/>
      <c r="H1" s="30"/>
      <c r="I1" s="31"/>
      <c r="J1" s="30"/>
    </row>
    <row r="2" customFormat="false" ht="22.5" hidden="false" customHeight="false" outlineLevel="0" collapsed="false">
      <c r="A2" s="163"/>
      <c r="B2" s="103" t="s">
        <v>103</v>
      </c>
      <c r="C2" s="104"/>
      <c r="D2" s="105"/>
      <c r="E2" s="105"/>
      <c r="F2" s="105"/>
      <c r="G2" s="105"/>
      <c r="H2" s="106"/>
      <c r="I2" s="107" t="s">
        <v>6</v>
      </c>
      <c r="J2" s="106"/>
    </row>
    <row r="3" customFormat="false" ht="22.5" hidden="false" customHeight="false" outlineLevel="0" collapsed="false">
      <c r="A3" s="163"/>
      <c r="B3" s="108" t="str">
        <f aca="false">'$ VOLS'!F23</f>
        <v>Vermilion 375/376</v>
      </c>
      <c r="C3" s="104"/>
      <c r="D3" s="105"/>
      <c r="E3" s="101" t="s">
        <v>6</v>
      </c>
      <c r="F3" s="105"/>
      <c r="G3" s="105" t="s">
        <v>6</v>
      </c>
      <c r="H3" s="106"/>
      <c r="I3" s="107"/>
      <c r="J3" s="106"/>
    </row>
    <row r="4" customFormat="false" ht="18.75" hidden="false" customHeight="false" outlineLevel="0" collapsed="false">
      <c r="A4" s="163"/>
      <c r="B4" s="109" t="n">
        <f aca="false">+'$ VOLS'!B6</f>
        <v>36951</v>
      </c>
      <c r="C4" s="104"/>
      <c r="D4" s="105"/>
      <c r="E4" s="160" t="s">
        <v>144</v>
      </c>
      <c r="F4" s="105"/>
      <c r="G4" s="105" t="s">
        <v>6</v>
      </c>
      <c r="H4" s="106"/>
      <c r="I4" s="107"/>
      <c r="J4" s="106"/>
    </row>
    <row r="5" customFormat="false" ht="13.5" hidden="false" customHeight="true" outlineLevel="0" collapsed="false">
      <c r="A5" s="163"/>
      <c r="B5" s="111"/>
      <c r="C5" s="104"/>
      <c r="D5" s="105"/>
      <c r="E5" s="101" t="s">
        <v>6</v>
      </c>
      <c r="F5" s="105"/>
      <c r="G5" s="105" t="s">
        <v>6</v>
      </c>
      <c r="H5" s="106"/>
      <c r="I5" s="112"/>
      <c r="J5" s="106"/>
    </row>
    <row r="6" customFormat="false" ht="12.75" hidden="false" customHeight="false" outlineLevel="0" collapsed="false">
      <c r="A6" s="163"/>
      <c r="B6" s="105" t="s">
        <v>105</v>
      </c>
      <c r="C6" s="104"/>
      <c r="D6" s="104" t="n">
        <f aca="false">'$ VOLS'!G23</f>
        <v>4663</v>
      </c>
      <c r="E6" s="105"/>
      <c r="F6" s="105"/>
      <c r="H6" s="105"/>
      <c r="I6" s="112"/>
      <c r="J6" s="105"/>
    </row>
    <row r="7" customFormat="false" ht="12.75" hidden="false" customHeight="false" outlineLevel="0" collapsed="false">
      <c r="A7" s="163"/>
      <c r="B7" s="105" t="s">
        <v>106</v>
      </c>
      <c r="C7" s="104"/>
      <c r="D7" s="104" t="n">
        <f aca="false">+D6*1.1</f>
        <v>5129.3</v>
      </c>
      <c r="E7" s="105"/>
      <c r="F7" s="105"/>
      <c r="H7" s="105"/>
      <c r="I7" s="112"/>
      <c r="J7" s="105"/>
    </row>
    <row r="8" customFormat="false" ht="12.75" hidden="false" customHeight="false" outlineLevel="0" collapsed="false">
      <c r="A8" s="163"/>
      <c r="B8" s="105" t="s">
        <v>107</v>
      </c>
      <c r="C8" s="104"/>
      <c r="D8" s="104" t="n">
        <f aca="false">+D6*0.9</f>
        <v>4196.7</v>
      </c>
      <c r="E8" s="105"/>
      <c r="F8" s="114" t="s">
        <v>108</v>
      </c>
      <c r="G8" s="115" t="s">
        <v>145</v>
      </c>
      <c r="H8" s="105"/>
      <c r="I8" s="112"/>
      <c r="J8" s="116" t="s">
        <v>110</v>
      </c>
    </row>
    <row r="9" customFormat="false" ht="13.5" hidden="false" customHeight="true" outlineLevel="0" collapsed="false">
      <c r="A9" s="163"/>
      <c r="B9" s="117"/>
      <c r="C9" s="119"/>
      <c r="D9" s="105"/>
      <c r="E9" s="114" t="s">
        <v>6</v>
      </c>
      <c r="F9" s="114" t="s">
        <v>111</v>
      </c>
      <c r="G9" s="115" t="s">
        <v>112</v>
      </c>
      <c r="H9" s="115"/>
      <c r="I9" s="105"/>
      <c r="J9" s="116" t="s">
        <v>113</v>
      </c>
    </row>
    <row r="10" customFormat="false" ht="12.75" hidden="false" customHeight="false" outlineLevel="0" collapsed="false">
      <c r="A10" s="163"/>
      <c r="B10" s="117"/>
      <c r="C10" s="119"/>
      <c r="D10" s="114" t="s">
        <v>115</v>
      </c>
      <c r="E10" s="114" t="s">
        <v>116</v>
      </c>
      <c r="F10" s="114" t="s">
        <v>115</v>
      </c>
      <c r="G10" s="106" t="s">
        <v>117</v>
      </c>
      <c r="H10" s="115" t="str">
        <f aca="false">+E10</f>
        <v>EXCESS</v>
      </c>
      <c r="I10" s="112" t="s">
        <v>118</v>
      </c>
      <c r="J10" s="116" t="s">
        <v>119</v>
      </c>
    </row>
    <row r="11" customFormat="false" ht="12.75" hidden="false" customHeight="false" outlineLevel="0" collapsed="false">
      <c r="A11" s="163"/>
      <c r="B11" s="106"/>
      <c r="C11" s="119" t="s">
        <v>114</v>
      </c>
      <c r="D11" s="106" t="str">
        <f aca="false">+E11</f>
        <v>VOLUME</v>
      </c>
      <c r="E11" s="106" t="s">
        <v>108</v>
      </c>
      <c r="F11" s="114" t="s">
        <v>121</v>
      </c>
      <c r="G11" s="106" t="s">
        <v>122</v>
      </c>
      <c r="H11" s="121" t="str">
        <f aca="false">+I11</f>
        <v>AMOUNT</v>
      </c>
      <c r="I11" s="112" t="s">
        <v>123</v>
      </c>
      <c r="J11" s="116" t="n">
        <v>1.021</v>
      </c>
    </row>
    <row r="12" customFormat="false" ht="14.25" hidden="false" customHeight="true" outlineLevel="0" collapsed="false">
      <c r="A12" s="164" t="n">
        <f aca="false">'$ VOLS'!I114</f>
        <v>5.12</v>
      </c>
      <c r="B12" s="123" t="n">
        <v>36951</v>
      </c>
      <c r="C12" s="118" t="n">
        <f aca="false">3642+8500</f>
        <v>12142</v>
      </c>
      <c r="D12" s="124" t="n">
        <f aca="false">IF(C12&gt;$D$7,$D$7,C12)</f>
        <v>5129.3</v>
      </c>
      <c r="E12" s="124" t="n">
        <f aca="false">IF(C12&gt;$D$7,C12-D12,0)</f>
        <v>7012.7</v>
      </c>
      <c r="F12" s="124" t="n">
        <v>0</v>
      </c>
      <c r="G12" s="125" t="n">
        <f aca="false">ROUND(A12-$J$47-(A12-$J$47)*$J$48,4)</f>
        <v>5.12</v>
      </c>
      <c r="H12" s="126" t="n">
        <f aca="false">+G12*E12</f>
        <v>35905.024</v>
      </c>
      <c r="I12" s="112" t="n">
        <f aca="false">IF(G12&gt;$F$47,($F$47-G12)*F12,0)</f>
        <v>-0</v>
      </c>
      <c r="J12" s="148" t="n">
        <f aca="false">A12*$J$11</f>
        <v>5.22752</v>
      </c>
    </row>
    <row r="13" customFormat="false" ht="14.25" hidden="false" customHeight="true" outlineLevel="0" collapsed="false">
      <c r="A13" s="164" t="n">
        <f aca="false">'$ VOLS'!I115</f>
        <v>5.04</v>
      </c>
      <c r="B13" s="123" t="n">
        <f aca="false">+B12+1</f>
        <v>36952</v>
      </c>
      <c r="C13" s="104" t="n">
        <f aca="false">3644+8504</f>
        <v>12148</v>
      </c>
      <c r="D13" s="124" t="n">
        <f aca="false">IF(C13&gt;$D$7,$D$7,C13)</f>
        <v>5129.3</v>
      </c>
      <c r="E13" s="124" t="n">
        <f aca="false">IF(C13&gt;$D$7,C13-D13,0)</f>
        <v>7018.7</v>
      </c>
      <c r="F13" s="124" t="n">
        <v>0</v>
      </c>
      <c r="G13" s="125" t="n">
        <f aca="false">ROUND(A13-$J$47-(A13-$J$47)*$J$48,4)</f>
        <v>5.04</v>
      </c>
      <c r="H13" s="126" t="n">
        <f aca="false">+G13*E13</f>
        <v>35374.248</v>
      </c>
      <c r="I13" s="112" t="n">
        <f aca="false">IF(G13&gt;$F$47,($F$47-G13)*F13,0)</f>
        <v>-0</v>
      </c>
      <c r="J13" s="148" t="n">
        <f aca="false">C13*$J$11</f>
        <v>12403.108</v>
      </c>
    </row>
    <row r="14" customFormat="false" ht="14.25" hidden="false" customHeight="true" outlineLevel="0" collapsed="false">
      <c r="A14" s="164" t="n">
        <f aca="false">'$ VOLS'!I116</f>
        <v>5.01</v>
      </c>
      <c r="B14" s="123" t="n">
        <f aca="false">+B13+1</f>
        <v>36953</v>
      </c>
      <c r="C14" s="104" t="n">
        <f aca="false">3638+8488</f>
        <v>12126</v>
      </c>
      <c r="D14" s="124" t="n">
        <f aca="false">IF(C14&gt;$D$7,$D$7,C14)</f>
        <v>5129.3</v>
      </c>
      <c r="E14" s="124" t="n">
        <f aca="false">IF(C14&gt;$D$7,C14-D14,0)</f>
        <v>6996.7</v>
      </c>
      <c r="F14" s="124" t="n">
        <v>0</v>
      </c>
      <c r="G14" s="125" t="n">
        <f aca="false">ROUND(A14-$J$47-(A14-$J$47)*$J$48,4)</f>
        <v>5.01</v>
      </c>
      <c r="H14" s="126" t="n">
        <f aca="false">+G14*E14</f>
        <v>35053.467</v>
      </c>
      <c r="I14" s="112" t="n">
        <f aca="false">IF(G14&gt;$F$47,($F$47-G14)*F14,0)</f>
        <v>0</v>
      </c>
      <c r="J14" s="148" t="n">
        <f aca="false">C14*$J$11</f>
        <v>12380.646</v>
      </c>
    </row>
    <row r="15" customFormat="false" ht="14.25" hidden="false" customHeight="true" outlineLevel="0" collapsed="false">
      <c r="A15" s="164" t="n">
        <f aca="false">'$ VOLS'!I117</f>
        <v>5.01</v>
      </c>
      <c r="B15" s="123" t="n">
        <f aca="false">+B14+1</f>
        <v>36954</v>
      </c>
      <c r="C15" s="104" t="n">
        <f aca="false">3592+8382</f>
        <v>11974</v>
      </c>
      <c r="D15" s="124" t="n">
        <f aca="false">IF(C15&gt;$D$7,$D$7,C15)</f>
        <v>5129.3</v>
      </c>
      <c r="E15" s="124" t="n">
        <f aca="false">IF(C15&gt;$D$7,C15-D15,0)</f>
        <v>6844.7</v>
      </c>
      <c r="F15" s="124" t="n">
        <v>0</v>
      </c>
      <c r="G15" s="125" t="n">
        <f aca="false">ROUND(A15-$J$47-(A15-$J$47)*$J$48,4)</f>
        <v>5.01</v>
      </c>
      <c r="H15" s="126" t="n">
        <f aca="false">+G15*E15</f>
        <v>34291.947</v>
      </c>
      <c r="I15" s="112" t="n">
        <f aca="false">IF(G15&gt;$F$47,($F$47-G15)*F15,0)</f>
        <v>0</v>
      </c>
      <c r="J15" s="148" t="n">
        <f aca="false">C15*$J$11</f>
        <v>12225.454</v>
      </c>
    </row>
    <row r="16" customFormat="false" ht="14.25" hidden="false" customHeight="true" outlineLevel="0" collapsed="false">
      <c r="A16" s="164" t="n">
        <f aca="false">'$ VOLS'!I118</f>
        <v>5.01</v>
      </c>
      <c r="B16" s="123" t="n">
        <f aca="false">+B15+1</f>
        <v>36955</v>
      </c>
      <c r="C16" s="104" t="n">
        <f aca="false">3625+8460</f>
        <v>12085</v>
      </c>
      <c r="D16" s="124" t="n">
        <f aca="false">IF(C16&gt;$D$7,$D$7,C16)</f>
        <v>5129.3</v>
      </c>
      <c r="E16" s="124" t="n">
        <f aca="false">IF(C16&gt;$D$7,C16-D16,0)</f>
        <v>6955.7</v>
      </c>
      <c r="F16" s="124" t="n">
        <v>0</v>
      </c>
      <c r="G16" s="125" t="n">
        <f aca="false">ROUND(A16-$J$47-(A16-$J$47)*$J$48,4)</f>
        <v>5.01</v>
      </c>
      <c r="H16" s="126" t="n">
        <f aca="false">+G16*E16</f>
        <v>34848.057</v>
      </c>
      <c r="I16" s="112" t="n">
        <f aca="false">IF(G16&gt;$F$47,($F$47-G16)*F16,0)</f>
        <v>0</v>
      </c>
      <c r="J16" s="148" t="n">
        <f aca="false">C16*$J$11</f>
        <v>12338.785</v>
      </c>
    </row>
    <row r="17" customFormat="false" ht="14.25" hidden="false" customHeight="true" outlineLevel="0" collapsed="false">
      <c r="A17" s="164" t="n">
        <f aca="false">'$ VOLS'!I119</f>
        <v>5.265</v>
      </c>
      <c r="B17" s="123" t="n">
        <f aca="false">+B16+1</f>
        <v>36956</v>
      </c>
      <c r="C17" s="104" t="n">
        <f aca="false">3610+8425</f>
        <v>12035</v>
      </c>
      <c r="D17" s="124" t="n">
        <f aca="false">IF(C17&gt;$D$7,$D$7,C17)</f>
        <v>5129.3</v>
      </c>
      <c r="E17" s="124" t="n">
        <f aca="false">IF(C17&gt;$D$7,C17-D17,0)</f>
        <v>6905.7</v>
      </c>
      <c r="F17" s="124" t="n">
        <v>0</v>
      </c>
      <c r="G17" s="125" t="n">
        <f aca="false">ROUND(A17-$J$47-(A17-$J$47)*$J$48,4)</f>
        <v>5.265</v>
      </c>
      <c r="H17" s="126" t="n">
        <f aca="false">+G17*E17</f>
        <v>36358.5105</v>
      </c>
      <c r="I17" s="112" t="n">
        <f aca="false">IF(G17&gt;$F$47,($F$47-G17)*F17,0)</f>
        <v>-0</v>
      </c>
      <c r="J17" s="148" t="n">
        <f aca="false">C17*$J$11</f>
        <v>12287.735</v>
      </c>
    </row>
    <row r="18" customFormat="false" ht="14.25" hidden="false" customHeight="true" outlineLevel="0" collapsed="false">
      <c r="A18" s="164" t="n">
        <f aca="false">'$ VOLS'!I120</f>
        <v>5.215</v>
      </c>
      <c r="B18" s="123" t="n">
        <f aca="false">+B17+1</f>
        <v>36957</v>
      </c>
      <c r="C18" s="104" t="n">
        <f aca="false">3554+8293</f>
        <v>11847</v>
      </c>
      <c r="D18" s="124" t="n">
        <f aca="false">IF(C18&gt;$D$7,$D$7,C18)</f>
        <v>5129.3</v>
      </c>
      <c r="E18" s="124" t="n">
        <f aca="false">IF(C18&gt;$D$7,C18-D18,0)</f>
        <v>6717.7</v>
      </c>
      <c r="F18" s="124" t="n">
        <v>0</v>
      </c>
      <c r="G18" s="125" t="n">
        <f aca="false">ROUND(A18-$J$47-(A18-$J$47)*$J$48,4)</f>
        <v>5.215</v>
      </c>
      <c r="H18" s="126" t="n">
        <f aca="false">+G18*E18</f>
        <v>35032.8055</v>
      </c>
      <c r="I18" s="112" t="n">
        <f aca="false">IF(G18&gt;$F$47,($F$47-G18)*F18,0)</f>
        <v>-0</v>
      </c>
      <c r="J18" s="148" t="n">
        <f aca="false">C18*$J$11</f>
        <v>12095.787</v>
      </c>
    </row>
    <row r="19" customFormat="false" ht="14.25" hidden="false" customHeight="true" outlineLevel="0" collapsed="false">
      <c r="A19" s="164" t="n">
        <f aca="false">'$ VOLS'!I121</f>
        <v>5.18</v>
      </c>
      <c r="B19" s="123" t="n">
        <f aca="false">+B18+1</f>
        <v>36958</v>
      </c>
      <c r="C19" s="104" t="n">
        <f aca="false">3866+7912</f>
        <v>11778</v>
      </c>
      <c r="D19" s="124" t="n">
        <f aca="false">IF(C19&gt;$D$7,$D$7,C19)</f>
        <v>5129.3</v>
      </c>
      <c r="E19" s="124" t="n">
        <f aca="false">IF(C19&gt;$D$7,C19-D19,0)</f>
        <v>6648.7</v>
      </c>
      <c r="F19" s="124" t="n">
        <v>0</v>
      </c>
      <c r="G19" s="125" t="n">
        <f aca="false">ROUND(A19-$J$47-(A19-$J$47)*$J$48,4)</f>
        <v>5.18</v>
      </c>
      <c r="H19" s="126" t="n">
        <f aca="false">+G19*E19</f>
        <v>34440.266</v>
      </c>
      <c r="I19" s="112" t="n">
        <f aca="false">IF(G19&gt;$F$47,($F$47-G19)*F19,0)</f>
        <v>-0</v>
      </c>
      <c r="J19" s="148" t="n">
        <f aca="false">C19*$J$11</f>
        <v>12025.338</v>
      </c>
    </row>
    <row r="20" customFormat="false" ht="14.25" hidden="false" customHeight="true" outlineLevel="0" collapsed="false">
      <c r="A20" s="164" t="n">
        <f aca="false">'$ VOLS'!I122</f>
        <v>5.195</v>
      </c>
      <c r="B20" s="123" t="n">
        <f aca="false">+B19+1</f>
        <v>36959</v>
      </c>
      <c r="C20" s="104" t="n">
        <f aca="false">3866+7914</f>
        <v>11780</v>
      </c>
      <c r="D20" s="124" t="n">
        <f aca="false">IF(C20&gt;$D$7,$D$7,C20)</f>
        <v>5129.3</v>
      </c>
      <c r="E20" s="124" t="n">
        <f aca="false">IF(C20&gt;$D$7,C20-D20,0)</f>
        <v>6650.7</v>
      </c>
      <c r="F20" s="124" t="n">
        <v>0</v>
      </c>
      <c r="G20" s="125" t="n">
        <f aca="false">ROUND(A20-$J$47-(A20-$J$47)*$J$48,4)</f>
        <v>5.195</v>
      </c>
      <c r="H20" s="126" t="n">
        <f aca="false">+G20*E20</f>
        <v>34550.3865</v>
      </c>
      <c r="I20" s="112" t="n">
        <f aca="false">IF(G20&gt;$F$47,($F$47-G20)*F20,0)</f>
        <v>-0</v>
      </c>
      <c r="J20" s="148" t="n">
        <f aca="false">C20*$J$11</f>
        <v>12027.38</v>
      </c>
    </row>
    <row r="21" customFormat="false" ht="14.25" hidden="false" customHeight="true" outlineLevel="0" collapsed="false">
      <c r="A21" s="164" t="n">
        <f aca="false">'$ VOLS'!I123</f>
        <v>5.07</v>
      </c>
      <c r="B21" s="123" t="n">
        <f aca="false">+B20+1</f>
        <v>36960</v>
      </c>
      <c r="C21" s="104" t="n">
        <f aca="false">3702+7577</f>
        <v>11279</v>
      </c>
      <c r="D21" s="124" t="n">
        <f aca="false">IF(C21&gt;$D$7,$D$7,C21)</f>
        <v>5129.3</v>
      </c>
      <c r="E21" s="124" t="n">
        <f aca="false">IF(C21&gt;$D$7,C21-D21,0)</f>
        <v>6149.7</v>
      </c>
      <c r="F21" s="124" t="n">
        <v>0</v>
      </c>
      <c r="G21" s="125" t="n">
        <f aca="false">ROUND(A21-$J$47-(A21-$J$47)*$J$48,4)</f>
        <v>5.07</v>
      </c>
      <c r="H21" s="126" t="n">
        <f aca="false">+G21*E21</f>
        <v>31178.979</v>
      </c>
      <c r="I21" s="112" t="n">
        <f aca="false">IF(G21&gt;$F$47,($F$47-G21)*F21,0)</f>
        <v>-0</v>
      </c>
      <c r="J21" s="148" t="n">
        <f aca="false">C21*$J$11</f>
        <v>11515.859</v>
      </c>
    </row>
    <row r="22" customFormat="false" ht="14.25" hidden="false" customHeight="true" outlineLevel="0" collapsed="false">
      <c r="A22" s="164" t="n">
        <f aca="false">'$ VOLS'!I124</f>
        <v>5.07</v>
      </c>
      <c r="B22" s="123" t="n">
        <f aca="false">+B21+1</f>
        <v>36961</v>
      </c>
      <c r="C22" s="104" t="n">
        <f aca="false">3666+7504</f>
        <v>11170</v>
      </c>
      <c r="D22" s="124" t="n">
        <f aca="false">IF(C22&gt;$D$7,$D$7,C22)</f>
        <v>5129.3</v>
      </c>
      <c r="E22" s="124" t="n">
        <f aca="false">IF(C22&gt;$D$7,C22-D22,0)</f>
        <v>6040.7</v>
      </c>
      <c r="F22" s="124" t="n">
        <v>0</v>
      </c>
      <c r="G22" s="125" t="n">
        <f aca="false">ROUND(A22-$J$47-(A22-$J$47)*$J$48,4)</f>
        <v>5.07</v>
      </c>
      <c r="H22" s="126" t="n">
        <f aca="false">+G22*E22</f>
        <v>30626.349</v>
      </c>
      <c r="I22" s="112" t="n">
        <f aca="false">IF(G22&gt;$F$47,($F$47-G22)*F22,0)</f>
        <v>-0</v>
      </c>
      <c r="J22" s="148" t="n">
        <f aca="false">C22*$J$11</f>
        <v>11404.57</v>
      </c>
    </row>
    <row r="23" customFormat="false" ht="14.25" hidden="false" customHeight="true" outlineLevel="0" collapsed="false">
      <c r="A23" s="164" t="n">
        <f aca="false">'$ VOLS'!I125</f>
        <v>5.07</v>
      </c>
      <c r="B23" s="123" t="n">
        <f aca="false">+B22+1</f>
        <v>36962</v>
      </c>
      <c r="C23" s="104" t="n">
        <f aca="false">3851+7884</f>
        <v>11735</v>
      </c>
      <c r="D23" s="124" t="n">
        <f aca="false">IF(C23&gt;$D$7,$D$7,C23)</f>
        <v>5129.3</v>
      </c>
      <c r="E23" s="124" t="n">
        <f aca="false">IF(C23&gt;$D$7,C23-D23,0)</f>
        <v>6605.7</v>
      </c>
      <c r="F23" s="124" t="n">
        <v>0</v>
      </c>
      <c r="G23" s="125" t="n">
        <f aca="false">ROUND(A23-$J$47-(A23-$J$47)*$J$48,4)</f>
        <v>5.07</v>
      </c>
      <c r="H23" s="126" t="n">
        <f aca="false">+G23*E23</f>
        <v>33490.899</v>
      </c>
      <c r="I23" s="112" t="n">
        <f aca="false">IF(G23&gt;$F$47,($F$47-G23)*F23,0)</f>
        <v>-0</v>
      </c>
      <c r="J23" s="148" t="n">
        <f aca="false">C23*$J$11</f>
        <v>11981.435</v>
      </c>
    </row>
    <row r="24" customFormat="false" ht="14.25" hidden="false" customHeight="true" outlineLevel="0" collapsed="false">
      <c r="A24" s="164" t="n">
        <f aca="false">'$ VOLS'!I126</f>
        <v>4.935</v>
      </c>
      <c r="B24" s="123" t="n">
        <f aca="false">+B23+1</f>
        <v>36963</v>
      </c>
      <c r="C24" s="104" t="n">
        <f aca="false">3851+7597</f>
        <v>11448</v>
      </c>
      <c r="D24" s="124" t="n">
        <f aca="false">IF(C24&gt;$D$7,$D$7,C24)</f>
        <v>5129.3</v>
      </c>
      <c r="E24" s="124" t="n">
        <f aca="false">IF(C24&gt;$D$7,C24-D24,0)</f>
        <v>6318.7</v>
      </c>
      <c r="F24" s="124" t="n">
        <v>0</v>
      </c>
      <c r="G24" s="125" t="n">
        <f aca="false">ROUND(A24-$J$47-(A24-$J$47)*$J$48,4)</f>
        <v>4.935</v>
      </c>
      <c r="H24" s="126" t="n">
        <f aca="false">+G24*E24</f>
        <v>31182.7845</v>
      </c>
      <c r="I24" s="112" t="n">
        <f aca="false">IF(G24&gt;$F$47,($F$47-G24)*F24,0)</f>
        <v>0</v>
      </c>
      <c r="J24" s="148" t="n">
        <f aca="false">C24*$J$11</f>
        <v>11688.408</v>
      </c>
    </row>
    <row r="25" customFormat="false" ht="14.25" hidden="false" customHeight="true" outlineLevel="0" collapsed="false">
      <c r="A25" s="164" t="n">
        <f aca="false">'$ VOLS'!I127</f>
        <v>5.04</v>
      </c>
      <c r="B25" s="123" t="n">
        <f aca="false">+B24+1</f>
        <v>36964</v>
      </c>
      <c r="C25" s="104" t="n">
        <f aca="false">3711+7902</f>
        <v>11613</v>
      </c>
      <c r="D25" s="124" t="n">
        <f aca="false">IF(C25&gt;$D$7,$D$7,C25)</f>
        <v>5129.3</v>
      </c>
      <c r="E25" s="124" t="n">
        <f aca="false">IF(C25&gt;$D$7,C25-D25,0)</f>
        <v>6483.7</v>
      </c>
      <c r="F25" s="124" t="n">
        <v>0</v>
      </c>
      <c r="G25" s="125" t="n">
        <f aca="false">ROUND(A25-$J$47-(A25-$J$47)*$J$48,4)</f>
        <v>5.04</v>
      </c>
      <c r="H25" s="126" t="n">
        <f aca="false">+G25*E25</f>
        <v>32677.848</v>
      </c>
      <c r="I25" s="112" t="n">
        <f aca="false">IF(G25&gt;$F$47,($F$47-G25)*F25,0)</f>
        <v>-0</v>
      </c>
      <c r="J25" s="148" t="n">
        <f aca="false">C25*$J$11</f>
        <v>11856.873</v>
      </c>
    </row>
    <row r="26" customFormat="false" ht="14.25" hidden="false" customHeight="true" outlineLevel="0" collapsed="false">
      <c r="A26" s="164" t="n">
        <f aca="false">'$ VOLS'!I128</f>
        <v>4.925</v>
      </c>
      <c r="B26" s="123" t="n">
        <f aca="false">+B25+1</f>
        <v>36965</v>
      </c>
      <c r="C26" s="104" t="n">
        <f aca="false">3861+7899</f>
        <v>11760</v>
      </c>
      <c r="D26" s="124" t="n">
        <f aca="false">IF(C26&gt;$D$7,$D$7,C26)</f>
        <v>5129.3</v>
      </c>
      <c r="E26" s="124" t="n">
        <f aca="false">IF(C26&gt;$D$7,C26-D26,0)</f>
        <v>6630.7</v>
      </c>
      <c r="F26" s="124" t="n">
        <v>0</v>
      </c>
      <c r="G26" s="125" t="n">
        <f aca="false">ROUND(A26-$J$47-(A26-$J$47)*$J$48,4)</f>
        <v>4.925</v>
      </c>
      <c r="H26" s="126" t="n">
        <f aca="false">+G26*E26</f>
        <v>32656.1975</v>
      </c>
      <c r="I26" s="112" t="n">
        <f aca="false">IF(G26&gt;$F$47,($F$47-G26)*F26,0)</f>
        <v>0</v>
      </c>
      <c r="J26" s="148" t="n">
        <f aca="false">C26*$J$11</f>
        <v>12006.96</v>
      </c>
    </row>
    <row r="27" customFormat="false" ht="14.25" hidden="false" customHeight="true" outlineLevel="0" collapsed="false">
      <c r="A27" s="164" t="n">
        <f aca="false">'$ VOLS'!I129</f>
        <v>4.875</v>
      </c>
      <c r="B27" s="123" t="n">
        <f aca="false">+B26+1</f>
        <v>36966</v>
      </c>
      <c r="C27" s="104" t="n">
        <f aca="false">3859+7892</f>
        <v>11751</v>
      </c>
      <c r="D27" s="124" t="n">
        <f aca="false">IF(C27&gt;$D$7,$D$7,C27)</f>
        <v>5129.3</v>
      </c>
      <c r="E27" s="124" t="n">
        <f aca="false">IF(C27&gt;$D$7,C27-D27,0)</f>
        <v>6621.7</v>
      </c>
      <c r="F27" s="124" t="n">
        <v>0</v>
      </c>
      <c r="G27" s="125" t="n">
        <f aca="false">ROUND(A27-$J$47-(A27-$J$47)*$J$48,4)</f>
        <v>4.875</v>
      </c>
      <c r="H27" s="126" t="n">
        <f aca="false">+G27*E27</f>
        <v>32280.7875</v>
      </c>
      <c r="I27" s="112" t="n">
        <f aca="false">IF(G27&gt;$F$47,($F$47-G27)*F27,0)</f>
        <v>0</v>
      </c>
      <c r="J27" s="148" t="n">
        <f aca="false">C27*$J$11</f>
        <v>11997.771</v>
      </c>
    </row>
    <row r="28" customFormat="false" ht="14.25" hidden="false" customHeight="true" outlineLevel="0" collapsed="false">
      <c r="A28" s="164" t="n">
        <f aca="false">'$ VOLS'!I130</f>
        <v>4.95</v>
      </c>
      <c r="B28" s="123" t="n">
        <f aca="false">+B27+1</f>
        <v>36967</v>
      </c>
      <c r="C28" s="104" t="n">
        <f aca="false">3856+7862</f>
        <v>11718</v>
      </c>
      <c r="D28" s="124" t="n">
        <f aca="false">IF(C28&gt;$D$7,$D$7,C28)</f>
        <v>5129.3</v>
      </c>
      <c r="E28" s="124" t="n">
        <f aca="false">IF(C28&gt;$D$7,C28-D28,0)</f>
        <v>6588.7</v>
      </c>
      <c r="F28" s="124" t="n">
        <v>0</v>
      </c>
      <c r="G28" s="125" t="n">
        <f aca="false">ROUND(A28-$J$47-(A28-$J$47)*$J$48,4)</f>
        <v>4.95</v>
      </c>
      <c r="H28" s="126" t="n">
        <f aca="false">+G28*E28</f>
        <v>32614.065</v>
      </c>
      <c r="I28" s="112" t="n">
        <f aca="false">IF(G28&gt;$F$47,($F$47-G28)*F28,0)</f>
        <v>0</v>
      </c>
      <c r="J28" s="148" t="n">
        <f aca="false">C28*$J$11</f>
        <v>11964.078</v>
      </c>
    </row>
    <row r="29" customFormat="false" ht="14.25" hidden="false" customHeight="true" outlineLevel="0" collapsed="false">
      <c r="A29" s="164" t="n">
        <f aca="false">'$ VOLS'!I131</f>
        <v>4.95</v>
      </c>
      <c r="B29" s="123" t="n">
        <f aca="false">+B28+1</f>
        <v>36968</v>
      </c>
      <c r="C29" s="104" t="n">
        <f aca="false">3841+7854</f>
        <v>11695</v>
      </c>
      <c r="D29" s="124" t="n">
        <f aca="false">IF(C29&gt;$D$7,$D$7,C29)</f>
        <v>5129.3</v>
      </c>
      <c r="E29" s="124" t="n">
        <f aca="false">IF(C29&gt;$D$7,C29-D29,0)</f>
        <v>6565.7</v>
      </c>
      <c r="F29" s="124" t="n">
        <v>0</v>
      </c>
      <c r="G29" s="125" t="n">
        <f aca="false">ROUND(A29-$J$47-(A29-$J$47)*$J$48,4)</f>
        <v>4.95</v>
      </c>
      <c r="H29" s="126" t="n">
        <f aca="false">+G29*E29</f>
        <v>32500.215</v>
      </c>
      <c r="I29" s="112" t="n">
        <f aca="false">IF(G29&gt;$F$47,($F$47-G29)*F29,0)</f>
        <v>0</v>
      </c>
      <c r="J29" s="148" t="n">
        <f aca="false">C29*$J$11</f>
        <v>11940.595</v>
      </c>
    </row>
    <row r="30" customFormat="false" ht="14.25" hidden="false" customHeight="true" outlineLevel="0" collapsed="false">
      <c r="A30" s="164" t="n">
        <f aca="false">'$ VOLS'!I132</f>
        <v>4.95</v>
      </c>
      <c r="B30" s="123" t="n">
        <f aca="false">+B29+1</f>
        <v>36969</v>
      </c>
      <c r="C30" s="104" t="n">
        <f aca="false">3837+7844</f>
        <v>11681</v>
      </c>
      <c r="D30" s="124" t="n">
        <f aca="false">IF(C30&gt;$D$7,$D$7,C30)</f>
        <v>5129.3</v>
      </c>
      <c r="E30" s="124" t="n">
        <f aca="false">IF(C30&gt;$D$7,C30-D30,0)</f>
        <v>6551.7</v>
      </c>
      <c r="F30" s="124" t="n">
        <v>0</v>
      </c>
      <c r="G30" s="125" t="n">
        <f aca="false">ROUND(A30-$J$47-(A30-$J$47)*$J$48,4)</f>
        <v>4.95</v>
      </c>
      <c r="H30" s="126" t="n">
        <f aca="false">+G30*E30</f>
        <v>32430.915</v>
      </c>
      <c r="I30" s="112" t="n">
        <f aca="false">IF(G30&gt;$F$47,($F$47-G30)*F30,0)</f>
        <v>0</v>
      </c>
      <c r="J30" s="148" t="n">
        <f aca="false">C30*$J$11</f>
        <v>11926.301</v>
      </c>
    </row>
    <row r="31" customFormat="false" ht="14.25" hidden="false" customHeight="true" outlineLevel="0" collapsed="false">
      <c r="A31" s="164" t="n">
        <f aca="false">'$ VOLS'!I133</f>
        <v>5.01</v>
      </c>
      <c r="B31" s="123" t="n">
        <f aca="false">+B30+1</f>
        <v>36970</v>
      </c>
      <c r="C31" s="104" t="n">
        <f aca="false">3832+7747</f>
        <v>11579</v>
      </c>
      <c r="D31" s="124" t="n">
        <f aca="false">IF(C31&gt;$D$7,$D$7,C31)</f>
        <v>5129.3</v>
      </c>
      <c r="E31" s="124" t="n">
        <f aca="false">IF(C31&gt;$D$7,C31-D31,0)</f>
        <v>6449.7</v>
      </c>
      <c r="F31" s="124" t="n">
        <v>0</v>
      </c>
      <c r="G31" s="125" t="n">
        <f aca="false">ROUND(A31-$J$47-(A31-$J$47)*$J$48,4)</f>
        <v>5.01</v>
      </c>
      <c r="H31" s="126" t="n">
        <f aca="false">+G31*E31</f>
        <v>32312.997</v>
      </c>
      <c r="I31" s="112" t="n">
        <f aca="false">IF(G31&gt;$F$47,($F$47-G31)*F31,0)</f>
        <v>0</v>
      </c>
      <c r="J31" s="148" t="n">
        <f aca="false">C31*$J$11</f>
        <v>11822.159</v>
      </c>
    </row>
    <row r="32" customFormat="false" ht="14.25" hidden="false" customHeight="true" outlineLevel="0" collapsed="false">
      <c r="A32" s="164" t="n">
        <f aca="false">'$ VOLS'!I134</f>
        <v>5.005</v>
      </c>
      <c r="B32" s="123" t="n">
        <f aca="false">+B31+1</f>
        <v>36971</v>
      </c>
      <c r="C32" s="104" t="n">
        <f aca="false">3785+7797</f>
        <v>11582</v>
      </c>
      <c r="D32" s="124" t="n">
        <f aca="false">IF(C32&gt;$D$7,$D$7,C32)</f>
        <v>5129.3</v>
      </c>
      <c r="E32" s="124" t="n">
        <f aca="false">IF(C32&gt;$D$7,C32-D32,0)</f>
        <v>6452.7</v>
      </c>
      <c r="F32" s="124" t="n">
        <v>0</v>
      </c>
      <c r="G32" s="125" t="n">
        <f aca="false">ROUND(A32-$J$47-(A32-$J$47)*$J$48,4)</f>
        <v>5.005</v>
      </c>
      <c r="H32" s="126" t="n">
        <f aca="false">+G32*E32</f>
        <v>32295.7635</v>
      </c>
      <c r="I32" s="112" t="n">
        <f aca="false">IF(G32&gt;$F$47,($F$47-G32)*F32,0)</f>
        <v>0</v>
      </c>
      <c r="J32" s="148" t="n">
        <f aca="false">C32*$J$11</f>
        <v>11825.222</v>
      </c>
    </row>
    <row r="33" customFormat="false" ht="14.25" hidden="false" customHeight="true" outlineLevel="0" collapsed="false">
      <c r="A33" s="164" t="n">
        <f aca="false">'$ VOLS'!I135</f>
        <v>5.105</v>
      </c>
      <c r="B33" s="123" t="n">
        <f aca="false">+B32+1</f>
        <v>36972</v>
      </c>
      <c r="C33" s="104" t="n">
        <f aca="false">3809+7756</f>
        <v>11565</v>
      </c>
      <c r="D33" s="124" t="n">
        <f aca="false">IF(C33&gt;$D$7,$D$7,C33)</f>
        <v>5129.3</v>
      </c>
      <c r="E33" s="124" t="n">
        <f aca="false">IF(C33&gt;$D$7,C33-D33,0)</f>
        <v>6435.7</v>
      </c>
      <c r="F33" s="124" t="n">
        <v>0</v>
      </c>
      <c r="G33" s="125" t="n">
        <f aca="false">ROUND(A33-$J$47-(A33-$J$47)*$J$48,4)</f>
        <v>5.105</v>
      </c>
      <c r="H33" s="126" t="n">
        <f aca="false">+G33*E33</f>
        <v>32854.2485</v>
      </c>
      <c r="I33" s="112" t="n">
        <f aca="false">IF(G33&gt;$F$47,($F$47-G33)*F33,0)</f>
        <v>-0</v>
      </c>
      <c r="J33" s="148" t="n">
        <f aca="false">C33*$J$11</f>
        <v>11807.865</v>
      </c>
    </row>
    <row r="34" customFormat="false" ht="14.25" hidden="false" customHeight="true" outlineLevel="0" collapsed="false">
      <c r="A34" s="164" t="n">
        <f aca="false">'$ VOLS'!I136</f>
        <v>4.93</v>
      </c>
      <c r="B34" s="123" t="n">
        <f aca="false">+B33+1</f>
        <v>36973</v>
      </c>
      <c r="C34" s="104" t="n">
        <f aca="false">3789+7779</f>
        <v>11568</v>
      </c>
      <c r="D34" s="124" t="n">
        <f aca="false">IF(C34&gt;$D$7,$D$7,C34)</f>
        <v>5129.3</v>
      </c>
      <c r="E34" s="124" t="n">
        <f aca="false">IF(C34&gt;$D$7,C34-D34,0)</f>
        <v>6438.7</v>
      </c>
      <c r="F34" s="124" t="n">
        <v>0</v>
      </c>
      <c r="G34" s="125" t="n">
        <f aca="false">ROUND(A34-$J$47-(A34-$J$47)*$J$48,4)</f>
        <v>4.93</v>
      </c>
      <c r="H34" s="126" t="n">
        <f aca="false">+G34*E34</f>
        <v>31742.791</v>
      </c>
      <c r="I34" s="112" t="n">
        <f aca="false">IF(G34&gt;$F$47,($F$47-G34)*F34,0)</f>
        <v>0</v>
      </c>
      <c r="J34" s="148" t="n">
        <f aca="false">C34*$J$11</f>
        <v>11810.928</v>
      </c>
    </row>
    <row r="35" customFormat="false" ht="14.25" hidden="false" customHeight="true" outlineLevel="0" collapsed="false">
      <c r="A35" s="164" t="n">
        <f aca="false">'$ VOLS'!I137</f>
        <v>5.15</v>
      </c>
      <c r="B35" s="123" t="n">
        <f aca="false">+B34+1</f>
        <v>36974</v>
      </c>
      <c r="C35" s="104" t="n">
        <f aca="false">3801+7823</f>
        <v>11624</v>
      </c>
      <c r="D35" s="124" t="n">
        <f aca="false">IF(C35&gt;$D$7,$D$7,C35)</f>
        <v>5129.3</v>
      </c>
      <c r="E35" s="124" t="n">
        <f aca="false">IF(C35&gt;$D$7,C35-D35,0)</f>
        <v>6494.7</v>
      </c>
      <c r="F35" s="124" t="n">
        <v>0</v>
      </c>
      <c r="G35" s="125" t="n">
        <f aca="false">ROUND(A35-$J$47-(A35-$J$47)*$J$48,4)</f>
        <v>5.15</v>
      </c>
      <c r="H35" s="126" t="n">
        <f aca="false">+G35*E35</f>
        <v>33447.705</v>
      </c>
      <c r="I35" s="112" t="n">
        <f aca="false">IF(G35&gt;$F$47,($F$47-G35)*F35,0)</f>
        <v>-0</v>
      </c>
      <c r="J35" s="148" t="n">
        <f aca="false">C35*$J$11</f>
        <v>11868.104</v>
      </c>
    </row>
    <row r="36" customFormat="false" ht="14.25" hidden="false" customHeight="true" outlineLevel="0" collapsed="false">
      <c r="A36" s="164" t="n">
        <f aca="false">'$ VOLS'!I138</f>
        <v>5.15</v>
      </c>
      <c r="B36" s="123" t="n">
        <f aca="false">+B35+1</f>
        <v>36975</v>
      </c>
      <c r="C36" s="104" t="n">
        <f aca="false">3822+7650</f>
        <v>11472</v>
      </c>
      <c r="D36" s="124" t="n">
        <f aca="false">IF(C36&gt;$D$7,$D$7,C36)</f>
        <v>5129.3</v>
      </c>
      <c r="E36" s="124" t="n">
        <f aca="false">IF(C36&gt;$D$7,C36-D36,0)</f>
        <v>6342.7</v>
      </c>
      <c r="F36" s="124" t="n">
        <v>0</v>
      </c>
      <c r="G36" s="125" t="n">
        <f aca="false">ROUND(A36-$J$47-(A36-$J$47)*$J$48,4)</f>
        <v>5.15</v>
      </c>
      <c r="H36" s="126" t="n">
        <f aca="false">+G36*E36</f>
        <v>32664.905</v>
      </c>
      <c r="I36" s="112" t="n">
        <f aca="false">IF(G36&gt;$F$47,($F$47-G36)*F36,0)</f>
        <v>-0</v>
      </c>
      <c r="J36" s="148" t="n">
        <f aca="false">C36*$J$11</f>
        <v>11712.912</v>
      </c>
    </row>
    <row r="37" customFormat="false" ht="14.25" hidden="false" customHeight="true" outlineLevel="0" collapsed="false">
      <c r="A37" s="164" t="n">
        <f aca="false">'$ VOLS'!I139</f>
        <v>5.15</v>
      </c>
      <c r="B37" s="123" t="n">
        <f aca="false">+B36+1</f>
        <v>36976</v>
      </c>
      <c r="C37" s="104" t="n">
        <f aca="false">3738+7455</f>
        <v>11193</v>
      </c>
      <c r="D37" s="124" t="n">
        <f aca="false">IF(C37&gt;$D$7,$D$7,C37)</f>
        <v>5129.3</v>
      </c>
      <c r="E37" s="124" t="n">
        <f aca="false">IF(C37&gt;$D$7,C37-D37,0)</f>
        <v>6063.7</v>
      </c>
      <c r="F37" s="124" t="n">
        <v>0</v>
      </c>
      <c r="G37" s="125" t="n">
        <f aca="false">ROUND(A37-$J$47-(A37-$J$47)*$J$48,4)</f>
        <v>5.15</v>
      </c>
      <c r="H37" s="126" t="n">
        <f aca="false">+G37*E37</f>
        <v>31228.055</v>
      </c>
      <c r="I37" s="112" t="n">
        <f aca="false">IF(G37&gt;$F$47,($F$47-G37)*F37,0)</f>
        <v>-0</v>
      </c>
      <c r="J37" s="148" t="n">
        <f aca="false">C37*$J$11</f>
        <v>11428.053</v>
      </c>
    </row>
    <row r="38" customFormat="false" ht="14.25" hidden="false" customHeight="true" outlineLevel="0" collapsed="false">
      <c r="A38" s="164" t="n">
        <f aca="false">'$ VOLS'!I140</f>
        <v>5.15</v>
      </c>
      <c r="B38" s="123" t="n">
        <f aca="false">+B37+1</f>
        <v>36977</v>
      </c>
      <c r="C38" s="104" t="n">
        <f aca="false">3642+7626</f>
        <v>11268</v>
      </c>
      <c r="D38" s="124" t="n">
        <f aca="false">IF(C38&gt;$D$7,$D$7,C38)</f>
        <v>5129.3</v>
      </c>
      <c r="E38" s="124" t="n">
        <f aca="false">IF(C38&gt;$D$7,C38-D38,0)</f>
        <v>6138.7</v>
      </c>
      <c r="F38" s="124" t="n">
        <v>0</v>
      </c>
      <c r="G38" s="125" t="n">
        <f aca="false">ROUND(A38-$J$47-(A38-$J$47)*$J$48,4)</f>
        <v>5.15</v>
      </c>
      <c r="H38" s="126" t="n">
        <f aca="false">+G38*E38</f>
        <v>31614.305</v>
      </c>
      <c r="I38" s="112" t="n">
        <f aca="false">IF(G38&gt;$F$47,($F$47-G38)*F38,0)</f>
        <v>-0</v>
      </c>
      <c r="J38" s="148" t="n">
        <f aca="false">C38*$J$11</f>
        <v>11504.628</v>
      </c>
    </row>
    <row r="39" customFormat="false" ht="14.25" hidden="false" customHeight="true" outlineLevel="0" collapsed="false">
      <c r="A39" s="164" t="n">
        <f aca="false">'$ VOLS'!I141</f>
        <v>5.35</v>
      </c>
      <c r="B39" s="123" t="n">
        <f aca="false">+B38+1</f>
        <v>36978</v>
      </c>
      <c r="C39" s="104" t="n">
        <f aca="false">3725+7789</f>
        <v>11514</v>
      </c>
      <c r="D39" s="124" t="n">
        <f aca="false">IF(C39&gt;$D$7,$D$7,C39)</f>
        <v>5129.3</v>
      </c>
      <c r="E39" s="124" t="n">
        <f aca="false">IF(C39&gt;$D$7,C39-D39,0)</f>
        <v>6384.7</v>
      </c>
      <c r="F39" s="124" t="n">
        <v>0</v>
      </c>
      <c r="G39" s="125" t="n">
        <f aca="false">ROUND(A39-$J$47-(A39-$J$47)*$J$48,4)</f>
        <v>5.35</v>
      </c>
      <c r="H39" s="126" t="n">
        <f aca="false">+G39*E39</f>
        <v>34158.145</v>
      </c>
      <c r="I39" s="112" t="n">
        <f aca="false">IF(G39&gt;$F$47,($F$47-G39)*F39,0)</f>
        <v>-0</v>
      </c>
      <c r="J39" s="148" t="n">
        <f aca="false">C39*$J$11</f>
        <v>11755.794</v>
      </c>
    </row>
    <row r="40" customFormat="false" ht="14.25" hidden="false" customHeight="true" outlineLevel="0" collapsed="false">
      <c r="A40" s="164" t="n">
        <f aca="false">'$ VOLS'!I142</f>
        <v>5.52</v>
      </c>
      <c r="B40" s="123" t="n">
        <f aca="false">+B39+1</f>
        <v>36979</v>
      </c>
      <c r="C40" s="104" t="n">
        <f aca="false">3806+7468</f>
        <v>11274</v>
      </c>
      <c r="D40" s="124" t="n">
        <f aca="false">IF(C40&gt;$D$7,$D$7,C40)</f>
        <v>5129.3</v>
      </c>
      <c r="E40" s="124" t="n">
        <f aca="false">IF(C40&gt;$D$7,C40-D40,0)</f>
        <v>6144.7</v>
      </c>
      <c r="F40" s="124" t="n">
        <v>0</v>
      </c>
      <c r="G40" s="125" t="n">
        <f aca="false">ROUND(A40-$J$47-(A40-$J$47)*$J$48,4)</f>
        <v>5.52</v>
      </c>
      <c r="H40" s="126" t="n">
        <f aca="false">+G40*E40</f>
        <v>33918.744</v>
      </c>
      <c r="I40" s="112" t="n">
        <f aca="false">IF(G40&gt;$F$47,($F$47-G40)*F40,0)</f>
        <v>-0</v>
      </c>
      <c r="J40" s="148" t="n">
        <f aca="false">C40*$J$11</f>
        <v>11510.754</v>
      </c>
    </row>
    <row r="41" customFormat="false" ht="14.25" hidden="false" customHeight="true" outlineLevel="0" collapsed="false">
      <c r="A41" s="164" t="n">
        <f aca="false">'$ VOLS'!I143</f>
        <v>5.29</v>
      </c>
      <c r="B41" s="123" t="n">
        <f aca="false">+B40+1</f>
        <v>36980</v>
      </c>
      <c r="C41" s="104" t="n">
        <f aca="false">3481+7124</f>
        <v>10605</v>
      </c>
      <c r="D41" s="124" t="n">
        <f aca="false">IF(C41&gt;$D$7,$D$7,C41)</f>
        <v>5129.3</v>
      </c>
      <c r="E41" s="124" t="n">
        <f aca="false">IF(C41&gt;$D$7,C41-D41,0)</f>
        <v>5475.7</v>
      </c>
      <c r="F41" s="124" t="n">
        <v>0</v>
      </c>
      <c r="G41" s="125" t="n">
        <f aca="false">ROUND(A41-$J$47-(A41-$J$47)*$J$48,4)</f>
        <v>5.29</v>
      </c>
      <c r="H41" s="126" t="n">
        <f aca="false">+G41*E41</f>
        <v>28966.453</v>
      </c>
      <c r="I41" s="112" t="n">
        <f aca="false">IF(G41&gt;$F$47,($F$47-G41)*F41,0)</f>
        <v>-0</v>
      </c>
      <c r="J41" s="148" t="n">
        <f aca="false">C41*$J$11</f>
        <v>10827.705</v>
      </c>
    </row>
    <row r="42" customFormat="false" ht="14.25" hidden="false" customHeight="true" outlineLevel="0" collapsed="false">
      <c r="A42" s="165" t="n">
        <f aca="false">'$ VOLS'!C144</f>
        <v>5.35</v>
      </c>
      <c r="B42" s="123" t="n">
        <f aca="false">+B41+1</f>
        <v>36981</v>
      </c>
      <c r="C42" s="104" t="n">
        <f aca="false">3758+7692</f>
        <v>11450</v>
      </c>
      <c r="D42" s="124" t="n">
        <f aca="false">IF(C42&gt;$D$7,$D$7,C42)</f>
        <v>5129.3</v>
      </c>
      <c r="E42" s="124" t="n">
        <f aca="false">IF(C42&gt;$D$7,C42-D42,0)</f>
        <v>6320.7</v>
      </c>
      <c r="F42" s="124" t="n">
        <v>0</v>
      </c>
      <c r="G42" s="125" t="n">
        <f aca="false">ROUND(A42-$J$47-(A42-$J$47)*$J$48,4)</f>
        <v>5.35</v>
      </c>
      <c r="H42" s="126" t="n">
        <f aca="false">+G42*E42</f>
        <v>33815.745</v>
      </c>
      <c r="I42" s="112" t="n">
        <f aca="false">IF(G42&gt;$F$47,($F$47-G42)*F42,0)</f>
        <v>-0</v>
      </c>
      <c r="J42" s="148" t="n">
        <f aca="false">C42*$J$11</f>
        <v>11690.45</v>
      </c>
    </row>
    <row r="43" customFormat="false" ht="14.25" hidden="false" customHeight="false" outlineLevel="0" collapsed="false">
      <c r="A43" s="166" t="n">
        <f aca="false">AVERAGE(A12:A42)</f>
        <v>5.09806451612903</v>
      </c>
      <c r="B43" s="123" t="s">
        <v>124</v>
      </c>
      <c r="C43" s="128" t="n">
        <f aca="false">SUM(C12:C42)</f>
        <v>360459</v>
      </c>
      <c r="D43" s="128" t="n">
        <f aca="false">SUM(D12:D42)</f>
        <v>159008.3</v>
      </c>
      <c r="E43" s="128" t="n">
        <f aca="false">SUM(E12:E42)</f>
        <v>201450.7</v>
      </c>
      <c r="F43" s="128" t="n">
        <f aca="false">SUM(F12:F42)</f>
        <v>0</v>
      </c>
      <c r="G43" s="127" t="n">
        <f aca="false">AVERAGE(G12:G42)</f>
        <v>5.09806451612903</v>
      </c>
      <c r="H43" s="131" t="n">
        <f aca="false">SUM(H12:H42)</f>
        <v>1026513.608</v>
      </c>
      <c r="I43" s="131" t="n">
        <f aca="false">SUM(I12:I42)</f>
        <v>0</v>
      </c>
      <c r="J43" s="105"/>
    </row>
    <row r="44" customFormat="false" ht="12.75" hidden="false" customHeight="false" outlineLevel="0" collapsed="false">
      <c r="A44" s="162"/>
      <c r="B44" s="28"/>
      <c r="C44" s="29" t="n">
        <f aca="false">D43+E43</f>
        <v>360459</v>
      </c>
      <c r="D44" s="132" t="s">
        <v>6</v>
      </c>
      <c r="E44" s="133" t="s">
        <v>6</v>
      </c>
      <c r="F44" s="29" t="s">
        <v>6</v>
      </c>
      <c r="G44" s="134" t="s">
        <v>6</v>
      </c>
      <c r="H44" s="30"/>
      <c r="I44" s="31"/>
      <c r="J44" s="105"/>
    </row>
    <row r="45" customFormat="false" ht="14.25" hidden="false" customHeight="false" outlineLevel="0" collapsed="false">
      <c r="A45" s="162"/>
      <c r="B45" s="28" t="s">
        <v>6</v>
      </c>
      <c r="C45" s="104" t="n">
        <f aca="false">C43-C44</f>
        <v>0</v>
      </c>
      <c r="D45" s="135" t="s">
        <v>125</v>
      </c>
      <c r="E45" s="136" t="s">
        <v>6</v>
      </c>
      <c r="F45" s="137"/>
      <c r="G45" s="30"/>
      <c r="H45" s="30"/>
      <c r="I45" s="31"/>
      <c r="J45" s="30"/>
    </row>
    <row r="46" customFormat="false" ht="5.25" hidden="false" customHeight="true" outlineLevel="0" collapsed="false">
      <c r="A46" s="162"/>
      <c r="B46" s="30"/>
      <c r="C46" s="29"/>
      <c r="D46" s="30"/>
      <c r="E46" s="30"/>
      <c r="F46" s="30"/>
      <c r="G46" s="30"/>
      <c r="H46" s="30"/>
      <c r="I46" s="31"/>
      <c r="J46" s="30"/>
    </row>
    <row r="47" customFormat="false" ht="14.25" hidden="false" customHeight="false" outlineLevel="0" collapsed="false">
      <c r="A47" s="162"/>
      <c r="B47" s="28"/>
      <c r="C47" s="128" t="s">
        <v>126</v>
      </c>
      <c r="D47" s="71"/>
      <c r="E47" s="138" t="n">
        <f aca="false">+D43</f>
        <v>159008.3</v>
      </c>
      <c r="F47" s="42" t="n">
        <f aca="false">'$ VOLS'!E23</f>
        <v>5.03</v>
      </c>
      <c r="G47" s="41" t="n">
        <f aca="false">+F47*D43</f>
        <v>799811.749</v>
      </c>
      <c r="H47" s="30"/>
      <c r="I47" s="139" t="s">
        <v>59</v>
      </c>
      <c r="J47" s="72" t="n">
        <v>0</v>
      </c>
    </row>
    <row r="48" customFormat="false" ht="14.25" hidden="false" customHeight="false" outlineLevel="0" collapsed="false">
      <c r="A48" s="162"/>
      <c r="B48" s="28"/>
      <c r="C48" s="128" t="s">
        <v>128</v>
      </c>
      <c r="D48" s="71"/>
      <c r="E48" s="138" t="n">
        <f aca="false">+E43</f>
        <v>201450.7</v>
      </c>
      <c r="F48" s="71"/>
      <c r="G48" s="41" t="n">
        <f aca="false">+H43</f>
        <v>1026513.608</v>
      </c>
      <c r="H48" s="30"/>
      <c r="I48" s="31" t="s">
        <v>129</v>
      </c>
      <c r="J48" s="140" t="n">
        <v>0</v>
      </c>
    </row>
    <row r="49" customFormat="false" ht="14.25" hidden="false" customHeight="false" outlineLevel="0" collapsed="false">
      <c r="A49" s="162"/>
      <c r="B49" s="28"/>
      <c r="C49" s="128" t="s">
        <v>130</v>
      </c>
      <c r="D49" s="71"/>
      <c r="E49" s="141"/>
      <c r="F49" s="71"/>
      <c r="G49" s="142" t="n">
        <f aca="false">+I43</f>
        <v>0</v>
      </c>
      <c r="H49" s="30"/>
      <c r="I49" s="31"/>
      <c r="J49" s="30"/>
    </row>
    <row r="50" customFormat="false" ht="15" hidden="false" customHeight="false" outlineLevel="0" collapsed="false">
      <c r="A50" s="162"/>
      <c r="B50" s="28"/>
      <c r="C50" s="128"/>
      <c r="D50" s="71"/>
      <c r="E50" s="138" t="n">
        <f aca="false">SUM(E47:E49)</f>
        <v>360459</v>
      </c>
      <c r="F50" s="143" t="n">
        <f aca="false">+G50/E50</f>
        <v>5.0666659925262</v>
      </c>
      <c r="G50" s="144" t="n">
        <f aca="false">SUM(G47:G49)</f>
        <v>1826325.357</v>
      </c>
      <c r="H50" s="145"/>
      <c r="I50" s="31"/>
      <c r="J50" s="30"/>
    </row>
    <row r="51" customFormat="false" ht="13.5" hidden="false" customHeight="false" outlineLevel="0" collapsed="false">
      <c r="A51" s="162"/>
      <c r="B51" s="28" t="s">
        <v>6</v>
      </c>
      <c r="C51" s="29"/>
      <c r="D51" s="30"/>
      <c r="E51" s="30"/>
      <c r="F51" s="30"/>
      <c r="G51" s="30"/>
      <c r="H51" s="30"/>
      <c r="I51" s="31"/>
      <c r="J51" s="30"/>
    </row>
    <row r="52" customFormat="false" ht="12" hidden="false" customHeight="true" outlineLevel="0" collapsed="false">
      <c r="A52" s="163"/>
      <c r="B52" s="117"/>
      <c r="C52" s="104"/>
      <c r="D52" s="105"/>
      <c r="E52" s="105"/>
      <c r="F52" s="105"/>
      <c r="G52" s="146" t="s">
        <v>6</v>
      </c>
      <c r="H52" s="113"/>
      <c r="I52" s="147"/>
      <c r="J52" s="113"/>
    </row>
    <row r="53" customFormat="false" ht="12" hidden="false" customHeight="true" outlineLevel="0" collapsed="false">
      <c r="A53" s="163"/>
      <c r="B53" s="117"/>
      <c r="C53" s="104"/>
      <c r="D53" s="105"/>
      <c r="E53" s="105"/>
      <c r="F53" s="105"/>
      <c r="G53" s="105" t="s">
        <v>6</v>
      </c>
      <c r="H53" s="105"/>
      <c r="I53" s="112"/>
      <c r="J53" s="105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fals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F42" activeCellId="0" sqref="F42"/>
    </sheetView>
  </sheetViews>
  <sheetFormatPr defaultColWidth="9.05078125" defaultRowHeight="12" customHeight="true" zeroHeight="false" outlineLevelRow="0" outlineLevelCol="0"/>
  <cols>
    <col collapsed="false" customWidth="false" hidden="false" outlineLevel="0" max="2" min="2" style="25" width="8.99"/>
    <col collapsed="false" customWidth="true" hidden="false" outlineLevel="0" max="3" min="3" style="26" width="15.37"/>
    <col collapsed="false" customWidth="true" hidden="false" outlineLevel="0" max="4" min="4" style="0" width="14.74"/>
    <col collapsed="false" customWidth="true" hidden="false" outlineLevel="0" max="5" min="5" style="0" width="16.24"/>
    <col collapsed="false" customWidth="true" hidden="false" outlineLevel="0" max="6" min="6" style="0" width="15.49"/>
    <col collapsed="false" customWidth="true" hidden="false" outlineLevel="0" max="7" min="7" style="0" width="15.74"/>
    <col collapsed="false" customWidth="true" hidden="false" outlineLevel="0" max="8" min="8" style="0" width="15.37"/>
    <col collapsed="false" customWidth="true" hidden="false" outlineLevel="0" max="9" min="9" style="27" width="14.62"/>
    <col collapsed="false" customWidth="true" hidden="false" outlineLevel="0" max="10" min="10" style="0" width="11.74"/>
  </cols>
  <sheetData>
    <row r="1" customFormat="false" ht="15" hidden="false" customHeight="true" outlineLevel="0" collapsed="false">
      <c r="A1" s="30" t="s">
        <v>6</v>
      </c>
      <c r="B1" s="28"/>
      <c r="C1" s="29"/>
      <c r="D1" s="30"/>
      <c r="E1" s="30"/>
      <c r="F1" s="30"/>
      <c r="G1" s="30"/>
      <c r="H1" s="30"/>
      <c r="I1" s="31"/>
      <c r="J1" s="30"/>
    </row>
    <row r="2" customFormat="false" ht="22.5" hidden="false" customHeight="false" outlineLevel="0" collapsed="false">
      <c r="A2" s="106"/>
      <c r="B2" s="103" t="s">
        <v>103</v>
      </c>
      <c r="C2" s="104"/>
      <c r="D2" s="105"/>
      <c r="E2" s="105"/>
      <c r="F2" s="105"/>
      <c r="G2" s="105"/>
      <c r="H2" s="106"/>
      <c r="I2" s="107" t="s">
        <v>6</v>
      </c>
      <c r="J2" s="106"/>
    </row>
    <row r="3" customFormat="false" ht="22.5" hidden="false" customHeight="false" outlineLevel="0" collapsed="false">
      <c r="A3" s="106"/>
      <c r="B3" s="108" t="s">
        <v>146</v>
      </c>
      <c r="C3" s="104"/>
      <c r="D3" s="105"/>
      <c r="E3" s="105"/>
      <c r="F3" s="105"/>
      <c r="G3" s="105" t="s">
        <v>6</v>
      </c>
      <c r="H3" s="106"/>
      <c r="I3" s="107"/>
      <c r="J3" s="106"/>
    </row>
    <row r="4" customFormat="false" ht="18.75" hidden="false" customHeight="false" outlineLevel="0" collapsed="false">
      <c r="A4" s="106"/>
      <c r="B4" s="109" t="n">
        <f aca="false">+'$ VOLS'!B6</f>
        <v>36951</v>
      </c>
      <c r="C4" s="104"/>
      <c r="D4" s="105"/>
      <c r="E4" s="101" t="s">
        <v>6</v>
      </c>
      <c r="F4" s="105"/>
      <c r="G4" s="105" t="s">
        <v>6</v>
      </c>
      <c r="H4" s="106"/>
      <c r="I4" s="107"/>
      <c r="J4" s="106"/>
    </row>
    <row r="5" customFormat="false" ht="9" hidden="false" customHeight="true" outlineLevel="0" collapsed="false">
      <c r="A5" s="106"/>
      <c r="B5" s="111"/>
      <c r="C5" s="104"/>
      <c r="D5" s="105"/>
      <c r="E5" s="105"/>
      <c r="F5" s="105"/>
      <c r="G5" s="105" t="s">
        <v>6</v>
      </c>
      <c r="H5" s="106"/>
      <c r="I5" s="112"/>
      <c r="J5" s="106"/>
    </row>
    <row r="6" customFormat="false" ht="12.75" hidden="false" customHeight="false" outlineLevel="0" collapsed="false">
      <c r="A6" s="105"/>
      <c r="B6" s="105" t="s">
        <v>105</v>
      </c>
      <c r="C6" s="104"/>
      <c r="D6" s="104" t="n">
        <f aca="false">'$ VOLS'!G21</f>
        <v>685</v>
      </c>
      <c r="E6" s="105"/>
      <c r="F6" s="105"/>
      <c r="H6" s="105"/>
      <c r="I6" s="112"/>
      <c r="J6" s="105"/>
    </row>
    <row r="7" customFormat="false" ht="12.75" hidden="false" customHeight="false" outlineLevel="0" collapsed="false">
      <c r="A7" s="105"/>
      <c r="B7" s="105" t="s">
        <v>106</v>
      </c>
      <c r="C7" s="104"/>
      <c r="D7" s="104" t="n">
        <f aca="false">+D6*1.1</f>
        <v>753.5</v>
      </c>
      <c r="E7" s="105"/>
      <c r="F7" s="105"/>
      <c r="H7" s="105"/>
      <c r="I7" s="112"/>
      <c r="J7" s="105"/>
    </row>
    <row r="8" customFormat="false" ht="12.75" hidden="false" customHeight="false" outlineLevel="0" collapsed="false">
      <c r="A8" s="105"/>
      <c r="B8" s="105" t="s">
        <v>107</v>
      </c>
      <c r="C8" s="104"/>
      <c r="D8" s="104" t="n">
        <f aca="false">+D6*0.9</f>
        <v>616.5</v>
      </c>
      <c r="E8" s="105"/>
      <c r="F8" s="114" t="s">
        <v>108</v>
      </c>
      <c r="G8" s="115" t="s">
        <v>30</v>
      </c>
      <c r="H8" s="105"/>
      <c r="I8" s="112"/>
      <c r="J8" s="116" t="s">
        <v>110</v>
      </c>
    </row>
    <row r="9" customFormat="false" ht="13.5" hidden="false" customHeight="true" outlineLevel="0" collapsed="false">
      <c r="A9" s="105"/>
      <c r="B9" s="117"/>
      <c r="C9" s="119"/>
      <c r="D9" s="105"/>
      <c r="E9" s="114" t="s">
        <v>6</v>
      </c>
      <c r="F9" s="114" t="s">
        <v>111</v>
      </c>
      <c r="G9" s="115" t="s">
        <v>112</v>
      </c>
      <c r="H9" s="115"/>
      <c r="I9" s="105"/>
      <c r="J9" s="116" t="s">
        <v>113</v>
      </c>
    </row>
    <row r="10" customFormat="false" ht="12.75" hidden="false" customHeight="false" outlineLevel="0" collapsed="false">
      <c r="A10" s="105"/>
      <c r="B10" s="117"/>
      <c r="C10" s="120" t="s">
        <v>147</v>
      </c>
      <c r="D10" s="114" t="s">
        <v>115</v>
      </c>
      <c r="E10" s="114" t="s">
        <v>116</v>
      </c>
      <c r="F10" s="114" t="s">
        <v>115</v>
      </c>
      <c r="G10" s="106" t="s">
        <v>117</v>
      </c>
      <c r="H10" s="115" t="str">
        <f aca="false">+E10</f>
        <v>EXCESS</v>
      </c>
      <c r="I10" s="112" t="s">
        <v>118</v>
      </c>
      <c r="J10" s="116" t="s">
        <v>119</v>
      </c>
    </row>
    <row r="11" customFormat="false" ht="12.75" hidden="false" customHeight="false" outlineLevel="0" collapsed="false">
      <c r="A11" s="106"/>
      <c r="B11" s="106"/>
      <c r="C11" s="120" t="s">
        <v>120</v>
      </c>
      <c r="D11" s="106" t="str">
        <f aca="false">+E11</f>
        <v>VOLUME</v>
      </c>
      <c r="E11" s="106" t="s">
        <v>108</v>
      </c>
      <c r="F11" s="114" t="s">
        <v>121</v>
      </c>
      <c r="G11" s="106" t="s">
        <v>148</v>
      </c>
      <c r="H11" s="121" t="str">
        <f aca="false">+I11</f>
        <v>AMOUNT</v>
      </c>
      <c r="I11" s="112" t="s">
        <v>123</v>
      </c>
      <c r="J11" s="116" t="n">
        <v>1.023929</v>
      </c>
    </row>
    <row r="12" customFormat="false" ht="14.25" hidden="false" customHeight="true" outlineLevel="0" collapsed="false">
      <c r="A12" s="122" t="n">
        <f aca="false">'$ VOLS'!E114</f>
        <v>5.31</v>
      </c>
      <c r="B12" s="123" t="n">
        <v>36951</v>
      </c>
      <c r="C12" s="104" t="n">
        <v>595.387096</v>
      </c>
      <c r="D12" s="124" t="n">
        <f aca="false">IF(C12&gt;$D$7,$D$7,C12)</f>
        <v>595.387096</v>
      </c>
      <c r="E12" s="124" t="n">
        <f aca="false">IF(C12&gt;$D$7,C12-D12,0)</f>
        <v>0</v>
      </c>
      <c r="F12" s="124" t="n">
        <f aca="false">IF(C12&lt;$D$8,$D$8-C12,0)</f>
        <v>21.112904</v>
      </c>
      <c r="G12" s="167" t="n">
        <f aca="false">+A12-0.08</f>
        <v>5.23</v>
      </c>
      <c r="H12" s="126" t="n">
        <f aca="false">+G12*E12</f>
        <v>0</v>
      </c>
      <c r="I12" s="112" t="n">
        <f aca="false">IF(G12&gt;$F$47,($F$47-G12)*F12,0)</f>
        <v>-6.01717763999997</v>
      </c>
      <c r="J12" s="148" t="n">
        <f aca="false">C12*$J$11</f>
        <v>609.634113820184</v>
      </c>
    </row>
    <row r="13" customFormat="false" ht="14.25" hidden="false" customHeight="true" outlineLevel="0" collapsed="false">
      <c r="A13" s="122" t="n">
        <f aca="false">'$ VOLS'!E115</f>
        <v>5.295</v>
      </c>
      <c r="B13" s="123" t="n">
        <f aca="false">+B12+1</f>
        <v>36952</v>
      </c>
      <c r="C13" s="104" t="n">
        <v>595.387096</v>
      </c>
      <c r="D13" s="124" t="n">
        <f aca="false">IF(C13&gt;$D$7,$D$7,C13)</f>
        <v>595.387096</v>
      </c>
      <c r="E13" s="124" t="n">
        <f aca="false">IF(C13&gt;$D$7,C13-D13,0)</f>
        <v>0</v>
      </c>
      <c r="F13" s="124" t="n">
        <f aca="false">IF(C13&lt;$D$8,$D$8-C13,0)</f>
        <v>21.112904</v>
      </c>
      <c r="G13" s="167" t="n">
        <f aca="false">+A13-0.08</f>
        <v>5.215</v>
      </c>
      <c r="H13" s="126" t="n">
        <f aca="false">+G13*E13</f>
        <v>0</v>
      </c>
      <c r="I13" s="112" t="n">
        <f aca="false">IF(G13&gt;$F$47,($F$47-G13)*F13,0)</f>
        <v>-5.70048407999998</v>
      </c>
      <c r="J13" s="148" t="n">
        <f aca="false">C13*$J$11</f>
        <v>609.634113820184</v>
      </c>
    </row>
    <row r="14" customFormat="false" ht="14.25" hidden="false" customHeight="true" outlineLevel="0" collapsed="false">
      <c r="A14" s="122" t="n">
        <f aca="false">'$ VOLS'!E116</f>
        <v>5.21</v>
      </c>
      <c r="B14" s="123" t="n">
        <f aca="false">+B13+1</f>
        <v>36953</v>
      </c>
      <c r="C14" s="104" t="n">
        <v>595.387096</v>
      </c>
      <c r="D14" s="124" t="n">
        <f aca="false">IF(C14&gt;$D$7,$D$7,C14)</f>
        <v>595.387096</v>
      </c>
      <c r="E14" s="124" t="n">
        <f aca="false">IF(C14&gt;$D$7,C14-D14,0)</f>
        <v>0</v>
      </c>
      <c r="F14" s="124" t="n">
        <f aca="false">IF(C14&lt;$D$8,$D$8-C14,0)</f>
        <v>21.112904</v>
      </c>
      <c r="G14" s="167" t="n">
        <f aca="false">+A14-0.08</f>
        <v>5.13</v>
      </c>
      <c r="H14" s="126" t="n">
        <f aca="false">+G14*E14</f>
        <v>0</v>
      </c>
      <c r="I14" s="112" t="n">
        <f aca="false">IF(G14&gt;$F$47,($F$47-G14)*F14,0)</f>
        <v>-3.90588723999998</v>
      </c>
      <c r="J14" s="148" t="n">
        <f aca="false">C14*$J$11</f>
        <v>609.634113820184</v>
      </c>
    </row>
    <row r="15" customFormat="false" ht="14.25" hidden="false" customHeight="true" outlineLevel="0" collapsed="false">
      <c r="A15" s="122" t="n">
        <f aca="false">'$ VOLS'!E117</f>
        <v>5.21</v>
      </c>
      <c r="B15" s="123" t="n">
        <f aca="false">+B14+1</f>
        <v>36954</v>
      </c>
      <c r="C15" s="104" t="n">
        <v>595.387096</v>
      </c>
      <c r="D15" s="124" t="n">
        <f aca="false">IF(C15&gt;$D$7,$D$7,C15)</f>
        <v>595.387096</v>
      </c>
      <c r="E15" s="124" t="n">
        <f aca="false">IF(C15&gt;$D$7,C15-D15,0)</f>
        <v>0</v>
      </c>
      <c r="F15" s="124" t="n">
        <f aca="false">IF(C15&lt;$D$8,$D$8-C15,0)</f>
        <v>21.112904</v>
      </c>
      <c r="G15" s="167" t="n">
        <f aca="false">+A15-0.08</f>
        <v>5.13</v>
      </c>
      <c r="H15" s="126" t="n">
        <f aca="false">+G15*E15</f>
        <v>0</v>
      </c>
      <c r="I15" s="112" t="n">
        <f aca="false">IF(G15&gt;$F$47,($F$47-G15)*F15,0)</f>
        <v>-3.90588723999998</v>
      </c>
      <c r="J15" s="148" t="n">
        <f aca="false">C15*$J$11</f>
        <v>609.634113820184</v>
      </c>
    </row>
    <row r="16" customFormat="false" ht="14.25" hidden="false" customHeight="true" outlineLevel="0" collapsed="false">
      <c r="A16" s="122" t="n">
        <f aca="false">'$ VOLS'!E118</f>
        <v>5.21</v>
      </c>
      <c r="B16" s="123" t="n">
        <f aca="false">+B15+1</f>
        <v>36955</v>
      </c>
      <c r="C16" s="104" t="n">
        <v>595.387096</v>
      </c>
      <c r="D16" s="124" t="n">
        <f aca="false">IF(C16&gt;$D$7,$D$7,C16)</f>
        <v>595.387096</v>
      </c>
      <c r="E16" s="124" t="n">
        <f aca="false">IF(C16&gt;$D$7,C16-D16,0)</f>
        <v>0</v>
      </c>
      <c r="F16" s="124" t="n">
        <f aca="false">IF(C16&lt;$D$8,$D$8-C16,0)</f>
        <v>21.112904</v>
      </c>
      <c r="G16" s="167" t="n">
        <f aca="false">+A16-0.08</f>
        <v>5.13</v>
      </c>
      <c r="H16" s="126" t="n">
        <f aca="false">+G16*E16</f>
        <v>0</v>
      </c>
      <c r="I16" s="112" t="n">
        <f aca="false">IF(G16&gt;$F$47,($F$47-G16)*F16,0)</f>
        <v>-3.90588723999998</v>
      </c>
      <c r="J16" s="148" t="n">
        <f aca="false">C16*$J$11</f>
        <v>609.634113820184</v>
      </c>
    </row>
    <row r="17" customFormat="false" ht="14.25" hidden="false" customHeight="true" outlineLevel="0" collapsed="false">
      <c r="A17" s="122" t="n">
        <f aca="false">'$ VOLS'!E119</f>
        <v>5.325</v>
      </c>
      <c r="B17" s="123" t="n">
        <f aca="false">+B16+1</f>
        <v>36956</v>
      </c>
      <c r="C17" s="104" t="n">
        <v>595.387096</v>
      </c>
      <c r="D17" s="124" t="n">
        <f aca="false">IF(C17&gt;$D$7,$D$7,C17)</f>
        <v>595.387096</v>
      </c>
      <c r="E17" s="124" t="n">
        <f aca="false">IF(C17&gt;$D$7,C17-D17,0)</f>
        <v>0</v>
      </c>
      <c r="F17" s="124" t="n">
        <f aca="false">IF(C17&lt;$D$8,$D$8-C17,0)</f>
        <v>21.112904</v>
      </c>
      <c r="G17" s="167" t="n">
        <f aca="false">+A17-0.08</f>
        <v>5.245</v>
      </c>
      <c r="H17" s="126" t="n">
        <f aca="false">+G17*E17</f>
        <v>0</v>
      </c>
      <c r="I17" s="112" t="n">
        <f aca="false">IF(G17&gt;$F$47,($F$47-G17)*F17,0)</f>
        <v>-6.33387119999998</v>
      </c>
      <c r="J17" s="148" t="n">
        <f aca="false">C17*$J$11</f>
        <v>609.634113820184</v>
      </c>
    </row>
    <row r="18" customFormat="false" ht="14.25" hidden="false" customHeight="true" outlineLevel="0" collapsed="false">
      <c r="A18" s="122" t="n">
        <f aca="false">'$ VOLS'!E120</f>
        <v>5.275</v>
      </c>
      <c r="B18" s="123" t="n">
        <f aca="false">+B17+1</f>
        <v>36957</v>
      </c>
      <c r="C18" s="104" t="n">
        <v>595.387096</v>
      </c>
      <c r="D18" s="124" t="n">
        <f aca="false">IF(C18&gt;$D$7,$D$7,C18)</f>
        <v>595.387096</v>
      </c>
      <c r="E18" s="124" t="n">
        <f aca="false">IF(C18&gt;$D$7,C18-D18,0)</f>
        <v>0</v>
      </c>
      <c r="F18" s="124" t="n">
        <f aca="false">IF(C18&lt;$D$8,$D$8-C18,0)</f>
        <v>21.112904</v>
      </c>
      <c r="G18" s="167" t="n">
        <f aca="false">+A18-0.08</f>
        <v>5.195</v>
      </c>
      <c r="H18" s="126" t="n">
        <f aca="false">+G18*E18</f>
        <v>0</v>
      </c>
      <c r="I18" s="112" t="n">
        <f aca="false">IF(G18&gt;$F$47,($F$47-G18)*F18,0)</f>
        <v>-5.27822599999999</v>
      </c>
      <c r="J18" s="148" t="n">
        <f aca="false">C18*$J$11</f>
        <v>609.634113820184</v>
      </c>
    </row>
    <row r="19" customFormat="false" ht="14.25" hidden="false" customHeight="true" outlineLevel="0" collapsed="false">
      <c r="A19" s="122" t="n">
        <f aca="false">'$ VOLS'!E121</f>
        <v>5.23</v>
      </c>
      <c r="B19" s="123" t="n">
        <f aca="false">+B18+1</f>
        <v>36958</v>
      </c>
      <c r="C19" s="104" t="n">
        <v>595.387096</v>
      </c>
      <c r="D19" s="124" t="n">
        <f aca="false">IF(C19&gt;$D$7,$D$7,C19)</f>
        <v>595.387096</v>
      </c>
      <c r="E19" s="124" t="n">
        <f aca="false">IF(C19&gt;$D$7,C19-D19,0)</f>
        <v>0</v>
      </c>
      <c r="F19" s="124" t="n">
        <f aca="false">IF(C19&lt;$D$8,$D$8-C19,0)</f>
        <v>21.112904</v>
      </c>
      <c r="G19" s="167" t="n">
        <f aca="false">+A19-0.08</f>
        <v>5.15</v>
      </c>
      <c r="H19" s="126" t="n">
        <f aca="false">+G19*E19</f>
        <v>0</v>
      </c>
      <c r="I19" s="112" t="n">
        <f aca="false">IF(G19&gt;$F$47,($F$47-G19)*F19,0)</f>
        <v>-4.32814531999999</v>
      </c>
      <c r="J19" s="148" t="n">
        <f aca="false">C19*$J$11</f>
        <v>609.634113820184</v>
      </c>
    </row>
    <row r="20" customFormat="false" ht="14.25" hidden="false" customHeight="true" outlineLevel="0" collapsed="false">
      <c r="A20" s="122" t="n">
        <f aca="false">'$ VOLS'!E122</f>
        <v>5.23</v>
      </c>
      <c r="B20" s="123" t="n">
        <f aca="false">+B19+1</f>
        <v>36959</v>
      </c>
      <c r="C20" s="104" t="n">
        <v>595.387096</v>
      </c>
      <c r="D20" s="124" t="n">
        <f aca="false">IF(C20&gt;$D$7,$D$7,C20)</f>
        <v>595.387096</v>
      </c>
      <c r="E20" s="124" t="n">
        <f aca="false">IF(C20&gt;$D$7,C20-D20,0)</f>
        <v>0</v>
      </c>
      <c r="F20" s="124" t="n">
        <f aca="false">IF(C20&lt;$D$8,$D$8-C20,0)</f>
        <v>21.112904</v>
      </c>
      <c r="G20" s="167" t="n">
        <f aca="false">+A20-0.08</f>
        <v>5.15</v>
      </c>
      <c r="H20" s="126" t="n">
        <f aca="false">+G20*E20</f>
        <v>0</v>
      </c>
      <c r="I20" s="112" t="n">
        <f aca="false">IF(G20&gt;$F$47,($F$47-G20)*F20,0)</f>
        <v>-4.32814531999999</v>
      </c>
      <c r="J20" s="148" t="n">
        <f aca="false">C20*$J$11</f>
        <v>609.634113820184</v>
      </c>
    </row>
    <row r="21" customFormat="false" ht="14.25" hidden="false" customHeight="true" outlineLevel="0" collapsed="false">
      <c r="A21" s="122" t="n">
        <f aca="false">'$ VOLS'!E123</f>
        <v>5.12</v>
      </c>
      <c r="B21" s="123" t="n">
        <f aca="false">+B20+1</f>
        <v>36960</v>
      </c>
      <c r="C21" s="104" t="n">
        <v>595.387096</v>
      </c>
      <c r="D21" s="124" t="n">
        <f aca="false">IF(C21&gt;$D$7,$D$7,C21)</f>
        <v>595.387096</v>
      </c>
      <c r="E21" s="124" t="n">
        <f aca="false">IF(C21&gt;$D$7,C21-D21,0)</f>
        <v>0</v>
      </c>
      <c r="F21" s="124" t="n">
        <f aca="false">IF(C21&lt;$D$8,$D$8-C21,0)</f>
        <v>21.112904</v>
      </c>
      <c r="G21" s="167" t="n">
        <f aca="false">+A21-0.08</f>
        <v>5.04</v>
      </c>
      <c r="H21" s="126" t="n">
        <f aca="false">+G21*E21</f>
        <v>0</v>
      </c>
      <c r="I21" s="112" t="n">
        <f aca="false">IF(G21&gt;$F$47,($F$47-G21)*F21,0)</f>
        <v>-2.00572587999999</v>
      </c>
      <c r="J21" s="148" t="n">
        <f aca="false">C21*$J$11</f>
        <v>609.634113820184</v>
      </c>
    </row>
    <row r="22" customFormat="false" ht="14.25" hidden="false" customHeight="true" outlineLevel="0" collapsed="false">
      <c r="A22" s="122" t="n">
        <f aca="false">'$ VOLS'!E124</f>
        <v>5.12</v>
      </c>
      <c r="B22" s="123" t="n">
        <f aca="false">+B21+1</f>
        <v>36961</v>
      </c>
      <c r="C22" s="104" t="n">
        <v>595.387096</v>
      </c>
      <c r="D22" s="124" t="n">
        <f aca="false">IF(C22&gt;$D$7,$D$7,C22)</f>
        <v>595.387096</v>
      </c>
      <c r="E22" s="124" t="n">
        <f aca="false">IF(C22&gt;$D$7,C22-D22,0)</f>
        <v>0</v>
      </c>
      <c r="F22" s="124" t="n">
        <f aca="false">IF(C22&lt;$D$8,$D$8-C22,0)</f>
        <v>21.112904</v>
      </c>
      <c r="G22" s="167" t="n">
        <f aca="false">+A22-0.08</f>
        <v>5.04</v>
      </c>
      <c r="H22" s="126" t="n">
        <f aca="false">+G22*E22</f>
        <v>0</v>
      </c>
      <c r="I22" s="112" t="n">
        <f aca="false">IF(G22&gt;$F$47,($F$47-G22)*F22,0)</f>
        <v>-2.00572587999999</v>
      </c>
      <c r="J22" s="148" t="n">
        <f aca="false">C22*$J$11</f>
        <v>609.634113820184</v>
      </c>
    </row>
    <row r="23" customFormat="false" ht="14.25" hidden="false" customHeight="true" outlineLevel="0" collapsed="false">
      <c r="A23" s="122" t="n">
        <f aca="false">'$ VOLS'!E125</f>
        <v>5.12</v>
      </c>
      <c r="B23" s="123" t="n">
        <f aca="false">+B22+1</f>
        <v>36962</v>
      </c>
      <c r="C23" s="104" t="n">
        <v>595.387096</v>
      </c>
      <c r="D23" s="124" t="n">
        <f aca="false">IF(C23&gt;$D$7,$D$7,C23)</f>
        <v>595.387096</v>
      </c>
      <c r="E23" s="124" t="n">
        <f aca="false">IF(C23&gt;$D$7,C23-D23,0)</f>
        <v>0</v>
      </c>
      <c r="F23" s="124" t="n">
        <f aca="false">IF(C23&lt;$D$8,$D$8-C23,0)</f>
        <v>21.112904</v>
      </c>
      <c r="G23" s="167" t="n">
        <f aca="false">+A23-0.08</f>
        <v>5.04</v>
      </c>
      <c r="H23" s="126" t="n">
        <f aca="false">+G23*E23</f>
        <v>0</v>
      </c>
      <c r="I23" s="112" t="n">
        <f aca="false">IF(G23&gt;$F$47,($F$47-G23)*F23,0)</f>
        <v>-2.00572587999999</v>
      </c>
      <c r="J23" s="148" t="n">
        <f aca="false">C23*$J$11</f>
        <v>609.634113820184</v>
      </c>
    </row>
    <row r="24" customFormat="false" ht="14.25" hidden="false" customHeight="true" outlineLevel="0" collapsed="false">
      <c r="A24" s="122" t="n">
        <f aca="false">'$ VOLS'!E126</f>
        <v>5</v>
      </c>
      <c r="B24" s="123" t="n">
        <f aca="false">+B23+1</f>
        <v>36963</v>
      </c>
      <c r="C24" s="104" t="n">
        <v>595.387096</v>
      </c>
      <c r="D24" s="124" t="n">
        <f aca="false">IF(C24&gt;$D$7,$D$7,C24)</f>
        <v>595.387096</v>
      </c>
      <c r="E24" s="124" t="n">
        <f aca="false">IF(C24&gt;$D$7,C24-D24,0)</f>
        <v>0</v>
      </c>
      <c r="F24" s="124" t="n">
        <f aca="false">IF(C24&lt;$D$8,$D$8-C24,0)</f>
        <v>21.112904</v>
      </c>
      <c r="G24" s="167" t="n">
        <f aca="false">+A24-0.08</f>
        <v>4.92</v>
      </c>
      <c r="H24" s="126" t="n">
        <f aca="false">+G24*E24</f>
        <v>0</v>
      </c>
      <c r="I24" s="112" t="n">
        <f aca="false">IF(G24&gt;$F$47,($F$47-G24)*F24,0)</f>
        <v>0</v>
      </c>
      <c r="J24" s="148" t="n">
        <f aca="false">C24*$J$11</f>
        <v>609.634113820184</v>
      </c>
    </row>
    <row r="25" customFormat="false" ht="14.25" hidden="false" customHeight="true" outlineLevel="0" collapsed="false">
      <c r="A25" s="122" t="n">
        <f aca="false">'$ VOLS'!E127</f>
        <v>5.085</v>
      </c>
      <c r="B25" s="123" t="n">
        <f aca="false">+B24+1</f>
        <v>36964</v>
      </c>
      <c r="C25" s="104" t="n">
        <v>595.387096</v>
      </c>
      <c r="D25" s="124" t="n">
        <f aca="false">IF(C25&gt;$D$7,$D$7,C25)</f>
        <v>595.387096</v>
      </c>
      <c r="E25" s="124" t="n">
        <f aca="false">IF(C25&gt;$D$7,C25-D25,0)</f>
        <v>0</v>
      </c>
      <c r="F25" s="124" t="n">
        <f aca="false">IF(C25&lt;$D$8,$D$8-C25,0)</f>
        <v>21.112904</v>
      </c>
      <c r="G25" s="167" t="n">
        <f aca="false">+A25-0.08</f>
        <v>5.005</v>
      </c>
      <c r="H25" s="126" t="n">
        <f aca="false">+G25*E25</f>
        <v>0</v>
      </c>
      <c r="I25" s="112" t="n">
        <f aca="false">IF(G25&gt;$F$47,($F$47-G25)*F25,0)</f>
        <v>-1.26677423999999</v>
      </c>
      <c r="J25" s="148" t="n">
        <f aca="false">C25*$J$11</f>
        <v>609.634113820184</v>
      </c>
    </row>
    <row r="26" customFormat="false" ht="14.25" hidden="false" customHeight="true" outlineLevel="0" collapsed="false">
      <c r="A26" s="122" t="n">
        <f aca="false">'$ VOLS'!E128</f>
        <v>4.985</v>
      </c>
      <c r="B26" s="123" t="n">
        <f aca="false">+B25+1</f>
        <v>36965</v>
      </c>
      <c r="C26" s="104" t="n">
        <v>595.387096</v>
      </c>
      <c r="D26" s="124" t="n">
        <f aca="false">IF(C26&gt;$D$7,$D$7,C26)</f>
        <v>595.387096</v>
      </c>
      <c r="E26" s="124" t="n">
        <f aca="false">IF(C26&gt;$D$7,C26-D26,0)</f>
        <v>0</v>
      </c>
      <c r="F26" s="124" t="n">
        <f aca="false">IF(C26&lt;$D$8,$D$8-C26,0)</f>
        <v>21.112904</v>
      </c>
      <c r="G26" s="167" t="n">
        <f aca="false">+A26-0.08</f>
        <v>4.905</v>
      </c>
      <c r="H26" s="126" t="n">
        <f aca="false">+G26*E26</f>
        <v>0</v>
      </c>
      <c r="I26" s="112" t="n">
        <f aca="false">IF(G26&gt;$F$47,($F$47-G26)*F26,0)</f>
        <v>0</v>
      </c>
      <c r="J26" s="148" t="n">
        <f aca="false">C26*$J$11</f>
        <v>609.634113820184</v>
      </c>
    </row>
    <row r="27" customFormat="false" ht="14.25" hidden="false" customHeight="true" outlineLevel="0" collapsed="false">
      <c r="A27" s="122" t="n">
        <f aca="false">'$ VOLS'!E129</f>
        <v>4.95</v>
      </c>
      <c r="B27" s="123" t="n">
        <f aca="false">+B26+1</f>
        <v>36966</v>
      </c>
      <c r="C27" s="104" t="n">
        <v>595.387096</v>
      </c>
      <c r="D27" s="124" t="n">
        <f aca="false">IF(C27&gt;$D$7,$D$7,C27)</f>
        <v>595.387096</v>
      </c>
      <c r="E27" s="124" t="n">
        <f aca="false">IF(C27&gt;$D$7,C27-D27,0)</f>
        <v>0</v>
      </c>
      <c r="F27" s="124" t="n">
        <f aca="false">IF(C27&lt;$D$8,$D$8-C27,0)</f>
        <v>21.112904</v>
      </c>
      <c r="G27" s="167" t="n">
        <f aca="false">+A27-0.08</f>
        <v>4.87</v>
      </c>
      <c r="H27" s="126" t="n">
        <f aca="false">+G27*E27</f>
        <v>0</v>
      </c>
      <c r="I27" s="112" t="n">
        <f aca="false">IF(G27&gt;$F$47,($F$47-G27)*F27,0)</f>
        <v>0</v>
      </c>
      <c r="J27" s="148" t="n">
        <f aca="false">C27*$J$11</f>
        <v>609.634113820184</v>
      </c>
    </row>
    <row r="28" customFormat="false" ht="14.25" hidden="false" customHeight="true" outlineLevel="0" collapsed="false">
      <c r="A28" s="122" t="n">
        <f aca="false">'$ VOLS'!E130</f>
        <v>5.01</v>
      </c>
      <c r="B28" s="123" t="n">
        <f aca="false">+B27+1</f>
        <v>36967</v>
      </c>
      <c r="C28" s="104" t="n">
        <v>595.387096</v>
      </c>
      <c r="D28" s="124" t="n">
        <f aca="false">IF(C28&gt;$D$7,$D$7,C28)</f>
        <v>595.387096</v>
      </c>
      <c r="E28" s="124" t="n">
        <f aca="false">IF(C28&gt;$D$7,C28-D28,0)</f>
        <v>0</v>
      </c>
      <c r="F28" s="124" t="n">
        <f aca="false">IF(C28&lt;$D$8,$D$8-C28,0)</f>
        <v>21.112904</v>
      </c>
      <c r="G28" s="167" t="n">
        <f aca="false">+A28-0.08</f>
        <v>4.93</v>
      </c>
      <c r="H28" s="126" t="n">
        <f aca="false">+G28*E28</f>
        <v>0</v>
      </c>
      <c r="I28" s="112" t="n">
        <f aca="false">IF(G28&gt;$F$47,($F$47-G28)*F28,0)</f>
        <v>0</v>
      </c>
      <c r="J28" s="148" t="n">
        <f aca="false">C28*$J$11</f>
        <v>609.634113820184</v>
      </c>
    </row>
    <row r="29" customFormat="false" ht="14.25" hidden="false" customHeight="true" outlineLevel="0" collapsed="false">
      <c r="A29" s="122" t="n">
        <f aca="false">'$ VOLS'!E131</f>
        <v>5.01</v>
      </c>
      <c r="B29" s="123" t="n">
        <f aca="false">+B28+1</f>
        <v>36968</v>
      </c>
      <c r="C29" s="104" t="n">
        <v>595.387096</v>
      </c>
      <c r="D29" s="124" t="n">
        <f aca="false">IF(C29&gt;$D$7,$D$7,C29)</f>
        <v>595.387096</v>
      </c>
      <c r="E29" s="124" t="n">
        <f aca="false">IF(C29&gt;$D$7,C29-D29,0)</f>
        <v>0</v>
      </c>
      <c r="F29" s="124" t="n">
        <f aca="false">IF(C29&lt;$D$8,$D$8-C29,0)</f>
        <v>21.112904</v>
      </c>
      <c r="G29" s="167" t="n">
        <f aca="false">+A29-0.08</f>
        <v>4.93</v>
      </c>
      <c r="H29" s="126" t="n">
        <f aca="false">+G29*E29</f>
        <v>0</v>
      </c>
      <c r="I29" s="112" t="n">
        <f aca="false">IF(G29&gt;$F$47,($F$47-G29)*F29,0)</f>
        <v>0</v>
      </c>
      <c r="J29" s="148" t="n">
        <f aca="false">C29*$J$11</f>
        <v>609.634113820184</v>
      </c>
    </row>
    <row r="30" customFormat="false" ht="14.25" hidden="false" customHeight="true" outlineLevel="0" collapsed="false">
      <c r="A30" s="122" t="n">
        <f aca="false">'$ VOLS'!E132</f>
        <v>5.01</v>
      </c>
      <c r="B30" s="123" t="n">
        <f aca="false">+B29+1</f>
        <v>36969</v>
      </c>
      <c r="C30" s="104" t="n">
        <v>595.387096</v>
      </c>
      <c r="D30" s="124" t="n">
        <f aca="false">IF(C30&gt;$D$7,$D$7,C30)</f>
        <v>595.387096</v>
      </c>
      <c r="E30" s="124" t="n">
        <f aca="false">IF(C30&gt;$D$7,C30-D30,0)</f>
        <v>0</v>
      </c>
      <c r="F30" s="124" t="n">
        <f aca="false">IF(C30&lt;$D$8,$D$8-C30,0)</f>
        <v>21.112904</v>
      </c>
      <c r="G30" s="167" t="n">
        <f aca="false">+A30-0.08</f>
        <v>4.93</v>
      </c>
      <c r="H30" s="126" t="n">
        <f aca="false">+G30*E30</f>
        <v>0</v>
      </c>
      <c r="I30" s="112" t="n">
        <f aca="false">IF(G30&gt;$F$47,($F$47-G30)*F30,0)</f>
        <v>0</v>
      </c>
      <c r="J30" s="148" t="n">
        <f aca="false">C30*$J$11</f>
        <v>609.634113820184</v>
      </c>
    </row>
    <row r="31" customFormat="false" ht="14.25" hidden="false" customHeight="true" outlineLevel="0" collapsed="false">
      <c r="A31" s="122" t="n">
        <f aca="false">'$ VOLS'!E133</f>
        <v>5.06</v>
      </c>
      <c r="B31" s="123" t="n">
        <f aca="false">+B30+1</f>
        <v>36970</v>
      </c>
      <c r="C31" s="104" t="n">
        <v>595.387096</v>
      </c>
      <c r="D31" s="124" t="n">
        <f aca="false">IF(C31&gt;$D$7,$D$7,C31)</f>
        <v>595.387096</v>
      </c>
      <c r="E31" s="124" t="n">
        <f aca="false">IF(C31&gt;$D$7,C31-D31,0)</f>
        <v>0</v>
      </c>
      <c r="F31" s="124" t="n">
        <f aca="false">IF(C31&lt;$D$8,$D$8-C31,0)</f>
        <v>21.112904</v>
      </c>
      <c r="G31" s="167" t="n">
        <f aca="false">+A31-0.08</f>
        <v>4.98</v>
      </c>
      <c r="H31" s="126" t="n">
        <f aca="false">+G31*E31</f>
        <v>0</v>
      </c>
      <c r="I31" s="112" t="n">
        <f aca="false">IF(G31&gt;$F$47,($F$47-G31)*F31,0)</f>
        <v>-0.738951639999983</v>
      </c>
      <c r="J31" s="148" t="n">
        <f aca="false">C31*$J$11</f>
        <v>609.634113820184</v>
      </c>
    </row>
    <row r="32" customFormat="false" ht="14.25" hidden="false" customHeight="true" outlineLevel="0" collapsed="false">
      <c r="A32" s="122" t="n">
        <f aca="false">'$ VOLS'!E134</f>
        <v>5.065</v>
      </c>
      <c r="B32" s="123" t="n">
        <f aca="false">+B31+1</f>
        <v>36971</v>
      </c>
      <c r="C32" s="104" t="n">
        <v>595.387096</v>
      </c>
      <c r="D32" s="124" t="n">
        <f aca="false">IF(C32&gt;$D$7,$D$7,C32)</f>
        <v>595.387096</v>
      </c>
      <c r="E32" s="124" t="n">
        <f aca="false">IF(C32&gt;$D$7,C32-D32,0)</f>
        <v>0</v>
      </c>
      <c r="F32" s="124" t="n">
        <f aca="false">IF(C32&lt;$D$8,$D$8-C32,0)</f>
        <v>21.112904</v>
      </c>
      <c r="G32" s="167" t="n">
        <f aca="false">+A32-0.08</f>
        <v>4.985</v>
      </c>
      <c r="H32" s="126" t="n">
        <f aca="false">+G32*E32</f>
        <v>0</v>
      </c>
      <c r="I32" s="112" t="n">
        <f aca="false">IF(G32&gt;$F$47,($F$47-G32)*F32,0)</f>
        <v>-0.844516159999999</v>
      </c>
      <c r="J32" s="148" t="n">
        <f aca="false">C32*$J$11</f>
        <v>609.634113820184</v>
      </c>
    </row>
    <row r="33" customFormat="false" ht="14.25" hidden="false" customHeight="true" outlineLevel="0" collapsed="false">
      <c r="A33" s="122" t="n">
        <f aca="false">'$ VOLS'!E135</f>
        <v>5.135</v>
      </c>
      <c r="B33" s="123" t="n">
        <f aca="false">+B32+1</f>
        <v>36972</v>
      </c>
      <c r="C33" s="104" t="n">
        <v>595.387096</v>
      </c>
      <c r="D33" s="124" t="n">
        <f aca="false">IF(C33&gt;$D$7,$D$7,C33)</f>
        <v>595.387096</v>
      </c>
      <c r="E33" s="124" t="n">
        <f aca="false">IF(C33&gt;$D$7,C33-D33,0)</f>
        <v>0</v>
      </c>
      <c r="F33" s="124" t="n">
        <f aca="false">IF(C33&lt;$D$8,$D$8-C33,0)</f>
        <v>21.112904</v>
      </c>
      <c r="G33" s="167" t="n">
        <f aca="false">+A33-0.08</f>
        <v>5.055</v>
      </c>
      <c r="H33" s="126" t="n">
        <f aca="false">+G33*E33</f>
        <v>0</v>
      </c>
      <c r="I33" s="112" t="n">
        <f aca="false">IF(G33&gt;$F$47,($F$47-G33)*F33,0)</f>
        <v>-2.32241943999998</v>
      </c>
      <c r="J33" s="148" t="n">
        <f aca="false">C33*$J$11</f>
        <v>609.634113820184</v>
      </c>
    </row>
    <row r="34" customFormat="false" ht="14.25" hidden="false" customHeight="true" outlineLevel="0" collapsed="false">
      <c r="A34" s="122" t="n">
        <f aca="false">'$ VOLS'!E136</f>
        <v>4.995</v>
      </c>
      <c r="B34" s="123" t="n">
        <f aca="false">+B33+1</f>
        <v>36973</v>
      </c>
      <c r="C34" s="104" t="n">
        <v>595.387096</v>
      </c>
      <c r="D34" s="124" t="n">
        <f aca="false">IF(C34&gt;$D$7,$D$7,C34)</f>
        <v>595.387096</v>
      </c>
      <c r="E34" s="124" t="n">
        <f aca="false">IF(C34&gt;$D$7,C34-D34,0)</f>
        <v>0</v>
      </c>
      <c r="F34" s="124" t="n">
        <f aca="false">IF(C34&lt;$D$8,$D$8-C34,0)</f>
        <v>21.112904</v>
      </c>
      <c r="G34" s="167" t="n">
        <f aca="false">+A34-0.08</f>
        <v>4.915</v>
      </c>
      <c r="H34" s="126" t="n">
        <f aca="false">+G34*E34</f>
        <v>0</v>
      </c>
      <c r="I34" s="112" t="n">
        <f aca="false">IF(G34&gt;$F$47,($F$47-G34)*F34,0)</f>
        <v>0</v>
      </c>
      <c r="J34" s="148" t="n">
        <f aca="false">C34*$J$11</f>
        <v>609.634113820184</v>
      </c>
    </row>
    <row r="35" customFormat="false" ht="14.25" hidden="false" customHeight="true" outlineLevel="0" collapsed="false">
      <c r="A35" s="122" t="n">
        <f aca="false">'$ VOLS'!E137</f>
        <v>5.225</v>
      </c>
      <c r="B35" s="123" t="n">
        <f aca="false">+B34+1</f>
        <v>36974</v>
      </c>
      <c r="C35" s="104" t="n">
        <v>595.387096</v>
      </c>
      <c r="D35" s="124" t="n">
        <f aca="false">IF(C35&gt;$D$7,$D$7,C35)</f>
        <v>595.387096</v>
      </c>
      <c r="E35" s="124" t="n">
        <f aca="false">IF(C35&gt;$D$7,C35-D35,0)</f>
        <v>0</v>
      </c>
      <c r="F35" s="124" t="n">
        <f aca="false">IF(C35&lt;$D$8,$D$8-C35,0)</f>
        <v>21.112904</v>
      </c>
      <c r="G35" s="167" t="n">
        <f aca="false">+A35-0.08</f>
        <v>5.145</v>
      </c>
      <c r="H35" s="126" t="n">
        <f aca="false">+G35*E35</f>
        <v>0</v>
      </c>
      <c r="I35" s="112" t="n">
        <f aca="false">IF(G35&gt;$F$47,($F$47-G35)*F35,0)</f>
        <v>-4.22258079999998</v>
      </c>
      <c r="J35" s="148" t="n">
        <f aca="false">C35*$J$11</f>
        <v>609.634113820184</v>
      </c>
    </row>
    <row r="36" customFormat="false" ht="14.25" hidden="false" customHeight="true" outlineLevel="0" collapsed="false">
      <c r="A36" s="122" t="n">
        <f aca="false">'$ VOLS'!E138</f>
        <v>5.225</v>
      </c>
      <c r="B36" s="123" t="n">
        <f aca="false">+B35+1</f>
        <v>36975</v>
      </c>
      <c r="C36" s="104" t="n">
        <v>595.387096</v>
      </c>
      <c r="D36" s="124" t="n">
        <f aca="false">IF(C36&gt;$D$7,$D$7,C36)</f>
        <v>595.387096</v>
      </c>
      <c r="E36" s="124" t="n">
        <f aca="false">IF(C36&gt;$D$7,C36-D36,0)</f>
        <v>0</v>
      </c>
      <c r="F36" s="124" t="n">
        <f aca="false">IF(C36&lt;$D$8,$D$8-C36,0)</f>
        <v>21.112904</v>
      </c>
      <c r="G36" s="167" t="n">
        <f aca="false">+A36-0.08</f>
        <v>5.145</v>
      </c>
      <c r="H36" s="126" t="n">
        <f aca="false">+G36*E36</f>
        <v>0</v>
      </c>
      <c r="I36" s="112" t="n">
        <f aca="false">IF(G36&gt;$F$47,($F$47-G36)*F36,0)</f>
        <v>-4.22258079999998</v>
      </c>
      <c r="J36" s="148" t="n">
        <f aca="false">C36*$J$11</f>
        <v>609.634113820184</v>
      </c>
    </row>
    <row r="37" customFormat="false" ht="14.25" hidden="false" customHeight="true" outlineLevel="0" collapsed="false">
      <c r="A37" s="122" t="n">
        <f aca="false">'$ VOLS'!E139</f>
        <v>5.225</v>
      </c>
      <c r="B37" s="123" t="n">
        <f aca="false">+B36+1</f>
        <v>36976</v>
      </c>
      <c r="C37" s="104" t="n">
        <v>595.387096</v>
      </c>
      <c r="D37" s="124" t="n">
        <f aca="false">IF(C37&gt;$D$7,$D$7,C37)</f>
        <v>595.387096</v>
      </c>
      <c r="E37" s="124" t="n">
        <f aca="false">IF(C37&gt;$D$7,C37-D37,0)</f>
        <v>0</v>
      </c>
      <c r="F37" s="124" t="n">
        <f aca="false">IF(C37&lt;$D$8,$D$8-C37,0)</f>
        <v>21.112904</v>
      </c>
      <c r="G37" s="167" t="n">
        <f aca="false">+A37-0.08</f>
        <v>5.145</v>
      </c>
      <c r="H37" s="126" t="n">
        <f aca="false">+G37*E37</f>
        <v>0</v>
      </c>
      <c r="I37" s="112" t="n">
        <f aca="false">IF(G37&gt;$F$47,($F$47-G37)*F37,0)</f>
        <v>-4.22258079999998</v>
      </c>
      <c r="J37" s="148" t="n">
        <f aca="false">C37*$J$11</f>
        <v>609.634113820184</v>
      </c>
    </row>
    <row r="38" customFormat="false" ht="14.25" hidden="false" customHeight="true" outlineLevel="0" collapsed="false">
      <c r="A38" s="122" t="n">
        <f aca="false">'$ VOLS'!E140</f>
        <v>5.235</v>
      </c>
      <c r="B38" s="123" t="n">
        <f aca="false">+B37+1</f>
        <v>36977</v>
      </c>
      <c r="C38" s="104" t="n">
        <v>595.387096</v>
      </c>
      <c r="D38" s="124" t="n">
        <f aca="false">IF(C38&gt;$D$7,$D$7,C38)</f>
        <v>595.387096</v>
      </c>
      <c r="E38" s="124" t="n">
        <f aca="false">IF(C38&gt;$D$7,C38-D38,0)</f>
        <v>0</v>
      </c>
      <c r="F38" s="124" t="n">
        <f aca="false">IF(C38&lt;$D$8,$D$8-C38,0)</f>
        <v>21.112904</v>
      </c>
      <c r="G38" s="167" t="n">
        <f aca="false">+A38-0.08</f>
        <v>5.155</v>
      </c>
      <c r="H38" s="126" t="n">
        <f aca="false">+G38*E38</f>
        <v>0</v>
      </c>
      <c r="I38" s="112" t="n">
        <f aca="false">IF(G38&gt;$F$47,($F$47-G38)*F38,0)</f>
        <v>-4.43370983999999</v>
      </c>
      <c r="J38" s="148" t="n">
        <f aca="false">C38*$J$11</f>
        <v>609.634113820184</v>
      </c>
    </row>
    <row r="39" customFormat="false" ht="14.25" hidden="false" customHeight="true" outlineLevel="0" collapsed="false">
      <c r="A39" s="122" t="n">
        <f aca="false">'$ VOLS'!E141</f>
        <v>5.425</v>
      </c>
      <c r="B39" s="123" t="n">
        <f aca="false">+B38+1</f>
        <v>36978</v>
      </c>
      <c r="C39" s="104" t="n">
        <v>595.387096</v>
      </c>
      <c r="D39" s="124" t="n">
        <f aca="false">IF(C39&gt;$D$7,$D$7,C39)</f>
        <v>595.387096</v>
      </c>
      <c r="E39" s="124" t="n">
        <f aca="false">IF(C39&gt;$D$7,C39-D39,0)</f>
        <v>0</v>
      </c>
      <c r="F39" s="124" t="n">
        <f aca="false">IF(C39&lt;$D$8,$D$8-C39,0)</f>
        <v>21.112904</v>
      </c>
      <c r="G39" s="167" t="n">
        <f aca="false">+A39-0.08</f>
        <v>5.345</v>
      </c>
      <c r="H39" s="126" t="n">
        <f aca="false">+G39*E39</f>
        <v>0</v>
      </c>
      <c r="I39" s="112" t="n">
        <f aca="false">IF(G39&gt;$F$47,($F$47-G39)*F39,0)</f>
        <v>-8.44516159999997</v>
      </c>
      <c r="J39" s="148" t="n">
        <f aca="false">C39*$J$11</f>
        <v>609.634113820184</v>
      </c>
    </row>
    <row r="40" customFormat="false" ht="14.25" hidden="false" customHeight="true" outlineLevel="0" collapsed="false">
      <c r="A40" s="122" t="n">
        <f aca="false">'$ VOLS'!E142</f>
        <v>5.65</v>
      </c>
      <c r="B40" s="123" t="n">
        <f aca="false">+B39+1</f>
        <v>36979</v>
      </c>
      <c r="C40" s="104" t="n">
        <v>595.387096</v>
      </c>
      <c r="D40" s="124" t="n">
        <f aca="false">IF(C40&gt;$D$7,$D$7,C40)</f>
        <v>595.387096</v>
      </c>
      <c r="E40" s="124" t="n">
        <f aca="false">IF(C40&gt;$D$7,C40-D40,0)</f>
        <v>0</v>
      </c>
      <c r="F40" s="124" t="n">
        <f aca="false">IF(C40&lt;$D$8,$D$8-C40,0)</f>
        <v>21.112904</v>
      </c>
      <c r="G40" s="167" t="n">
        <f aca="false">+A40-0.08</f>
        <v>5.57</v>
      </c>
      <c r="H40" s="126" t="n">
        <f aca="false">+G40*E40</f>
        <v>0</v>
      </c>
      <c r="I40" s="112" t="n">
        <f aca="false">IF(G40&gt;$F$47,($F$47-G40)*F40,0)</f>
        <v>-13.195565</v>
      </c>
      <c r="J40" s="148" t="n">
        <f aca="false">C40*$J$11</f>
        <v>609.634113820184</v>
      </c>
    </row>
    <row r="41" customFormat="false" ht="14.25" hidden="false" customHeight="true" outlineLevel="0" collapsed="false">
      <c r="A41" s="122" t="n">
        <f aca="false">'$ VOLS'!E143</f>
        <v>5.345</v>
      </c>
      <c r="B41" s="123" t="n">
        <f aca="false">+B40+1</f>
        <v>36980</v>
      </c>
      <c r="C41" s="104" t="n">
        <v>595.387096</v>
      </c>
      <c r="D41" s="124" t="n">
        <f aca="false">IF(C41&gt;$D$7,$D$7,C41)</f>
        <v>595.387096</v>
      </c>
      <c r="E41" s="124" t="n">
        <f aca="false">IF(C41&gt;$D$7,C41-D41,0)</f>
        <v>0</v>
      </c>
      <c r="F41" s="124" t="n">
        <f aca="false">IF(C41&lt;$D$8,$D$8-C41,0)</f>
        <v>21.112904</v>
      </c>
      <c r="G41" s="167" t="n">
        <f aca="false">+A41-0.08</f>
        <v>5.265</v>
      </c>
      <c r="H41" s="126" t="n">
        <f aca="false">+G41*E41</f>
        <v>0</v>
      </c>
      <c r="I41" s="112" t="n">
        <f aca="false">IF(G41&gt;$F$47,($F$47-G41)*F41,0)</f>
        <v>-6.75612927999997</v>
      </c>
      <c r="J41" s="148" t="n">
        <f aca="false">C41*$J$11</f>
        <v>609.634113820184</v>
      </c>
    </row>
    <row r="42" customFormat="false" ht="14.25" hidden="false" customHeight="true" outlineLevel="0" collapsed="false">
      <c r="A42" s="122" t="n">
        <f aca="false">'$ VOLS'!E144</f>
        <v>5.3</v>
      </c>
      <c r="B42" s="123" t="n">
        <f aca="false">+B41+1</f>
        <v>36981</v>
      </c>
      <c r="C42" s="104" t="n">
        <v>595.387096</v>
      </c>
      <c r="D42" s="124" t="n">
        <f aca="false">IF(C42&gt;$D$7,$D$7,C42)</f>
        <v>595.387096</v>
      </c>
      <c r="E42" s="124" t="n">
        <f aca="false">IF(C42&gt;$D$7,C42-D42,0)</f>
        <v>0</v>
      </c>
      <c r="F42" s="124" t="n">
        <f aca="false">IF(C42&lt;$D$8,$D$8-C42,0)</f>
        <v>21.112904</v>
      </c>
      <c r="G42" s="167" t="n">
        <f aca="false">+A42-0.08</f>
        <v>5.22</v>
      </c>
      <c r="H42" s="126" t="n">
        <f aca="false">+G42*E42</f>
        <v>0</v>
      </c>
      <c r="I42" s="112" t="n">
        <f aca="false">IF(G42&gt;$F$47,($F$47-G42)*F42,0)</f>
        <v>-5.80604859999998</v>
      </c>
      <c r="J42" s="148" t="n">
        <f aca="false">C42*$J$11</f>
        <v>609.634113820184</v>
      </c>
    </row>
    <row r="43" customFormat="false" ht="14.25" hidden="false" customHeight="false" outlineLevel="0" collapsed="false">
      <c r="A43" s="127" t="n">
        <f aca="false">AVERAGE(A12:A42)</f>
        <v>5.18032258064516</v>
      </c>
      <c r="B43" s="123" t="s">
        <v>124</v>
      </c>
      <c r="C43" s="128" t="n">
        <f aca="false">SUM(C12:C42)</f>
        <v>18456.999976</v>
      </c>
      <c r="D43" s="128" t="n">
        <f aca="false">SUM(D12:D42)</f>
        <v>18456.999976</v>
      </c>
      <c r="E43" s="128" t="n">
        <f aca="false">SUM(E12:E42)</f>
        <v>0</v>
      </c>
      <c r="F43" s="128" t="n">
        <f aca="false">SUM(F12:F42)</f>
        <v>654.500023999999</v>
      </c>
      <c r="G43" s="127" t="n">
        <f aca="false">AVERAGE(G12:G42)</f>
        <v>5.10032258064516</v>
      </c>
      <c r="H43" s="131" t="n">
        <f aca="false">SUM(H12:H42)</f>
        <v>0</v>
      </c>
      <c r="I43" s="131" t="n">
        <f aca="false">SUM(I12:I42)</f>
        <v>-106.19790712</v>
      </c>
      <c r="J43" s="105"/>
    </row>
    <row r="44" customFormat="false" ht="12.75" hidden="false" customHeight="false" outlineLevel="0" collapsed="false">
      <c r="A44" s="30"/>
      <c r="B44" s="28"/>
      <c r="C44" s="29" t="n">
        <f aca="false">D43+E43</f>
        <v>18456.999976</v>
      </c>
      <c r="D44" s="132" t="s">
        <v>6</v>
      </c>
      <c r="E44" s="133" t="s">
        <v>6</v>
      </c>
      <c r="F44" s="29" t="s">
        <v>6</v>
      </c>
      <c r="G44" s="134" t="s">
        <v>6</v>
      </c>
      <c r="H44" s="30"/>
      <c r="I44" s="31"/>
      <c r="J44" s="105"/>
    </row>
    <row r="45" customFormat="false" ht="14.25" hidden="false" customHeight="false" outlineLevel="0" collapsed="false">
      <c r="A45" s="30"/>
      <c r="B45" s="28" t="s">
        <v>6</v>
      </c>
      <c r="C45" s="29" t="n">
        <f aca="false">+C44-C43</f>
        <v>0</v>
      </c>
      <c r="D45" s="135" t="s">
        <v>125</v>
      </c>
      <c r="E45" s="136" t="s">
        <v>6</v>
      </c>
      <c r="F45" s="137"/>
      <c r="G45" s="30"/>
      <c r="H45" s="30"/>
      <c r="I45" s="31"/>
      <c r="J45" s="30"/>
    </row>
    <row r="46" customFormat="false" ht="5.25" hidden="false" customHeight="true" outlineLevel="0" collapsed="false">
      <c r="A46" s="30"/>
      <c r="B46" s="30"/>
      <c r="C46" s="29"/>
      <c r="D46" s="30"/>
      <c r="E46" s="30"/>
      <c r="F46" s="30"/>
      <c r="G46" s="30"/>
      <c r="H46" s="30"/>
      <c r="I46" s="31"/>
      <c r="J46" s="30"/>
    </row>
    <row r="47" customFormat="false" ht="14.25" hidden="false" customHeight="false" outlineLevel="0" collapsed="false">
      <c r="A47" s="30"/>
      <c r="B47" s="28"/>
      <c r="C47" s="128" t="s">
        <v>126</v>
      </c>
      <c r="D47" s="71"/>
      <c r="E47" s="138" t="n">
        <f aca="false">+D43</f>
        <v>18456.999976</v>
      </c>
      <c r="F47" s="42" t="n">
        <f aca="false">'$ VOLS'!E21</f>
        <v>4.945</v>
      </c>
      <c r="G47" s="41" t="n">
        <f aca="false">+F47*D43</f>
        <v>91269.86488132</v>
      </c>
      <c r="H47" s="30"/>
      <c r="I47" s="139" t="s">
        <v>6</v>
      </c>
      <c r="J47" s="72" t="s">
        <v>6</v>
      </c>
    </row>
    <row r="48" customFormat="false" ht="14.25" hidden="false" customHeight="false" outlineLevel="0" collapsed="false">
      <c r="A48" s="30"/>
      <c r="B48" s="28"/>
      <c r="C48" s="128" t="s">
        <v>128</v>
      </c>
      <c r="D48" s="71"/>
      <c r="E48" s="138" t="n">
        <f aca="false">+E43</f>
        <v>0</v>
      </c>
      <c r="F48" s="71"/>
      <c r="G48" s="41" t="n">
        <f aca="false">+H43</f>
        <v>0</v>
      </c>
      <c r="H48" s="30"/>
      <c r="I48" s="31" t="s">
        <v>6</v>
      </c>
      <c r="J48" s="140" t="s">
        <v>6</v>
      </c>
    </row>
    <row r="49" customFormat="false" ht="14.25" hidden="false" customHeight="false" outlineLevel="0" collapsed="false">
      <c r="A49" s="30"/>
      <c r="B49" s="28"/>
      <c r="C49" s="128" t="s">
        <v>130</v>
      </c>
      <c r="D49" s="71"/>
      <c r="E49" s="141"/>
      <c r="F49" s="71"/>
      <c r="G49" s="142" t="n">
        <f aca="false">+I43</f>
        <v>-106.19790712</v>
      </c>
      <c r="H49" s="30"/>
      <c r="I49" s="31"/>
      <c r="J49" s="30"/>
    </row>
    <row r="50" customFormat="false" ht="15" hidden="false" customHeight="false" outlineLevel="0" collapsed="false">
      <c r="A50" s="30"/>
      <c r="B50" s="28"/>
      <c r="C50" s="128"/>
      <c r="D50" s="71"/>
      <c r="E50" s="138" t="n">
        <f aca="false">SUM(E47:E49)</f>
        <v>18456.999976</v>
      </c>
      <c r="F50" s="143" t="n">
        <f aca="false">+G50/E50</f>
        <v>4.93924619888075</v>
      </c>
      <c r="G50" s="144" t="n">
        <f aca="false">SUM(G47:G49)</f>
        <v>91163.6669742</v>
      </c>
      <c r="H50" s="145"/>
      <c r="I50" s="31"/>
      <c r="J50" s="30"/>
    </row>
    <row r="51" customFormat="false" ht="13.5" hidden="false" customHeight="false" outlineLevel="0" collapsed="false">
      <c r="A51" s="30"/>
      <c r="B51" s="28" t="s">
        <v>6</v>
      </c>
      <c r="C51" s="29"/>
      <c r="D51" s="30"/>
      <c r="E51" s="30"/>
      <c r="F51" s="30"/>
      <c r="G51" s="30"/>
      <c r="H51" s="30"/>
      <c r="I51" s="31"/>
      <c r="J51" s="30"/>
    </row>
    <row r="52" customFormat="false" ht="12" hidden="false" customHeight="true" outlineLevel="0" collapsed="false">
      <c r="A52" s="113"/>
      <c r="B52" s="117"/>
      <c r="C52" s="104"/>
      <c r="D52" s="105"/>
      <c r="E52" s="105"/>
      <c r="F52" s="105"/>
      <c r="G52" s="146" t="s">
        <v>6</v>
      </c>
      <c r="H52" s="113"/>
      <c r="I52" s="147"/>
      <c r="J52" s="113"/>
    </row>
    <row r="53" customFormat="false" ht="12" hidden="false" customHeight="true" outlineLevel="0" collapsed="false">
      <c r="A53" s="105"/>
      <c r="B53" s="117"/>
      <c r="C53" s="104"/>
      <c r="D53" s="105"/>
      <c r="E53" s="105"/>
      <c r="F53" s="105"/>
      <c r="G53" s="105" t="s">
        <v>6</v>
      </c>
      <c r="H53" s="105"/>
      <c r="I53" s="112"/>
      <c r="J53" s="105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6"/>
  <sheetViews>
    <sheetView showFormulas="false" showGridLines="fals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J50" activeCellId="0" sqref="J50"/>
    </sheetView>
  </sheetViews>
  <sheetFormatPr defaultColWidth="9.05078125" defaultRowHeight="12" customHeight="true" zeroHeight="false" outlineLevelRow="0" outlineLevelCol="0"/>
  <cols>
    <col collapsed="false" customWidth="true" hidden="false" outlineLevel="0" max="2" min="2" style="168" width="9.86"/>
    <col collapsed="false" customWidth="false" hidden="false" outlineLevel="0" max="3" min="3" style="25" width="8.99"/>
    <col collapsed="false" customWidth="true" hidden="false" outlineLevel="0" max="4" min="4" style="26" width="9.62"/>
    <col collapsed="false" customWidth="true" hidden="false" outlineLevel="0" max="5" min="5" style="0" width="11.12"/>
    <col collapsed="false" customWidth="true" hidden="false" outlineLevel="0" max="6" min="6" style="0" width="11.99"/>
    <col collapsed="false" customWidth="true" hidden="false" outlineLevel="0" max="7" min="7" style="0" width="10.11"/>
    <col collapsed="false" customWidth="true" hidden="false" outlineLevel="0" max="9" min="9" style="168" width="9.86"/>
    <col collapsed="false" customWidth="true" hidden="false" outlineLevel="0" max="11" min="10" style="0" width="15.74"/>
    <col collapsed="false" customWidth="true" hidden="false" outlineLevel="0" max="12" min="12" style="0" width="15.37"/>
    <col collapsed="false" customWidth="true" hidden="false" outlineLevel="0" max="13" min="13" style="27" width="14.62"/>
    <col collapsed="false" customWidth="true" hidden="false" outlineLevel="0" max="14" min="14" style="0" width="11.74"/>
  </cols>
  <sheetData>
    <row r="1" customFormat="false" ht="15" hidden="false" customHeight="true" outlineLevel="0" collapsed="false">
      <c r="A1" s="30" t="s">
        <v>6</v>
      </c>
      <c r="C1" s="28"/>
      <c r="D1" s="29"/>
      <c r="E1" s="30"/>
      <c r="F1" s="30"/>
      <c r="G1" s="30"/>
      <c r="H1" s="30"/>
      <c r="J1" s="30"/>
      <c r="K1" s="30"/>
      <c r="L1" s="30"/>
      <c r="M1" s="31"/>
      <c r="N1" s="30"/>
    </row>
    <row r="2" customFormat="false" ht="22.5" hidden="false" customHeight="false" outlineLevel="0" collapsed="false">
      <c r="A2" s="106"/>
      <c r="C2" s="103" t="s">
        <v>103</v>
      </c>
      <c r="D2" s="104"/>
      <c r="E2" s="105"/>
      <c r="F2" s="105"/>
      <c r="G2" s="105"/>
      <c r="H2" s="106"/>
      <c r="J2" s="105"/>
      <c r="K2" s="105"/>
      <c r="L2" s="106"/>
      <c r="M2" s="107" t="s">
        <v>6</v>
      </c>
      <c r="N2" s="106"/>
    </row>
    <row r="3" customFormat="false" ht="22.5" hidden="false" customHeight="false" outlineLevel="0" collapsed="false">
      <c r="A3" s="106"/>
      <c r="C3" s="108" t="s">
        <v>149</v>
      </c>
      <c r="D3" s="104"/>
      <c r="E3" s="105"/>
      <c r="F3" s="160" t="s">
        <v>6</v>
      </c>
      <c r="G3" s="105"/>
      <c r="H3" s="106"/>
      <c r="J3" s="105"/>
      <c r="K3" s="105"/>
      <c r="L3" s="106"/>
      <c r="M3" s="107"/>
      <c r="N3" s="106"/>
    </row>
    <row r="4" customFormat="false" ht="19.5" hidden="false" customHeight="false" outlineLevel="0" collapsed="false">
      <c r="A4" s="106"/>
      <c r="C4" s="109" t="n">
        <f aca="false">+'$ VOLS'!B6</f>
        <v>36951</v>
      </c>
      <c r="D4" s="104"/>
      <c r="E4" s="105"/>
      <c r="F4" s="105"/>
      <c r="G4" s="105"/>
      <c r="H4" s="106"/>
      <c r="J4" s="105" t="s">
        <v>6</v>
      </c>
      <c r="K4" s="105" t="s">
        <v>6</v>
      </c>
      <c r="L4" s="106"/>
      <c r="M4" s="107"/>
      <c r="N4" s="106"/>
    </row>
    <row r="5" customFormat="false" ht="9" hidden="false" customHeight="true" outlineLevel="0" collapsed="false">
      <c r="A5" s="106"/>
      <c r="B5" s="169"/>
      <c r="C5" s="111"/>
      <c r="D5" s="104"/>
      <c r="E5" s="105"/>
      <c r="F5" s="105"/>
      <c r="G5" s="105"/>
      <c r="H5" s="106"/>
      <c r="I5" s="170"/>
      <c r="J5" s="105" t="s">
        <v>6</v>
      </c>
      <c r="K5" s="105" t="s">
        <v>6</v>
      </c>
      <c r="L5" s="106"/>
      <c r="M5" s="112"/>
      <c r="N5" s="106"/>
    </row>
    <row r="6" customFormat="false" ht="12.75" hidden="false" customHeight="false" outlineLevel="0" collapsed="false">
      <c r="A6" s="105"/>
      <c r="C6" s="105" t="s">
        <v>105</v>
      </c>
      <c r="D6" s="104"/>
      <c r="E6" s="104" t="n">
        <f aca="false">'$ VOLS'!G22</f>
        <v>17383</v>
      </c>
      <c r="F6" s="105" t="s">
        <v>6</v>
      </c>
      <c r="G6" s="105"/>
      <c r="H6" s="105"/>
      <c r="L6" s="105"/>
      <c r="M6" s="112"/>
      <c r="N6" s="105"/>
    </row>
    <row r="7" customFormat="false" ht="12.75" hidden="false" customHeight="false" outlineLevel="0" collapsed="false">
      <c r="A7" s="105"/>
      <c r="C7" s="105" t="s">
        <v>106</v>
      </c>
      <c r="D7" s="104"/>
      <c r="E7" s="104" t="n">
        <f aca="false">+E6*1.1</f>
        <v>19121.3</v>
      </c>
      <c r="F7" s="105"/>
      <c r="G7" s="105"/>
      <c r="H7" s="105"/>
      <c r="L7" s="105"/>
      <c r="M7" s="112"/>
      <c r="N7" s="105"/>
    </row>
    <row r="8" customFormat="false" ht="12.75" hidden="false" customHeight="false" outlineLevel="0" collapsed="false">
      <c r="A8" s="105"/>
      <c r="B8" s="171" t="s">
        <v>150</v>
      </c>
      <c r="C8" s="105" t="s">
        <v>107</v>
      </c>
      <c r="D8" s="104"/>
      <c r="E8" s="104" t="n">
        <f aca="false">+E6*0.9</f>
        <v>15644.7</v>
      </c>
      <c r="F8" s="105"/>
      <c r="G8" s="114" t="s">
        <v>108</v>
      </c>
      <c r="H8" s="105"/>
      <c r="I8" s="171"/>
      <c r="J8" s="115" t="s">
        <v>151</v>
      </c>
      <c r="K8" s="115" t="s">
        <v>152</v>
      </c>
      <c r="L8" s="105"/>
      <c r="M8" s="112"/>
      <c r="N8" s="116" t="s">
        <v>110</v>
      </c>
    </row>
    <row r="9" customFormat="false" ht="13.5" hidden="false" customHeight="true" outlineLevel="0" collapsed="false">
      <c r="A9" s="105"/>
      <c r="B9" s="115" t="s">
        <v>112</v>
      </c>
      <c r="C9" s="117"/>
      <c r="D9" s="119"/>
      <c r="E9" s="105"/>
      <c r="F9" s="114" t="s">
        <v>6</v>
      </c>
      <c r="G9" s="114" t="s">
        <v>111</v>
      </c>
      <c r="H9" s="105"/>
      <c r="I9" s="115"/>
      <c r="J9" s="115" t="s">
        <v>112</v>
      </c>
      <c r="K9" s="115" t="s">
        <v>112</v>
      </c>
      <c r="L9" s="115" t="s">
        <v>153</v>
      </c>
      <c r="M9" s="106" t="s">
        <v>9</v>
      </c>
      <c r="N9" s="116" t="s">
        <v>113</v>
      </c>
    </row>
    <row r="10" customFormat="false" ht="12.75" hidden="false" customHeight="false" outlineLevel="0" collapsed="false">
      <c r="A10" s="105"/>
      <c r="B10" s="106" t="s">
        <v>117</v>
      </c>
      <c r="C10" s="117"/>
      <c r="D10" s="120" t="s">
        <v>147</v>
      </c>
      <c r="E10" s="114" t="s">
        <v>115</v>
      </c>
      <c r="F10" s="114" t="s">
        <v>116</v>
      </c>
      <c r="G10" s="114" t="s">
        <v>115</v>
      </c>
      <c r="H10" s="105"/>
      <c r="I10" s="106"/>
      <c r="J10" s="106" t="s">
        <v>117</v>
      </c>
      <c r="K10" s="106" t="s">
        <v>117</v>
      </c>
      <c r="L10" s="115" t="str">
        <f aca="false">+F10</f>
        <v>EXCESS</v>
      </c>
      <c r="M10" s="115" t="s">
        <v>116</v>
      </c>
      <c r="N10" s="116" t="s">
        <v>119</v>
      </c>
    </row>
    <row r="11" customFormat="false" ht="12.75" hidden="false" customHeight="false" outlineLevel="0" collapsed="false">
      <c r="A11" s="106"/>
      <c r="B11" s="106" t="s">
        <v>154</v>
      </c>
      <c r="C11" s="106"/>
      <c r="D11" s="120"/>
      <c r="E11" s="106" t="str">
        <f aca="false">+F11</f>
        <v>VOLUME</v>
      </c>
      <c r="F11" s="106" t="s">
        <v>108</v>
      </c>
      <c r="G11" s="114" t="s">
        <v>121</v>
      </c>
      <c r="H11" s="106"/>
      <c r="I11" s="106"/>
      <c r="J11" s="106" t="s">
        <v>154</v>
      </c>
      <c r="K11" s="106" t="s">
        <v>154</v>
      </c>
      <c r="L11" s="121" t="s">
        <v>155</v>
      </c>
      <c r="M11" s="121" t="s">
        <v>155</v>
      </c>
      <c r="N11" s="116" t="n">
        <v>1.023929</v>
      </c>
    </row>
    <row r="12" customFormat="false" ht="14.25" hidden="false" customHeight="true" outlineLevel="0" collapsed="false">
      <c r="A12" s="122" t="n">
        <f aca="false">'$ VOLS'!E114</f>
        <v>5.31</v>
      </c>
      <c r="B12" s="172" t="n">
        <v>5.18</v>
      </c>
      <c r="C12" s="123" t="n">
        <v>36951</v>
      </c>
      <c r="D12" s="173" t="n">
        <v>49660</v>
      </c>
      <c r="E12" s="124" t="n">
        <f aca="false">IF(D12&gt;$E$7,$E$7,D12)</f>
        <v>19121.3</v>
      </c>
      <c r="F12" s="124" t="n">
        <f aca="false">IF(D12&gt;$E$7,D12-E12,0)</f>
        <v>30538.7</v>
      </c>
      <c r="G12" s="124" t="n">
        <f aca="false">IF(R12&lt;0,R12,0)</f>
        <v>0</v>
      </c>
      <c r="H12" s="105"/>
      <c r="I12" s="172"/>
      <c r="J12" s="125" t="n">
        <f aca="false">ROUND(A12-$N$47-(A12-$N$47)*$N$48,4)</f>
        <v>5.1622</v>
      </c>
      <c r="K12" s="125" t="n">
        <f aca="false">ROUND(B12-$N$47-(B12-$N$47)*$N$48,4)</f>
        <v>5.0334</v>
      </c>
      <c r="L12" s="126" t="n">
        <f aca="false">+J12*F12</f>
        <v>157646.87714</v>
      </c>
      <c r="M12" s="112" t="n">
        <f aca="false">+K12*F12</f>
        <v>153713.49258</v>
      </c>
      <c r="N12" s="148" t="n">
        <f aca="false">D12*$N$11</f>
        <v>50848.31414</v>
      </c>
    </row>
    <row r="13" customFormat="false" ht="14.25" hidden="false" customHeight="true" outlineLevel="0" collapsed="false">
      <c r="A13" s="122" t="n">
        <f aca="false">'$ VOLS'!E115</f>
        <v>5.295</v>
      </c>
      <c r="B13" s="172" t="n">
        <v>5.105</v>
      </c>
      <c r="C13" s="123" t="n">
        <f aca="false">+C12+1</f>
        <v>36952</v>
      </c>
      <c r="D13" s="173" t="n">
        <v>24325</v>
      </c>
      <c r="E13" s="124" t="n">
        <f aca="false">IF(D13&gt;$E$7,$E$7,D13)</f>
        <v>19121.3</v>
      </c>
      <c r="F13" s="124" t="n">
        <f aca="false">IF(D13&gt;$E$7,D13-E13,0)</f>
        <v>5203.7</v>
      </c>
      <c r="G13" s="124" t="n">
        <f aca="false">IF(R13&lt;0,R13,0)</f>
        <v>0</v>
      </c>
      <c r="H13" s="105"/>
      <c r="I13" s="172"/>
      <c r="J13" s="125" t="n">
        <f aca="false">ROUND(A13-$N$47-(A13-$N$47)*$N$48,4)</f>
        <v>5.1473</v>
      </c>
      <c r="K13" s="125" t="n">
        <f aca="false">ROUND(B13-$N$47-(B13-$N$47)*$N$48,4)</f>
        <v>4.9591</v>
      </c>
      <c r="L13" s="126" t="n">
        <f aca="false">+J13*F13</f>
        <v>26785.00501</v>
      </c>
      <c r="M13" s="112" t="n">
        <f aca="false">+K13*F13</f>
        <v>25805.66867</v>
      </c>
      <c r="N13" s="148" t="n">
        <f aca="false">D13*$N$11</f>
        <v>24907.072925</v>
      </c>
    </row>
    <row r="14" customFormat="false" ht="14.25" hidden="false" customHeight="true" outlineLevel="0" collapsed="false">
      <c r="A14" s="122" t="n">
        <f aca="false">'$ VOLS'!E116</f>
        <v>5.21</v>
      </c>
      <c r="B14" s="172" t="n">
        <v>5.13</v>
      </c>
      <c r="C14" s="123" t="n">
        <f aca="false">+C13+1</f>
        <v>36953</v>
      </c>
      <c r="D14" s="173" t="n">
        <v>46794</v>
      </c>
      <c r="E14" s="124" t="n">
        <f aca="false">IF(D14&gt;$E$7,$E$7,D14)</f>
        <v>19121.3</v>
      </c>
      <c r="F14" s="124" t="n">
        <f aca="false">IF(D14&gt;$E$7,D14-E14,0)</f>
        <v>27672.7</v>
      </c>
      <c r="G14" s="124" t="n">
        <f aca="false">IF(R14&lt;0,R14,0)</f>
        <v>0</v>
      </c>
      <c r="H14" s="105"/>
      <c r="I14" s="172"/>
      <c r="J14" s="125" t="n">
        <f aca="false">ROUND(A14-$N$47-(A14-$N$47)*$N$48,4)</f>
        <v>5.0631</v>
      </c>
      <c r="K14" s="125" t="n">
        <f aca="false">ROUND(B14-$N$47-(B14-$N$47)*$N$48,4)</f>
        <v>4.9838</v>
      </c>
      <c r="L14" s="126" t="n">
        <f aca="false">+J14*F14</f>
        <v>140109.64737</v>
      </c>
      <c r="M14" s="112" t="n">
        <f aca="false">+K14*F14</f>
        <v>137915.20226</v>
      </c>
      <c r="N14" s="148" t="n">
        <f aca="false">D14*$N$11</f>
        <v>47913.733626</v>
      </c>
    </row>
    <row r="15" customFormat="false" ht="14.25" hidden="false" customHeight="true" outlineLevel="0" collapsed="false">
      <c r="A15" s="122" t="n">
        <f aca="false">'$ VOLS'!E117</f>
        <v>5.21</v>
      </c>
      <c r="B15" s="172" t="n">
        <f aca="false">+B14</f>
        <v>5.13</v>
      </c>
      <c r="C15" s="123" t="n">
        <f aca="false">+C14+1</f>
        <v>36954</v>
      </c>
      <c r="D15" s="173" t="n">
        <v>46571</v>
      </c>
      <c r="E15" s="124" t="n">
        <f aca="false">IF(D15&gt;$E$7,$E$7,D15)</f>
        <v>19121.3</v>
      </c>
      <c r="F15" s="124" t="n">
        <f aca="false">IF(D15&gt;$E$7,D15-E15,0)</f>
        <v>27449.7</v>
      </c>
      <c r="G15" s="124" t="n">
        <f aca="false">IF(R15&lt;0,R15,0)</f>
        <v>0</v>
      </c>
      <c r="H15" s="105"/>
      <c r="I15" s="172"/>
      <c r="J15" s="125" t="n">
        <f aca="false">ROUND(A15-$N$47-(A15-$N$47)*$N$48,4)</f>
        <v>5.0631</v>
      </c>
      <c r="K15" s="125" t="n">
        <f aca="false">ROUND(B15-$N$47-(B15-$N$47)*$N$48,4)</f>
        <v>4.9838</v>
      </c>
      <c r="L15" s="126" t="n">
        <f aca="false">+J15*F15</f>
        <v>138980.57607</v>
      </c>
      <c r="M15" s="112" t="n">
        <f aca="false">+K15*F15</f>
        <v>136803.81486</v>
      </c>
      <c r="N15" s="148" t="n">
        <f aca="false">D15*$N$11</f>
        <v>47685.397459</v>
      </c>
    </row>
    <row r="16" customFormat="false" ht="14.25" hidden="false" customHeight="true" outlineLevel="0" collapsed="false">
      <c r="A16" s="122" t="n">
        <f aca="false">'$ VOLS'!E118</f>
        <v>5.21</v>
      </c>
      <c r="B16" s="172" t="n">
        <f aca="false">+B15</f>
        <v>5.13</v>
      </c>
      <c r="C16" s="123" t="n">
        <f aca="false">+C15+1</f>
        <v>36955</v>
      </c>
      <c r="D16" s="173" t="n">
        <v>54132</v>
      </c>
      <c r="E16" s="124" t="n">
        <f aca="false">IF(D16&gt;$E$7,$E$7,D16)</f>
        <v>19121.3</v>
      </c>
      <c r="F16" s="124" t="n">
        <f aca="false">IF(D16&gt;$E$7,D16-E16,0)</f>
        <v>35010.7</v>
      </c>
      <c r="G16" s="124" t="n">
        <f aca="false">IF(R16&lt;0,R16,0)</f>
        <v>0</v>
      </c>
      <c r="H16" s="105"/>
      <c r="I16" s="172"/>
      <c r="J16" s="125" t="n">
        <f aca="false">ROUND(A16-$N$47-(A16-$N$47)*$N$48,4)</f>
        <v>5.0631</v>
      </c>
      <c r="K16" s="125" t="n">
        <f aca="false">ROUND(B16-$N$47-(B16-$N$47)*$N$48,4)</f>
        <v>4.9838</v>
      </c>
      <c r="L16" s="126" t="n">
        <f aca="false">+J16*F16</f>
        <v>177262.67517</v>
      </c>
      <c r="M16" s="112" t="n">
        <f aca="false">+K16*F16</f>
        <v>174486.32666</v>
      </c>
      <c r="N16" s="148" t="n">
        <f aca="false">D16*$N$11</f>
        <v>55427.324628</v>
      </c>
    </row>
    <row r="17" customFormat="false" ht="14.25" hidden="false" customHeight="true" outlineLevel="0" collapsed="false">
      <c r="A17" s="122" t="n">
        <f aca="false">'$ VOLS'!E119</f>
        <v>5.325</v>
      </c>
      <c r="B17" s="172" t="n">
        <v>5.315</v>
      </c>
      <c r="C17" s="123" t="n">
        <f aca="false">+C16+1</f>
        <v>36956</v>
      </c>
      <c r="D17" s="173" t="n">
        <v>56161</v>
      </c>
      <c r="E17" s="124" t="n">
        <f aca="false">IF(D17&gt;$E$7,$E$7,D17)</f>
        <v>19121.3</v>
      </c>
      <c r="F17" s="124" t="n">
        <f aca="false">IF(D17&gt;$E$7,D17-E17,0)</f>
        <v>37039.7</v>
      </c>
      <c r="G17" s="124" t="n">
        <f aca="false">IF(R17&lt;0,R17,0)</f>
        <v>0</v>
      </c>
      <c r="H17" s="105"/>
      <c r="I17" s="172"/>
      <c r="J17" s="125" t="n">
        <f aca="false">ROUND(A17-$N$47-(A17-$N$47)*$N$48,4)</f>
        <v>5.1771</v>
      </c>
      <c r="K17" s="125" t="n">
        <f aca="false">ROUND(B17-$N$47-(B17-$N$47)*$N$48,4)</f>
        <v>5.1671</v>
      </c>
      <c r="L17" s="126" t="n">
        <f aca="false">+J17*F17</f>
        <v>191758.23087</v>
      </c>
      <c r="M17" s="112" t="n">
        <f aca="false">+K17*F17</f>
        <v>191387.83387</v>
      </c>
      <c r="N17" s="148" t="n">
        <f aca="false">D17*$N$11</f>
        <v>57504.876569</v>
      </c>
    </row>
    <row r="18" customFormat="false" ht="14.25" hidden="false" customHeight="true" outlineLevel="0" collapsed="false">
      <c r="A18" s="122" t="n">
        <f aca="false">'$ VOLS'!E120</f>
        <v>5.275</v>
      </c>
      <c r="B18" s="172" t="n">
        <v>5.315</v>
      </c>
      <c r="C18" s="123" t="n">
        <f aca="false">+C17+1</f>
        <v>36957</v>
      </c>
      <c r="D18" s="173" t="n">
        <v>48074</v>
      </c>
      <c r="E18" s="124" t="n">
        <f aca="false">IF(D18&gt;$E$7,$E$7,D18)</f>
        <v>19121.3</v>
      </c>
      <c r="F18" s="124" t="n">
        <f aca="false">IF(D18&gt;$E$7,D18-E18,0)</f>
        <v>28952.7</v>
      </c>
      <c r="G18" s="124" t="n">
        <f aca="false">IF(R18&lt;0,R18,0)</f>
        <v>0</v>
      </c>
      <c r="H18" s="105"/>
      <c r="I18" s="172"/>
      <c r="J18" s="125" t="n">
        <f aca="false">ROUND(A18-$N$47-(A18-$N$47)*$N$48,4)</f>
        <v>5.1275</v>
      </c>
      <c r="K18" s="125" t="n">
        <f aca="false">ROUND(B18-$N$47-(B18-$N$47)*$N$48,4)</f>
        <v>5.1671</v>
      </c>
      <c r="L18" s="126" t="n">
        <f aca="false">+J18*F18</f>
        <v>148454.96925</v>
      </c>
      <c r="M18" s="112" t="n">
        <f aca="false">+K18*F18</f>
        <v>149601.49617</v>
      </c>
      <c r="N18" s="148" t="n">
        <f aca="false">D18*$N$11</f>
        <v>49224.362746</v>
      </c>
    </row>
    <row r="19" customFormat="false" ht="14.25" hidden="false" customHeight="true" outlineLevel="0" collapsed="false">
      <c r="A19" s="122" t="n">
        <f aca="false">'$ VOLS'!E121</f>
        <v>5.23</v>
      </c>
      <c r="B19" s="172" t="n">
        <v>5.28</v>
      </c>
      <c r="C19" s="123" t="n">
        <f aca="false">+C18+1</f>
        <v>36958</v>
      </c>
      <c r="D19" s="173" t="n">
        <v>44679</v>
      </c>
      <c r="E19" s="124" t="n">
        <f aca="false">IF(D19&gt;$E$7,$E$7,D19)</f>
        <v>19121.3</v>
      </c>
      <c r="F19" s="124" t="n">
        <f aca="false">IF(D19&gt;$E$7,D19-E19,0)</f>
        <v>25557.7</v>
      </c>
      <c r="G19" s="124" t="n">
        <f aca="false">IF(R19&lt;0,R19,0)</f>
        <v>0</v>
      </c>
      <c r="H19" s="105"/>
      <c r="I19" s="172"/>
      <c r="J19" s="125" t="n">
        <f aca="false">ROUND(A19-$N$47-(A19-$N$47)*$N$48,4)</f>
        <v>5.0829</v>
      </c>
      <c r="K19" s="125" t="n">
        <f aca="false">ROUND(B19-$N$47-(B19-$N$47)*$N$48,4)</f>
        <v>5.1325</v>
      </c>
      <c r="L19" s="126" t="n">
        <f aca="false">+J19*F19</f>
        <v>129907.23333</v>
      </c>
      <c r="M19" s="112" t="n">
        <f aca="false">+K19*F19</f>
        <v>131174.89525</v>
      </c>
      <c r="N19" s="148" t="n">
        <f aca="false">D19*$N$11</f>
        <v>45748.123791</v>
      </c>
    </row>
    <row r="20" customFormat="false" ht="14.25" hidden="false" customHeight="true" outlineLevel="0" collapsed="false">
      <c r="A20" s="122" t="n">
        <f aca="false">'$ VOLS'!E122</f>
        <v>5.23</v>
      </c>
      <c r="B20" s="172" t="n">
        <v>5.3</v>
      </c>
      <c r="C20" s="123" t="n">
        <f aca="false">+C19+1</f>
        <v>36959</v>
      </c>
      <c r="D20" s="173" t="n">
        <v>41639</v>
      </c>
      <c r="E20" s="124" t="n">
        <f aca="false">IF(D20&gt;$E$7,$E$7,D20)</f>
        <v>19121.3</v>
      </c>
      <c r="F20" s="124" t="n">
        <f aca="false">IF(D20&gt;$E$7,D20-E20,0)</f>
        <v>22517.7</v>
      </c>
      <c r="G20" s="124" t="n">
        <f aca="false">IF(R20&lt;0,R20,0)</f>
        <v>0</v>
      </c>
      <c r="H20" s="105"/>
      <c r="I20" s="172"/>
      <c r="J20" s="125" t="n">
        <f aca="false">ROUND(A20-$N$47-(A20-$N$47)*$N$48,4)</f>
        <v>5.0829</v>
      </c>
      <c r="K20" s="125" t="n">
        <f aca="false">ROUND(B20-$N$47-(B20-$N$47)*$N$48,4)</f>
        <v>5.1523</v>
      </c>
      <c r="L20" s="126" t="n">
        <f aca="false">+J20*F20</f>
        <v>114455.21733</v>
      </c>
      <c r="M20" s="112" t="n">
        <f aca="false">+K20*F20</f>
        <v>116017.94571</v>
      </c>
      <c r="N20" s="148" t="n">
        <f aca="false">D20*$N$11</f>
        <v>42635.379631</v>
      </c>
    </row>
    <row r="21" customFormat="false" ht="14.25" hidden="false" customHeight="true" outlineLevel="0" collapsed="false">
      <c r="A21" s="122" t="n">
        <f aca="false">'$ VOLS'!E123</f>
        <v>5.12</v>
      </c>
      <c r="B21" s="172" t="n">
        <v>5.19</v>
      </c>
      <c r="C21" s="123" t="n">
        <f aca="false">+C20+1</f>
        <v>36960</v>
      </c>
      <c r="D21" s="173" t="n">
        <v>31415</v>
      </c>
      <c r="E21" s="124" t="n">
        <f aca="false">IF(D21&gt;$E$7,$E$7,D21)</f>
        <v>19121.3</v>
      </c>
      <c r="F21" s="124" t="n">
        <f aca="false">IF(D21&gt;$E$7,D21-E21,0)</f>
        <v>12293.7</v>
      </c>
      <c r="G21" s="124" t="n">
        <f aca="false">IF(R21&lt;0,R21,0)</f>
        <v>0</v>
      </c>
      <c r="H21" s="105"/>
      <c r="I21" s="172"/>
      <c r="J21" s="125" t="n">
        <f aca="false">ROUND(A21-$N$47-(A21-$N$47)*$N$48,4)</f>
        <v>4.9739</v>
      </c>
      <c r="K21" s="125" t="n">
        <f aca="false">ROUND(B21-$N$47-(B21-$N$47)*$N$48,4)</f>
        <v>5.0433</v>
      </c>
      <c r="L21" s="126" t="n">
        <f aca="false">+J21*F21</f>
        <v>61147.63443</v>
      </c>
      <c r="M21" s="112" t="n">
        <f aca="false">+K21*F21</f>
        <v>62000.81721</v>
      </c>
      <c r="N21" s="148" t="n">
        <f aca="false">D21*$N$11</f>
        <v>32166.729535</v>
      </c>
    </row>
    <row r="22" customFormat="false" ht="14.25" hidden="false" customHeight="true" outlineLevel="0" collapsed="false">
      <c r="A22" s="122" t="n">
        <f aca="false">'$ VOLS'!E124</f>
        <v>5.12</v>
      </c>
      <c r="B22" s="172" t="n">
        <f aca="false">+B21</f>
        <v>5.19</v>
      </c>
      <c r="C22" s="123" t="n">
        <f aca="false">+C21+1</f>
        <v>36961</v>
      </c>
      <c r="D22" s="173" t="n">
        <v>32655</v>
      </c>
      <c r="E22" s="124" t="n">
        <f aca="false">IF(D22&gt;$E$7,$E$7,D22)</f>
        <v>19121.3</v>
      </c>
      <c r="F22" s="124" t="n">
        <f aca="false">IF(D22&gt;$E$7,D22-E22,0)</f>
        <v>13533.7</v>
      </c>
      <c r="G22" s="124" t="n">
        <f aca="false">IF(R22&lt;0,R22,0)</f>
        <v>0</v>
      </c>
      <c r="H22" s="30"/>
      <c r="I22" s="172"/>
      <c r="J22" s="125" t="n">
        <f aca="false">ROUND(A22-$N$47-(A22-$N$47)*$N$48,4)</f>
        <v>4.9739</v>
      </c>
      <c r="K22" s="125" t="n">
        <f aca="false">ROUND(B22-$N$47-(B22-$N$47)*$N$48,4)</f>
        <v>5.0433</v>
      </c>
      <c r="L22" s="126" t="n">
        <f aca="false">+J22*F22</f>
        <v>67315.27043</v>
      </c>
      <c r="M22" s="112" t="n">
        <f aca="false">+K22*F22</f>
        <v>68254.50921</v>
      </c>
      <c r="N22" s="148" t="n">
        <f aca="false">D22*$N$11</f>
        <v>33436.401495</v>
      </c>
    </row>
    <row r="23" customFormat="false" ht="14.25" hidden="false" customHeight="true" outlineLevel="0" collapsed="false">
      <c r="A23" s="122" t="n">
        <f aca="false">'$ VOLS'!E125</f>
        <v>5.12</v>
      </c>
      <c r="B23" s="172" t="n">
        <f aca="false">+B22</f>
        <v>5.19</v>
      </c>
      <c r="C23" s="123" t="n">
        <f aca="false">+C22+1</f>
        <v>36962</v>
      </c>
      <c r="D23" s="173" t="n">
        <v>53205</v>
      </c>
      <c r="E23" s="124" t="n">
        <f aca="false">IF(D23&gt;$E$7,$E$7,D23)</f>
        <v>19121.3</v>
      </c>
      <c r="F23" s="124" t="n">
        <f aca="false">IF(D23&gt;$E$7,D23-E23,0)</f>
        <v>34083.7</v>
      </c>
      <c r="G23" s="124" t="n">
        <f aca="false">IF(R23&lt;0,R23,0)</f>
        <v>0</v>
      </c>
      <c r="H23" s="30"/>
      <c r="I23" s="172"/>
      <c r="J23" s="125" t="n">
        <f aca="false">ROUND(A23-$N$47-(A23-$N$47)*$N$48,4)</f>
        <v>4.9739</v>
      </c>
      <c r="K23" s="125" t="n">
        <f aca="false">ROUND(B23-$N$47-(B23-$N$47)*$N$48,4)</f>
        <v>5.0433</v>
      </c>
      <c r="L23" s="126" t="n">
        <f aca="false">+J23*F23</f>
        <v>169528.91543</v>
      </c>
      <c r="M23" s="112" t="n">
        <f aca="false">+K23*F23</f>
        <v>171894.32421</v>
      </c>
      <c r="N23" s="148" t="n">
        <f aca="false">D23*$N$11</f>
        <v>54478.142445</v>
      </c>
    </row>
    <row r="24" customFormat="false" ht="14.25" hidden="false" customHeight="true" outlineLevel="0" collapsed="false">
      <c r="A24" s="122" t="n">
        <f aca="false">'$ VOLS'!E126</f>
        <v>5</v>
      </c>
      <c r="B24" s="172" t="n">
        <f aca="false">+B23</f>
        <v>5.19</v>
      </c>
      <c r="C24" s="123" t="n">
        <f aca="false">+C23+1</f>
        <v>36963</v>
      </c>
      <c r="D24" s="173" t="n">
        <v>77624</v>
      </c>
      <c r="E24" s="124" t="n">
        <f aca="false">IF(D24&gt;$E$7,$E$7,D24)</f>
        <v>19121.3</v>
      </c>
      <c r="F24" s="124" t="n">
        <f aca="false">IF(D24&gt;$E$7,D24-E24,0)</f>
        <v>58502.7</v>
      </c>
      <c r="G24" s="124" t="n">
        <f aca="false">IF(R24&lt;0,R24,0)</f>
        <v>0</v>
      </c>
      <c r="H24" s="105"/>
      <c r="I24" s="172"/>
      <c r="J24" s="125" t="n">
        <f aca="false">ROUND(A24-$N$47-(A24-$N$47)*$N$48,4)</f>
        <v>4.855</v>
      </c>
      <c r="K24" s="125" t="n">
        <f aca="false">ROUND(B24-$N$47-(B24-$N$47)*$N$48,4)</f>
        <v>5.0433</v>
      </c>
      <c r="L24" s="126" t="n">
        <f aca="false">+J24*F24</f>
        <v>284030.6085</v>
      </c>
      <c r="M24" s="112" t="n">
        <f aca="false">+K24*F24</f>
        <v>295046.66691</v>
      </c>
      <c r="N24" s="148" t="n">
        <f aca="false">D24*$N$11</f>
        <v>79481.464696</v>
      </c>
    </row>
    <row r="25" customFormat="false" ht="14.25" hidden="false" customHeight="true" outlineLevel="0" collapsed="false">
      <c r="A25" s="122" t="n">
        <f aca="false">'$ VOLS'!E127</f>
        <v>5.085</v>
      </c>
      <c r="B25" s="172" t="n">
        <v>5.125</v>
      </c>
      <c r="C25" s="123" t="n">
        <f aca="false">+C24+1</f>
        <v>36964</v>
      </c>
      <c r="D25" s="173" t="n">
        <v>77386</v>
      </c>
      <c r="E25" s="124" t="n">
        <f aca="false">IF(D25&gt;$E$7,$E$7,D25)</f>
        <v>19121.3</v>
      </c>
      <c r="F25" s="124" t="n">
        <f aca="false">IF(D25&gt;$E$7,D25-E25,0)</f>
        <v>58264.7</v>
      </c>
      <c r="G25" s="124" t="n">
        <f aca="false">IF(R25&lt;0,R25,0)</f>
        <v>0</v>
      </c>
      <c r="H25" s="30"/>
      <c r="I25" s="172"/>
      <c r="J25" s="125" t="n">
        <f aca="false">ROUND(A25-$N$47-(A25-$N$47)*$N$48,4)</f>
        <v>4.9392</v>
      </c>
      <c r="K25" s="125" t="n">
        <f aca="false">ROUND(B25-$N$47-(B25-$N$47)*$N$48,4)</f>
        <v>4.9789</v>
      </c>
      <c r="L25" s="126" t="n">
        <f aca="false">+J25*F25</f>
        <v>287781.00624</v>
      </c>
      <c r="M25" s="112" t="n">
        <f aca="false">+K25*F25</f>
        <v>290094.11483</v>
      </c>
      <c r="N25" s="148" t="n">
        <f aca="false">D25*$N$11</f>
        <v>79237.769594</v>
      </c>
    </row>
    <row r="26" customFormat="false" ht="14.25" hidden="false" customHeight="true" outlineLevel="0" collapsed="false">
      <c r="A26" s="122" t="n">
        <f aca="false">'$ VOLS'!E128</f>
        <v>4.985</v>
      </c>
      <c r="B26" s="172" t="n">
        <v>5.025</v>
      </c>
      <c r="C26" s="123" t="n">
        <f aca="false">+C25+1</f>
        <v>36965</v>
      </c>
      <c r="D26" s="173" t="n">
        <v>80530</v>
      </c>
      <c r="E26" s="124" t="n">
        <f aca="false">IF(D26&gt;$E$7,$E$7,D26)</f>
        <v>19121.3</v>
      </c>
      <c r="F26" s="124" t="n">
        <f aca="false">IF(D26&gt;$E$7,D26-E26,0)</f>
        <v>61408.7</v>
      </c>
      <c r="G26" s="124" t="n">
        <f aca="false">IF(R26&lt;0,R26,0)</f>
        <v>0</v>
      </c>
      <c r="H26" s="30"/>
      <c r="I26" s="172"/>
      <c r="J26" s="125" t="n">
        <f aca="false">ROUND(A26-$N$47-(A26-$N$47)*$N$48,4)</f>
        <v>4.8402</v>
      </c>
      <c r="K26" s="125" t="n">
        <f aca="false">ROUND(B26-$N$47-(B26-$N$47)*$N$48,4)</f>
        <v>4.8798</v>
      </c>
      <c r="L26" s="126" t="n">
        <f aca="false">+J26*F26</f>
        <v>297230.38974</v>
      </c>
      <c r="M26" s="112" t="n">
        <f aca="false">+K26*F26</f>
        <v>299662.17426</v>
      </c>
      <c r="N26" s="148" t="n">
        <f aca="false">D26*$N$11</f>
        <v>82457.00237</v>
      </c>
    </row>
    <row r="27" customFormat="false" ht="14.25" hidden="false" customHeight="true" outlineLevel="0" collapsed="false">
      <c r="A27" s="174" t="n">
        <f aca="false">5.03</f>
        <v>5.03</v>
      </c>
      <c r="B27" s="172" t="n">
        <v>4.94</v>
      </c>
      <c r="C27" s="123" t="n">
        <f aca="false">+C26+1</f>
        <v>36966</v>
      </c>
      <c r="D27" s="173" t="n">
        <v>76899</v>
      </c>
      <c r="E27" s="124" t="n">
        <f aca="false">IF(D27&gt;$E$7,$E$7,D27)</f>
        <v>19121.3</v>
      </c>
      <c r="F27" s="124" t="n">
        <f aca="false">IF(D27&gt;$E$7,D27-E27,0)</f>
        <v>57777.7</v>
      </c>
      <c r="G27" s="124" t="n">
        <f aca="false">IF(R27&lt;0,R27,0)</f>
        <v>0</v>
      </c>
      <c r="H27" s="30"/>
      <c r="I27" s="172"/>
      <c r="J27" s="125" t="n">
        <f aca="false">ROUND(A27-$N$47-(A27-$N$47)*$N$48,4)</f>
        <v>4.8847</v>
      </c>
      <c r="K27" s="125" t="n">
        <f aca="false">ROUND(B27-$N$47-(B27-$N$47)*$N$48,4)</f>
        <v>4.7956</v>
      </c>
      <c r="L27" s="126" t="n">
        <f aca="false">+J27*F27</f>
        <v>282226.73119</v>
      </c>
      <c r="M27" s="112" t="n">
        <f aca="false">+K27*F27</f>
        <v>277078.73812</v>
      </c>
      <c r="N27" s="148" t="n">
        <f aca="false">D27*$N$11</f>
        <v>78739.116171</v>
      </c>
    </row>
    <row r="28" customFormat="false" ht="14.25" hidden="false" customHeight="true" outlineLevel="0" collapsed="false">
      <c r="A28" s="174" t="n">
        <f aca="false">5.03</f>
        <v>5.03</v>
      </c>
      <c r="B28" s="172" t="n">
        <v>4.975</v>
      </c>
      <c r="C28" s="123" t="n">
        <f aca="false">+C27+1</f>
        <v>36967</v>
      </c>
      <c r="D28" s="173" t="n">
        <v>71926</v>
      </c>
      <c r="E28" s="124" t="n">
        <f aca="false">IF(D28&gt;$E$7,$E$7,D28)</f>
        <v>19121.3</v>
      </c>
      <c r="F28" s="124" t="n">
        <f aca="false">IF(D28&gt;$E$7,D28-E28,0)</f>
        <v>52804.7</v>
      </c>
      <c r="G28" s="124" t="n">
        <f aca="false">IF(R28&lt;0,R28,0)</f>
        <v>0</v>
      </c>
      <c r="H28" s="30"/>
      <c r="I28" s="172"/>
      <c r="J28" s="125" t="n">
        <f aca="false">ROUND(A28-$N$47-(A28-$N$47)*$N$48,4)</f>
        <v>4.8847</v>
      </c>
      <c r="K28" s="125" t="n">
        <f aca="false">ROUND(B28-$N$47-(B28-$N$47)*$N$48,4)</f>
        <v>4.8302</v>
      </c>
      <c r="L28" s="126" t="n">
        <f aca="false">+J28*F28</f>
        <v>257935.11809</v>
      </c>
      <c r="M28" s="112" t="n">
        <f aca="false">+K28*F28</f>
        <v>255057.26194</v>
      </c>
      <c r="N28" s="148" t="n">
        <f aca="false">D28*$N$11</f>
        <v>73647.117254</v>
      </c>
    </row>
    <row r="29" customFormat="false" ht="14.25" hidden="false" customHeight="true" outlineLevel="0" collapsed="false">
      <c r="A29" s="174" t="n">
        <f aca="false">5.03</f>
        <v>5.03</v>
      </c>
      <c r="B29" s="172" t="n">
        <f aca="false">+B28</f>
        <v>4.975</v>
      </c>
      <c r="C29" s="123" t="n">
        <f aca="false">+C28+1</f>
        <v>36968</v>
      </c>
      <c r="D29" s="173" t="n">
        <v>77622</v>
      </c>
      <c r="E29" s="124" t="n">
        <f aca="false">IF(D29&gt;$E$7,$E$7,D29)</f>
        <v>19121.3</v>
      </c>
      <c r="F29" s="124" t="n">
        <f aca="false">IF(D29&gt;$E$7,D29-E29,0)</f>
        <v>58500.7</v>
      </c>
      <c r="G29" s="124" t="n">
        <f aca="false">IF(R29&lt;0,R29,0)</f>
        <v>0</v>
      </c>
      <c r="H29" s="30"/>
      <c r="I29" s="172"/>
      <c r="J29" s="125" t="n">
        <f aca="false">ROUND(A29-$N$47-(A29-$N$47)*$N$48,4)</f>
        <v>4.8847</v>
      </c>
      <c r="K29" s="125" t="n">
        <f aca="false">ROUND(B29-$N$47-(B29-$N$47)*$N$48,4)</f>
        <v>4.8302</v>
      </c>
      <c r="L29" s="126" t="n">
        <f aca="false">+J29*F29</f>
        <v>285758.36929</v>
      </c>
      <c r="M29" s="112" t="n">
        <f aca="false">+K29*F29</f>
        <v>282570.08114</v>
      </c>
      <c r="N29" s="148" t="n">
        <f aca="false">D29*$N$11</f>
        <v>79479.416838</v>
      </c>
    </row>
    <row r="30" customFormat="false" ht="14.25" hidden="false" customHeight="true" outlineLevel="0" collapsed="false">
      <c r="A30" s="122" t="n">
        <f aca="false">'$ VOLS'!E132</f>
        <v>5.01</v>
      </c>
      <c r="B30" s="172" t="n">
        <f aca="false">+B29</f>
        <v>4.975</v>
      </c>
      <c r="C30" s="123" t="n">
        <f aca="false">+C29+1</f>
        <v>36969</v>
      </c>
      <c r="D30" s="173" t="n">
        <v>60629</v>
      </c>
      <c r="E30" s="124" t="n">
        <f aca="false">IF(D30&gt;$E$7,$E$7,D30)</f>
        <v>19121.3</v>
      </c>
      <c r="F30" s="124" t="n">
        <f aca="false">IF(D30&gt;$E$7,D30-E30,0)</f>
        <v>41507.7</v>
      </c>
      <c r="G30" s="124" t="n">
        <f aca="false">IF(R30&lt;0,R30,0)</f>
        <v>0</v>
      </c>
      <c r="H30" s="30"/>
      <c r="I30" s="172"/>
      <c r="J30" s="125" t="n">
        <f aca="false">ROUND(A30-$N$47-(A30-$N$47)*$N$48,4)</f>
        <v>4.8649</v>
      </c>
      <c r="K30" s="125" t="n">
        <f aca="false">ROUND(B30-$N$47-(B30-$N$47)*$N$48,4)</f>
        <v>4.8302</v>
      </c>
      <c r="L30" s="126" t="n">
        <f aca="false">+J30*F30</f>
        <v>201930.80973</v>
      </c>
      <c r="M30" s="112" t="n">
        <f aca="false">+K30*F30</f>
        <v>200490.49254</v>
      </c>
      <c r="N30" s="148" t="n">
        <f aca="false">D30*$N$11</f>
        <v>62079.791341</v>
      </c>
    </row>
    <row r="31" customFormat="false" ht="14.25" hidden="false" customHeight="true" outlineLevel="0" collapsed="false">
      <c r="A31" s="174" t="n">
        <f aca="false">'$ VOLS'!E133-0.055</f>
        <v>5.005</v>
      </c>
      <c r="B31" s="172" t="n">
        <v>5.07</v>
      </c>
      <c r="C31" s="123" t="n">
        <f aca="false">+C30+1</f>
        <v>36970</v>
      </c>
      <c r="D31" s="173" t="n">
        <v>75420</v>
      </c>
      <c r="E31" s="124" t="n">
        <f aca="false">IF(D31&gt;$E$7,$E$7,D31)</f>
        <v>19121.3</v>
      </c>
      <c r="F31" s="124" t="n">
        <f aca="false">IF(D31&gt;$E$7,D31-E31,0)</f>
        <v>56298.7</v>
      </c>
      <c r="G31" s="124" t="n">
        <f aca="false">IF(R31&lt;0,R31,0)</f>
        <v>0</v>
      </c>
      <c r="H31" s="30"/>
      <c r="I31" s="172"/>
      <c r="J31" s="125" t="n">
        <f aca="false">ROUND(A31-$N$47-(A31-$N$47)*$N$48,4)</f>
        <v>4.86</v>
      </c>
      <c r="K31" s="125" t="n">
        <f aca="false">ROUND(B31-$N$47-(B31-$N$47)*$N$48,4)</f>
        <v>4.9244</v>
      </c>
      <c r="L31" s="126" t="n">
        <f aca="false">+J31*F31</f>
        <v>273611.682</v>
      </c>
      <c r="M31" s="112" t="n">
        <f aca="false">+K31*F31</f>
        <v>277237.31828</v>
      </c>
      <c r="N31" s="148" t="n">
        <f aca="false">D31*$N$11</f>
        <v>77224.72518</v>
      </c>
    </row>
    <row r="32" customFormat="false" ht="14.25" hidden="false" customHeight="true" outlineLevel="0" collapsed="false">
      <c r="A32" s="174" t="n">
        <f aca="false">'$ VOLS'!E134-0.055</f>
        <v>5.01</v>
      </c>
      <c r="B32" s="172" t="n">
        <v>5.1</v>
      </c>
      <c r="C32" s="123" t="n">
        <f aca="false">+C31+1</f>
        <v>36971</v>
      </c>
      <c r="D32" s="173" t="n">
        <v>79287</v>
      </c>
      <c r="E32" s="124" t="n">
        <f aca="false">IF(D32&gt;$E$7,$E$7,D32)</f>
        <v>19121.3</v>
      </c>
      <c r="F32" s="124" t="n">
        <f aca="false">IF(D32&gt;$E$7,D32-E32,0)</f>
        <v>60165.7</v>
      </c>
      <c r="G32" s="124" t="n">
        <f aca="false">IF(R32&lt;0,R32,0)</f>
        <v>0</v>
      </c>
      <c r="H32" s="30"/>
      <c r="I32" s="172"/>
      <c r="J32" s="125" t="n">
        <f aca="false">ROUND(A32-$N$47-(A32-$N$47)*$N$48,4)</f>
        <v>4.8649</v>
      </c>
      <c r="K32" s="125" t="n">
        <f aca="false">ROUND(B32-$N$47-(B32-$N$47)*$N$48,4)</f>
        <v>4.9541</v>
      </c>
      <c r="L32" s="126" t="n">
        <f aca="false">+J32*F32</f>
        <v>292700.11393</v>
      </c>
      <c r="M32" s="112" t="n">
        <f aca="false">+K32*F32</f>
        <v>298066.89437</v>
      </c>
      <c r="N32" s="148" t="n">
        <f aca="false">D32*$N$11</f>
        <v>81184.258623</v>
      </c>
    </row>
    <row r="33" customFormat="false" ht="14.25" hidden="false" customHeight="true" outlineLevel="0" collapsed="false">
      <c r="A33" s="174" t="n">
        <f aca="false">'$ VOLS'!E135-0.055</f>
        <v>5.08</v>
      </c>
      <c r="B33" s="172" t="n">
        <v>5.18</v>
      </c>
      <c r="C33" s="123" t="n">
        <f aca="false">+C32+1</f>
        <v>36972</v>
      </c>
      <c r="D33" s="173" t="n">
        <v>78137</v>
      </c>
      <c r="E33" s="124" t="n">
        <f aca="false">IF(D33&gt;$E$7,$E$7,D33)</f>
        <v>19121.3</v>
      </c>
      <c r="F33" s="124" t="n">
        <f aca="false">IF(D33&gt;$E$7,D33-E33,0)</f>
        <v>59015.7</v>
      </c>
      <c r="G33" s="124" t="n">
        <f aca="false">IF(R33&lt;0,R33,0)</f>
        <v>0</v>
      </c>
      <c r="H33" s="30"/>
      <c r="I33" s="172"/>
      <c r="J33" s="125" t="n">
        <f aca="false">ROUND(A33-$N$47-(A33-$N$47)*$N$48,4)</f>
        <v>4.9343</v>
      </c>
      <c r="K33" s="125" t="n">
        <f aca="false">ROUND(B33-$N$47-(B33-$N$47)*$N$48,4)</f>
        <v>5.0334</v>
      </c>
      <c r="L33" s="126" t="n">
        <f aca="false">+J33*F33</f>
        <v>291201.16851</v>
      </c>
      <c r="M33" s="112" t="n">
        <f aca="false">+K33*F33</f>
        <v>297049.62438</v>
      </c>
      <c r="N33" s="148" t="n">
        <f aca="false">D33*$N$11</f>
        <v>80006.740273</v>
      </c>
    </row>
    <row r="34" customFormat="false" ht="14.25" hidden="false" customHeight="true" outlineLevel="0" collapsed="false">
      <c r="A34" s="174" t="n">
        <v>4.95</v>
      </c>
      <c r="B34" s="172" t="n">
        <v>5.045</v>
      </c>
      <c r="C34" s="123" t="n">
        <f aca="false">+C33+1</f>
        <v>36973</v>
      </c>
      <c r="D34" s="173" t="n">
        <v>78328</v>
      </c>
      <c r="E34" s="124" t="n">
        <f aca="false">IF(D34&gt;$E$7,$E$7,D34)</f>
        <v>19121.3</v>
      </c>
      <c r="F34" s="124" t="n">
        <f aca="false">IF(D34&gt;$E$7,D34-E34,0)</f>
        <v>59206.7</v>
      </c>
      <c r="G34" s="124" t="n">
        <f aca="false">IF(R34&lt;0,R34,0)</f>
        <v>0</v>
      </c>
      <c r="H34" s="30"/>
      <c r="I34" s="172"/>
      <c r="J34" s="125" t="n">
        <f aca="false">ROUND(A34-$N$47-(A34-$N$47)*$N$48,4)</f>
        <v>4.8055</v>
      </c>
      <c r="K34" s="125" t="n">
        <f aca="false">ROUND(B34-$N$47-(B34-$N$47)*$N$48,4)</f>
        <v>4.8996</v>
      </c>
      <c r="L34" s="126" t="n">
        <f aca="false">+J34*F34</f>
        <v>284517.79685</v>
      </c>
      <c r="M34" s="112" t="n">
        <f aca="false">+K34*F34</f>
        <v>290089.14732</v>
      </c>
      <c r="N34" s="148" t="n">
        <f aca="false">D34*$N$11</f>
        <v>80202.310712</v>
      </c>
    </row>
    <row r="35" customFormat="false" ht="14.25" hidden="false" customHeight="true" outlineLevel="0" collapsed="false">
      <c r="A35" s="174" t="n">
        <v>4.95</v>
      </c>
      <c r="B35" s="172" t="n">
        <f aca="false">+B37</f>
        <v>5.245</v>
      </c>
      <c r="C35" s="123" t="n">
        <f aca="false">+C34+1</f>
        <v>36974</v>
      </c>
      <c r="D35" s="173" t="n">
        <v>68575</v>
      </c>
      <c r="E35" s="124" t="n">
        <f aca="false">IF(D35&gt;$E$7,$E$7,D35)</f>
        <v>19121.3</v>
      </c>
      <c r="F35" s="124" t="n">
        <f aca="false">IF(D35&gt;$E$7,D35-E35,0)</f>
        <v>49453.7</v>
      </c>
      <c r="G35" s="124" t="n">
        <f aca="false">IF(R35&lt;0,R35,0)</f>
        <v>0</v>
      </c>
      <c r="H35" s="30"/>
      <c r="I35" s="172"/>
      <c r="J35" s="125" t="n">
        <f aca="false">ROUND(A35-$N$47-(A35-$N$47)*$N$48,4)</f>
        <v>4.8055</v>
      </c>
      <c r="K35" s="125" t="n">
        <f aca="false">ROUND(B35-$N$47-(B35-$N$47)*$N$48,4)</f>
        <v>5.0978</v>
      </c>
      <c r="L35" s="126" t="n">
        <f aca="false">+J35*F35</f>
        <v>237649.75535</v>
      </c>
      <c r="M35" s="112" t="n">
        <f aca="false">+K35*F35</f>
        <v>252105.07186</v>
      </c>
      <c r="N35" s="148" t="n">
        <f aca="false">D35*$N$11</f>
        <v>70215.931175</v>
      </c>
    </row>
    <row r="36" customFormat="false" ht="14.25" hidden="false" customHeight="true" outlineLevel="0" collapsed="false">
      <c r="A36" s="174" t="n">
        <v>4.95</v>
      </c>
      <c r="B36" s="172" t="n">
        <f aca="false">+B35</f>
        <v>5.245</v>
      </c>
      <c r="C36" s="123" t="n">
        <f aca="false">+C35+1</f>
        <v>36975</v>
      </c>
      <c r="D36" s="173" t="n">
        <v>46827</v>
      </c>
      <c r="E36" s="124" t="n">
        <f aca="false">IF(D36&gt;$E$7,$E$7,D36)</f>
        <v>19121.3</v>
      </c>
      <c r="F36" s="124" t="n">
        <f aca="false">IF(D36&gt;$E$7,D36-E36,0)</f>
        <v>27705.7</v>
      </c>
      <c r="G36" s="124" t="n">
        <f aca="false">IF(R36&lt;0,R36,0)</f>
        <v>0</v>
      </c>
      <c r="H36" s="30"/>
      <c r="I36" s="172"/>
      <c r="J36" s="125" t="n">
        <f aca="false">ROUND(A36-$N$47-(A36-$N$47)*$N$48,4)</f>
        <v>4.8055</v>
      </c>
      <c r="K36" s="125" t="n">
        <f aca="false">ROUND(B36-$N$47-(B36-$N$47)*$N$48,4)</f>
        <v>5.0978</v>
      </c>
      <c r="L36" s="126" t="n">
        <f aca="false">+J36*F36</f>
        <v>133139.74135</v>
      </c>
      <c r="M36" s="112" t="n">
        <f aca="false">+K36*F36</f>
        <v>141238.11746</v>
      </c>
      <c r="N36" s="148" t="n">
        <f aca="false">D36*$N$11</f>
        <v>47947.523283</v>
      </c>
    </row>
    <row r="37" customFormat="false" ht="14.25" hidden="false" customHeight="true" outlineLevel="0" collapsed="false">
      <c r="A37" s="174" t="n">
        <v>4.96</v>
      </c>
      <c r="B37" s="172" t="n">
        <v>5.245</v>
      </c>
      <c r="C37" s="123" t="n">
        <f aca="false">+C36+1</f>
        <v>36976</v>
      </c>
      <c r="D37" s="173" t="n">
        <v>63437</v>
      </c>
      <c r="E37" s="124" t="n">
        <f aca="false">IF(D37&gt;$E$7,$E$7,D37)</f>
        <v>19121.3</v>
      </c>
      <c r="F37" s="124" t="n">
        <f aca="false">IF(D37&gt;$E$7,D37-E37,0)</f>
        <v>44315.7</v>
      </c>
      <c r="G37" s="124" t="n">
        <f aca="false">IF(R37&lt;0,R37,0)</f>
        <v>0</v>
      </c>
      <c r="H37" s="30"/>
      <c r="I37" s="172"/>
      <c r="J37" s="125" t="n">
        <f aca="false">ROUND(A37-$N$47-(A37-$N$47)*$N$48,4)</f>
        <v>4.8154</v>
      </c>
      <c r="K37" s="125" t="n">
        <f aca="false">ROUND(B37-$N$47-(B37-$N$47)*$N$48,4)</f>
        <v>5.0978</v>
      </c>
      <c r="L37" s="126" t="n">
        <f aca="false">+J37*F37</f>
        <v>213397.82178</v>
      </c>
      <c r="M37" s="112" t="n">
        <f aca="false">+K37*F37</f>
        <v>225912.57546</v>
      </c>
      <c r="N37" s="148" t="n">
        <f aca="false">D37*$N$11</f>
        <v>64954.983973</v>
      </c>
    </row>
    <row r="38" customFormat="false" ht="14.25" hidden="false" customHeight="true" outlineLevel="0" collapsed="false">
      <c r="A38" s="174" t="n">
        <v>5.12</v>
      </c>
      <c r="B38" s="172" t="n">
        <v>5.19</v>
      </c>
      <c r="C38" s="123" t="n">
        <f aca="false">+C37+1</f>
        <v>36977</v>
      </c>
      <c r="D38" s="173" t="n">
        <v>67505</v>
      </c>
      <c r="E38" s="124" t="n">
        <f aca="false">IF(D38&gt;$E$7,$E$7,D38)</f>
        <v>19121.3</v>
      </c>
      <c r="F38" s="124" t="n">
        <f aca="false">IF(D38&gt;$E$7,D38-E38,0)</f>
        <v>48383.7</v>
      </c>
      <c r="G38" s="124" t="n">
        <f aca="false">IF(R38&lt;0,R38,0)</f>
        <v>0</v>
      </c>
      <c r="H38" s="30"/>
      <c r="I38" s="172"/>
      <c r="J38" s="125" t="n">
        <f aca="false">ROUND(A38-$N$47-(A38-$N$47)*$N$48,4)</f>
        <v>4.9739</v>
      </c>
      <c r="K38" s="125" t="n">
        <f aca="false">ROUND(B38-$N$47-(B38-$N$47)*$N$48,4)</f>
        <v>5.0433</v>
      </c>
      <c r="L38" s="126" t="n">
        <f aca="false">+J38*F38</f>
        <v>240655.68543</v>
      </c>
      <c r="M38" s="112" t="n">
        <f aca="false">+K38*F38</f>
        <v>244013.51421</v>
      </c>
      <c r="N38" s="148" t="n">
        <f aca="false">D38*$N$11</f>
        <v>69120.327145</v>
      </c>
    </row>
    <row r="39" customFormat="false" ht="14.25" hidden="false" customHeight="true" outlineLevel="0" collapsed="false">
      <c r="A39" s="174" t="n">
        <v>5.12</v>
      </c>
      <c r="B39" s="172" t="n">
        <v>5.335</v>
      </c>
      <c r="C39" s="123" t="n">
        <f aca="false">+C38+1</f>
        <v>36978</v>
      </c>
      <c r="D39" s="173" t="n">
        <v>54087</v>
      </c>
      <c r="E39" s="124" t="n">
        <f aca="false">IF(D39&gt;$E$7,$E$7,D39)</f>
        <v>19121.3</v>
      </c>
      <c r="F39" s="124" t="n">
        <f aca="false">IF(D39&gt;$E$7,D39-E39,0)</f>
        <v>34965.7</v>
      </c>
      <c r="G39" s="124" t="n">
        <f aca="false">IF(R39&lt;0,R39,0)</f>
        <v>0</v>
      </c>
      <c r="H39" s="30"/>
      <c r="I39" s="172"/>
      <c r="J39" s="125" t="n">
        <f aca="false">ROUND(A39-$N$47-(A39-$N$47)*$N$48,4)</f>
        <v>4.9739</v>
      </c>
      <c r="K39" s="125" t="n">
        <f aca="false">ROUND(B39-$N$47-(B39-$N$47)*$N$48,4)</f>
        <v>5.187</v>
      </c>
      <c r="L39" s="126" t="n">
        <f aca="false">+J39*F39</f>
        <v>173915.89523</v>
      </c>
      <c r="M39" s="112" t="n">
        <f aca="false">+K39*F39</f>
        <v>181367.0859</v>
      </c>
      <c r="N39" s="148" t="n">
        <f aca="false">D39*$N$11</f>
        <v>55381.247823</v>
      </c>
    </row>
    <row r="40" customFormat="false" ht="14.25" hidden="false" customHeight="true" outlineLevel="0" collapsed="false">
      <c r="A40" s="174" t="n">
        <v>5.03</v>
      </c>
      <c r="B40" s="172" t="n">
        <v>5.535</v>
      </c>
      <c r="C40" s="123" t="n">
        <f aca="false">+C39+1</f>
        <v>36979</v>
      </c>
      <c r="D40" s="173" t="n">
        <v>49697</v>
      </c>
      <c r="E40" s="124" t="n">
        <f aca="false">IF(D40&gt;$E$7,$E$7,D40)</f>
        <v>19121.3</v>
      </c>
      <c r="F40" s="124" t="n">
        <f aca="false">IF(D40&gt;$E$7,D40-E40,0)</f>
        <v>30575.7</v>
      </c>
      <c r="G40" s="124" t="n">
        <f aca="false">IF(R40&lt;0,R40,0)</f>
        <v>0</v>
      </c>
      <c r="H40" s="30"/>
      <c r="I40" s="172"/>
      <c r="J40" s="125" t="n">
        <f aca="false">ROUND(A40-$N$47-(A40-$N$47)*$N$48,4)</f>
        <v>4.8847</v>
      </c>
      <c r="K40" s="125" t="n">
        <f aca="false">ROUND(B40-$N$47-(B40-$N$47)*$N$48,4)</f>
        <v>5.3851</v>
      </c>
      <c r="L40" s="126" t="n">
        <f aca="false">+J40*F40</f>
        <v>149353.12179</v>
      </c>
      <c r="M40" s="112" t="n">
        <f aca="false">+K40*F40</f>
        <v>164653.20207</v>
      </c>
      <c r="N40" s="148" t="n">
        <f aca="false">D40*$N$11</f>
        <v>50886.199513</v>
      </c>
    </row>
    <row r="41" customFormat="false" ht="14.25" hidden="false" customHeight="true" outlineLevel="0" collapsed="false">
      <c r="A41" s="174" t="n">
        <v>5.03</v>
      </c>
      <c r="B41" s="172" t="n">
        <v>5.305</v>
      </c>
      <c r="C41" s="123" t="n">
        <f aca="false">+C40+1</f>
        <v>36980</v>
      </c>
      <c r="D41" s="173" t="n">
        <v>53422</v>
      </c>
      <c r="E41" s="124" t="n">
        <f aca="false">IF(D41&gt;$E$7,$E$7,D41)</f>
        <v>19121.3</v>
      </c>
      <c r="F41" s="124" t="n">
        <f aca="false">IF(D41&gt;$E$7,D41-E41,0)</f>
        <v>34300.7</v>
      </c>
      <c r="G41" s="124" t="n">
        <f aca="false">IF(R41&lt;0,R41,0)</f>
        <v>0</v>
      </c>
      <c r="H41" s="30"/>
      <c r="I41" s="172"/>
      <c r="J41" s="125" t="n">
        <f aca="false">ROUND(A41-$N$47-(A41-$N$47)*$N$48,4)</f>
        <v>4.8847</v>
      </c>
      <c r="K41" s="125" t="n">
        <f aca="false">ROUND(B41-$N$47-(B41-$N$47)*$N$48,4)</f>
        <v>5.1572</v>
      </c>
      <c r="L41" s="126" t="n">
        <f aca="false">+J41*F41</f>
        <v>167548.62929</v>
      </c>
      <c r="M41" s="112" t="n">
        <f aca="false">+K41*F41</f>
        <v>176895.57004</v>
      </c>
      <c r="N41" s="148" t="n">
        <f aca="false">D41*$N$11</f>
        <v>54700.335038</v>
      </c>
    </row>
    <row r="42" customFormat="false" ht="14.25" hidden="false" customHeight="true" outlineLevel="0" collapsed="false">
      <c r="A42" s="122" t="n">
        <f aca="false">'$ VOLS'!E144</f>
        <v>5.3</v>
      </c>
      <c r="B42" s="172" t="n">
        <v>5.395</v>
      </c>
      <c r="C42" s="123" t="n">
        <f aca="false">+C41+1</f>
        <v>36981</v>
      </c>
      <c r="D42" s="173" t="n">
        <v>51740</v>
      </c>
      <c r="E42" s="124" t="n">
        <f aca="false">IF(D42&gt;$E$7,$E$7,D42)</f>
        <v>19121.3</v>
      </c>
      <c r="F42" s="124" t="n">
        <f aca="false">IF(D42&gt;$E$7,D42-E42,0)</f>
        <v>32618.7</v>
      </c>
      <c r="G42" s="124" t="n">
        <v>0</v>
      </c>
      <c r="H42" s="30"/>
      <c r="I42" s="172"/>
      <c r="J42" s="125" t="n">
        <f aca="false">ROUND(A42-$N$47-(A42-$N$47)*$N$48,4)</f>
        <v>5.1523</v>
      </c>
      <c r="K42" s="125" t="n">
        <f aca="false">ROUND(B42-$N$47-(B42-$N$47)*$N$48,4)</f>
        <v>5.2464</v>
      </c>
      <c r="L42" s="126" t="n">
        <f aca="false">+J42*F42</f>
        <v>168061.32801</v>
      </c>
      <c r="M42" s="112" t="n">
        <f aca="false">+K42*F42</f>
        <v>171130.74768</v>
      </c>
      <c r="N42" s="148" t="n">
        <f aca="false">D42*$N$11</f>
        <v>52978.08646</v>
      </c>
    </row>
    <row r="43" customFormat="false" ht="14.25" hidden="false" customHeight="false" outlineLevel="0" collapsed="false">
      <c r="A43" s="175" t="n">
        <f aca="false">SUM(A12:A42)</f>
        <v>158.33</v>
      </c>
      <c r="B43" s="175" t="n">
        <f aca="false">SUM(B12:B42)</f>
        <v>160.55</v>
      </c>
      <c r="C43" s="123" t="s">
        <v>124</v>
      </c>
      <c r="D43" s="128" t="n">
        <f aca="false">SUM(D12:D42)</f>
        <v>1818388</v>
      </c>
      <c r="E43" s="128" t="n">
        <f aca="false">SUM(E12:E42)</f>
        <v>592760.3</v>
      </c>
      <c r="F43" s="128" t="n">
        <f aca="false">SUM(F12:F42)</f>
        <v>1225627.7</v>
      </c>
      <c r="G43" s="128" t="n">
        <f aca="false">SUM(G12:G42)</f>
        <v>0</v>
      </c>
      <c r="H43" s="30"/>
      <c r="I43" s="175"/>
      <c r="J43" s="175" t="n">
        <f aca="false">SUM(J12:J42)</f>
        <v>153.8049</v>
      </c>
      <c r="K43" s="175" t="n">
        <f aca="false">SUM(K12:K42)</f>
        <v>156.0049</v>
      </c>
      <c r="L43" s="131" t="n">
        <f aca="false">SUM(L12:L42)</f>
        <v>6045998.02413</v>
      </c>
      <c r="M43" s="131" t="n">
        <f aca="false">SUM(M12:M42)</f>
        <v>6138814.72543</v>
      </c>
      <c r="N43" s="105"/>
    </row>
    <row r="44" customFormat="false" ht="12.75" hidden="false" customHeight="false" outlineLevel="0" collapsed="false">
      <c r="A44" s="30"/>
      <c r="C44" s="28"/>
      <c r="D44" s="29" t="n">
        <f aca="false">E43+F43</f>
        <v>1818388</v>
      </c>
      <c r="E44" s="132" t="s">
        <v>6</v>
      </c>
      <c r="F44" s="133" t="s">
        <v>6</v>
      </c>
      <c r="G44" s="29" t="s">
        <v>6</v>
      </c>
      <c r="H44" s="30"/>
      <c r="J44" s="134" t="s">
        <v>6</v>
      </c>
      <c r="K44" s="134" t="s">
        <v>6</v>
      </c>
      <c r="L44" s="30"/>
      <c r="M44" s="31"/>
      <c r="N44" s="105"/>
    </row>
    <row r="45" customFormat="false" ht="14.25" hidden="false" customHeight="false" outlineLevel="0" collapsed="false">
      <c r="A45" s="127" t="n">
        <f aca="false">AVERAGE(A26:A41)</f>
        <v>5.018125</v>
      </c>
      <c r="C45" s="28" t="s">
        <v>6</v>
      </c>
      <c r="D45" s="29" t="n">
        <f aca="false">+D44-D43</f>
        <v>0</v>
      </c>
      <c r="E45" s="135" t="s">
        <v>125</v>
      </c>
      <c r="F45" s="136" t="s">
        <v>6</v>
      </c>
      <c r="G45" s="137"/>
      <c r="H45" s="30"/>
      <c r="J45" s="30"/>
      <c r="K45" s="30"/>
      <c r="L45" s="30"/>
      <c r="M45" s="31"/>
      <c r="N45" s="30"/>
    </row>
    <row r="46" customFormat="false" ht="5.25" hidden="false" customHeight="true" outlineLevel="0" collapsed="false">
      <c r="A46" s="30"/>
      <c r="C46" s="30"/>
      <c r="D46" s="29"/>
      <c r="E46" s="30"/>
      <c r="F46" s="30"/>
      <c r="G46" s="30"/>
      <c r="H46" s="30"/>
      <c r="J46" s="30"/>
      <c r="K46" s="30"/>
      <c r="L46" s="30"/>
      <c r="M46" s="31"/>
      <c r="N46" s="30"/>
    </row>
    <row r="47" customFormat="false" ht="14.25" hidden="false" customHeight="false" outlineLevel="0" collapsed="false">
      <c r="A47" s="30"/>
      <c r="C47" s="28"/>
      <c r="D47" s="128" t="s">
        <v>126</v>
      </c>
      <c r="E47" s="71"/>
      <c r="F47" s="138" t="n">
        <f aca="false">+E43</f>
        <v>592760.3</v>
      </c>
      <c r="G47" s="42" t="n">
        <f aca="false">'$ VOLS'!E22</f>
        <v>4.9299</v>
      </c>
      <c r="H47" s="30"/>
      <c r="J47" s="41" t="n">
        <f aca="false">+G47*E43</f>
        <v>2922249.00297</v>
      </c>
      <c r="K47" s="41"/>
      <c r="L47" s="30"/>
      <c r="M47" s="139" t="s">
        <v>59</v>
      </c>
      <c r="N47" s="72" t="n">
        <v>0.1004</v>
      </c>
    </row>
    <row r="48" customFormat="false" ht="14.25" hidden="false" customHeight="false" outlineLevel="0" collapsed="false">
      <c r="A48" s="30"/>
      <c r="C48" s="28"/>
      <c r="D48" s="128" t="s">
        <v>128</v>
      </c>
      <c r="E48" s="71"/>
      <c r="F48" s="138" t="n">
        <f aca="false">+F43</f>
        <v>1225627.7</v>
      </c>
      <c r="G48" s="71"/>
      <c r="H48" s="30"/>
      <c r="J48" s="41" t="n">
        <f aca="false">+L43</f>
        <v>6045998.02413</v>
      </c>
      <c r="K48" s="41"/>
      <c r="L48" s="30"/>
      <c r="M48" s="31" t="s">
        <v>129</v>
      </c>
      <c r="N48" s="140" t="n">
        <v>0.0091</v>
      </c>
    </row>
    <row r="49" customFormat="false" ht="14.25" hidden="false" customHeight="false" outlineLevel="0" collapsed="false">
      <c r="A49" s="30"/>
      <c r="C49" s="28"/>
      <c r="D49" s="128" t="s">
        <v>156</v>
      </c>
      <c r="E49" s="71"/>
      <c r="F49" s="141"/>
      <c r="G49" s="71"/>
      <c r="H49" s="30"/>
      <c r="J49" s="142" t="n">
        <f aca="false">+M43-L43</f>
        <v>92816.7012999998</v>
      </c>
      <c r="K49" s="142"/>
      <c r="L49" s="30"/>
      <c r="M49" s="31"/>
      <c r="N49" s="30"/>
    </row>
    <row r="50" customFormat="false" ht="15" hidden="false" customHeight="false" outlineLevel="0" collapsed="false">
      <c r="A50" s="30"/>
      <c r="C50" s="28"/>
      <c r="D50" s="128"/>
      <c r="E50" s="71"/>
      <c r="F50" s="138" t="n">
        <f aca="false">SUM(F47:F49)</f>
        <v>1818388</v>
      </c>
      <c r="G50" s="143" t="n">
        <f aca="false">+J50/F50</f>
        <v>4.9830199761547</v>
      </c>
      <c r="H50" s="30"/>
      <c r="J50" s="144" t="n">
        <f aca="false">SUM(J47:J49)</f>
        <v>9061063.7284</v>
      </c>
      <c r="K50" s="144"/>
      <c r="L50" s="145"/>
      <c r="M50" s="31"/>
      <c r="N50" s="30"/>
    </row>
    <row r="51" customFormat="false" ht="13.5" hidden="false" customHeight="false" outlineLevel="0" collapsed="false">
      <c r="A51" s="30"/>
      <c r="B51" s="30"/>
      <c r="C51" s="28" t="s">
        <v>6</v>
      </c>
      <c r="D51" s="29"/>
      <c r="E51" s="30"/>
      <c r="F51" s="30"/>
      <c r="G51" s="30"/>
      <c r="H51" s="30"/>
      <c r="I51" s="30"/>
      <c r="J51" s="30"/>
      <c r="K51" s="30"/>
      <c r="L51" s="30"/>
      <c r="M51" s="31"/>
      <c r="N51" s="30"/>
    </row>
    <row r="52" customFormat="false" ht="24" hidden="false" customHeight="true" outlineLevel="0" collapsed="false">
      <c r="A52" s="113"/>
      <c r="B52" s="113"/>
      <c r="C52" s="176"/>
      <c r="D52" s="177"/>
      <c r="E52" s="113"/>
      <c r="F52" s="178"/>
      <c r="G52" s="146" t="s">
        <v>6</v>
      </c>
      <c r="H52" s="113"/>
      <c r="I52" s="113"/>
      <c r="J52" s="146" t="s">
        <v>6</v>
      </c>
      <c r="K52" s="146" t="s">
        <v>6</v>
      </c>
      <c r="L52" s="113"/>
      <c r="M52" s="147"/>
      <c r="N52" s="113"/>
    </row>
    <row r="53" customFormat="false" ht="12" hidden="false" customHeight="true" outlineLevel="0" collapsed="false">
      <c r="A53" s="105"/>
      <c r="B53" s="105"/>
      <c r="C53" s="117"/>
      <c r="D53" s="177"/>
      <c r="E53" s="105"/>
      <c r="F53" s="178"/>
      <c r="G53" s="105"/>
      <c r="H53" s="105"/>
      <c r="I53" s="105"/>
      <c r="J53" s="105" t="s">
        <v>6</v>
      </c>
      <c r="K53" s="105" t="s">
        <v>6</v>
      </c>
      <c r="L53" s="105"/>
      <c r="M53" s="112"/>
      <c r="N53" s="105"/>
    </row>
    <row r="54" customFormat="false" ht="12.75" hidden="false" customHeight="false" outlineLevel="0" collapsed="false">
      <c r="C54" s="117"/>
      <c r="D54" s="177"/>
      <c r="F54" s="178"/>
    </row>
    <row r="55" customFormat="false" ht="12.75" hidden="false" customHeight="false" outlineLevel="0" collapsed="false">
      <c r="C55" s="117"/>
      <c r="D55" s="177"/>
      <c r="F55" s="179"/>
    </row>
    <row r="56" customFormat="false" ht="12.75" hidden="false" customHeight="false" outlineLevel="0" collapsed="false">
      <c r="B56" s="180"/>
      <c r="C56" s="117"/>
      <c r="D56" s="177"/>
      <c r="F56" s="179"/>
      <c r="I56" s="180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6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2" activeCellId="0" sqref="A12"/>
    </sheetView>
  </sheetViews>
  <sheetFormatPr defaultColWidth="9.05078125" defaultRowHeight="12" customHeight="true" zeroHeight="false" outlineLevelRow="0" outlineLevelCol="0"/>
  <cols>
    <col collapsed="false" customWidth="false" hidden="false" outlineLevel="0" max="2" min="2" style="25" width="8.99"/>
    <col collapsed="false" customWidth="true" hidden="false" outlineLevel="0" max="3" min="3" style="26" width="15.37"/>
    <col collapsed="false" customWidth="true" hidden="false" outlineLevel="0" max="4" min="4" style="0" width="14.74"/>
    <col collapsed="false" customWidth="true" hidden="false" outlineLevel="0" max="5" min="5" style="0" width="16.24"/>
    <col collapsed="false" customWidth="true" hidden="false" outlineLevel="0" max="6" min="6" style="0" width="15.49"/>
    <col collapsed="false" customWidth="true" hidden="false" outlineLevel="0" max="7" min="7" style="0" width="15.74"/>
    <col collapsed="false" customWidth="true" hidden="false" outlineLevel="0" max="8" min="8" style="0" width="15.37"/>
    <col collapsed="false" customWidth="true" hidden="false" outlineLevel="0" max="9" min="9" style="27" width="14.62"/>
    <col collapsed="false" customWidth="true" hidden="false" outlineLevel="0" max="10" min="10" style="0" width="11.74"/>
  </cols>
  <sheetData>
    <row r="1" customFormat="false" ht="15" hidden="false" customHeight="true" outlineLevel="0" collapsed="false">
      <c r="A1" s="30" t="s">
        <v>6</v>
      </c>
      <c r="B1" s="28"/>
      <c r="C1" s="29"/>
      <c r="D1" s="30"/>
      <c r="E1" s="30"/>
      <c r="F1" s="30"/>
      <c r="G1" s="30"/>
      <c r="H1" s="30"/>
      <c r="I1" s="31"/>
      <c r="J1" s="30"/>
    </row>
    <row r="2" customFormat="false" ht="22.5" hidden="false" customHeight="false" outlineLevel="0" collapsed="false">
      <c r="A2" s="106"/>
      <c r="B2" s="103" t="s">
        <v>103</v>
      </c>
      <c r="C2" s="104"/>
      <c r="D2" s="105"/>
      <c r="E2" s="105"/>
      <c r="F2" s="105"/>
      <c r="G2" s="105"/>
      <c r="H2" s="106"/>
      <c r="I2" s="107" t="s">
        <v>6</v>
      </c>
      <c r="J2" s="106"/>
    </row>
    <row r="3" customFormat="false" ht="22.5" hidden="false" customHeight="false" outlineLevel="0" collapsed="false">
      <c r="A3" s="106"/>
      <c r="B3" s="108" t="str">
        <f aca="false">'$ VOLS'!F19</f>
        <v>Garden Banks 236 /367</v>
      </c>
      <c r="C3" s="104"/>
      <c r="D3" s="105"/>
      <c r="E3" s="160" t="s">
        <v>6</v>
      </c>
      <c r="F3" s="105"/>
      <c r="G3" s="105"/>
      <c r="H3" s="106"/>
      <c r="I3" s="107"/>
      <c r="J3" s="106"/>
    </row>
    <row r="4" customFormat="false" ht="18.75" hidden="false" customHeight="false" outlineLevel="0" collapsed="false">
      <c r="A4" s="106"/>
      <c r="B4" s="109" t="n">
        <f aca="false">+'$ VOLS'!B6</f>
        <v>36951</v>
      </c>
      <c r="C4" s="104"/>
      <c r="D4" s="105"/>
      <c r="E4" s="105"/>
      <c r="F4" s="105"/>
      <c r="G4" s="105" t="s">
        <v>6</v>
      </c>
      <c r="H4" s="106"/>
      <c r="I4" s="107"/>
      <c r="J4" s="106"/>
    </row>
    <row r="5" customFormat="false" ht="9" hidden="false" customHeight="true" outlineLevel="0" collapsed="false">
      <c r="A5" s="106"/>
      <c r="B5" s="111"/>
      <c r="C5" s="104"/>
      <c r="D5" s="105"/>
      <c r="E5" s="105"/>
      <c r="F5" s="105"/>
      <c r="G5" s="105" t="s">
        <v>6</v>
      </c>
      <c r="H5" s="106"/>
      <c r="I5" s="112"/>
      <c r="J5" s="106"/>
    </row>
    <row r="6" customFormat="false" ht="12.75" hidden="false" customHeight="false" outlineLevel="0" collapsed="false">
      <c r="A6" s="105"/>
      <c r="B6" s="105" t="s">
        <v>105</v>
      </c>
      <c r="C6" s="104"/>
      <c r="D6" s="104" t="n">
        <f aca="false">'$ VOLS'!G19</f>
        <v>3093</v>
      </c>
      <c r="E6" s="105" t="s">
        <v>6</v>
      </c>
      <c r="F6" s="105"/>
      <c r="H6" s="105"/>
      <c r="I6" s="112"/>
      <c r="J6" s="105"/>
    </row>
    <row r="7" customFormat="false" ht="12.75" hidden="false" customHeight="false" outlineLevel="0" collapsed="false">
      <c r="A7" s="105"/>
      <c r="B7" s="105" t="s">
        <v>106</v>
      </c>
      <c r="C7" s="104"/>
      <c r="D7" s="104" t="n">
        <f aca="false">+D6*1.1</f>
        <v>3402.3</v>
      </c>
      <c r="E7" s="105"/>
      <c r="F7" s="105"/>
      <c r="H7" s="105"/>
      <c r="I7" s="112"/>
      <c r="J7" s="105"/>
    </row>
    <row r="8" customFormat="false" ht="12.75" hidden="false" customHeight="false" outlineLevel="0" collapsed="false">
      <c r="A8" s="105"/>
      <c r="B8" s="105" t="s">
        <v>107</v>
      </c>
      <c r="C8" s="104"/>
      <c r="D8" s="104" t="n">
        <f aca="false">+D6*0.9</f>
        <v>2783.7</v>
      </c>
      <c r="E8" s="105"/>
      <c r="F8" s="114" t="s">
        <v>108</v>
      </c>
      <c r="G8" s="115" t="s">
        <v>145</v>
      </c>
      <c r="H8" s="105"/>
      <c r="I8" s="112"/>
      <c r="J8" s="116" t="s">
        <v>110</v>
      </c>
    </row>
    <row r="9" customFormat="false" ht="13.5" hidden="false" customHeight="true" outlineLevel="0" collapsed="false">
      <c r="A9" s="105"/>
      <c r="B9" s="117"/>
      <c r="C9" s="119"/>
      <c r="D9" s="105"/>
      <c r="E9" s="114" t="s">
        <v>6</v>
      </c>
      <c r="F9" s="114" t="s">
        <v>111</v>
      </c>
      <c r="G9" s="115" t="s">
        <v>112</v>
      </c>
      <c r="H9" s="115"/>
      <c r="I9" s="105"/>
      <c r="J9" s="116" t="s">
        <v>113</v>
      </c>
    </row>
    <row r="10" customFormat="false" ht="12.75" hidden="false" customHeight="false" outlineLevel="0" collapsed="false">
      <c r="A10" s="105"/>
      <c r="B10" s="117"/>
      <c r="C10" s="120" t="s">
        <v>147</v>
      </c>
      <c r="D10" s="114" t="s">
        <v>115</v>
      </c>
      <c r="E10" s="114" t="s">
        <v>116</v>
      </c>
      <c r="F10" s="114" t="s">
        <v>115</v>
      </c>
      <c r="G10" s="106" t="s">
        <v>117</v>
      </c>
      <c r="H10" s="115" t="str">
        <f aca="false">+E10</f>
        <v>EXCESS</v>
      </c>
      <c r="I10" s="112" t="s">
        <v>118</v>
      </c>
      <c r="J10" s="116" t="s">
        <v>119</v>
      </c>
    </row>
    <row r="11" customFormat="false" ht="12.75" hidden="false" customHeight="false" outlineLevel="0" collapsed="false">
      <c r="A11" s="106"/>
      <c r="B11" s="106"/>
      <c r="C11" s="120" t="s">
        <v>120</v>
      </c>
      <c r="D11" s="106" t="str">
        <f aca="false">+E11</f>
        <v>VOLUME</v>
      </c>
      <c r="E11" s="106" t="s">
        <v>108</v>
      </c>
      <c r="F11" s="114" t="s">
        <v>121</v>
      </c>
      <c r="G11" s="106" t="s">
        <v>154</v>
      </c>
      <c r="H11" s="121" t="str">
        <f aca="false">+I11</f>
        <v>AMOUNT</v>
      </c>
      <c r="I11" s="112" t="s">
        <v>123</v>
      </c>
      <c r="J11" s="116" t="n">
        <v>1.023929</v>
      </c>
    </row>
    <row r="12" customFormat="false" ht="14.25" hidden="false" customHeight="true" outlineLevel="0" collapsed="false">
      <c r="A12" s="122" t="n">
        <f aca="false">'$ VOLS'!D114</f>
        <v>5.19</v>
      </c>
      <c r="B12" s="123" t="n">
        <v>36951</v>
      </c>
      <c r="C12" s="181" t="n">
        <v>10057.77419</v>
      </c>
      <c r="D12" s="124" t="n">
        <f aca="false">IF(C12&gt;$D$7,$D$7,C12)</f>
        <v>3402.3</v>
      </c>
      <c r="E12" s="124" t="n">
        <f aca="false">IF(C12&gt;$D$7,C12-D12,0)</f>
        <v>6655.47419</v>
      </c>
      <c r="F12" s="124" t="n">
        <f aca="false">IF(N12&lt;0,N12,0)</f>
        <v>0</v>
      </c>
      <c r="G12" s="125" t="n">
        <f aca="false">ROUND(A12-$J$47-(A12-$J$47)*$J$48,4)</f>
        <v>5.0433</v>
      </c>
      <c r="H12" s="126" t="n">
        <f aca="false">+G12*E12</f>
        <v>33565.552982427</v>
      </c>
      <c r="I12" s="112" t="n">
        <f aca="false">IF(G12&gt;$F$47,($F$47-G12)*F12,0)</f>
        <v>-0</v>
      </c>
      <c r="J12" s="148" t="n">
        <f aca="false">C12*$J$11</f>
        <v>10298.4466685925</v>
      </c>
    </row>
    <row r="13" customFormat="false" ht="14.25" hidden="false" customHeight="true" outlineLevel="0" collapsed="false">
      <c r="A13" s="122" t="n">
        <f aca="false">'$ VOLS'!D115</f>
        <v>5.115</v>
      </c>
      <c r="B13" s="123" t="n">
        <f aca="false">+B12+1</f>
        <v>36952</v>
      </c>
      <c r="C13" s="181" t="n">
        <v>10057.77419</v>
      </c>
      <c r="D13" s="124" t="n">
        <f aca="false">IF(C13&gt;$D$7,$D$7,C13)</f>
        <v>3402.3</v>
      </c>
      <c r="E13" s="124" t="n">
        <f aca="false">IF(C13&gt;$D$7,C13-D13,0)</f>
        <v>6655.47419</v>
      </c>
      <c r="F13" s="124" t="n">
        <f aca="false">IF(N13&lt;0,N13,0)</f>
        <v>0</v>
      </c>
      <c r="G13" s="125" t="n">
        <f aca="false">ROUND(A13-$J$47-(A13-$J$47)*$J$48,4)</f>
        <v>4.969</v>
      </c>
      <c r="H13" s="126" t="n">
        <f aca="false">+G13*E13</f>
        <v>33071.05125011</v>
      </c>
      <c r="I13" s="112" t="n">
        <f aca="false">IF(G13&gt;$F$47,($F$47-G13)*F13,0)</f>
        <v>-0</v>
      </c>
      <c r="J13" s="148" t="n">
        <f aca="false">C13*$J$11</f>
        <v>10298.4466685925</v>
      </c>
    </row>
    <row r="14" customFormat="false" ht="14.25" hidden="false" customHeight="true" outlineLevel="0" collapsed="false">
      <c r="A14" s="122" t="n">
        <f aca="false">'$ VOLS'!D116</f>
        <v>5.1</v>
      </c>
      <c r="B14" s="123" t="n">
        <f aca="false">+B13+1</f>
        <v>36953</v>
      </c>
      <c r="C14" s="181" t="n">
        <v>10057.77419</v>
      </c>
      <c r="D14" s="124" t="n">
        <f aca="false">IF(C14&gt;$D$7,$D$7,C14)</f>
        <v>3402.3</v>
      </c>
      <c r="E14" s="124" t="n">
        <f aca="false">IF(C14&gt;$D$7,C14-D14,0)</f>
        <v>6655.47419</v>
      </c>
      <c r="F14" s="124" t="n">
        <f aca="false">IF(N14&lt;0,N14,0)</f>
        <v>0</v>
      </c>
      <c r="G14" s="125" t="n">
        <f aca="false">ROUND(A14-$J$47-(A14-$J$47)*$J$48,4)</f>
        <v>4.9541</v>
      </c>
      <c r="H14" s="126" t="n">
        <f aca="false">+G14*E14</f>
        <v>32971.884684679</v>
      </c>
      <c r="I14" s="112" t="n">
        <f aca="false">IF(G14&gt;$F$47,($F$47-G14)*F14,0)</f>
        <v>-0</v>
      </c>
      <c r="J14" s="148" t="n">
        <f aca="false">C14*$J$11</f>
        <v>10298.4466685925</v>
      </c>
    </row>
    <row r="15" customFormat="false" ht="14.25" hidden="false" customHeight="true" outlineLevel="0" collapsed="false">
      <c r="A15" s="122" t="n">
        <f aca="false">'$ VOLS'!D117</f>
        <v>5.1</v>
      </c>
      <c r="B15" s="123" t="n">
        <f aca="false">+B14+1</f>
        <v>36954</v>
      </c>
      <c r="C15" s="181" t="n">
        <v>10057.77419</v>
      </c>
      <c r="D15" s="124" t="n">
        <f aca="false">IF(C15&gt;$D$7,$D$7,C15)</f>
        <v>3402.3</v>
      </c>
      <c r="E15" s="124" t="n">
        <f aca="false">IF(C15&gt;$D$7,C15-D15,0)</f>
        <v>6655.47419</v>
      </c>
      <c r="F15" s="124" t="n">
        <f aca="false">IF(N15&lt;0,N15,0)</f>
        <v>0</v>
      </c>
      <c r="G15" s="125" t="n">
        <f aca="false">ROUND(A15-$J$47-(A15-$J$47)*$J$48,4)</f>
        <v>4.9541</v>
      </c>
      <c r="H15" s="126" t="n">
        <f aca="false">+G15*E15</f>
        <v>32971.884684679</v>
      </c>
      <c r="I15" s="112" t="n">
        <f aca="false">IF(G15&gt;$F$47,($F$47-G15)*F15,0)</f>
        <v>-0</v>
      </c>
      <c r="J15" s="148" t="n">
        <f aca="false">C15*$J$11</f>
        <v>10298.4466685925</v>
      </c>
    </row>
    <row r="16" customFormat="false" ht="14.25" hidden="false" customHeight="true" outlineLevel="0" collapsed="false">
      <c r="A16" s="122" t="n">
        <f aca="false">'$ VOLS'!D118</f>
        <v>5.1</v>
      </c>
      <c r="B16" s="123" t="n">
        <f aca="false">+B15+1</f>
        <v>36955</v>
      </c>
      <c r="C16" s="181" t="n">
        <v>10057.77419</v>
      </c>
      <c r="D16" s="124" t="n">
        <f aca="false">IF(C16&gt;$D$7,$D$7,C16)</f>
        <v>3402.3</v>
      </c>
      <c r="E16" s="124" t="n">
        <f aca="false">IF(C16&gt;$D$7,C16-D16,0)</f>
        <v>6655.47419</v>
      </c>
      <c r="F16" s="124" t="n">
        <f aca="false">IF(N16&lt;0,N16,0)</f>
        <v>0</v>
      </c>
      <c r="G16" s="125" t="n">
        <f aca="false">ROUND(A16-$J$47-(A16-$J$47)*$J$48,4)</f>
        <v>4.9541</v>
      </c>
      <c r="H16" s="126" t="n">
        <f aca="false">+G16*E16</f>
        <v>32971.884684679</v>
      </c>
      <c r="I16" s="112" t="n">
        <f aca="false">IF(G16&gt;$F$47,($F$47-G16)*F16,0)</f>
        <v>-0</v>
      </c>
      <c r="J16" s="148" t="n">
        <f aca="false">C16*$J$11</f>
        <v>10298.4466685925</v>
      </c>
    </row>
    <row r="17" customFormat="false" ht="14.25" hidden="false" customHeight="true" outlineLevel="0" collapsed="false">
      <c r="A17" s="122" t="n">
        <f aca="false">'$ VOLS'!D119</f>
        <v>5.32</v>
      </c>
      <c r="B17" s="123" t="n">
        <f aca="false">+B16+1</f>
        <v>36956</v>
      </c>
      <c r="C17" s="181" t="n">
        <v>10057.77419</v>
      </c>
      <c r="D17" s="124" t="n">
        <f aca="false">IF(C17&gt;$D$7,$D$7,C17)</f>
        <v>3402.3</v>
      </c>
      <c r="E17" s="124" t="n">
        <f aca="false">IF(C17&gt;$D$7,C17-D17,0)</f>
        <v>6655.47419</v>
      </c>
      <c r="F17" s="124" t="n">
        <f aca="false">IF(N17&lt;0,N17,0)</f>
        <v>0</v>
      </c>
      <c r="G17" s="125" t="n">
        <f aca="false">ROUND(A17-$J$47-(A17-$J$47)*$J$48,4)</f>
        <v>5.1721</v>
      </c>
      <c r="H17" s="126" t="n">
        <f aca="false">+G17*E17</f>
        <v>34422.778058099</v>
      </c>
      <c r="I17" s="112" t="n">
        <f aca="false">IF(G17&gt;$F$47,($F$47-G17)*F17,0)</f>
        <v>-0</v>
      </c>
      <c r="J17" s="148" t="n">
        <f aca="false">C17*$J$11</f>
        <v>10298.4466685925</v>
      </c>
    </row>
    <row r="18" customFormat="false" ht="14.25" hidden="false" customHeight="true" outlineLevel="0" collapsed="false">
      <c r="A18" s="122" t="n">
        <f aca="false">'$ VOLS'!D120</f>
        <v>5.27</v>
      </c>
      <c r="B18" s="123" t="n">
        <f aca="false">+B17+1</f>
        <v>36957</v>
      </c>
      <c r="C18" s="181" t="n">
        <v>10057.77419</v>
      </c>
      <c r="D18" s="124" t="n">
        <f aca="false">IF(C18&gt;$D$7,$D$7,C18)</f>
        <v>3402.3</v>
      </c>
      <c r="E18" s="124" t="n">
        <f aca="false">IF(C18&gt;$D$7,C18-D18,0)</f>
        <v>6655.47419</v>
      </c>
      <c r="F18" s="124" t="n">
        <f aca="false">IF(N18&lt;0,N18,0)</f>
        <v>0</v>
      </c>
      <c r="G18" s="125" t="n">
        <f aca="false">ROUND(A18-$J$47-(A18-$J$47)*$J$48,4)</f>
        <v>5.1226</v>
      </c>
      <c r="H18" s="126" t="n">
        <f aca="false">+G18*E18</f>
        <v>34093.332085694</v>
      </c>
      <c r="I18" s="112" t="n">
        <f aca="false">IF(G18&gt;$F$47,($F$47-G18)*F18,0)</f>
        <v>-0</v>
      </c>
      <c r="J18" s="148" t="n">
        <f aca="false">C18*$J$11</f>
        <v>10298.4466685925</v>
      </c>
    </row>
    <row r="19" customFormat="false" ht="14.25" hidden="false" customHeight="true" outlineLevel="0" collapsed="false">
      <c r="A19" s="122" t="n">
        <f aca="false">'$ VOLS'!D121</f>
        <v>5.22</v>
      </c>
      <c r="B19" s="123" t="n">
        <f aca="false">+B18+1</f>
        <v>36958</v>
      </c>
      <c r="C19" s="181" t="n">
        <v>10057.77419</v>
      </c>
      <c r="D19" s="124" t="n">
        <f aca="false">IF(C19&gt;$D$7,$D$7,C19)</f>
        <v>3402.3</v>
      </c>
      <c r="E19" s="124" t="n">
        <f aca="false">IF(C19&gt;$D$7,C19-D19,0)</f>
        <v>6655.47419</v>
      </c>
      <c r="F19" s="124" t="n">
        <f aca="false">IF(N19&lt;0,N19,0)</f>
        <v>0</v>
      </c>
      <c r="G19" s="125" t="n">
        <f aca="false">ROUND(A19-$J$47-(A19-$J$47)*$J$48,4)</f>
        <v>5.073</v>
      </c>
      <c r="H19" s="126" t="n">
        <f aca="false">+G19*E19</f>
        <v>33763.22056587</v>
      </c>
      <c r="I19" s="112" t="n">
        <f aca="false">IF(G19&gt;$F$47,($F$47-G19)*F19,0)</f>
        <v>-0</v>
      </c>
      <c r="J19" s="148" t="n">
        <f aca="false">C19*$J$11</f>
        <v>10298.4466685925</v>
      </c>
    </row>
    <row r="20" customFormat="false" ht="14.25" hidden="false" customHeight="true" outlineLevel="0" collapsed="false">
      <c r="A20" s="122" t="n">
        <f aca="false">'$ VOLS'!D122</f>
        <v>5.245</v>
      </c>
      <c r="B20" s="123" t="n">
        <f aca="false">+B19+1</f>
        <v>36959</v>
      </c>
      <c r="C20" s="181" t="n">
        <v>10057.77419</v>
      </c>
      <c r="D20" s="124" t="n">
        <f aca="false">IF(C20&gt;$D$7,$D$7,C20)</f>
        <v>3402.3</v>
      </c>
      <c r="E20" s="124" t="n">
        <f aca="false">IF(C20&gt;$D$7,C20-D20,0)</f>
        <v>6655.47419</v>
      </c>
      <c r="F20" s="124" t="n">
        <f aca="false">IF(N20&lt;0,N20,0)</f>
        <v>0</v>
      </c>
      <c r="G20" s="125" t="n">
        <f aca="false">ROUND(A20-$J$47-(A20-$J$47)*$J$48,4)</f>
        <v>5.0978</v>
      </c>
      <c r="H20" s="126" t="n">
        <f aca="false">+G20*E20</f>
        <v>33928.276325782</v>
      </c>
      <c r="I20" s="112" t="n">
        <f aca="false">IF(G20&gt;$F$47,($F$47-G20)*F20,0)</f>
        <v>-0</v>
      </c>
      <c r="J20" s="148" t="n">
        <f aca="false">C20*$J$11</f>
        <v>10298.4466685925</v>
      </c>
    </row>
    <row r="21" customFormat="false" ht="14.25" hidden="false" customHeight="true" outlineLevel="0" collapsed="false">
      <c r="A21" s="122" t="n">
        <f aca="false">'$ VOLS'!D123</f>
        <v>5.135</v>
      </c>
      <c r="B21" s="123" t="n">
        <f aca="false">+B20+1</f>
        <v>36960</v>
      </c>
      <c r="C21" s="181" t="n">
        <v>10057.77419</v>
      </c>
      <c r="D21" s="124" t="n">
        <f aca="false">IF(C21&gt;$D$7,$D$7,C21)</f>
        <v>3402.3</v>
      </c>
      <c r="E21" s="124" t="n">
        <f aca="false">IF(C21&gt;$D$7,C21-D21,0)</f>
        <v>6655.47419</v>
      </c>
      <c r="F21" s="124" t="n">
        <f aca="false">IF(N21&lt;0,N21,0)</f>
        <v>0</v>
      </c>
      <c r="G21" s="125" t="n">
        <f aca="false">ROUND(A21-$J$47-(A21-$J$47)*$J$48,4)</f>
        <v>4.9888</v>
      </c>
      <c r="H21" s="126" t="n">
        <f aca="false">+G21*E21</f>
        <v>33202.829639072</v>
      </c>
      <c r="I21" s="112" t="n">
        <f aca="false">IF(G21&gt;$F$47,($F$47-G21)*F21,0)</f>
        <v>-0</v>
      </c>
      <c r="J21" s="148" t="n">
        <f aca="false">C21*$J$11</f>
        <v>10298.4466685925</v>
      </c>
    </row>
    <row r="22" customFormat="false" ht="14.25" hidden="false" customHeight="true" outlineLevel="0" collapsed="false">
      <c r="A22" s="122" t="n">
        <f aca="false">'$ VOLS'!D124</f>
        <v>5.135</v>
      </c>
      <c r="B22" s="123" t="n">
        <f aca="false">+B21+1</f>
        <v>36961</v>
      </c>
      <c r="C22" s="181" t="n">
        <v>10057.77419</v>
      </c>
      <c r="D22" s="124" t="n">
        <f aca="false">IF(C22&gt;$D$7,$D$7,C22)</f>
        <v>3402.3</v>
      </c>
      <c r="E22" s="124" t="n">
        <f aca="false">IF(C22&gt;$D$7,C22-D22,0)</f>
        <v>6655.47419</v>
      </c>
      <c r="F22" s="124" t="n">
        <f aca="false">IF(N22&lt;0,N22,0)</f>
        <v>0</v>
      </c>
      <c r="G22" s="125" t="n">
        <f aca="false">ROUND(A22-$J$47-(A22-$J$47)*$J$48,4)</f>
        <v>4.9888</v>
      </c>
      <c r="H22" s="126" t="n">
        <f aca="false">+G22*E22</f>
        <v>33202.829639072</v>
      </c>
      <c r="I22" s="112" t="n">
        <f aca="false">IF(G22&gt;$F$47,($F$47-G22)*F22,0)</f>
        <v>-0</v>
      </c>
      <c r="J22" s="148" t="n">
        <f aca="false">C22*$J$11</f>
        <v>10298.4466685925</v>
      </c>
    </row>
    <row r="23" customFormat="false" ht="14.25" hidden="false" customHeight="true" outlineLevel="0" collapsed="false">
      <c r="A23" s="122" t="n">
        <f aca="false">'$ VOLS'!D125</f>
        <v>5.135</v>
      </c>
      <c r="B23" s="123" t="n">
        <f aca="false">+B22+1</f>
        <v>36962</v>
      </c>
      <c r="C23" s="181" t="n">
        <v>10057.77419</v>
      </c>
      <c r="D23" s="124" t="n">
        <f aca="false">IF(C23&gt;$D$7,$D$7,C23)</f>
        <v>3402.3</v>
      </c>
      <c r="E23" s="124" t="n">
        <f aca="false">IF(C23&gt;$D$7,C23-D23,0)</f>
        <v>6655.47419</v>
      </c>
      <c r="F23" s="124" t="n">
        <f aca="false">IF(N23&lt;0,N23,0)</f>
        <v>0</v>
      </c>
      <c r="G23" s="125" t="n">
        <f aca="false">ROUND(A23-$J$47-(A23-$J$47)*$J$48,4)</f>
        <v>4.9888</v>
      </c>
      <c r="H23" s="126" t="n">
        <f aca="false">+G23*E23</f>
        <v>33202.829639072</v>
      </c>
      <c r="I23" s="112" t="n">
        <f aca="false">IF(G23&gt;$F$47,($F$47-G23)*F23,0)</f>
        <v>-0</v>
      </c>
      <c r="J23" s="148" t="n">
        <f aca="false">C23*$J$11</f>
        <v>10298.4466685925</v>
      </c>
    </row>
    <row r="24" customFormat="false" ht="14.25" hidden="false" customHeight="true" outlineLevel="0" collapsed="false">
      <c r="A24" s="122" t="n">
        <f aca="false">'$ VOLS'!D126</f>
        <v>5.98</v>
      </c>
      <c r="B24" s="123" t="n">
        <f aca="false">+B23+1</f>
        <v>36963</v>
      </c>
      <c r="C24" s="181" t="n">
        <v>10057.77419</v>
      </c>
      <c r="D24" s="124" t="n">
        <f aca="false">IF(C24&gt;$D$7,$D$7,C24)</f>
        <v>3402.3</v>
      </c>
      <c r="E24" s="124" t="n">
        <f aca="false">IF(C24&gt;$D$7,C24-D24,0)</f>
        <v>6655.47419</v>
      </c>
      <c r="F24" s="124" t="n">
        <f aca="false">IF(N24&lt;0,N24,0)</f>
        <v>0</v>
      </c>
      <c r="G24" s="125" t="n">
        <f aca="false">ROUND(A24-$J$47-(A24-$J$47)*$J$48,4)</f>
        <v>5.8261</v>
      </c>
      <c r="H24" s="126" t="n">
        <f aca="false">+G24*E24</f>
        <v>38775.458178359</v>
      </c>
      <c r="I24" s="112" t="n">
        <f aca="false">IF(G24&gt;$F$47,($F$47-G24)*F24,0)</f>
        <v>-0</v>
      </c>
      <c r="J24" s="148" t="n">
        <f aca="false">C24*$J$11</f>
        <v>10298.4466685925</v>
      </c>
    </row>
    <row r="25" customFormat="false" ht="14.25" hidden="false" customHeight="true" outlineLevel="0" collapsed="false">
      <c r="A25" s="122" t="n">
        <f aca="false">'$ VOLS'!D127</f>
        <v>5.085</v>
      </c>
      <c r="B25" s="123" t="n">
        <f aca="false">+B24+1</f>
        <v>36964</v>
      </c>
      <c r="C25" s="181" t="n">
        <v>10057.77419</v>
      </c>
      <c r="D25" s="124" t="n">
        <f aca="false">IF(C25&gt;$D$7,$D$7,C25)</f>
        <v>3402.3</v>
      </c>
      <c r="E25" s="124" t="n">
        <f aca="false">IF(C25&gt;$D$7,C25-D25,0)</f>
        <v>6655.47419</v>
      </c>
      <c r="F25" s="124" t="n">
        <f aca="false">IF(N25&lt;0,N25,0)</f>
        <v>0</v>
      </c>
      <c r="G25" s="125" t="n">
        <f aca="false">ROUND(A25-$J$47-(A25-$J$47)*$J$48,4)</f>
        <v>4.9392</v>
      </c>
      <c r="H25" s="126" t="n">
        <f aca="false">+G25*E25</f>
        <v>32872.718119248</v>
      </c>
      <c r="I25" s="112" t="n">
        <f aca="false">IF(G25&gt;$F$47,($F$47-G25)*F25,0)</f>
        <v>-0</v>
      </c>
      <c r="J25" s="148" t="n">
        <f aca="false">C25*$J$11</f>
        <v>10298.4466685925</v>
      </c>
    </row>
    <row r="26" customFormat="false" ht="14.25" hidden="false" customHeight="true" outlineLevel="0" collapsed="false">
      <c r="A26" s="122" t="n">
        <f aca="false">'$ VOLS'!D128</f>
        <v>4.995</v>
      </c>
      <c r="B26" s="123" t="n">
        <f aca="false">+B25+1</f>
        <v>36965</v>
      </c>
      <c r="C26" s="181" t="n">
        <v>10057.77419</v>
      </c>
      <c r="D26" s="124" t="n">
        <f aca="false">IF(C26&gt;$D$7,$D$7,C26)</f>
        <v>3402.3</v>
      </c>
      <c r="E26" s="124" t="n">
        <f aca="false">IF(C26&gt;$D$7,C26-D26,0)</f>
        <v>6655.47419</v>
      </c>
      <c r="F26" s="124" t="n">
        <f aca="false">IF(N26&lt;0,N26,0)</f>
        <v>0</v>
      </c>
      <c r="G26" s="125" t="n">
        <f aca="false">ROUND(A26-$J$47-(A26-$J$47)*$J$48,4)</f>
        <v>4.8501</v>
      </c>
      <c r="H26" s="126" t="n">
        <f aca="false">+G26*E26</f>
        <v>32279.715368919</v>
      </c>
      <c r="I26" s="112" t="n">
        <f aca="false">IF(G26&gt;$F$47,($F$47-G26)*F26,0)</f>
        <v>0</v>
      </c>
      <c r="J26" s="148" t="n">
        <f aca="false">C26*$J$11</f>
        <v>10298.4466685925</v>
      </c>
    </row>
    <row r="27" customFormat="false" ht="14.25" hidden="false" customHeight="true" outlineLevel="0" collapsed="false">
      <c r="A27" s="122" t="n">
        <f aca="false">'$ VOLS'!D129</f>
        <v>4.915</v>
      </c>
      <c r="B27" s="123" t="n">
        <f aca="false">+B26+1</f>
        <v>36966</v>
      </c>
      <c r="C27" s="181" t="n">
        <v>10057.77419</v>
      </c>
      <c r="D27" s="124" t="n">
        <f aca="false">IF(C27&gt;$D$7,$D$7,C27)</f>
        <v>3402.3</v>
      </c>
      <c r="E27" s="124" t="n">
        <f aca="false">IF(C27&gt;$D$7,C27-D27,0)</f>
        <v>6655.47419</v>
      </c>
      <c r="F27" s="124" t="n">
        <f aca="false">IF(N27&lt;0,N27,0)</f>
        <v>0</v>
      </c>
      <c r="G27" s="125" t="n">
        <f aca="false">ROUND(A27-$J$47-(A27-$J$47)*$J$48,4)</f>
        <v>4.7708</v>
      </c>
      <c r="H27" s="126" t="n">
        <f aca="false">+G27*E27</f>
        <v>31751.936265652</v>
      </c>
      <c r="I27" s="112" t="n">
        <f aca="false">IF(G27&gt;$F$47,($F$47-G27)*F27,0)</f>
        <v>0</v>
      </c>
      <c r="J27" s="148" t="n">
        <f aca="false">C27*$J$11</f>
        <v>10298.4466685925</v>
      </c>
    </row>
    <row r="28" customFormat="false" ht="14.25" hidden="false" customHeight="true" outlineLevel="0" collapsed="false">
      <c r="A28" s="122" t="n">
        <f aca="false">'$ VOLS'!D130</f>
        <v>4.98</v>
      </c>
      <c r="B28" s="123" t="n">
        <f aca="false">+B27+1</f>
        <v>36967</v>
      </c>
      <c r="C28" s="181" t="n">
        <v>10057.77419</v>
      </c>
      <c r="D28" s="124" t="n">
        <f aca="false">IF(C28&gt;$D$7,$D$7,C28)</f>
        <v>3402.3</v>
      </c>
      <c r="E28" s="124" t="n">
        <f aca="false">IF(C28&gt;$D$7,C28-D28,0)</f>
        <v>6655.47419</v>
      </c>
      <c r="F28" s="124" t="n">
        <f aca="false">IF(N28&lt;0,N28,0)</f>
        <v>0</v>
      </c>
      <c r="G28" s="125" t="n">
        <f aca="false">ROUND(A28-$J$47-(A28-$J$47)*$J$48,4)</f>
        <v>4.8352</v>
      </c>
      <c r="H28" s="126" t="n">
        <f aca="false">+G28*E28</f>
        <v>32180.548803488</v>
      </c>
      <c r="I28" s="112" t="n">
        <f aca="false">IF(G28&gt;$F$47,($F$47-G28)*F28,0)</f>
        <v>0</v>
      </c>
      <c r="J28" s="148" t="n">
        <f aca="false">C28*$J$11</f>
        <v>10298.4466685925</v>
      </c>
    </row>
    <row r="29" customFormat="false" ht="14.25" hidden="false" customHeight="true" outlineLevel="0" collapsed="false">
      <c r="A29" s="122" t="n">
        <f aca="false">'$ VOLS'!D131</f>
        <v>4.98</v>
      </c>
      <c r="B29" s="123" t="n">
        <f aca="false">+B28+1</f>
        <v>36968</v>
      </c>
      <c r="C29" s="181" t="n">
        <v>10057.77419</v>
      </c>
      <c r="D29" s="124" t="n">
        <f aca="false">IF(C29&gt;$D$7,$D$7,C29)</f>
        <v>3402.3</v>
      </c>
      <c r="E29" s="124" t="n">
        <f aca="false">IF(C29&gt;$D$7,C29-D29,0)</f>
        <v>6655.47419</v>
      </c>
      <c r="F29" s="124" t="n">
        <f aca="false">IF(N29&lt;0,N29,0)</f>
        <v>0</v>
      </c>
      <c r="G29" s="125" t="n">
        <f aca="false">ROUND(A29-$J$47-(A29-$J$47)*$J$48,4)</f>
        <v>4.8352</v>
      </c>
      <c r="H29" s="126" t="n">
        <f aca="false">+G29*E29</f>
        <v>32180.548803488</v>
      </c>
      <c r="I29" s="112" t="n">
        <f aca="false">IF(G29&gt;$F$47,($F$47-G29)*F29,0)</f>
        <v>0</v>
      </c>
      <c r="J29" s="148" t="n">
        <f aca="false">C29*$J$11</f>
        <v>10298.4466685925</v>
      </c>
    </row>
    <row r="30" customFormat="false" ht="14.25" hidden="false" customHeight="true" outlineLevel="0" collapsed="false">
      <c r="A30" s="122" t="n">
        <f aca="false">'$ VOLS'!D132</f>
        <v>4.98</v>
      </c>
      <c r="B30" s="123" t="n">
        <f aca="false">+B29+1</f>
        <v>36969</v>
      </c>
      <c r="C30" s="181" t="n">
        <v>10057.77419</v>
      </c>
      <c r="D30" s="124" t="n">
        <f aca="false">IF(C30&gt;$D$7,$D$7,C30)</f>
        <v>3402.3</v>
      </c>
      <c r="E30" s="124" t="n">
        <f aca="false">IF(C30&gt;$D$7,C30-D30,0)</f>
        <v>6655.47419</v>
      </c>
      <c r="F30" s="124" t="n">
        <f aca="false">IF(N30&lt;0,N30,0)</f>
        <v>0</v>
      </c>
      <c r="G30" s="125" t="n">
        <f aca="false">ROUND(A30-$J$47-(A30-$J$47)*$J$48,4)</f>
        <v>4.8352</v>
      </c>
      <c r="H30" s="126" t="n">
        <f aca="false">+G30*E30</f>
        <v>32180.548803488</v>
      </c>
      <c r="I30" s="112" t="n">
        <f aca="false">IF(G30&gt;$F$47,($F$47-G30)*F30,0)</f>
        <v>0</v>
      </c>
      <c r="J30" s="148" t="n">
        <f aca="false">C30*$J$11</f>
        <v>10298.4466685925</v>
      </c>
    </row>
    <row r="31" customFormat="false" ht="14.25" hidden="false" customHeight="true" outlineLevel="0" collapsed="false">
      <c r="A31" s="122" t="n">
        <f aca="false">'$ VOLS'!D133</f>
        <v>5.055</v>
      </c>
      <c r="B31" s="123" t="n">
        <f aca="false">+B30+1</f>
        <v>36970</v>
      </c>
      <c r="C31" s="181" t="n">
        <v>10057.77419</v>
      </c>
      <c r="D31" s="124" t="n">
        <f aca="false">IF(C31&gt;$D$7,$D$7,C31)</f>
        <v>3402.3</v>
      </c>
      <c r="E31" s="124" t="n">
        <f aca="false">IF(C31&gt;$D$7,C31-D31,0)</f>
        <v>6655.47419</v>
      </c>
      <c r="F31" s="124" t="n">
        <f aca="false">IF(N31&lt;0,N31,0)</f>
        <v>0</v>
      </c>
      <c r="G31" s="125" t="n">
        <f aca="false">ROUND(A31-$J$47-(A31-$J$47)*$J$48,4)</f>
        <v>4.9095</v>
      </c>
      <c r="H31" s="126" t="n">
        <f aca="false">+G31*E31</f>
        <v>32675.050535805</v>
      </c>
      <c r="I31" s="112" t="n">
        <f aca="false">IF(G31&gt;$F$47,($F$47-G31)*F31,0)</f>
        <v>0</v>
      </c>
      <c r="J31" s="148" t="n">
        <f aca="false">C31*$J$11</f>
        <v>10298.4466685925</v>
      </c>
    </row>
    <row r="32" customFormat="false" ht="14.25" hidden="false" customHeight="true" outlineLevel="0" collapsed="false">
      <c r="A32" s="122" t="n">
        <f aca="false">'$ VOLS'!D134</f>
        <v>5.06</v>
      </c>
      <c r="B32" s="123" t="n">
        <f aca="false">+B31+1</f>
        <v>36971</v>
      </c>
      <c r="C32" s="181" t="n">
        <v>10057.77419</v>
      </c>
      <c r="D32" s="124" t="n">
        <f aca="false">IF(C32&gt;$D$7,$D$7,C32)</f>
        <v>3402.3</v>
      </c>
      <c r="E32" s="124" t="n">
        <f aca="false">IF(C32&gt;$D$7,C32-D32,0)</f>
        <v>6655.47419</v>
      </c>
      <c r="F32" s="124" t="n">
        <f aca="false">IF(N32&lt;0,N32,0)</f>
        <v>0</v>
      </c>
      <c r="G32" s="125" t="n">
        <f aca="false">ROUND(A32-$J$47-(A32-$J$47)*$J$48,4)</f>
        <v>4.9145</v>
      </c>
      <c r="H32" s="126" t="n">
        <f aca="false">+G32*E32</f>
        <v>32708.327906755</v>
      </c>
      <c r="I32" s="112" t="n">
        <f aca="false">IF(G32&gt;$F$47,($F$47-G32)*F32,0)</f>
        <v>0</v>
      </c>
      <c r="J32" s="148" t="n">
        <f aca="false">C32*$J$11</f>
        <v>10298.4466685925</v>
      </c>
    </row>
    <row r="33" customFormat="false" ht="14.25" hidden="false" customHeight="true" outlineLevel="0" collapsed="false">
      <c r="A33" s="122" t="n">
        <f aca="false">'$ VOLS'!D135</f>
        <v>5.155</v>
      </c>
      <c r="B33" s="123" t="n">
        <f aca="false">+B32+1</f>
        <v>36972</v>
      </c>
      <c r="C33" s="181" t="n">
        <v>10057.77419</v>
      </c>
      <c r="D33" s="124" t="n">
        <f aca="false">IF(C33&gt;$D$7,$D$7,C33)</f>
        <v>3402.3</v>
      </c>
      <c r="E33" s="124" t="n">
        <f aca="false">IF(C33&gt;$D$7,C33-D33,0)</f>
        <v>6655.47419</v>
      </c>
      <c r="F33" s="124" t="n">
        <f aca="false">IF(N33&lt;0,N33,0)</f>
        <v>0</v>
      </c>
      <c r="G33" s="125" t="n">
        <f aca="false">ROUND(A33-$J$47-(A33-$J$47)*$J$48,4)</f>
        <v>5.0086</v>
      </c>
      <c r="H33" s="126" t="n">
        <f aca="false">+G33*E33</f>
        <v>33334.608028034</v>
      </c>
      <c r="I33" s="112" t="n">
        <f aca="false">IF(G33&gt;$F$47,($F$47-G33)*F33,0)</f>
        <v>-0</v>
      </c>
      <c r="J33" s="148" t="n">
        <f aca="false">C33*$J$11</f>
        <v>10298.4466685925</v>
      </c>
    </row>
    <row r="34" customFormat="false" ht="14.25" hidden="false" customHeight="true" outlineLevel="0" collapsed="false">
      <c r="A34" s="122" t="n">
        <f aca="false">'$ VOLS'!D136</f>
        <v>5</v>
      </c>
      <c r="B34" s="123" t="n">
        <f aca="false">+B33+1</f>
        <v>36973</v>
      </c>
      <c r="C34" s="181" t="n">
        <v>10057.77419</v>
      </c>
      <c r="D34" s="124" t="n">
        <f aca="false">IF(C34&gt;$D$7,$D$7,C34)</f>
        <v>3402.3</v>
      </c>
      <c r="E34" s="124" t="n">
        <f aca="false">IF(C34&gt;$D$7,C34-D34,0)</f>
        <v>6655.47419</v>
      </c>
      <c r="F34" s="124" t="n">
        <f aca="false">IF(N34&lt;0,N34,0)</f>
        <v>0</v>
      </c>
      <c r="G34" s="125" t="n">
        <f aca="false">ROUND(A34-$J$47-(A34-$J$47)*$J$48,4)</f>
        <v>4.855</v>
      </c>
      <c r="H34" s="126" t="n">
        <f aca="false">+G34*E34</f>
        <v>32312.32719245</v>
      </c>
      <c r="I34" s="112" t="n">
        <f aca="false">IF(G34&gt;$F$47,($F$47-G34)*F34,0)</f>
        <v>0</v>
      </c>
      <c r="J34" s="148" t="n">
        <f aca="false">C34*$J$11</f>
        <v>10298.4466685925</v>
      </c>
    </row>
    <row r="35" customFormat="false" ht="14.25" hidden="false" customHeight="true" outlineLevel="0" collapsed="false">
      <c r="A35" s="122" t="n">
        <f aca="false">'$ VOLS'!D137</f>
        <v>5.2</v>
      </c>
      <c r="B35" s="123" t="n">
        <f aca="false">+B34+1</f>
        <v>36974</v>
      </c>
      <c r="C35" s="181" t="n">
        <v>10057.77419</v>
      </c>
      <c r="D35" s="124" t="n">
        <f aca="false">IF(C35&gt;$D$7,$D$7,C35)</f>
        <v>3402.3</v>
      </c>
      <c r="E35" s="124" t="n">
        <f aca="false">IF(C35&gt;$D$7,C35-D35,0)</f>
        <v>6655.47419</v>
      </c>
      <c r="F35" s="124" t="n">
        <f aca="false">IF(N35&lt;0,N35,0)</f>
        <v>0</v>
      </c>
      <c r="G35" s="125" t="n">
        <f aca="false">ROUND(A35-$J$47-(A35-$J$47)*$J$48,4)</f>
        <v>5.0532</v>
      </c>
      <c r="H35" s="126" t="n">
        <f aca="false">+G35*E35</f>
        <v>33631.442176908</v>
      </c>
      <c r="I35" s="112" t="n">
        <f aca="false">IF(G35&gt;$F$47,($F$47-G35)*F35,0)</f>
        <v>-0</v>
      </c>
      <c r="J35" s="148" t="n">
        <f aca="false">C35*$J$11</f>
        <v>10298.4466685925</v>
      </c>
    </row>
    <row r="36" customFormat="false" ht="14.25" hidden="false" customHeight="true" outlineLevel="0" collapsed="false">
      <c r="A36" s="122" t="n">
        <f aca="false">'$ VOLS'!D138</f>
        <v>5.2</v>
      </c>
      <c r="B36" s="123" t="n">
        <f aca="false">+B35+1</f>
        <v>36975</v>
      </c>
      <c r="C36" s="181" t="n">
        <v>10057.77419</v>
      </c>
      <c r="D36" s="124" t="n">
        <f aca="false">IF(C36&gt;$D$7,$D$7,C36)</f>
        <v>3402.3</v>
      </c>
      <c r="E36" s="124" t="n">
        <f aca="false">IF(C36&gt;$D$7,C36-D36,0)</f>
        <v>6655.47419</v>
      </c>
      <c r="F36" s="124" t="n">
        <f aca="false">IF(N36&lt;0,N36,0)</f>
        <v>0</v>
      </c>
      <c r="G36" s="125" t="n">
        <f aca="false">ROUND(A36-$J$47-(A36-$J$47)*$J$48,4)</f>
        <v>5.0532</v>
      </c>
      <c r="H36" s="126" t="n">
        <f aca="false">+G36*E36</f>
        <v>33631.442176908</v>
      </c>
      <c r="I36" s="112" t="n">
        <f aca="false">IF(G36&gt;$F$47,($F$47-G36)*F36,0)</f>
        <v>-0</v>
      </c>
      <c r="J36" s="148" t="n">
        <f aca="false">C36*$J$11</f>
        <v>10298.4466685925</v>
      </c>
    </row>
    <row r="37" customFormat="false" ht="14.25" hidden="false" customHeight="true" outlineLevel="0" collapsed="false">
      <c r="A37" s="122" t="n">
        <f aca="false">'$ VOLS'!D139</f>
        <v>5.2</v>
      </c>
      <c r="B37" s="123" t="n">
        <f aca="false">+B36+1</f>
        <v>36976</v>
      </c>
      <c r="C37" s="181" t="n">
        <v>10057.77419</v>
      </c>
      <c r="D37" s="124" t="n">
        <f aca="false">IF(C37&gt;$D$7,$D$7,C37)</f>
        <v>3402.3</v>
      </c>
      <c r="E37" s="124" t="n">
        <f aca="false">IF(C37&gt;$D$7,C37-D37,0)</f>
        <v>6655.47419</v>
      </c>
      <c r="F37" s="124" t="n">
        <f aca="false">IF(N37&lt;0,N37,0)</f>
        <v>0</v>
      </c>
      <c r="G37" s="125" t="n">
        <f aca="false">ROUND(A37-$J$47-(A37-$J$47)*$J$48,4)</f>
        <v>5.0532</v>
      </c>
      <c r="H37" s="126" t="n">
        <f aca="false">+G37*E37</f>
        <v>33631.442176908</v>
      </c>
      <c r="I37" s="112" t="n">
        <f aca="false">IF(G37&gt;$F$47,($F$47-G37)*F37,0)</f>
        <v>-0</v>
      </c>
      <c r="J37" s="148" t="n">
        <f aca="false">C37*$J$11</f>
        <v>10298.4466685925</v>
      </c>
    </row>
    <row r="38" customFormat="false" ht="14.25" hidden="false" customHeight="true" outlineLevel="0" collapsed="false">
      <c r="A38" s="122" t="n">
        <f aca="false">'$ VOLS'!D140</f>
        <v>5.21</v>
      </c>
      <c r="B38" s="123" t="n">
        <f aca="false">+B37+1</f>
        <v>36977</v>
      </c>
      <c r="C38" s="181" t="n">
        <v>10057.77419</v>
      </c>
      <c r="D38" s="124" t="n">
        <f aca="false">IF(C38&gt;$D$7,$D$7,C38)</f>
        <v>3402.3</v>
      </c>
      <c r="E38" s="124" t="n">
        <f aca="false">IF(C38&gt;$D$7,C38-D38,0)</f>
        <v>6655.47419</v>
      </c>
      <c r="F38" s="124" t="n">
        <f aca="false">IF(N38&lt;0,N38,0)</f>
        <v>0</v>
      </c>
      <c r="G38" s="125" t="n">
        <f aca="false">ROUND(A38-$J$47-(A38-$J$47)*$J$48,4)</f>
        <v>5.0631</v>
      </c>
      <c r="H38" s="126" t="n">
        <f aca="false">+G38*E38</f>
        <v>33697.331371389</v>
      </c>
      <c r="I38" s="112" t="n">
        <f aca="false">IF(G38&gt;$F$47,($F$47-G38)*F38,0)</f>
        <v>-0</v>
      </c>
      <c r="J38" s="148" t="n">
        <f aca="false">C38*$J$11</f>
        <v>10298.4466685925</v>
      </c>
    </row>
    <row r="39" customFormat="false" ht="14.25" hidden="false" customHeight="true" outlineLevel="0" collapsed="false">
      <c r="A39" s="122" t="n">
        <f aca="false">'$ VOLS'!D141</f>
        <v>5.38</v>
      </c>
      <c r="B39" s="123" t="n">
        <f aca="false">+B38+1</f>
        <v>36978</v>
      </c>
      <c r="C39" s="181" t="n">
        <v>10057.77419</v>
      </c>
      <c r="D39" s="124" t="n">
        <f aca="false">IF(C39&gt;$D$7,$D$7,C39)</f>
        <v>3402.3</v>
      </c>
      <c r="E39" s="124" t="n">
        <f aca="false">IF(C39&gt;$D$7,C39-D39,0)</f>
        <v>6655.47419</v>
      </c>
      <c r="F39" s="124" t="n">
        <f aca="false">IF(N39&lt;0,N39,0)</f>
        <v>0</v>
      </c>
      <c r="G39" s="125" t="n">
        <f aca="false">ROUND(A39-$J$47-(A39-$J$47)*$J$48,4)</f>
        <v>5.2316</v>
      </c>
      <c r="H39" s="126" t="n">
        <f aca="false">+G39*E39</f>
        <v>34818.778772404</v>
      </c>
      <c r="I39" s="112" t="n">
        <f aca="false">IF(G39&gt;$F$47,($F$47-G39)*F39,0)</f>
        <v>-0</v>
      </c>
      <c r="J39" s="148" t="n">
        <f aca="false">C39*$J$11</f>
        <v>10298.4466685925</v>
      </c>
    </row>
    <row r="40" customFormat="false" ht="14.25" hidden="false" customHeight="true" outlineLevel="0" collapsed="false">
      <c r="A40" s="122" t="n">
        <f aca="false">'$ VOLS'!D142</f>
        <v>5.59</v>
      </c>
      <c r="B40" s="123" t="n">
        <f aca="false">+B39+1</f>
        <v>36979</v>
      </c>
      <c r="C40" s="181" t="n">
        <v>10057.77419</v>
      </c>
      <c r="D40" s="124" t="n">
        <f aca="false">IF(C40&gt;$D$7,$D$7,C40)</f>
        <v>3402.3</v>
      </c>
      <c r="E40" s="124" t="n">
        <f aca="false">IF(C40&gt;$D$7,C40-D40,0)</f>
        <v>6655.47419</v>
      </c>
      <c r="F40" s="124" t="n">
        <f aca="false">IF(N40&lt;0,N40,0)</f>
        <v>0</v>
      </c>
      <c r="G40" s="125" t="n">
        <f aca="false">ROUND(A40-$J$47-(A40-$J$47)*$J$48,4)</f>
        <v>5.4396</v>
      </c>
      <c r="H40" s="126" t="n">
        <f aca="false">+G40*E40</f>
        <v>36203.117403924</v>
      </c>
      <c r="I40" s="112" t="n">
        <f aca="false">IF(G40&gt;$F$47,($F$47-G40)*F40,0)</f>
        <v>-0</v>
      </c>
      <c r="J40" s="148" t="n">
        <f aca="false">C40*$J$11</f>
        <v>10298.4466685925</v>
      </c>
    </row>
    <row r="41" customFormat="false" ht="14.25" hidden="false" customHeight="true" outlineLevel="0" collapsed="false">
      <c r="A41" s="122" t="n">
        <f aca="false">'$ VOLS'!D143</f>
        <v>5.305</v>
      </c>
      <c r="B41" s="123" t="n">
        <f aca="false">+B40+1</f>
        <v>36980</v>
      </c>
      <c r="C41" s="181" t="n">
        <v>10057.77419</v>
      </c>
      <c r="D41" s="124" t="n">
        <f aca="false">IF(C41&gt;$D$7,$D$7,C41)</f>
        <v>3402.3</v>
      </c>
      <c r="E41" s="124" t="n">
        <f aca="false">IF(C41&gt;$D$7,C41-D41,0)</f>
        <v>6655.47419</v>
      </c>
      <c r="F41" s="124" t="n">
        <f aca="false">IF(N41&lt;0,N41,0)</f>
        <v>0</v>
      </c>
      <c r="G41" s="125" t="n">
        <f aca="false">ROUND(A41-$J$47-(A41-$J$47)*$J$48,4)</f>
        <v>5.1572</v>
      </c>
      <c r="H41" s="126" t="n">
        <f aca="false">+G41*E41</f>
        <v>34323.611492668</v>
      </c>
      <c r="I41" s="112" t="n">
        <f aca="false">IF(G41&gt;$F$47,($F$47-G41)*F41,0)</f>
        <v>-0</v>
      </c>
      <c r="J41" s="148" t="n">
        <f aca="false">C41*$J$11</f>
        <v>10298.4466685925</v>
      </c>
    </row>
    <row r="42" customFormat="false" ht="14.25" hidden="false" customHeight="true" outlineLevel="0" collapsed="false">
      <c r="A42" s="122" t="n">
        <f aca="false">'$ VOLS'!D144</f>
        <v>5.33</v>
      </c>
      <c r="B42" s="123" t="n">
        <f aca="false">+B41+1</f>
        <v>36981</v>
      </c>
      <c r="C42" s="181" t="n">
        <v>10057.77419</v>
      </c>
      <c r="D42" s="124" t="n">
        <f aca="false">IF(C42&gt;$D$7,$D$7,C42)</f>
        <v>3402.3</v>
      </c>
      <c r="E42" s="124" t="n">
        <f aca="false">IF(C42&gt;$D$7,C42-D42,0)</f>
        <v>6655.47419</v>
      </c>
      <c r="F42" s="124" t="n">
        <v>0</v>
      </c>
      <c r="G42" s="125" t="n">
        <f aca="false">ROUND(A42-$J$47-(A42-$J$47)*$J$48,4)</f>
        <v>5.182</v>
      </c>
      <c r="H42" s="126" t="n">
        <f aca="false">+G42*E42</f>
        <v>34488.66725258</v>
      </c>
      <c r="I42" s="112" t="n">
        <f aca="false">IF(G42&gt;$F$47,($F$47-G42)*F42,0)</f>
        <v>-0</v>
      </c>
      <c r="J42" s="148" t="n">
        <f aca="false">C42*$J$11</f>
        <v>10298.4466685925</v>
      </c>
    </row>
    <row r="43" customFormat="false" ht="14.25" hidden="false" customHeight="false" outlineLevel="0" collapsed="false">
      <c r="A43" s="127" t="n">
        <f aca="false">AVERAGE(A26:A41)</f>
        <v>5.1378125</v>
      </c>
      <c r="B43" s="123" t="s">
        <v>124</v>
      </c>
      <c r="C43" s="128" t="n">
        <f aca="false">SUM(C12:C42)</f>
        <v>311790.99989</v>
      </c>
      <c r="D43" s="128" t="n">
        <f aca="false">SUM(D12:D42)</f>
        <v>105471.3</v>
      </c>
      <c r="E43" s="128" t="n">
        <f aca="false">SUM(E12:E42)</f>
        <v>206319.69989</v>
      </c>
      <c r="F43" s="128" t="n">
        <f aca="false">SUM(F12:F42)</f>
        <v>0</v>
      </c>
      <c r="G43" s="150" t="s">
        <v>6</v>
      </c>
      <c r="H43" s="131" t="n">
        <f aca="false">SUM(H12:H42)</f>
        <v>1039045.97506861</v>
      </c>
      <c r="I43" s="131" t="n">
        <f aca="false">SUM(I12:I42)</f>
        <v>0</v>
      </c>
      <c r="J43" s="105"/>
    </row>
    <row r="44" customFormat="false" ht="12.75" hidden="false" customHeight="false" outlineLevel="0" collapsed="false">
      <c r="A44" s="30"/>
      <c r="B44" s="28"/>
      <c r="C44" s="29" t="n">
        <f aca="false">D43+E43</f>
        <v>311790.99989</v>
      </c>
      <c r="D44" s="132" t="s">
        <v>6</v>
      </c>
      <c r="E44" s="133" t="s">
        <v>6</v>
      </c>
      <c r="F44" s="29" t="s">
        <v>6</v>
      </c>
      <c r="G44" s="134" t="s">
        <v>6</v>
      </c>
      <c r="H44" s="30"/>
      <c r="I44" s="31"/>
      <c r="J44" s="105"/>
    </row>
    <row r="45" customFormat="false" ht="14.25" hidden="false" customHeight="false" outlineLevel="0" collapsed="false">
      <c r="A45" s="30"/>
      <c r="B45" s="28" t="s">
        <v>6</v>
      </c>
      <c r="C45" s="29" t="n">
        <f aca="false">+C44-C43</f>
        <v>0</v>
      </c>
      <c r="D45" s="135" t="s">
        <v>125</v>
      </c>
      <c r="E45" s="136" t="s">
        <v>6</v>
      </c>
      <c r="F45" s="137"/>
      <c r="G45" s="30"/>
      <c r="H45" s="30"/>
      <c r="I45" s="31"/>
      <c r="J45" s="30"/>
    </row>
    <row r="46" customFormat="false" ht="5.25" hidden="false" customHeight="true" outlineLevel="0" collapsed="false">
      <c r="A46" s="30"/>
      <c r="B46" s="30"/>
      <c r="C46" s="29"/>
      <c r="D46" s="30"/>
      <c r="E46" s="30"/>
      <c r="F46" s="30"/>
      <c r="G46" s="30"/>
      <c r="H46" s="30"/>
      <c r="I46" s="31"/>
      <c r="J46" s="30"/>
    </row>
    <row r="47" customFormat="false" ht="14.25" hidden="false" customHeight="false" outlineLevel="0" collapsed="false">
      <c r="A47" s="30"/>
      <c r="B47" s="28"/>
      <c r="C47" s="128" t="s">
        <v>126</v>
      </c>
      <c r="D47" s="71"/>
      <c r="E47" s="138" t="n">
        <f aca="false">+D43</f>
        <v>105471.3</v>
      </c>
      <c r="F47" s="42" t="n">
        <f aca="false">'$ VOLS'!E22</f>
        <v>4.9299</v>
      </c>
      <c r="G47" s="41" t="n">
        <f aca="false">+F47*D43</f>
        <v>519962.96187</v>
      </c>
      <c r="H47" s="30"/>
      <c r="I47" s="182" t="s">
        <v>59</v>
      </c>
      <c r="J47" s="183" t="n">
        <v>0.1004</v>
      </c>
    </row>
    <row r="48" customFormat="false" ht="14.25" hidden="false" customHeight="false" outlineLevel="0" collapsed="false">
      <c r="A48" s="30"/>
      <c r="B48" s="28"/>
      <c r="C48" s="128" t="s">
        <v>128</v>
      </c>
      <c r="D48" s="71"/>
      <c r="E48" s="138" t="n">
        <f aca="false">+E43</f>
        <v>206319.69989</v>
      </c>
      <c r="F48" s="71"/>
      <c r="G48" s="41" t="n">
        <f aca="false">+H43</f>
        <v>1039045.97506861</v>
      </c>
      <c r="H48" s="30"/>
      <c r="I48" s="184" t="s">
        <v>129</v>
      </c>
      <c r="J48" s="185" t="n">
        <v>0.0091</v>
      </c>
    </row>
    <row r="49" customFormat="false" ht="14.25" hidden="false" customHeight="false" outlineLevel="0" collapsed="false">
      <c r="A49" s="30"/>
      <c r="B49" s="28"/>
      <c r="C49" s="128" t="s">
        <v>130</v>
      </c>
      <c r="D49" s="71"/>
      <c r="E49" s="141"/>
      <c r="F49" s="71"/>
      <c r="G49" s="142" t="n">
        <f aca="false">+I43</f>
        <v>0</v>
      </c>
      <c r="H49" s="30"/>
      <c r="I49" s="31"/>
      <c r="J49" s="30"/>
    </row>
    <row r="50" customFormat="false" ht="15" hidden="false" customHeight="false" outlineLevel="0" collapsed="false">
      <c r="A50" s="30"/>
      <c r="B50" s="28"/>
      <c r="C50" s="128"/>
      <c r="D50" s="71"/>
      <c r="E50" s="138" t="n">
        <f aca="false">SUM(E47:E49)</f>
        <v>311790.99989</v>
      </c>
      <c r="F50" s="143" t="n">
        <f aca="false">+G50/E50</f>
        <v>5.00017299244888</v>
      </c>
      <c r="G50" s="144" t="n">
        <f aca="false">SUM(G47:G49)</f>
        <v>1559008.93693861</v>
      </c>
      <c r="H50" s="145"/>
      <c r="I50" s="31"/>
      <c r="J50" s="30"/>
    </row>
    <row r="51" customFormat="false" ht="13.5" hidden="false" customHeight="false" outlineLevel="0" collapsed="false">
      <c r="A51" s="30"/>
      <c r="B51" s="28" t="s">
        <v>6</v>
      </c>
      <c r="C51" s="29"/>
      <c r="D51" s="30"/>
      <c r="E51" s="30"/>
      <c r="F51" s="30"/>
      <c r="G51" s="30"/>
      <c r="H51" s="30"/>
      <c r="I51" s="31"/>
      <c r="J51" s="30"/>
    </row>
    <row r="52" customFormat="false" ht="24" hidden="false" customHeight="true" outlineLevel="0" collapsed="false">
      <c r="A52" s="113"/>
      <c r="B52" s="176"/>
      <c r="C52" s="177"/>
      <c r="D52" s="113"/>
      <c r="E52" s="178"/>
      <c r="F52" s="146" t="s">
        <v>6</v>
      </c>
      <c r="G52" s="146" t="s">
        <v>6</v>
      </c>
      <c r="H52" s="113"/>
      <c r="I52" s="147"/>
      <c r="J52" s="113"/>
    </row>
    <row r="53" customFormat="false" ht="12" hidden="false" customHeight="true" outlineLevel="0" collapsed="false">
      <c r="A53" s="105"/>
      <c r="B53" s="117"/>
      <c r="C53" s="177"/>
      <c r="D53" s="105"/>
      <c r="E53" s="178"/>
      <c r="F53" s="105"/>
      <c r="G53" s="105" t="s">
        <v>6</v>
      </c>
      <c r="H53" s="105"/>
      <c r="I53" s="112"/>
      <c r="J53" s="105"/>
    </row>
    <row r="54" customFormat="false" ht="12.75" hidden="false" customHeight="false" outlineLevel="0" collapsed="false">
      <c r="B54" s="117"/>
      <c r="C54" s="177"/>
      <c r="E54" s="178"/>
    </row>
    <row r="55" customFormat="false" ht="12.75" hidden="false" customHeight="false" outlineLevel="0" collapsed="false">
      <c r="B55" s="117"/>
      <c r="C55" s="177"/>
      <c r="E55" s="179"/>
    </row>
    <row r="56" customFormat="false" ht="12.75" hidden="false" customHeight="false" outlineLevel="0" collapsed="false">
      <c r="B56" s="117"/>
      <c r="C56" s="177"/>
      <c r="E56" s="179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4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8" activeCellId="0" sqref="A48"/>
    </sheetView>
  </sheetViews>
  <sheetFormatPr defaultColWidth="9.05078125" defaultRowHeight="12" customHeight="true" zeroHeight="false" outlineLevelRow="0" outlineLevelCol="0"/>
  <cols>
    <col collapsed="false" customWidth="false" hidden="false" outlineLevel="0" max="1" min="1" style="100" width="8.99"/>
    <col collapsed="false" customWidth="false" hidden="false" outlineLevel="0" max="2" min="2" style="25" width="8.99"/>
    <col collapsed="false" customWidth="false" hidden="true" outlineLevel="0" max="4" min="3" style="25" width="8.99"/>
    <col collapsed="false" customWidth="true" hidden="false" outlineLevel="0" max="5" min="5" style="26" width="15.37"/>
    <col collapsed="false" customWidth="true" hidden="false" outlineLevel="0" max="6" min="6" style="0" width="14.74"/>
    <col collapsed="false" customWidth="true" hidden="false" outlineLevel="0" max="7" min="7" style="0" width="16.24"/>
    <col collapsed="false" customWidth="true" hidden="false" outlineLevel="0" max="8" min="8" style="0" width="15.49"/>
    <col collapsed="false" customWidth="true" hidden="false" outlineLevel="0" max="9" min="9" style="0" width="15.74"/>
    <col collapsed="false" customWidth="true" hidden="false" outlineLevel="0" max="10" min="10" style="0" width="15.37"/>
    <col collapsed="false" customWidth="true" hidden="false" outlineLevel="0" max="11" min="11" style="27" width="14.62"/>
    <col collapsed="false" customWidth="true" hidden="false" outlineLevel="0" max="12" min="12" style="0" width="11.74"/>
  </cols>
  <sheetData>
    <row r="1" customFormat="false" ht="15" hidden="false" customHeight="true" outlineLevel="0" collapsed="false">
      <c r="A1" s="101" t="s">
        <v>6</v>
      </c>
      <c r="B1" s="28"/>
      <c r="C1" s="28"/>
      <c r="D1" s="28"/>
      <c r="E1" s="29"/>
      <c r="F1" s="30"/>
      <c r="G1" s="30"/>
      <c r="H1" s="30"/>
      <c r="I1" s="30"/>
      <c r="J1" s="30"/>
      <c r="K1" s="31"/>
      <c r="L1" s="30"/>
    </row>
    <row r="2" customFormat="false" ht="22.5" hidden="false" customHeight="false" outlineLevel="0" collapsed="false">
      <c r="A2" s="102"/>
      <c r="B2" s="103" t="s">
        <v>103</v>
      </c>
      <c r="C2" s="103"/>
      <c r="D2" s="103"/>
      <c r="E2" s="104"/>
      <c r="F2" s="105"/>
      <c r="G2" s="105"/>
      <c r="H2" s="105"/>
      <c r="I2" s="105"/>
      <c r="J2" s="106"/>
      <c r="K2" s="107" t="s">
        <v>6</v>
      </c>
      <c r="L2" s="106"/>
    </row>
    <row r="3" customFormat="false" ht="22.5" hidden="false" customHeight="false" outlineLevel="0" collapsed="false">
      <c r="A3" s="102"/>
      <c r="B3" s="108" t="s">
        <v>157</v>
      </c>
      <c r="C3" s="108"/>
      <c r="D3" s="108"/>
      <c r="E3" s="104"/>
      <c r="F3" s="105"/>
      <c r="G3" s="105"/>
      <c r="H3" s="105"/>
      <c r="I3" s="105" t="s">
        <v>6</v>
      </c>
      <c r="J3" s="106"/>
      <c r="K3" s="107"/>
      <c r="L3" s="106"/>
    </row>
    <row r="4" customFormat="false" ht="22.5" hidden="false" customHeight="false" outlineLevel="0" collapsed="false">
      <c r="A4" s="102"/>
      <c r="B4" s="109" t="n">
        <f aca="false">+'$ VOLS'!B6</f>
        <v>36951</v>
      </c>
      <c r="C4" s="152"/>
      <c r="D4" s="152"/>
      <c r="E4" s="104"/>
      <c r="F4" s="105"/>
      <c r="G4" s="101" t="s">
        <v>6</v>
      </c>
      <c r="H4" s="105"/>
      <c r="I4" s="105" t="s">
        <v>6</v>
      </c>
      <c r="J4" s="106"/>
      <c r="K4" s="107"/>
      <c r="L4" s="106"/>
    </row>
    <row r="5" customFormat="false" ht="9" hidden="false" customHeight="true" outlineLevel="0" collapsed="false">
      <c r="A5" s="102"/>
      <c r="B5" s="111"/>
      <c r="C5" s="111"/>
      <c r="D5" s="111"/>
      <c r="E5" s="104"/>
      <c r="F5" s="105"/>
      <c r="G5" s="105"/>
      <c r="H5" s="105"/>
      <c r="I5" s="105" t="s">
        <v>6</v>
      </c>
      <c r="J5" s="106"/>
      <c r="K5" s="112"/>
      <c r="L5" s="106"/>
    </row>
    <row r="6" customFormat="false" ht="12.75" hidden="false" customHeight="false" outlineLevel="0" collapsed="false">
      <c r="A6" s="113"/>
      <c r="B6" s="105" t="s">
        <v>105</v>
      </c>
      <c r="C6" s="105"/>
      <c r="D6" s="105"/>
      <c r="E6" s="104"/>
      <c r="F6" s="104" t="n">
        <f aca="false">'$ VOLS'!G9</f>
        <v>0</v>
      </c>
      <c r="G6" s="105"/>
      <c r="H6" s="105"/>
      <c r="J6" s="105"/>
      <c r="K6" s="112"/>
      <c r="L6" s="105"/>
    </row>
    <row r="7" customFormat="false" ht="12.75" hidden="false" customHeight="false" outlineLevel="0" collapsed="false">
      <c r="A7" s="113"/>
      <c r="B7" s="105" t="s">
        <v>106</v>
      </c>
      <c r="C7" s="105"/>
      <c r="D7" s="105"/>
      <c r="E7" s="104"/>
      <c r="F7" s="104" t="n">
        <f aca="false">+F6*1.1</f>
        <v>0</v>
      </c>
      <c r="G7" s="105"/>
      <c r="H7" s="105"/>
      <c r="J7" s="105"/>
      <c r="K7" s="112"/>
      <c r="L7" s="105"/>
    </row>
    <row r="8" customFormat="false" ht="12.75" hidden="false" customHeight="false" outlineLevel="0" collapsed="false">
      <c r="A8" s="113"/>
      <c r="B8" s="105" t="s">
        <v>107</v>
      </c>
      <c r="C8" s="105"/>
      <c r="D8" s="105"/>
      <c r="E8" s="104"/>
      <c r="F8" s="104" t="n">
        <f aca="false">+F6*0.9</f>
        <v>0</v>
      </c>
      <c r="G8" s="105"/>
      <c r="H8" s="114" t="s">
        <v>108</v>
      </c>
      <c r="I8" s="115" t="s">
        <v>6</v>
      </c>
      <c r="J8" s="105"/>
      <c r="K8" s="112"/>
      <c r="L8" s="116" t="s">
        <v>110</v>
      </c>
    </row>
    <row r="9" customFormat="false" ht="13.5" hidden="false" customHeight="true" outlineLevel="0" collapsed="false">
      <c r="A9" s="113"/>
      <c r="B9" s="117"/>
      <c r="C9" s="117"/>
      <c r="D9" s="117"/>
      <c r="E9" s="119"/>
      <c r="F9" s="105"/>
      <c r="G9" s="114" t="s">
        <v>6</v>
      </c>
      <c r="H9" s="114" t="s">
        <v>111</v>
      </c>
      <c r="I9" s="115" t="s">
        <v>158</v>
      </c>
      <c r="J9" s="115"/>
      <c r="K9" s="105"/>
      <c r="L9" s="116" t="s">
        <v>113</v>
      </c>
    </row>
    <row r="10" customFormat="false" ht="12.75" hidden="false" customHeight="false" outlineLevel="0" collapsed="false">
      <c r="A10" s="113"/>
      <c r="B10" s="117"/>
      <c r="C10" s="117"/>
      <c r="D10" s="117"/>
      <c r="E10" s="119"/>
      <c r="F10" s="114" t="s">
        <v>115</v>
      </c>
      <c r="G10" s="114" t="s">
        <v>116</v>
      </c>
      <c r="H10" s="114" t="s">
        <v>115</v>
      </c>
      <c r="I10" s="115" t="s">
        <v>112</v>
      </c>
      <c r="J10" s="115" t="str">
        <f aca="false">+G10</f>
        <v>EXCESS</v>
      </c>
      <c r="K10" s="112" t="s">
        <v>118</v>
      </c>
      <c r="L10" s="116" t="s">
        <v>119</v>
      </c>
    </row>
    <row r="11" customFormat="false" ht="12.75" hidden="false" customHeight="false" outlineLevel="0" collapsed="false">
      <c r="A11" s="102"/>
      <c r="B11" s="106"/>
      <c r="C11" s="106"/>
      <c r="D11" s="106"/>
      <c r="E11" s="119" t="s">
        <v>114</v>
      </c>
      <c r="F11" s="106" t="str">
        <f aca="false">+G11</f>
        <v>VOLUME</v>
      </c>
      <c r="G11" s="106" t="s">
        <v>108</v>
      </c>
      <c r="H11" s="114" t="s">
        <v>121</v>
      </c>
      <c r="I11" s="106" t="s">
        <v>117</v>
      </c>
      <c r="J11" s="121" t="str">
        <f aca="false">+K11</f>
        <v>AMOUNT</v>
      </c>
      <c r="K11" s="112" t="s">
        <v>123</v>
      </c>
      <c r="L11" s="116" t="n">
        <v>1.142</v>
      </c>
    </row>
    <row r="12" customFormat="false" ht="14.25" hidden="false" customHeight="true" outlineLevel="0" collapsed="false">
      <c r="A12" s="122" t="n">
        <f aca="false">'$ VOLS'!F114</f>
        <v>5.075</v>
      </c>
      <c r="B12" s="123" t="n">
        <v>36951</v>
      </c>
      <c r="C12" s="104" t="n">
        <v>4827</v>
      </c>
      <c r="D12" s="104" t="n">
        <v>4827</v>
      </c>
      <c r="E12" s="104" t="n">
        <v>0</v>
      </c>
      <c r="F12" s="124" t="n">
        <f aca="false">IF(E12&gt;$F$7,$F$7,E12)</f>
        <v>0</v>
      </c>
      <c r="G12" s="124" t="n">
        <f aca="false">IF(E12&gt;$F$7,E12-F12,0)</f>
        <v>0</v>
      </c>
      <c r="H12" s="124" t="n">
        <f aca="false">IF(E12&lt;$F$8,$F$8-E12,0)</f>
        <v>0</v>
      </c>
      <c r="I12" s="167" t="n">
        <f aca="false">ROUND(A12,4)</f>
        <v>5.075</v>
      </c>
      <c r="J12" s="126" t="n">
        <f aca="false">+I12*G12</f>
        <v>0</v>
      </c>
      <c r="K12" s="112" t="n">
        <f aca="false">IF(I12&gt;$H$48,($H$48-I12)*H12,0)</f>
        <v>-0</v>
      </c>
      <c r="L12" s="148" t="n">
        <f aca="false">E12*$L$11</f>
        <v>0</v>
      </c>
    </row>
    <row r="13" customFormat="false" ht="14.25" hidden="false" customHeight="true" outlineLevel="0" collapsed="false">
      <c r="A13" s="122" t="n">
        <f aca="false">'$ VOLS'!F115</f>
        <v>4.955</v>
      </c>
      <c r="B13" s="123" t="n">
        <f aca="false">+B12+1</f>
        <v>36952</v>
      </c>
      <c r="C13" s="104" t="n">
        <v>5012</v>
      </c>
      <c r="D13" s="104" t="n">
        <v>5011</v>
      </c>
      <c r="E13" s="104" t="n">
        <v>0</v>
      </c>
      <c r="F13" s="124" t="n">
        <f aca="false">IF(E13&gt;$F$7,$F$7,E13)</f>
        <v>0</v>
      </c>
      <c r="G13" s="124" t="n">
        <f aca="false">IF(E13&gt;$F$7,E13-F13,0)</f>
        <v>0</v>
      </c>
      <c r="H13" s="124" t="n">
        <f aca="false">IF(E13&lt;$F$8,$F$8-E13,0)</f>
        <v>0</v>
      </c>
      <c r="I13" s="167" t="n">
        <f aca="false">ROUND(A13,4)</f>
        <v>4.955</v>
      </c>
      <c r="J13" s="126" t="n">
        <f aca="false">+I13*G13</f>
        <v>0</v>
      </c>
      <c r="K13" s="112" t="n">
        <v>0</v>
      </c>
      <c r="L13" s="148" t="n">
        <f aca="false">E13*$L$11</f>
        <v>0</v>
      </c>
    </row>
    <row r="14" customFormat="false" ht="14.25" hidden="false" customHeight="true" outlineLevel="0" collapsed="false">
      <c r="A14" s="122" t="n">
        <f aca="false">'$ VOLS'!F116</f>
        <v>5.005</v>
      </c>
      <c r="B14" s="123" t="n">
        <f aca="false">+B13+1</f>
        <v>36953</v>
      </c>
      <c r="C14" s="104" t="n">
        <v>5235</v>
      </c>
      <c r="D14" s="104" t="n">
        <v>5235</v>
      </c>
      <c r="E14" s="104" t="n">
        <v>0</v>
      </c>
      <c r="F14" s="124" t="n">
        <f aca="false">IF(E14&gt;$F$7,$F$7,E14)</f>
        <v>0</v>
      </c>
      <c r="G14" s="124" t="n">
        <f aca="false">IF(E14&gt;$F$7,E14-F14,0)</f>
        <v>0</v>
      </c>
      <c r="H14" s="124" t="n">
        <f aca="false">IF(E14&lt;$F$8,$F$8-E14,0)</f>
        <v>0</v>
      </c>
      <c r="I14" s="167" t="n">
        <f aca="false">ROUND(A14,4)</f>
        <v>5.005</v>
      </c>
      <c r="J14" s="126" t="n">
        <f aca="false">+I14*G14</f>
        <v>0</v>
      </c>
      <c r="K14" s="112" t="n">
        <v>0</v>
      </c>
      <c r="L14" s="148" t="n">
        <f aca="false">E14*$L$11</f>
        <v>0</v>
      </c>
    </row>
    <row r="15" customFormat="false" ht="14.25" hidden="false" customHeight="true" outlineLevel="0" collapsed="false">
      <c r="A15" s="122" t="n">
        <f aca="false">'$ VOLS'!F117</f>
        <v>5.005</v>
      </c>
      <c r="B15" s="123" t="n">
        <f aca="false">+B14+1</f>
        <v>36954</v>
      </c>
      <c r="C15" s="104" t="n">
        <v>5260</v>
      </c>
      <c r="D15" s="104" t="n">
        <v>5260</v>
      </c>
      <c r="E15" s="104" t="n">
        <v>0</v>
      </c>
      <c r="F15" s="124" t="n">
        <f aca="false">IF(E15&gt;$F$7,$F$7,E15)</f>
        <v>0</v>
      </c>
      <c r="G15" s="124" t="n">
        <f aca="false">IF(E15&gt;$F$7,E15-F15,0)</f>
        <v>0</v>
      </c>
      <c r="H15" s="124" t="n">
        <f aca="false">IF(E15&lt;$F$8,$F$8-E15,0)</f>
        <v>0</v>
      </c>
      <c r="I15" s="167" t="n">
        <f aca="false">ROUND(A15,4)</f>
        <v>5.005</v>
      </c>
      <c r="J15" s="126" t="n">
        <f aca="false">+I15*G15</f>
        <v>0</v>
      </c>
      <c r="K15" s="112" t="n">
        <v>0</v>
      </c>
      <c r="L15" s="148" t="n">
        <f aca="false">E15*$L$11</f>
        <v>0</v>
      </c>
    </row>
    <row r="16" customFormat="false" ht="14.25" hidden="false" customHeight="true" outlineLevel="0" collapsed="false">
      <c r="A16" s="122" t="n">
        <f aca="false">'$ VOLS'!F118</f>
        <v>5.005</v>
      </c>
      <c r="B16" s="123" t="n">
        <f aca="false">+B15+1</f>
        <v>36955</v>
      </c>
      <c r="C16" s="104" t="n">
        <v>5162</v>
      </c>
      <c r="D16" s="104" t="n">
        <v>5161</v>
      </c>
      <c r="E16" s="104" t="n">
        <v>0</v>
      </c>
      <c r="F16" s="124" t="n">
        <f aca="false">IF(E16&gt;$F$7,$F$7,E16)</f>
        <v>0</v>
      </c>
      <c r="G16" s="124" t="n">
        <f aca="false">IF(E16&gt;$F$7,E16-F16,0)</f>
        <v>0</v>
      </c>
      <c r="H16" s="124" t="n">
        <f aca="false">IF(E16&lt;$F$8,$F$8-E16,0)</f>
        <v>0</v>
      </c>
      <c r="I16" s="167" t="n">
        <f aca="false">ROUND(A16,4)</f>
        <v>5.005</v>
      </c>
      <c r="J16" s="126" t="n">
        <f aca="false">+I16*G16</f>
        <v>0</v>
      </c>
      <c r="K16" s="112" t="n">
        <v>0</v>
      </c>
      <c r="L16" s="148" t="n">
        <f aca="false">E16*$L$11</f>
        <v>0</v>
      </c>
    </row>
    <row r="17" customFormat="false" ht="14.25" hidden="false" customHeight="true" outlineLevel="0" collapsed="false">
      <c r="A17" s="122" t="n">
        <f aca="false">'$ VOLS'!F119</f>
        <v>5.255</v>
      </c>
      <c r="B17" s="123" t="n">
        <f aca="false">+B16+1</f>
        <v>36956</v>
      </c>
      <c r="C17" s="104" t="n">
        <v>5100</v>
      </c>
      <c r="D17" s="104" t="n">
        <v>5100</v>
      </c>
      <c r="E17" s="104" t="n">
        <v>0</v>
      </c>
      <c r="F17" s="124" t="n">
        <f aca="false">IF(E17&gt;$F$7,$F$7,E17)</f>
        <v>0</v>
      </c>
      <c r="G17" s="124" t="n">
        <f aca="false">IF(E17&gt;$F$7,E17-F17,0)</f>
        <v>0</v>
      </c>
      <c r="H17" s="124" t="n">
        <f aca="false">IF(E17&lt;$F$8,$F$8-E17,0)</f>
        <v>0</v>
      </c>
      <c r="I17" s="167" t="n">
        <f aca="false">ROUND(A17,4)</f>
        <v>5.255</v>
      </c>
      <c r="J17" s="126" t="n">
        <f aca="false">+I17*G17</f>
        <v>0</v>
      </c>
      <c r="K17" s="112" t="n">
        <v>0</v>
      </c>
      <c r="L17" s="148" t="n">
        <f aca="false">E17*$L$11</f>
        <v>0</v>
      </c>
    </row>
    <row r="18" customFormat="false" ht="14.25" hidden="false" customHeight="true" outlineLevel="0" collapsed="false">
      <c r="A18" s="122" t="n">
        <f aca="false">'$ VOLS'!F120</f>
        <v>5.175</v>
      </c>
      <c r="B18" s="123" t="n">
        <f aca="false">+B17+1</f>
        <v>36957</v>
      </c>
      <c r="C18" s="104" t="n">
        <v>4535</v>
      </c>
      <c r="D18" s="104" t="n">
        <v>7517</v>
      </c>
      <c r="E18" s="104" t="n">
        <v>0</v>
      </c>
      <c r="F18" s="124" t="n">
        <f aca="false">IF(E18&gt;$F$7,$F$7,E18)</f>
        <v>0</v>
      </c>
      <c r="G18" s="124" t="n">
        <f aca="false">IF(E18&gt;$F$7,E18-F18,0)</f>
        <v>0</v>
      </c>
      <c r="H18" s="124" t="n">
        <f aca="false">IF(E18&lt;$F$8,$F$8-E18,0)</f>
        <v>0</v>
      </c>
      <c r="I18" s="167" t="n">
        <f aca="false">ROUND(A18,4)</f>
        <v>5.175</v>
      </c>
      <c r="J18" s="126" t="n">
        <f aca="false">+I18*G18</f>
        <v>0</v>
      </c>
      <c r="K18" s="112" t="n">
        <v>0</v>
      </c>
      <c r="L18" s="148" t="n">
        <f aca="false">E18*$L$11</f>
        <v>0</v>
      </c>
    </row>
    <row r="19" customFormat="false" ht="14.25" hidden="false" customHeight="true" outlineLevel="0" collapsed="false">
      <c r="A19" s="122" t="n">
        <f aca="false">'$ VOLS'!F121</f>
        <v>5.14</v>
      </c>
      <c r="B19" s="123" t="n">
        <f aca="false">+B18+1</f>
        <v>36958</v>
      </c>
      <c r="C19" s="104" t="n">
        <v>3536</v>
      </c>
      <c r="D19" s="104" t="n">
        <v>5860</v>
      </c>
      <c r="E19" s="104" t="n">
        <v>0</v>
      </c>
      <c r="F19" s="124" t="n">
        <f aca="false">IF(E19&gt;$F$7,$F$7,E19)</f>
        <v>0</v>
      </c>
      <c r="G19" s="124" t="n">
        <f aca="false">IF(E19&gt;$F$7,E19-F19,0)</f>
        <v>0</v>
      </c>
      <c r="H19" s="124" t="n">
        <f aca="false">IF(E19&lt;$F$8,$F$8-E19,0)</f>
        <v>0</v>
      </c>
      <c r="I19" s="167" t="n">
        <f aca="false">ROUND(A19,4)</f>
        <v>5.14</v>
      </c>
      <c r="J19" s="126" t="n">
        <f aca="false">+I19*G19</f>
        <v>0</v>
      </c>
      <c r="K19" s="112" t="n">
        <v>0</v>
      </c>
      <c r="L19" s="148" t="n">
        <f aca="false">E19*$L$11</f>
        <v>0</v>
      </c>
    </row>
    <row r="20" customFormat="false" ht="14.25" hidden="false" customHeight="true" outlineLevel="0" collapsed="false">
      <c r="A20" s="122" t="n">
        <f aca="false">'$ VOLS'!F122</f>
        <v>5.165</v>
      </c>
      <c r="B20" s="123" t="n">
        <f aca="false">+B19+1</f>
        <v>36959</v>
      </c>
      <c r="C20" s="104" t="n">
        <v>3621</v>
      </c>
      <c r="D20" s="104" t="n">
        <v>6002</v>
      </c>
      <c r="E20" s="104" t="n">
        <v>0</v>
      </c>
      <c r="F20" s="124" t="n">
        <f aca="false">IF(E20&gt;$F$7,$F$7,E20)</f>
        <v>0</v>
      </c>
      <c r="G20" s="124" t="n">
        <f aca="false">IF(E20&gt;$F$7,E20-F20,0)</f>
        <v>0</v>
      </c>
      <c r="H20" s="124" t="n">
        <f aca="false">IF(E20&lt;$F$8,$F$8-E20,0)</f>
        <v>0</v>
      </c>
      <c r="I20" s="167" t="n">
        <f aca="false">ROUND(A20,4)</f>
        <v>5.165</v>
      </c>
      <c r="J20" s="126" t="n">
        <f aca="false">+I20*G20</f>
        <v>0</v>
      </c>
      <c r="K20" s="112" t="n">
        <v>0</v>
      </c>
      <c r="L20" s="148" t="n">
        <f aca="false">E20*$L$11</f>
        <v>0</v>
      </c>
    </row>
    <row r="21" customFormat="false" ht="14.25" hidden="false" customHeight="true" outlineLevel="0" collapsed="false">
      <c r="A21" s="122" t="n">
        <f aca="false">'$ VOLS'!F123</f>
        <v>5.045</v>
      </c>
      <c r="B21" s="123" t="n">
        <f aca="false">+B20+1</f>
        <v>36960</v>
      </c>
      <c r="C21" s="104" t="n">
        <v>3610</v>
      </c>
      <c r="D21" s="104" t="n">
        <v>5983</v>
      </c>
      <c r="E21" s="104" t="n">
        <v>0</v>
      </c>
      <c r="F21" s="124" t="n">
        <f aca="false">IF(E21&gt;$F$7,$F$7,E21)</f>
        <v>0</v>
      </c>
      <c r="G21" s="124" t="n">
        <f aca="false">IF(E21&gt;$F$7,E21-F21,0)</f>
        <v>0</v>
      </c>
      <c r="H21" s="124" t="n">
        <f aca="false">IF(E21&lt;$F$8,$F$8-E21,0)</f>
        <v>0</v>
      </c>
      <c r="I21" s="167" t="n">
        <f aca="false">ROUND(A21,4)</f>
        <v>5.045</v>
      </c>
      <c r="J21" s="126" t="n">
        <f aca="false">+I21*G21</f>
        <v>0</v>
      </c>
      <c r="K21" s="112" t="n">
        <v>0</v>
      </c>
      <c r="L21" s="148" t="n">
        <f aca="false">E21*$L$11</f>
        <v>0</v>
      </c>
    </row>
    <row r="22" customFormat="false" ht="14.25" hidden="false" customHeight="true" outlineLevel="0" collapsed="false">
      <c r="A22" s="122" t="n">
        <f aca="false">'$ VOLS'!F124</f>
        <v>5.045</v>
      </c>
      <c r="B22" s="123" t="n">
        <f aca="false">+B21+1</f>
        <v>36961</v>
      </c>
      <c r="C22" s="104" t="n">
        <v>3584</v>
      </c>
      <c r="D22" s="104" t="n">
        <v>5939</v>
      </c>
      <c r="E22" s="104" t="n">
        <v>0</v>
      </c>
      <c r="F22" s="124" t="n">
        <f aca="false">IF(E22&gt;$F$7,$F$7,E22)</f>
        <v>0</v>
      </c>
      <c r="G22" s="124" t="n">
        <f aca="false">IF(E22&gt;$F$7,E22-F22,0)</f>
        <v>0</v>
      </c>
      <c r="H22" s="124" t="n">
        <f aca="false">IF(E22&lt;$F$8,$F$8-E22,0)</f>
        <v>0</v>
      </c>
      <c r="I22" s="167" t="n">
        <f aca="false">ROUND(A22,4)</f>
        <v>5.045</v>
      </c>
      <c r="J22" s="126" t="n">
        <f aca="false">+I22*G22</f>
        <v>0</v>
      </c>
      <c r="K22" s="112" t="n">
        <v>0</v>
      </c>
      <c r="L22" s="148" t="n">
        <f aca="false">E22*$L$11</f>
        <v>0</v>
      </c>
    </row>
    <row r="23" customFormat="false" ht="14.25" hidden="false" customHeight="true" outlineLevel="0" collapsed="false">
      <c r="A23" s="122" t="n">
        <f aca="false">'$ VOLS'!F125</f>
        <v>5.045</v>
      </c>
      <c r="B23" s="123" t="n">
        <f aca="false">+B22+1</f>
        <v>36962</v>
      </c>
      <c r="C23" s="104" t="n">
        <v>3549</v>
      </c>
      <c r="D23" s="104" t="n">
        <v>5881</v>
      </c>
      <c r="E23" s="104" t="n">
        <v>0</v>
      </c>
      <c r="F23" s="124" t="n">
        <f aca="false">IF(E23&gt;$F$7,$F$7,E23)</f>
        <v>0</v>
      </c>
      <c r="G23" s="124" t="n">
        <f aca="false">IF(E23&gt;$F$7,E23-F23,0)</f>
        <v>0</v>
      </c>
      <c r="H23" s="124" t="n">
        <f aca="false">IF(E23&lt;$F$8,$F$8-E23,0)</f>
        <v>0</v>
      </c>
      <c r="I23" s="167" t="n">
        <f aca="false">ROUND(A23,4)</f>
        <v>5.045</v>
      </c>
      <c r="J23" s="126" t="n">
        <f aca="false">+I23*G23</f>
        <v>0</v>
      </c>
      <c r="K23" s="112" t="n">
        <v>0</v>
      </c>
      <c r="L23" s="148" t="n">
        <f aca="false">E23*$L$11</f>
        <v>0</v>
      </c>
    </row>
    <row r="24" customFormat="false" ht="14.25" hidden="false" customHeight="true" outlineLevel="0" collapsed="false">
      <c r="A24" s="122" t="n">
        <f aca="false">'$ VOLS'!F126</f>
        <v>4.875</v>
      </c>
      <c r="B24" s="123" t="n">
        <f aca="false">+B23+1</f>
        <v>36963</v>
      </c>
      <c r="C24" s="104" t="n">
        <v>3507</v>
      </c>
      <c r="D24" s="104" t="n">
        <v>5813</v>
      </c>
      <c r="E24" s="104" t="n">
        <v>0</v>
      </c>
      <c r="F24" s="124" t="n">
        <f aca="false">IF(E24&gt;$F$7,$F$7,E24)</f>
        <v>0</v>
      </c>
      <c r="G24" s="124" t="n">
        <f aca="false">IF(E24&gt;$F$7,E24-F24,0)</f>
        <v>0</v>
      </c>
      <c r="H24" s="124" t="n">
        <f aca="false">IF(E24&lt;$F$8,$F$8-E24,0)</f>
        <v>0</v>
      </c>
      <c r="I24" s="167" t="n">
        <f aca="false">ROUND(A24,4)</f>
        <v>4.875</v>
      </c>
      <c r="J24" s="126" t="n">
        <f aca="false">+I24*G24</f>
        <v>0</v>
      </c>
      <c r="K24" s="112" t="n">
        <v>0</v>
      </c>
      <c r="L24" s="148" t="n">
        <f aca="false">E24*$L$11</f>
        <v>0</v>
      </c>
    </row>
    <row r="25" customFormat="false" ht="14.25" hidden="false" customHeight="true" outlineLevel="0" collapsed="false">
      <c r="A25" s="122" t="n">
        <f aca="false">'$ VOLS'!F127</f>
        <v>4.965</v>
      </c>
      <c r="B25" s="123" t="n">
        <f aca="false">+B24+1</f>
        <v>36964</v>
      </c>
      <c r="C25" s="104" t="n">
        <v>3503</v>
      </c>
      <c r="D25" s="104" t="n">
        <v>5807</v>
      </c>
      <c r="E25" s="104" t="n">
        <v>0</v>
      </c>
      <c r="F25" s="124" t="n">
        <f aca="false">IF(E25&gt;$F$7,$F$7,E25)</f>
        <v>0</v>
      </c>
      <c r="G25" s="124" t="n">
        <f aca="false">IF(E25&gt;$F$7,E25-F25,0)</f>
        <v>0</v>
      </c>
      <c r="H25" s="124" t="n">
        <f aca="false">IF(E25&lt;$F$8,$F$8-E25,0)</f>
        <v>0</v>
      </c>
      <c r="I25" s="167" t="n">
        <f aca="false">ROUND(A25,4)</f>
        <v>4.965</v>
      </c>
      <c r="J25" s="126" t="n">
        <f aca="false">+I25*G25</f>
        <v>0</v>
      </c>
      <c r="K25" s="112" t="n">
        <v>0</v>
      </c>
      <c r="L25" s="148" t="n">
        <f aca="false">E25*$L$11</f>
        <v>0</v>
      </c>
    </row>
    <row r="26" customFormat="false" ht="14.25" hidden="false" customHeight="true" outlineLevel="0" collapsed="false">
      <c r="A26" s="122" t="n">
        <f aca="false">'$ VOLS'!F128</f>
        <v>4.87</v>
      </c>
      <c r="B26" s="123" t="n">
        <f aca="false">+B25+1</f>
        <v>36965</v>
      </c>
      <c r="C26" s="104" t="n">
        <v>3444</v>
      </c>
      <c r="D26" s="104" t="n">
        <v>5709</v>
      </c>
      <c r="E26" s="104" t="n">
        <v>0</v>
      </c>
      <c r="F26" s="124" t="n">
        <f aca="false">IF(E26&gt;$F$7,$F$7,E26)</f>
        <v>0</v>
      </c>
      <c r="G26" s="124" t="n">
        <f aca="false">IF(E26&gt;$F$7,E26-F26,0)</f>
        <v>0</v>
      </c>
      <c r="H26" s="124" t="n">
        <f aca="false">IF(E26&lt;$F$8,$F$8-E26,0)</f>
        <v>0</v>
      </c>
      <c r="I26" s="167" t="n">
        <f aca="false">ROUND(A26,4)</f>
        <v>4.87</v>
      </c>
      <c r="J26" s="126" t="n">
        <f aca="false">+I26*G26</f>
        <v>0</v>
      </c>
      <c r="K26" s="112" t="n">
        <v>0</v>
      </c>
      <c r="L26" s="148" t="n">
        <f aca="false">E26*$L$11</f>
        <v>0</v>
      </c>
    </row>
    <row r="27" customFormat="false" ht="14.25" hidden="false" customHeight="true" outlineLevel="0" collapsed="false">
      <c r="A27" s="122" t="n">
        <f aca="false">'$ VOLS'!F129</f>
        <v>4.805</v>
      </c>
      <c r="B27" s="123" t="n">
        <f aca="false">+B26+1</f>
        <v>36966</v>
      </c>
      <c r="C27" s="104" t="n">
        <v>0</v>
      </c>
      <c r="D27" s="104" t="n">
        <v>0</v>
      </c>
      <c r="E27" s="104" t="n">
        <v>0</v>
      </c>
      <c r="F27" s="124" t="n">
        <f aca="false">IF(E27&gt;$F$7,$F$7,E27)</f>
        <v>0</v>
      </c>
      <c r="G27" s="124" t="n">
        <f aca="false">IF(E27&gt;$F$7,E27-F27,0)</f>
        <v>0</v>
      </c>
      <c r="H27" s="124" t="n">
        <f aca="false">IF(E27&lt;$F$8,$F$8-E27,0)</f>
        <v>0</v>
      </c>
      <c r="I27" s="167" t="n">
        <f aca="false">ROUND(A27,4)</f>
        <v>4.805</v>
      </c>
      <c r="J27" s="126" t="n">
        <f aca="false">+I27*G27</f>
        <v>0</v>
      </c>
      <c r="K27" s="112" t="n">
        <v>0</v>
      </c>
      <c r="L27" s="148" t="n">
        <f aca="false">E27*$L$11</f>
        <v>0</v>
      </c>
    </row>
    <row r="28" customFormat="false" ht="14.25" hidden="false" customHeight="true" outlineLevel="0" collapsed="false">
      <c r="A28" s="122" t="n">
        <f aca="false">'$ VOLS'!F130</f>
        <v>4.86</v>
      </c>
      <c r="B28" s="123" t="n">
        <f aca="false">+B27+1</f>
        <v>36967</v>
      </c>
      <c r="C28" s="104" t="n">
        <v>2915</v>
      </c>
      <c r="D28" s="104" t="n">
        <v>4832</v>
      </c>
      <c r="E28" s="104" t="n">
        <v>0</v>
      </c>
      <c r="F28" s="124" t="n">
        <f aca="false">IF(E28&gt;$F$7,$F$7,E28)</f>
        <v>0</v>
      </c>
      <c r="G28" s="124" t="n">
        <f aca="false">IF(E28&gt;$F$7,E28-F28,0)</f>
        <v>0</v>
      </c>
      <c r="H28" s="124" t="n">
        <f aca="false">IF(E28&lt;$F$8,$F$8-E28,0)</f>
        <v>0</v>
      </c>
      <c r="I28" s="167" t="n">
        <f aca="false">ROUND(A28,4)</f>
        <v>4.86</v>
      </c>
      <c r="J28" s="126" t="n">
        <f aca="false">+I28*G28</f>
        <v>0</v>
      </c>
      <c r="K28" s="112" t="n">
        <v>0</v>
      </c>
      <c r="L28" s="148" t="n">
        <f aca="false">E28*$L$11</f>
        <v>0</v>
      </c>
    </row>
    <row r="29" customFormat="false" ht="14.25" hidden="false" customHeight="true" outlineLevel="0" collapsed="false">
      <c r="A29" s="122" t="n">
        <f aca="false">'$ VOLS'!F131</f>
        <v>4.86</v>
      </c>
      <c r="B29" s="123" t="n">
        <f aca="false">+B28+1</f>
        <v>36968</v>
      </c>
      <c r="C29" s="104" t="n">
        <v>3339</v>
      </c>
      <c r="D29" s="104" t="n">
        <v>5535</v>
      </c>
      <c r="E29" s="104" t="n">
        <v>0</v>
      </c>
      <c r="F29" s="124" t="n">
        <f aca="false">IF(E29&gt;$F$7,$F$7,E29)</f>
        <v>0</v>
      </c>
      <c r="G29" s="124" t="n">
        <f aca="false">IF(E29&gt;$F$7,E29-F29,0)</f>
        <v>0</v>
      </c>
      <c r="H29" s="124" t="n">
        <f aca="false">IF(E29&lt;$F$8,$F$8-E29,0)</f>
        <v>0</v>
      </c>
      <c r="I29" s="167" t="n">
        <f aca="false">ROUND(A29,4)</f>
        <v>4.86</v>
      </c>
      <c r="J29" s="126" t="n">
        <f aca="false">+I29*G29</f>
        <v>0</v>
      </c>
      <c r="K29" s="112" t="n">
        <v>0</v>
      </c>
      <c r="L29" s="148" t="n">
        <f aca="false">E29*$L$11</f>
        <v>0</v>
      </c>
    </row>
    <row r="30" customFormat="false" ht="14.25" hidden="false" customHeight="true" outlineLevel="0" collapsed="false">
      <c r="A30" s="122" t="n">
        <f aca="false">'$ VOLS'!F132</f>
        <v>4.86</v>
      </c>
      <c r="B30" s="123" t="n">
        <f aca="false">+B29+1</f>
        <v>36969</v>
      </c>
      <c r="C30" s="104" t="n">
        <v>3253</v>
      </c>
      <c r="D30" s="104" t="n">
        <v>5392</v>
      </c>
      <c r="E30" s="104" t="n">
        <v>0</v>
      </c>
      <c r="F30" s="124" t="n">
        <f aca="false">IF(E30&gt;$F$7,$F$7,E30)</f>
        <v>0</v>
      </c>
      <c r="G30" s="124" t="n">
        <f aca="false">IF(E30&gt;$F$7,E30-F30,0)</f>
        <v>0</v>
      </c>
      <c r="H30" s="124" t="n">
        <f aca="false">IF(E30&lt;$F$8,$F$8-E30,0)</f>
        <v>0</v>
      </c>
      <c r="I30" s="167" t="n">
        <f aca="false">ROUND(A30,4)</f>
        <v>4.86</v>
      </c>
      <c r="J30" s="126" t="n">
        <f aca="false">+I30*G30</f>
        <v>0</v>
      </c>
      <c r="K30" s="112" t="n">
        <v>0</v>
      </c>
      <c r="L30" s="148" t="n">
        <f aca="false">E30*$L$11</f>
        <v>0</v>
      </c>
    </row>
    <row r="31" customFormat="false" ht="14.25" hidden="false" customHeight="true" outlineLevel="0" collapsed="false">
      <c r="A31" s="122" t="n">
        <f aca="false">'$ VOLS'!F133</f>
        <v>4.97</v>
      </c>
      <c r="B31" s="123" t="n">
        <f aca="false">+B30+1</f>
        <v>36970</v>
      </c>
      <c r="C31" s="104" t="n">
        <v>3202</v>
      </c>
      <c r="D31" s="104" t="n">
        <v>5308</v>
      </c>
      <c r="E31" s="104" t="n">
        <v>0</v>
      </c>
      <c r="F31" s="124" t="n">
        <f aca="false">IF(E31&gt;$F$7,$F$7,E31)</f>
        <v>0</v>
      </c>
      <c r="G31" s="124" t="n">
        <f aca="false">IF(E31&gt;$F$7,E31-F31,0)</f>
        <v>0</v>
      </c>
      <c r="H31" s="124" t="n">
        <f aca="false">IF(E31&lt;$F$8,$F$8-E31,0)</f>
        <v>0</v>
      </c>
      <c r="I31" s="167" t="n">
        <f aca="false">ROUND(A31,4)</f>
        <v>4.97</v>
      </c>
      <c r="J31" s="126" t="n">
        <f aca="false">+I31*G31</f>
        <v>0</v>
      </c>
      <c r="K31" s="112" t="n">
        <v>0</v>
      </c>
      <c r="L31" s="148" t="n">
        <f aca="false">E31*$L$11</f>
        <v>0</v>
      </c>
    </row>
    <row r="32" customFormat="false" ht="14.25" hidden="false" customHeight="true" outlineLevel="0" collapsed="false">
      <c r="A32" s="122" t="n">
        <f aca="false">'$ VOLS'!F134</f>
        <v>4.98</v>
      </c>
      <c r="B32" s="123" t="n">
        <f aca="false">+B31+1</f>
        <v>36971</v>
      </c>
      <c r="C32" s="104" t="n">
        <v>2759</v>
      </c>
      <c r="D32" s="104" t="n">
        <v>4574</v>
      </c>
      <c r="E32" s="104" t="n">
        <v>0</v>
      </c>
      <c r="F32" s="124" t="n">
        <f aca="false">IF(E32&gt;$F$7,$F$7,E32)</f>
        <v>0</v>
      </c>
      <c r="G32" s="124" t="n">
        <f aca="false">IF(E32&gt;$F$7,E32-F32,0)</f>
        <v>0</v>
      </c>
      <c r="H32" s="124" t="n">
        <f aca="false">IF(E32&lt;$F$8,$F$8-E32,0)</f>
        <v>0</v>
      </c>
      <c r="I32" s="167" t="n">
        <f aca="false">ROUND(A32,4)</f>
        <v>4.98</v>
      </c>
      <c r="J32" s="126" t="n">
        <f aca="false">+I32*G32</f>
        <v>0</v>
      </c>
      <c r="K32" s="112" t="n">
        <v>0</v>
      </c>
      <c r="L32" s="148" t="n">
        <f aca="false">E32*$L$11</f>
        <v>0</v>
      </c>
    </row>
    <row r="33" customFormat="false" ht="14.25" hidden="false" customHeight="true" outlineLevel="0" collapsed="false">
      <c r="A33" s="122" t="n">
        <f aca="false">'$ VOLS'!F135</f>
        <v>5.085</v>
      </c>
      <c r="B33" s="123" t="n">
        <f aca="false">+B32+1</f>
        <v>36972</v>
      </c>
      <c r="C33" s="104" t="n">
        <v>2949</v>
      </c>
      <c r="D33" s="104" t="n">
        <v>4888</v>
      </c>
      <c r="E33" s="104" t="n">
        <v>0</v>
      </c>
      <c r="F33" s="124" t="n">
        <f aca="false">IF(E33&gt;$F$7,$F$7,E33)</f>
        <v>0</v>
      </c>
      <c r="G33" s="124" t="n">
        <f aca="false">IF(E33&gt;$F$7,E33-F33,0)</f>
        <v>0</v>
      </c>
      <c r="H33" s="124" t="n">
        <f aca="false">IF(E33&lt;$F$8,$F$8-E33,0)</f>
        <v>0</v>
      </c>
      <c r="I33" s="167" t="n">
        <f aca="false">ROUND(A33,4)</f>
        <v>5.085</v>
      </c>
      <c r="J33" s="126" t="n">
        <f aca="false">+I33*G33</f>
        <v>0</v>
      </c>
      <c r="K33" s="112" t="n">
        <v>0</v>
      </c>
      <c r="L33" s="148" t="n">
        <f aca="false">E33*$L$11</f>
        <v>0</v>
      </c>
    </row>
    <row r="34" customFormat="false" ht="14.25" hidden="false" customHeight="true" outlineLevel="0" collapsed="false">
      <c r="A34" s="122" t="n">
        <f aca="false">'$ VOLS'!F136</f>
        <v>4.95</v>
      </c>
      <c r="B34" s="123" t="n">
        <f aca="false">+B33+1</f>
        <v>36973</v>
      </c>
      <c r="C34" s="104" t="n">
        <v>3918</v>
      </c>
      <c r="D34" s="104" t="n">
        <v>6495</v>
      </c>
      <c r="E34" s="104" t="n">
        <v>0</v>
      </c>
      <c r="F34" s="124" t="n">
        <f aca="false">IF(E34&gt;$F$7,$F$7,E34)</f>
        <v>0</v>
      </c>
      <c r="G34" s="124" t="n">
        <f aca="false">IF(E34&gt;$F$7,E34-F34,0)</f>
        <v>0</v>
      </c>
      <c r="H34" s="124" t="n">
        <f aca="false">IF(E34&lt;$F$8,$F$8-E34,0)</f>
        <v>0</v>
      </c>
      <c r="I34" s="167" t="n">
        <f aca="false">ROUND(A34,4)</f>
        <v>4.95</v>
      </c>
      <c r="J34" s="126" t="n">
        <f aca="false">+I34*G34</f>
        <v>0</v>
      </c>
      <c r="K34" s="112" t="n">
        <v>0</v>
      </c>
      <c r="L34" s="148" t="n">
        <f aca="false">E34*$L$11</f>
        <v>0</v>
      </c>
    </row>
    <row r="35" customFormat="false" ht="14.25" hidden="false" customHeight="true" outlineLevel="0" collapsed="false">
      <c r="A35" s="122" t="n">
        <f aca="false">'$ VOLS'!F137</f>
        <v>5.155</v>
      </c>
      <c r="B35" s="123" t="n">
        <f aca="false">+B34+1</f>
        <v>36974</v>
      </c>
      <c r="C35" s="104" t="n">
        <v>4039</v>
      </c>
      <c r="D35" s="104" t="n">
        <v>6694</v>
      </c>
      <c r="E35" s="104" t="n">
        <v>0</v>
      </c>
      <c r="F35" s="124" t="n">
        <f aca="false">IF(E35&gt;$F$7,$F$7,E35)</f>
        <v>0</v>
      </c>
      <c r="G35" s="124" t="n">
        <f aca="false">IF(E35&gt;$F$7,E35-F35,0)</f>
        <v>0</v>
      </c>
      <c r="H35" s="124" t="n">
        <f aca="false">IF(E35&lt;$F$8,$F$8-E35,0)</f>
        <v>0</v>
      </c>
      <c r="I35" s="167" t="n">
        <f aca="false">ROUND(A35,4)</f>
        <v>5.155</v>
      </c>
      <c r="J35" s="126" t="n">
        <f aca="false">+I35*G35</f>
        <v>0</v>
      </c>
      <c r="K35" s="112" t="n">
        <v>0</v>
      </c>
      <c r="L35" s="148" t="n">
        <f aca="false">E35*$L$11</f>
        <v>0</v>
      </c>
    </row>
    <row r="36" customFormat="false" ht="14.25" hidden="false" customHeight="true" outlineLevel="0" collapsed="false">
      <c r="A36" s="122" t="n">
        <f aca="false">'$ VOLS'!F138</f>
        <v>5.155</v>
      </c>
      <c r="B36" s="123" t="n">
        <f aca="false">+B35+1</f>
        <v>36975</v>
      </c>
      <c r="C36" s="104" t="n">
        <v>3977</v>
      </c>
      <c r="D36" s="104" t="n">
        <v>6593</v>
      </c>
      <c r="E36" s="104" t="n">
        <v>0</v>
      </c>
      <c r="F36" s="124" t="n">
        <f aca="false">IF(E36&gt;$F$7,$F$7,E36)</f>
        <v>0</v>
      </c>
      <c r="G36" s="124" t="n">
        <f aca="false">IF(E36&gt;$F$7,E36-F36,0)</f>
        <v>0</v>
      </c>
      <c r="H36" s="124" t="n">
        <f aca="false">IF(E36&lt;$F$8,$F$8-E36,0)</f>
        <v>0</v>
      </c>
      <c r="I36" s="167" t="n">
        <f aca="false">ROUND(A36,4)</f>
        <v>5.155</v>
      </c>
      <c r="J36" s="126" t="n">
        <f aca="false">+I36*G36</f>
        <v>0</v>
      </c>
      <c r="K36" s="112" t="n">
        <v>0</v>
      </c>
      <c r="L36" s="148" t="n">
        <f aca="false">E36*$L$11</f>
        <v>0</v>
      </c>
    </row>
    <row r="37" customFormat="false" ht="14.25" hidden="false" customHeight="true" outlineLevel="0" collapsed="false">
      <c r="A37" s="122" t="n">
        <f aca="false">'$ VOLS'!F139</f>
        <v>5.155</v>
      </c>
      <c r="B37" s="123" t="n">
        <f aca="false">+B36+1</f>
        <v>36976</v>
      </c>
      <c r="C37" s="104" t="n">
        <v>3927</v>
      </c>
      <c r="D37" s="104" t="n">
        <v>6508</v>
      </c>
      <c r="E37" s="104" t="n">
        <v>0</v>
      </c>
      <c r="F37" s="124" t="n">
        <f aca="false">IF(E37&gt;$F$7,$F$7,E37)</f>
        <v>0</v>
      </c>
      <c r="G37" s="124" t="n">
        <f aca="false">IF(E37&gt;$F$7,E37-F37,0)</f>
        <v>0</v>
      </c>
      <c r="H37" s="124" t="n">
        <f aca="false">IF(E37&lt;$F$8,$F$8-E37,0)</f>
        <v>0</v>
      </c>
      <c r="I37" s="167" t="n">
        <f aca="false">ROUND(A37,4)</f>
        <v>5.155</v>
      </c>
      <c r="J37" s="126" t="n">
        <f aca="false">+I37*G37</f>
        <v>0</v>
      </c>
      <c r="K37" s="112" t="n">
        <v>0</v>
      </c>
      <c r="L37" s="148" t="n">
        <f aca="false">E37*$L$11</f>
        <v>0</v>
      </c>
    </row>
    <row r="38" customFormat="false" ht="14.25" hidden="false" customHeight="true" outlineLevel="0" collapsed="false">
      <c r="A38" s="122" t="n">
        <f aca="false">'$ VOLS'!F140</f>
        <v>5.165</v>
      </c>
      <c r="B38" s="123" t="n">
        <f aca="false">+B37+1</f>
        <v>36977</v>
      </c>
      <c r="C38" s="104" t="n">
        <v>3824</v>
      </c>
      <c r="D38" s="104" t="n">
        <v>6338</v>
      </c>
      <c r="E38" s="104" t="n">
        <v>0</v>
      </c>
      <c r="F38" s="124" t="n">
        <f aca="false">IF(E38&gt;$F$7,$F$7,E38)</f>
        <v>0</v>
      </c>
      <c r="G38" s="124" t="n">
        <f aca="false">IF(E38&gt;$F$7,E38-F38,0)</f>
        <v>0</v>
      </c>
      <c r="H38" s="124" t="n">
        <f aca="false">IF(E38&lt;$F$8,$F$8-E38,0)</f>
        <v>0</v>
      </c>
      <c r="I38" s="167" t="n">
        <f aca="false">ROUND(A38,4)</f>
        <v>5.165</v>
      </c>
      <c r="J38" s="126" t="n">
        <f aca="false">+I38*G38</f>
        <v>0</v>
      </c>
      <c r="K38" s="112" t="n">
        <v>0</v>
      </c>
      <c r="L38" s="148" t="n">
        <f aca="false">E38*$L$11</f>
        <v>0</v>
      </c>
    </row>
    <row r="39" customFormat="false" ht="14.25" hidden="false" customHeight="true" outlineLevel="0" collapsed="false">
      <c r="A39" s="122" t="n">
        <f aca="false">'$ VOLS'!F141</f>
        <v>5.365</v>
      </c>
      <c r="B39" s="123" t="n">
        <f aca="false">+B38+1</f>
        <v>36978</v>
      </c>
      <c r="C39" s="104" t="n">
        <v>3848</v>
      </c>
      <c r="D39" s="104" t="n">
        <v>6379</v>
      </c>
      <c r="E39" s="104" t="n">
        <v>0</v>
      </c>
      <c r="F39" s="124" t="n">
        <f aca="false">IF(E39&gt;$F$7,$F$7,E39)</f>
        <v>0</v>
      </c>
      <c r="G39" s="124" t="n">
        <f aca="false">IF(E39&gt;$F$7,E39-F39,0)</f>
        <v>0</v>
      </c>
      <c r="H39" s="124" t="n">
        <f aca="false">IF(E39&lt;$F$8,$F$8-E39,0)</f>
        <v>0</v>
      </c>
      <c r="I39" s="167" t="n">
        <f aca="false">ROUND(A39,4)</f>
        <v>5.365</v>
      </c>
      <c r="J39" s="126" t="n">
        <f aca="false">+I39*G39</f>
        <v>0</v>
      </c>
      <c r="K39" s="112" t="n">
        <v>0</v>
      </c>
      <c r="L39" s="148" t="n">
        <f aca="false">E39*$L$11</f>
        <v>0</v>
      </c>
    </row>
    <row r="40" customFormat="false" ht="14.25" hidden="false" customHeight="true" outlineLevel="0" collapsed="false">
      <c r="A40" s="122" t="n">
        <f aca="false">'$ VOLS'!F142</f>
        <v>5.535</v>
      </c>
      <c r="B40" s="123" t="n">
        <f aca="false">+B39+1</f>
        <v>36979</v>
      </c>
      <c r="C40" s="104" t="n">
        <v>3812</v>
      </c>
      <c r="D40" s="104" t="n">
        <v>6319</v>
      </c>
      <c r="E40" s="104" t="n">
        <v>0</v>
      </c>
      <c r="F40" s="124" t="n">
        <f aca="false">IF(E40&gt;$F$7,$F$7,E40)</f>
        <v>0</v>
      </c>
      <c r="G40" s="124" t="n">
        <f aca="false">IF(E40&gt;$F$7,E40-F40,0)</f>
        <v>0</v>
      </c>
      <c r="H40" s="124" t="n">
        <f aca="false">IF(E40&lt;$F$8,$F$8-E40,0)</f>
        <v>0</v>
      </c>
      <c r="I40" s="167" t="n">
        <f aca="false">ROUND(A40,4)</f>
        <v>5.535</v>
      </c>
      <c r="J40" s="126" t="n">
        <f aca="false">+I40*G40</f>
        <v>0</v>
      </c>
      <c r="K40" s="112" t="n">
        <v>0</v>
      </c>
      <c r="L40" s="148" t="n">
        <f aca="false">E40*$L$11</f>
        <v>0</v>
      </c>
    </row>
    <row r="41" customFormat="false" ht="14.25" hidden="false" customHeight="false" outlineLevel="0" collapsed="false">
      <c r="A41" s="122" t="n">
        <f aca="false">'$ VOLS'!F143</f>
        <v>5.275</v>
      </c>
      <c r="B41" s="123" t="n">
        <f aca="false">+B40+1</f>
        <v>36980</v>
      </c>
      <c r="C41" s="128" t="n">
        <f aca="false">SUM(C12:C40)</f>
        <v>109247</v>
      </c>
      <c r="D41" s="128" t="n">
        <f aca="false">SUM(D12:D40)</f>
        <v>160960</v>
      </c>
      <c r="E41" s="104" t="n">
        <v>0</v>
      </c>
      <c r="F41" s="124" t="n">
        <f aca="false">IF(E41&gt;$F$7,$F$7,E41)</f>
        <v>0</v>
      </c>
      <c r="G41" s="124" t="n">
        <f aca="false">IF(E41&gt;$F$7,E41-F41,0)</f>
        <v>0</v>
      </c>
      <c r="H41" s="124" t="n">
        <f aca="false">IF(E41&lt;$F$8,$F$8-E41,0)</f>
        <v>0</v>
      </c>
      <c r="I41" s="167" t="n">
        <f aca="false">ROUND(A41,4)</f>
        <v>5.275</v>
      </c>
      <c r="J41" s="126" t="n">
        <f aca="false">+I41*G41</f>
        <v>0</v>
      </c>
      <c r="K41" s="112" t="n">
        <v>0</v>
      </c>
      <c r="L41" s="148" t="n">
        <f aca="false">E41*$L$11</f>
        <v>0</v>
      </c>
    </row>
    <row r="42" customFormat="false" ht="12.75" hidden="false" customHeight="false" outlineLevel="0" collapsed="false">
      <c r="A42" s="122" t="n">
        <f aca="false">'$ VOLS'!F144</f>
        <v>5.305</v>
      </c>
      <c r="B42" s="123" t="n">
        <f aca="false">+B41+1</f>
        <v>36981</v>
      </c>
      <c r="C42" s="29" t="n">
        <v>109247</v>
      </c>
      <c r="D42" s="29" t="n">
        <v>160960</v>
      </c>
      <c r="E42" s="104" t="n">
        <v>0</v>
      </c>
      <c r="F42" s="124" t="n">
        <f aca="false">IF(E42&gt;$F$7,$F$7,E42)</f>
        <v>0</v>
      </c>
      <c r="G42" s="124" t="n">
        <f aca="false">IF(E42&gt;$F$7,E42-F42,0)</f>
        <v>0</v>
      </c>
      <c r="H42" s="124" t="n">
        <v>0</v>
      </c>
      <c r="I42" s="167" t="n">
        <f aca="false">ROUND(A42,4)</f>
        <v>5.305</v>
      </c>
      <c r="J42" s="126" t="n">
        <f aca="false">+I42*G42</f>
        <v>0</v>
      </c>
      <c r="K42" s="112" t="n">
        <v>0</v>
      </c>
      <c r="L42" s="148" t="n">
        <f aca="false">E42*$L$11</f>
        <v>0</v>
      </c>
    </row>
    <row r="43" customFormat="false" ht="12.75" hidden="false" customHeight="false" outlineLevel="0" collapsed="false">
      <c r="A43" s="127" t="n">
        <f aca="false">AVERAGE(A12:A42)</f>
        <v>5.06790322580645</v>
      </c>
      <c r="B43" s="123" t="s">
        <v>124</v>
      </c>
      <c r="C43" s="29"/>
      <c r="D43" s="29"/>
      <c r="E43" s="29" t="n">
        <f aca="false">SUM(E12:E42)</f>
        <v>0</v>
      </c>
      <c r="F43" s="29" t="n">
        <f aca="false">SUM(F12:F42)</f>
        <v>0</v>
      </c>
      <c r="G43" s="124" t="n">
        <f aca="false">IF(E43&gt;$F$7,E43-F43,0)</f>
        <v>0</v>
      </c>
      <c r="H43" s="29" t="n">
        <f aca="false">SUM(H12:H42)</f>
        <v>0</v>
      </c>
      <c r="I43" s="127" t="n">
        <f aca="false">AVERAGE(I12:I42)</f>
        <v>5.06790322580645</v>
      </c>
      <c r="J43" s="149" t="n">
        <f aca="false">SUM(J12:J42)</f>
        <v>0</v>
      </c>
      <c r="K43" s="186" t="n">
        <f aca="false">SUM(K12:K42)</f>
        <v>0</v>
      </c>
      <c r="L43" s="148" t="n">
        <f aca="false">E43*$L$11</f>
        <v>0</v>
      </c>
    </row>
    <row r="44" customFormat="false" ht="12.75" hidden="false" customHeight="false" outlineLevel="0" collapsed="false">
      <c r="A44" s="127"/>
      <c r="B44" s="123"/>
      <c r="C44" s="29"/>
      <c r="D44" s="29"/>
      <c r="E44" s="29" t="n">
        <f aca="false">F43+G43</f>
        <v>0</v>
      </c>
      <c r="F44" s="132"/>
      <c r="G44" s="133"/>
      <c r="H44" s="29"/>
      <c r="I44" s="134"/>
      <c r="J44" s="30"/>
      <c r="K44" s="31"/>
      <c r="L44" s="105"/>
    </row>
    <row r="45" customFormat="false" ht="14.25" hidden="false" customHeight="false" outlineLevel="0" collapsed="false">
      <c r="A45" s="101"/>
      <c r="B45" s="28" t="s">
        <v>6</v>
      </c>
      <c r="C45" s="29" t="n">
        <f aca="false">+C42-C41</f>
        <v>0</v>
      </c>
      <c r="D45" s="29" t="n">
        <f aca="false">+D42-D41</f>
        <v>0</v>
      </c>
      <c r="E45" s="29" t="n">
        <f aca="false">+E43-E44</f>
        <v>0</v>
      </c>
      <c r="F45" s="135" t="s">
        <v>125</v>
      </c>
      <c r="G45" s="136" t="s">
        <v>6</v>
      </c>
      <c r="H45" s="137"/>
      <c r="I45" s="30"/>
      <c r="J45" s="30"/>
      <c r="K45" s="31"/>
      <c r="L45" s="30"/>
    </row>
    <row r="46" customFormat="false" ht="5.25" hidden="false" customHeight="true" outlineLevel="0" collapsed="false">
      <c r="A46" s="101"/>
      <c r="B46" s="30"/>
      <c r="C46" s="30"/>
      <c r="D46" s="30"/>
      <c r="E46" s="29"/>
      <c r="F46" s="30"/>
      <c r="G46" s="30"/>
      <c r="H46" s="30"/>
      <c r="I46" s="30"/>
      <c r="J46" s="30"/>
      <c r="K46" s="31"/>
      <c r="L46" s="30"/>
    </row>
    <row r="47" customFormat="false" ht="12.75" hidden="false" customHeight="true" outlineLevel="0" collapsed="false">
      <c r="A47" s="101"/>
      <c r="B47" s="30"/>
      <c r="C47" s="30"/>
      <c r="D47" s="30"/>
      <c r="E47" s="29"/>
      <c r="F47" s="30"/>
      <c r="G47" s="30"/>
      <c r="H47" s="30"/>
      <c r="I47" s="30"/>
      <c r="J47" s="30"/>
      <c r="K47" s="31"/>
      <c r="L47" s="30"/>
    </row>
    <row r="48" customFormat="false" ht="14.25" hidden="false" customHeight="false" outlineLevel="0" collapsed="false">
      <c r="A48" s="101"/>
      <c r="B48" s="28"/>
      <c r="C48" s="28"/>
      <c r="D48" s="28"/>
      <c r="E48" s="128" t="s">
        <v>126</v>
      </c>
      <c r="F48" s="71"/>
      <c r="G48" s="138" t="n">
        <f aca="false">+F43</f>
        <v>0</v>
      </c>
      <c r="H48" s="42" t="n">
        <f aca="false">'$ VOLS'!E9</f>
        <v>4.915</v>
      </c>
      <c r="I48" s="41" t="n">
        <f aca="false">+H48*F43</f>
        <v>0</v>
      </c>
      <c r="J48" s="30"/>
      <c r="K48" s="139" t="s">
        <v>6</v>
      </c>
      <c r="L48" s="72" t="s">
        <v>6</v>
      </c>
    </row>
    <row r="49" customFormat="false" ht="14.25" hidden="false" customHeight="false" outlineLevel="0" collapsed="false">
      <c r="A49" s="101"/>
      <c r="B49" s="28"/>
      <c r="C49" s="28"/>
      <c r="D49" s="28"/>
      <c r="E49" s="128" t="s">
        <v>128</v>
      </c>
      <c r="F49" s="71"/>
      <c r="G49" s="138" t="n">
        <f aca="false">+G43</f>
        <v>0</v>
      </c>
      <c r="H49" s="71"/>
      <c r="I49" s="41" t="n">
        <f aca="false">+J43</f>
        <v>0</v>
      </c>
      <c r="J49" s="30"/>
      <c r="K49" s="31" t="s">
        <v>6</v>
      </c>
      <c r="L49" s="140" t="s">
        <v>6</v>
      </c>
    </row>
    <row r="50" customFormat="false" ht="14.25" hidden="false" customHeight="false" outlineLevel="0" collapsed="false">
      <c r="A50" s="101"/>
      <c r="B50" s="28"/>
      <c r="C50" s="28"/>
      <c r="D50" s="28"/>
      <c r="E50" s="128" t="s">
        <v>130</v>
      </c>
      <c r="F50" s="71"/>
      <c r="G50" s="187" t="n">
        <f aca="false">H43</f>
        <v>0</v>
      </c>
      <c r="H50" s="71"/>
      <c r="I50" s="142" t="n">
        <f aca="false">+K43</f>
        <v>0</v>
      </c>
      <c r="J50" s="30"/>
      <c r="K50" s="31"/>
      <c r="L50" s="30"/>
    </row>
    <row r="51" customFormat="false" ht="15" hidden="false" customHeight="false" outlineLevel="0" collapsed="false">
      <c r="A51" s="101"/>
      <c r="B51" s="28"/>
      <c r="C51" s="28"/>
      <c r="D51" s="28"/>
      <c r="E51" s="128"/>
      <c r="F51" s="71"/>
      <c r="G51" s="138" t="n">
        <f aca="false">SUM(G48:G50)</f>
        <v>0</v>
      </c>
      <c r="H51" s="143" t="e">
        <f aca="false">+I51/G51</f>
        <v>#DIV/0!</v>
      </c>
      <c r="I51" s="144" t="n">
        <f aca="false">SUM(I48:I50)</f>
        <v>0</v>
      </c>
      <c r="J51" s="145"/>
      <c r="K51" s="31"/>
      <c r="L51" s="30"/>
    </row>
    <row r="52" customFormat="false" ht="13.5" hidden="false" customHeight="false" outlineLevel="0" collapsed="false">
      <c r="A52" s="101"/>
      <c r="B52" s="28" t="s">
        <v>6</v>
      </c>
      <c r="C52" s="28"/>
      <c r="D52" s="28"/>
      <c r="E52" s="29"/>
      <c r="F52" s="30"/>
      <c r="G52" s="30"/>
      <c r="H52" s="30"/>
      <c r="I52" s="30"/>
      <c r="J52" s="30"/>
      <c r="K52" s="31"/>
      <c r="L52" s="30"/>
    </row>
    <row r="53" customFormat="false" ht="12" hidden="false" customHeight="true" outlineLevel="0" collapsed="false">
      <c r="A53" s="113"/>
      <c r="B53" s="117"/>
      <c r="C53" s="117"/>
      <c r="D53" s="117"/>
      <c r="E53" s="104"/>
      <c r="F53" s="105"/>
      <c r="G53" s="105"/>
      <c r="H53" s="105"/>
      <c r="I53" s="146" t="s">
        <v>6</v>
      </c>
      <c r="J53" s="113"/>
      <c r="K53" s="147"/>
      <c r="L53" s="113"/>
    </row>
    <row r="54" customFormat="false" ht="12" hidden="false" customHeight="true" outlineLevel="0" collapsed="false">
      <c r="A54" s="113"/>
      <c r="B54" s="117"/>
      <c r="C54" s="117"/>
      <c r="D54" s="117"/>
      <c r="E54" s="104"/>
      <c r="F54" s="105"/>
      <c r="G54" s="105"/>
      <c r="H54" s="105"/>
      <c r="I54" s="105" t="s">
        <v>6</v>
      </c>
      <c r="J54" s="105"/>
      <c r="K54" s="112"/>
      <c r="L54" s="105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1144"/>
  <sheetViews>
    <sheetView showFormulas="false" showGridLines="false" showRowColHeaders="true" showZeros="true" rightToLeft="false" tabSelected="true" showOutlineSymbols="true" defaultGridColor="true" view="normal" topLeftCell="A20" colorId="64" zoomScale="100" zoomScaleNormal="100" zoomScalePageLayoutView="100" workbookViewId="0">
      <selection pane="topLeft" activeCell="C38" activeCellId="0" sqref="C38"/>
    </sheetView>
  </sheetViews>
  <sheetFormatPr defaultColWidth="9.05078125" defaultRowHeight="12" customHeight="true" zeroHeight="false" outlineLevelRow="1" outlineLevelCol="0"/>
  <cols>
    <col collapsed="false" customWidth="false" hidden="false" outlineLevel="0" max="1" min="1" style="25" width="8.99"/>
    <col collapsed="false" customWidth="true" hidden="false" outlineLevel="0" max="2" min="2" style="26" width="17.49"/>
    <col collapsed="false" customWidth="true" hidden="false" outlineLevel="0" max="3" min="3" style="0" width="14.74"/>
    <col collapsed="false" customWidth="true" hidden="false" outlineLevel="0" max="7" min="4" style="0" width="16.24"/>
    <col collapsed="false" customWidth="true" hidden="false" outlineLevel="0" max="8" min="8" style="0" width="2.62"/>
    <col collapsed="false" customWidth="true" hidden="false" outlineLevel="0" max="9" min="9" style="0" width="15.49"/>
    <col collapsed="false" customWidth="true" hidden="false" outlineLevel="0" max="10" min="10" style="0" width="17.62"/>
    <col collapsed="false" customWidth="true" hidden="false" outlineLevel="0" max="11" min="11" style="0" width="15.74"/>
    <col collapsed="false" customWidth="true" hidden="false" outlineLevel="0" max="12" min="12" style="0" width="15.37"/>
    <col collapsed="false" customWidth="true" hidden="false" outlineLevel="0" max="13" min="13" style="27" width="14.62"/>
    <col collapsed="false" customWidth="true" hidden="false" outlineLevel="0" max="14" min="14" style="0" width="13.37"/>
    <col collapsed="false" customWidth="true" hidden="false" outlineLevel="0" max="15" min="15" style="0" width="10.99"/>
    <col collapsed="false" customWidth="false" hidden="false" outlineLevel="0" max="16" min="16" style="24" width="8.99"/>
  </cols>
  <sheetData>
    <row r="2" customFormat="false" ht="12.75" hidden="false" customHeight="false" outlineLevel="0" collapsed="false">
      <c r="A2" s="28"/>
      <c r="B2" s="29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30"/>
      <c r="O2" s="30"/>
      <c r="P2" s="32"/>
    </row>
    <row r="3" customFormat="false" ht="15.75" hidden="false" customHeight="false" outlineLevel="0" collapsed="false">
      <c r="A3" s="28"/>
      <c r="B3" s="33" t="s">
        <v>15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  <c r="N3" s="30"/>
      <c r="O3" s="30"/>
      <c r="P3" s="32"/>
    </row>
    <row r="4" customFormat="false" ht="12.75" hidden="false" customHeight="false" outlineLevel="0" collapsed="false">
      <c r="A4" s="28"/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  <c r="N4" s="30"/>
      <c r="O4" s="30"/>
      <c r="P4" s="32"/>
    </row>
    <row r="5" customFormat="false" ht="16.5" hidden="false" customHeight="true" outlineLevel="0" collapsed="false">
      <c r="A5" s="28"/>
      <c r="B5" s="30"/>
      <c r="C5" s="30"/>
      <c r="D5" s="34" t="s">
        <v>6</v>
      </c>
      <c r="E5" s="34"/>
      <c r="F5" s="34"/>
      <c r="G5" s="34"/>
      <c r="H5" s="34"/>
      <c r="I5" s="35" t="s">
        <v>6</v>
      </c>
      <c r="J5" s="35" t="s">
        <v>16</v>
      </c>
      <c r="K5" s="32"/>
      <c r="L5" s="30"/>
      <c r="M5" s="30"/>
      <c r="N5" s="35" t="s">
        <v>6</v>
      </c>
      <c r="O5" s="35" t="s">
        <v>6</v>
      </c>
      <c r="P5" s="32"/>
      <c r="R5" s="30" t="s">
        <v>6</v>
      </c>
    </row>
    <row r="6" customFormat="false" ht="12.75" hidden="false" customHeight="true" outlineLevel="0" collapsed="false">
      <c r="A6" s="36"/>
      <c r="B6" s="37" t="n">
        <v>36951</v>
      </c>
      <c r="C6" s="38" t="n">
        <v>36951</v>
      </c>
      <c r="D6" s="39"/>
      <c r="E6" s="39"/>
      <c r="F6" s="39"/>
      <c r="G6" s="39"/>
      <c r="H6" s="39"/>
      <c r="I6" s="35" t="s">
        <v>6</v>
      </c>
      <c r="J6" s="35" t="str">
        <f aca="false">+I6</f>
        <v> </v>
      </c>
      <c r="K6" s="35"/>
      <c r="L6" s="39"/>
      <c r="M6" s="35" t="s">
        <v>17</v>
      </c>
      <c r="N6" s="35" t="s">
        <v>6</v>
      </c>
      <c r="O6" s="35" t="s">
        <v>6</v>
      </c>
      <c r="P6" s="35"/>
      <c r="R6" s="35" t="s">
        <v>6</v>
      </c>
    </row>
    <row r="7" customFormat="false" ht="16.5" hidden="false" customHeight="true" outlineLevel="0" collapsed="false">
      <c r="A7" s="36"/>
      <c r="B7" s="39"/>
      <c r="C7" s="35" t="s">
        <v>18</v>
      </c>
      <c r="D7" s="40" t="s">
        <v>19</v>
      </c>
      <c r="E7" s="40"/>
      <c r="F7" s="40"/>
      <c r="G7" s="39" t="s">
        <v>20</v>
      </c>
      <c r="H7" s="39"/>
      <c r="I7" s="35" t="s">
        <v>6</v>
      </c>
      <c r="J7" s="35" t="str">
        <f aca="false">+I7</f>
        <v> </v>
      </c>
      <c r="K7" s="35" t="s">
        <v>21</v>
      </c>
      <c r="L7" s="35" t="s">
        <v>22</v>
      </c>
      <c r="M7" s="35" t="s">
        <v>23</v>
      </c>
      <c r="N7" s="35" t="s">
        <v>6</v>
      </c>
      <c r="O7" s="35" t="s">
        <v>6</v>
      </c>
      <c r="P7" s="35" t="s">
        <v>6</v>
      </c>
      <c r="Q7" s="35" t="s">
        <v>6</v>
      </c>
      <c r="R7" s="35" t="s">
        <v>6</v>
      </c>
    </row>
    <row r="8" customFormat="false" ht="16.5" hidden="false" customHeight="true" outlineLevel="0" collapsed="false">
      <c r="A8" s="36"/>
      <c r="B8" s="39" t="s">
        <v>24</v>
      </c>
      <c r="C8" s="41" t="n">
        <v>4.9</v>
      </c>
      <c r="D8" s="40" t="s">
        <v>19</v>
      </c>
      <c r="E8" s="42" t="n">
        <f aca="false">+$C$60+0.01</f>
        <v>4.7378</v>
      </c>
      <c r="F8" s="39" t="s">
        <v>25</v>
      </c>
      <c r="G8" s="43" t="s">
        <v>26</v>
      </c>
      <c r="H8" s="43"/>
      <c r="I8" s="39" t="s">
        <v>6</v>
      </c>
      <c r="J8" s="39" t="s">
        <v>6</v>
      </c>
      <c r="K8" s="44" t="n">
        <f aca="false">+C56</f>
        <v>0.1244</v>
      </c>
      <c r="L8" s="45" t="n">
        <f aca="false">+$C$59</f>
        <v>0.01</v>
      </c>
      <c r="M8" s="44" t="n">
        <f aca="false">+$D$60</f>
        <v>0.1722</v>
      </c>
      <c r="N8" s="39" t="s">
        <v>6</v>
      </c>
      <c r="O8" s="39" t="s">
        <v>6</v>
      </c>
      <c r="P8" s="44" t="s">
        <v>6</v>
      </c>
      <c r="Q8" s="45" t="s">
        <v>6</v>
      </c>
      <c r="R8" s="44" t="s">
        <v>6</v>
      </c>
    </row>
    <row r="9" customFormat="false" ht="17.25" hidden="false" customHeight="true" outlineLevel="0" collapsed="false">
      <c r="A9" s="36"/>
      <c r="B9" s="39" t="s">
        <v>27</v>
      </c>
      <c r="C9" s="41" t="n">
        <v>5.02</v>
      </c>
      <c r="D9" s="40" t="s">
        <v>19</v>
      </c>
      <c r="E9" s="42" t="n">
        <f aca="false">+$C$16+0.005</f>
        <v>4.915</v>
      </c>
      <c r="F9" s="39" t="s">
        <v>28</v>
      </c>
      <c r="G9" s="43" t="n">
        <v>0</v>
      </c>
      <c r="H9" s="43"/>
      <c r="I9" s="39" t="s">
        <v>6</v>
      </c>
      <c r="J9" s="39" t="s">
        <v>6</v>
      </c>
      <c r="K9" s="35"/>
      <c r="L9" s="45" t="s">
        <v>6</v>
      </c>
      <c r="M9" s="44" t="s">
        <v>29</v>
      </c>
      <c r="N9" s="39" t="s">
        <v>6</v>
      </c>
      <c r="O9" s="39" t="s">
        <v>6</v>
      </c>
      <c r="P9" s="35" t="s">
        <v>6</v>
      </c>
      <c r="Q9" s="45" t="s">
        <v>6</v>
      </c>
      <c r="R9" s="44" t="s">
        <v>6</v>
      </c>
    </row>
    <row r="10" customFormat="false" ht="16.5" hidden="false" customHeight="true" outlineLevel="0" collapsed="false">
      <c r="A10" s="36"/>
      <c r="B10" s="39" t="s">
        <v>30</v>
      </c>
      <c r="C10" s="41" t="n">
        <v>5.03</v>
      </c>
      <c r="D10" s="40" t="s">
        <v>19</v>
      </c>
      <c r="E10" s="42" t="n">
        <f aca="false">+$C$45+0.005</f>
        <v>4.9358</v>
      </c>
      <c r="F10" s="39" t="s">
        <v>31</v>
      </c>
      <c r="G10" s="43" t="n">
        <v>328</v>
      </c>
      <c r="H10" s="43"/>
      <c r="I10" s="39" t="s">
        <v>6</v>
      </c>
      <c r="J10" s="39" t="s">
        <v>6</v>
      </c>
      <c r="K10" s="44" t="n">
        <f aca="false">+$C$43</f>
        <v>0.0769</v>
      </c>
      <c r="L10" s="45" t="n">
        <f aca="false">+$C$44</f>
        <v>0.0045</v>
      </c>
      <c r="M10" s="44" t="n">
        <f aca="false">+$D$45</f>
        <v>0.0992000000000006</v>
      </c>
      <c r="N10" s="39" t="s">
        <v>6</v>
      </c>
      <c r="O10" s="39" t="s">
        <v>6</v>
      </c>
      <c r="P10" s="44" t="s">
        <v>6</v>
      </c>
      <c r="Q10" s="45" t="s">
        <v>6</v>
      </c>
      <c r="R10" s="44" t="s">
        <v>6</v>
      </c>
    </row>
    <row r="11" customFormat="false" ht="16.5" hidden="false" customHeight="true" outlineLevel="0" collapsed="false">
      <c r="A11" s="36"/>
      <c r="B11" s="39" t="s">
        <v>32</v>
      </c>
      <c r="C11" s="41" t="n">
        <v>4.9</v>
      </c>
      <c r="D11" s="40" t="s">
        <v>19</v>
      </c>
      <c r="E11" s="46" t="n">
        <f aca="false">+$C$84-0.065</f>
        <v>4.827</v>
      </c>
      <c r="F11" s="39" t="s">
        <v>33</v>
      </c>
      <c r="G11" s="43" t="n">
        <v>0</v>
      </c>
      <c r="H11" s="39"/>
      <c r="I11" s="39" t="s">
        <v>6</v>
      </c>
      <c r="J11" s="39" t="s">
        <v>6</v>
      </c>
      <c r="K11" s="44" t="n">
        <v>0</v>
      </c>
      <c r="L11" s="45" t="n">
        <v>0</v>
      </c>
      <c r="M11" s="44" t="s">
        <v>34</v>
      </c>
      <c r="N11" s="39" t="s">
        <v>6</v>
      </c>
      <c r="O11" s="39" t="s">
        <v>6</v>
      </c>
      <c r="P11" s="44" t="s">
        <v>6</v>
      </c>
      <c r="Q11" s="45" t="s">
        <v>6</v>
      </c>
      <c r="R11" s="44" t="s">
        <v>6</v>
      </c>
    </row>
    <row r="12" customFormat="false" ht="16.5" hidden="false" customHeight="true" outlineLevel="0" collapsed="false">
      <c r="A12" s="36"/>
      <c r="B12" s="39"/>
      <c r="C12" s="41"/>
      <c r="D12" s="40"/>
      <c r="E12" s="46" t="n">
        <f aca="false">+$C$84-0.065</f>
        <v>4.827</v>
      </c>
      <c r="F12" s="39" t="s">
        <v>35</v>
      </c>
      <c r="G12" s="43" t="n">
        <f aca="false">609+268</f>
        <v>877</v>
      </c>
      <c r="H12" s="43" t="s">
        <v>6</v>
      </c>
      <c r="I12" s="39" t="s">
        <v>6</v>
      </c>
      <c r="J12" s="39" t="s">
        <v>6</v>
      </c>
      <c r="K12" s="44" t="n">
        <f aca="false">0.015+0.123</f>
        <v>0.138</v>
      </c>
      <c r="L12" s="45" t="n">
        <v>0</v>
      </c>
      <c r="M12" s="44" t="s">
        <v>34</v>
      </c>
      <c r="N12" s="39"/>
      <c r="O12" s="39"/>
      <c r="P12" s="44"/>
      <c r="Q12" s="45"/>
      <c r="R12" s="44"/>
    </row>
    <row r="13" customFormat="false" ht="16.5" hidden="false" customHeight="true" outlineLevel="0" collapsed="false">
      <c r="A13" s="36"/>
      <c r="B13" s="39" t="s">
        <v>36</v>
      </c>
      <c r="C13" s="41" t="n">
        <v>4.92</v>
      </c>
      <c r="D13" s="40" t="s">
        <v>19</v>
      </c>
      <c r="E13" s="42" t="n">
        <f aca="false">+$C$68+0.005</f>
        <v>4.786</v>
      </c>
      <c r="F13" s="39" t="s">
        <v>37</v>
      </c>
      <c r="G13" s="43" t="s">
        <v>26</v>
      </c>
      <c r="H13" s="43"/>
      <c r="I13" s="39" t="s">
        <v>6</v>
      </c>
      <c r="J13" s="39" t="s">
        <v>6</v>
      </c>
      <c r="K13" s="44" t="n">
        <f aca="false">+$C$66</f>
        <v>0.115</v>
      </c>
      <c r="L13" s="45" t="n">
        <f aca="false">+$C$67</f>
        <v>0.005</v>
      </c>
      <c r="M13" s="44" t="n">
        <f aca="false">+$D$68</f>
        <v>0.139</v>
      </c>
      <c r="N13" s="39" t="s">
        <v>38</v>
      </c>
      <c r="O13" s="39" t="s">
        <v>6</v>
      </c>
      <c r="P13" s="44" t="s">
        <v>6</v>
      </c>
      <c r="Q13" s="45" t="s">
        <v>6</v>
      </c>
      <c r="R13" s="44" t="s">
        <v>6</v>
      </c>
    </row>
    <row r="14" customFormat="false" ht="16.5" hidden="false" customHeight="true" outlineLevel="0" collapsed="false">
      <c r="A14" s="36"/>
      <c r="B14" s="39"/>
      <c r="C14" s="41"/>
      <c r="D14" s="40"/>
      <c r="E14" s="42" t="n">
        <f aca="false">+$C$68+0.005</f>
        <v>4.786</v>
      </c>
      <c r="F14" s="39" t="s">
        <v>39</v>
      </c>
      <c r="G14" s="43" t="s">
        <v>26</v>
      </c>
      <c r="H14" s="43"/>
      <c r="I14" s="39" t="s">
        <v>6</v>
      </c>
      <c r="J14" s="39" t="s">
        <v>6</v>
      </c>
      <c r="K14" s="44" t="n">
        <f aca="false">+$C$66</f>
        <v>0.115</v>
      </c>
      <c r="L14" s="45" t="n">
        <f aca="false">+$C$67</f>
        <v>0.005</v>
      </c>
      <c r="M14" s="44" t="n">
        <f aca="false">+$D$68</f>
        <v>0.139</v>
      </c>
      <c r="N14" s="39" t="s">
        <v>6</v>
      </c>
      <c r="O14" s="39" t="s">
        <v>6</v>
      </c>
      <c r="P14" s="44" t="s">
        <v>6</v>
      </c>
      <c r="Q14" s="45" t="s">
        <v>6</v>
      </c>
      <c r="R14" s="44" t="s">
        <v>6</v>
      </c>
    </row>
    <row r="15" customFormat="false" ht="16.5" hidden="false" customHeight="true" outlineLevel="0" collapsed="false">
      <c r="A15" s="36"/>
      <c r="B15" s="39"/>
      <c r="C15" s="41"/>
      <c r="D15" s="40"/>
      <c r="E15" s="42" t="n">
        <f aca="false">+$C$68+0.005</f>
        <v>4.786</v>
      </c>
      <c r="F15" s="39" t="s">
        <v>40</v>
      </c>
      <c r="G15" s="43" t="s">
        <v>26</v>
      </c>
      <c r="H15" s="43"/>
      <c r="I15" s="39" t="s">
        <v>6</v>
      </c>
      <c r="J15" s="39" t="s">
        <v>6</v>
      </c>
      <c r="K15" s="44" t="n">
        <f aca="false">+$C$66</f>
        <v>0.115</v>
      </c>
      <c r="L15" s="45" t="n">
        <f aca="false">+$C$67</f>
        <v>0.005</v>
      </c>
      <c r="M15" s="44" t="n">
        <f aca="false">+$D$68</f>
        <v>0.139</v>
      </c>
      <c r="N15" s="39" t="s">
        <v>6</v>
      </c>
      <c r="O15" s="39" t="s">
        <v>6</v>
      </c>
      <c r="P15" s="44" t="s">
        <v>6</v>
      </c>
      <c r="Q15" s="45" t="s">
        <v>6</v>
      </c>
      <c r="R15" s="44" t="s">
        <v>6</v>
      </c>
    </row>
    <row r="16" customFormat="false" ht="16.5" hidden="false" customHeight="true" outlineLevel="0" collapsed="false">
      <c r="A16" s="36"/>
      <c r="B16" s="39" t="s">
        <v>41</v>
      </c>
      <c r="C16" s="41" t="n">
        <v>4.91</v>
      </c>
      <c r="D16" s="40" t="s">
        <v>19</v>
      </c>
      <c r="E16" s="42" t="n">
        <f aca="false">+$C$30+0.015</f>
        <v>4.9048</v>
      </c>
      <c r="F16" s="39" t="s">
        <v>42</v>
      </c>
      <c r="G16" s="43" t="n">
        <v>1327</v>
      </c>
      <c r="H16" s="43"/>
      <c r="I16" s="39" t="s">
        <v>6</v>
      </c>
      <c r="J16" s="39" t="s">
        <v>6</v>
      </c>
      <c r="K16" s="44" t="n">
        <f aca="false">+$C$28</f>
        <v>0.0676</v>
      </c>
      <c r="L16" s="45" t="n">
        <f aca="false">+$C$29</f>
        <v>0.0046</v>
      </c>
      <c r="M16" s="44" t="n">
        <f aca="false">+$D$30</f>
        <v>0.0902000000000003</v>
      </c>
      <c r="N16" s="39" t="s">
        <v>6</v>
      </c>
      <c r="O16" s="39" t="s">
        <v>6</v>
      </c>
      <c r="P16" s="44" t="s">
        <v>6</v>
      </c>
      <c r="Q16" s="45" t="s">
        <v>6</v>
      </c>
      <c r="R16" s="44" t="s">
        <v>6</v>
      </c>
    </row>
    <row r="17" customFormat="false" ht="16.5" hidden="false" customHeight="true" outlineLevel="0" collapsed="false">
      <c r="A17" s="36"/>
      <c r="B17" s="39" t="s">
        <v>43</v>
      </c>
      <c r="C17" s="41" t="n">
        <v>4.98</v>
      </c>
      <c r="D17" s="40" t="s">
        <v>19</v>
      </c>
      <c r="E17" s="42" t="n">
        <f aca="false">+$C$30+0.015</f>
        <v>4.9048</v>
      </c>
      <c r="F17" s="39" t="s">
        <v>44</v>
      </c>
      <c r="G17" s="43" t="n">
        <v>1020</v>
      </c>
      <c r="H17" s="43"/>
      <c r="I17" s="39" t="s">
        <v>6</v>
      </c>
      <c r="J17" s="39" t="s">
        <v>6</v>
      </c>
      <c r="K17" s="44" t="str">
        <f aca="false">+$P$16</f>
        <v> </v>
      </c>
      <c r="L17" s="45" t="str">
        <f aca="false">+$Q$16</f>
        <v> </v>
      </c>
      <c r="M17" s="44" t="n">
        <f aca="false">+$D$30</f>
        <v>0.0902000000000003</v>
      </c>
      <c r="N17" s="39" t="s">
        <v>6</v>
      </c>
      <c r="O17" s="39" t="s">
        <v>6</v>
      </c>
      <c r="P17" s="44" t="s">
        <v>6</v>
      </c>
      <c r="Q17" s="45" t="s">
        <v>6</v>
      </c>
      <c r="R17" s="44" t="s">
        <v>6</v>
      </c>
    </row>
    <row r="18" customFormat="false" ht="16.5" hidden="false" customHeight="true" outlineLevel="0" collapsed="false">
      <c r="A18" s="36"/>
      <c r="B18" s="39" t="s">
        <v>45</v>
      </c>
      <c r="C18" s="41" t="n">
        <v>5.03</v>
      </c>
      <c r="D18" s="40" t="s">
        <v>19</v>
      </c>
      <c r="E18" s="42" t="n">
        <f aca="false">+$C$76+0.0125</f>
        <v>4.7957</v>
      </c>
      <c r="F18" s="39" t="s">
        <v>46</v>
      </c>
      <c r="G18" s="43" t="n">
        <v>48</v>
      </c>
      <c r="H18" s="43"/>
      <c r="I18" s="39" t="s">
        <v>47</v>
      </c>
      <c r="J18" s="39" t="s">
        <v>6</v>
      </c>
      <c r="K18" s="44" t="n">
        <f aca="false">+$C$74</f>
        <v>0.0132</v>
      </c>
      <c r="L18" s="45" t="n">
        <f aca="false">+$C$75</f>
        <v>0.0212</v>
      </c>
      <c r="M18" s="44" t="n">
        <f aca="false">+$D$76</f>
        <v>0.1168</v>
      </c>
      <c r="N18" s="39" t="s">
        <v>6</v>
      </c>
      <c r="O18" s="39" t="s">
        <v>6</v>
      </c>
      <c r="P18" s="44" t="s">
        <v>6</v>
      </c>
      <c r="Q18" s="45" t="s">
        <v>6</v>
      </c>
      <c r="R18" s="44" t="s">
        <v>6</v>
      </c>
    </row>
    <row r="19" customFormat="false" ht="15.75" hidden="false" customHeight="true" outlineLevel="0" collapsed="false">
      <c r="A19" s="36"/>
      <c r="B19" s="39"/>
      <c r="C19" s="39"/>
      <c r="D19" s="40" t="s">
        <v>19</v>
      </c>
      <c r="E19" s="42" t="n">
        <f aca="false">+$C$38-0.01</f>
        <v>4.894805914</v>
      </c>
      <c r="F19" s="39" t="s">
        <v>48</v>
      </c>
      <c r="G19" s="43" t="n">
        <v>3093</v>
      </c>
      <c r="H19" s="43"/>
      <c r="I19" s="39" t="s">
        <v>6</v>
      </c>
      <c r="J19" s="39" t="s">
        <v>6</v>
      </c>
      <c r="K19" s="44" t="n">
        <f aca="false">+$C$36</f>
        <v>0.0902</v>
      </c>
      <c r="L19" s="45" t="n">
        <f aca="false">+$C$37</f>
        <v>0.00507</v>
      </c>
      <c r="M19" s="44" t="n">
        <f aca="false">+$D$38</f>
        <v>0.115194086000001</v>
      </c>
      <c r="N19" s="39" t="s">
        <v>6</v>
      </c>
      <c r="O19" s="39" t="s">
        <v>6</v>
      </c>
      <c r="P19" s="44" t="s">
        <v>6</v>
      </c>
      <c r="Q19" s="45" t="s">
        <v>6</v>
      </c>
      <c r="R19" s="44" t="s">
        <v>6</v>
      </c>
    </row>
    <row r="20" customFormat="false" ht="16.5" hidden="false" customHeight="true" outlineLevel="0" collapsed="false">
      <c r="A20" s="36"/>
      <c r="B20" s="39"/>
      <c r="C20" s="39"/>
      <c r="D20" s="40" t="s">
        <v>19</v>
      </c>
      <c r="E20" s="42" t="n">
        <f aca="false">+$C$45+0.005</f>
        <v>4.9358</v>
      </c>
      <c r="F20" s="39" t="s">
        <v>49</v>
      </c>
      <c r="G20" s="43" t="n">
        <f aca="false">26+1211</f>
        <v>1237</v>
      </c>
      <c r="H20" s="43"/>
      <c r="I20" s="39" t="s">
        <v>6</v>
      </c>
      <c r="J20" s="39" t="s">
        <v>6</v>
      </c>
      <c r="K20" s="44" t="str">
        <f aca="false">+$P$10</f>
        <v> </v>
      </c>
      <c r="L20" s="45" t="str">
        <f aca="false">+$Q$10</f>
        <v> </v>
      </c>
      <c r="M20" s="44" t="n">
        <f aca="false">+$D$45</f>
        <v>0.0992000000000006</v>
      </c>
      <c r="N20" s="39" t="s">
        <v>6</v>
      </c>
      <c r="O20" s="39" t="s">
        <v>6</v>
      </c>
      <c r="P20" s="44" t="s">
        <v>6</v>
      </c>
      <c r="Q20" s="45" t="s">
        <v>6</v>
      </c>
      <c r="R20" s="44" t="s">
        <v>6</v>
      </c>
    </row>
    <row r="21" customFormat="false" ht="16.5" hidden="false" customHeight="true" outlineLevel="0" collapsed="false">
      <c r="A21" s="36"/>
      <c r="B21" s="35" t="s">
        <v>50</v>
      </c>
      <c r="C21" s="35" t="s">
        <v>51</v>
      </c>
      <c r="D21" s="40" t="s">
        <v>19</v>
      </c>
      <c r="E21" s="42" t="n">
        <f aca="false">+$C$10-0.085</f>
        <v>4.945</v>
      </c>
      <c r="F21" s="39" t="s">
        <v>52</v>
      </c>
      <c r="G21" s="43" t="n">
        <v>685</v>
      </c>
      <c r="H21" s="43"/>
      <c r="I21" s="39" t="s">
        <v>6</v>
      </c>
      <c r="J21" s="39" t="s">
        <v>6</v>
      </c>
      <c r="K21" s="35"/>
      <c r="L21" s="45" t="s">
        <v>6</v>
      </c>
      <c r="M21" s="44" t="s">
        <v>29</v>
      </c>
      <c r="N21" s="39" t="s">
        <v>6</v>
      </c>
      <c r="O21" s="39" t="s">
        <v>6</v>
      </c>
      <c r="P21" s="35" t="s">
        <v>6</v>
      </c>
      <c r="Q21" s="45" t="s">
        <v>6</v>
      </c>
      <c r="R21" s="44" t="s">
        <v>6</v>
      </c>
    </row>
    <row r="22" customFormat="false" ht="16.5" hidden="false" customHeight="true" outlineLevel="0" collapsed="false">
      <c r="A22" s="36"/>
      <c r="B22" s="47" t="n">
        <f aca="false">+E22-C22</f>
        <v>0.053300000000001</v>
      </c>
      <c r="C22" s="39" t="n">
        <v>4.8766</v>
      </c>
      <c r="D22" s="40" t="s">
        <v>19</v>
      </c>
      <c r="E22" s="42" t="n">
        <f aca="false">+$C$30+0.0376+0.0025</f>
        <v>4.9299</v>
      </c>
      <c r="F22" s="39" t="s">
        <v>53</v>
      </c>
      <c r="G22" s="48" t="n">
        <v>17383</v>
      </c>
      <c r="H22" s="49"/>
      <c r="I22" s="39"/>
      <c r="J22" s="39" t="s">
        <v>6</v>
      </c>
      <c r="K22" s="44" t="n">
        <f aca="false">C89</f>
        <v>0.1599</v>
      </c>
      <c r="L22" s="50" t="n">
        <f aca="false">C92</f>
        <v>0</v>
      </c>
      <c r="M22" s="50" t="n">
        <f aca="false">C91</f>
        <v>0.1599</v>
      </c>
      <c r="N22" s="39"/>
      <c r="O22" s="39" t="s">
        <v>6</v>
      </c>
      <c r="P22" s="44" t="s">
        <v>6</v>
      </c>
      <c r="Q22" s="50" t="s">
        <v>6</v>
      </c>
      <c r="R22" s="50" t="s">
        <v>6</v>
      </c>
    </row>
    <row r="23" customFormat="false" ht="16.5" hidden="false" customHeight="true" outlineLevel="0" collapsed="false">
      <c r="A23" s="36"/>
      <c r="B23" s="39" t="s">
        <v>6</v>
      </c>
      <c r="C23" s="39"/>
      <c r="D23" s="47"/>
      <c r="E23" s="41" t="n">
        <f aca="false">C18</f>
        <v>5.03</v>
      </c>
      <c r="F23" s="39" t="s">
        <v>54</v>
      </c>
      <c r="G23" s="48" t="n">
        <v>4663</v>
      </c>
      <c r="H23" s="39"/>
      <c r="I23" s="39"/>
      <c r="J23" s="39"/>
      <c r="K23" s="39"/>
      <c r="L23" s="39"/>
      <c r="M23" s="39"/>
      <c r="N23" s="35" t="s">
        <v>6</v>
      </c>
      <c r="O23" s="39" t="s">
        <v>6</v>
      </c>
      <c r="P23" s="44" t="s">
        <v>6</v>
      </c>
      <c r="Q23" s="45" t="s">
        <v>6</v>
      </c>
      <c r="R23" s="39" t="s">
        <v>6</v>
      </c>
    </row>
    <row r="24" customFormat="false" ht="16.5" hidden="false" customHeight="true" outlineLevel="0" collapsed="false">
      <c r="A24" s="36"/>
      <c r="B24" s="39"/>
      <c r="C24" s="51" t="s">
        <v>55</v>
      </c>
      <c r="D24" s="52" t="s">
        <v>6</v>
      </c>
      <c r="E24" s="53" t="n">
        <v>0</v>
      </c>
      <c r="F24" s="39" t="s">
        <v>6</v>
      </c>
      <c r="G24" s="39"/>
      <c r="H24" s="39"/>
      <c r="I24" s="54" t="s">
        <v>6</v>
      </c>
      <c r="J24" s="39" t="s">
        <v>6</v>
      </c>
      <c r="K24" s="54" t="s">
        <v>6</v>
      </c>
      <c r="L24" s="39"/>
      <c r="M24" s="39"/>
      <c r="N24" s="39"/>
      <c r="O24" s="39"/>
      <c r="P24" s="35"/>
      <c r="R24" s="39" t="s">
        <v>6</v>
      </c>
    </row>
    <row r="25" customFormat="false" ht="15" hidden="false" customHeight="false" outlineLevel="0" collapsed="false">
      <c r="A25" s="55"/>
      <c r="B25" s="56" t="s">
        <v>56</v>
      </c>
      <c r="C25" s="57"/>
      <c r="D25" s="57"/>
      <c r="E25" s="58"/>
      <c r="F25" s="59" t="s">
        <v>57</v>
      </c>
      <c r="G25" s="57" t="s">
        <v>58</v>
      </c>
      <c r="H25" s="57"/>
      <c r="I25" s="60"/>
      <c r="J25" s="58"/>
      <c r="K25" s="58"/>
      <c r="L25" s="58"/>
      <c r="M25" s="61"/>
      <c r="N25" s="58"/>
      <c r="O25" s="58"/>
      <c r="P25" s="62"/>
    </row>
    <row r="26" customFormat="false" ht="15" hidden="false" customHeight="false" outlineLevel="1" collapsed="false">
      <c r="A26" s="55"/>
      <c r="B26" s="57" t="s">
        <v>59</v>
      </c>
      <c r="C26" s="63" t="n">
        <v>0.0676</v>
      </c>
      <c r="D26" s="57" t="s">
        <v>60</v>
      </c>
      <c r="E26" s="57"/>
      <c r="F26" s="64" t="n">
        <v>0.1004</v>
      </c>
      <c r="G26" s="57"/>
      <c r="H26" s="57"/>
      <c r="I26" s="60"/>
      <c r="J26" s="58"/>
      <c r="K26" s="58"/>
      <c r="L26" s="58"/>
      <c r="M26" s="61"/>
      <c r="N26" s="58"/>
      <c r="O26" s="58"/>
      <c r="P26" s="62"/>
    </row>
    <row r="27" customFormat="false" ht="15" hidden="false" customHeight="false" outlineLevel="1" collapsed="false">
      <c r="A27" s="55"/>
      <c r="B27" s="57" t="s">
        <v>61</v>
      </c>
      <c r="C27" s="65" t="n">
        <v>0</v>
      </c>
      <c r="D27" s="57" t="s">
        <v>62</v>
      </c>
      <c r="E27" s="57"/>
      <c r="F27" s="57" t="n">
        <v>0</v>
      </c>
      <c r="G27" s="57"/>
      <c r="H27" s="57"/>
      <c r="I27" s="60"/>
      <c r="J27" s="58"/>
      <c r="K27" s="58"/>
      <c r="L27" s="58"/>
      <c r="M27" s="61"/>
      <c r="N27" s="58"/>
      <c r="O27" s="58"/>
      <c r="P27" s="62"/>
    </row>
    <row r="28" customFormat="false" ht="12.75" hidden="false" customHeight="false" outlineLevel="0" collapsed="false">
      <c r="A28" s="57"/>
      <c r="B28" s="57" t="s">
        <v>63</v>
      </c>
      <c r="C28" s="63" t="n">
        <f aca="false">SUM(C26:C27)</f>
        <v>0.0676</v>
      </c>
      <c r="D28" s="57"/>
      <c r="E28" s="57"/>
      <c r="F28" s="57" t="n">
        <f aca="false">+F27+F26</f>
        <v>0.1004</v>
      </c>
      <c r="G28" s="57"/>
      <c r="H28" s="57"/>
      <c r="I28" s="60"/>
      <c r="J28" s="66"/>
      <c r="K28" s="66"/>
      <c r="L28" s="66"/>
      <c r="M28" s="67"/>
      <c r="N28" s="66"/>
      <c r="O28" s="66"/>
      <c r="P28" s="60"/>
    </row>
    <row r="29" customFormat="false" ht="12.75" hidden="false" customHeight="false" outlineLevel="0" collapsed="false">
      <c r="A29" s="57"/>
      <c r="B29" s="57" t="s">
        <v>64</v>
      </c>
      <c r="C29" s="68" t="n">
        <v>0.0046</v>
      </c>
      <c r="D29" s="57" t="s">
        <v>65</v>
      </c>
      <c r="E29" s="57"/>
      <c r="F29" s="57" t="n">
        <v>0.0091</v>
      </c>
      <c r="G29" s="57"/>
      <c r="H29" s="57"/>
      <c r="I29" s="60"/>
      <c r="J29" s="66"/>
      <c r="K29" s="66"/>
      <c r="L29" s="66"/>
      <c r="M29" s="67"/>
      <c r="N29" s="66"/>
      <c r="O29" s="66"/>
      <c r="P29" s="60"/>
    </row>
    <row r="30" customFormat="false" ht="14.25" hidden="false" customHeight="false" outlineLevel="0" collapsed="false">
      <c r="A30" s="57"/>
      <c r="B30" s="66"/>
      <c r="C30" s="69" t="n">
        <f aca="false">ROUND($C$17-$C$28-($C$17-$C$28)*$C$29,4)</f>
        <v>4.8898</v>
      </c>
      <c r="D30" s="70" t="n">
        <f aca="false">+$C$17-C30</f>
        <v>0.0902000000000003</v>
      </c>
      <c r="E30" s="70"/>
      <c r="F30" s="70" t="n">
        <v>4.8352</v>
      </c>
      <c r="G30" s="70" t="n">
        <v>0.1448</v>
      </c>
      <c r="H30" s="70"/>
      <c r="I30" s="69" t="s">
        <v>6</v>
      </c>
      <c r="J30" s="66"/>
      <c r="K30" s="66"/>
      <c r="L30" s="66"/>
      <c r="M30" s="67"/>
      <c r="N30" s="66"/>
      <c r="O30" s="66"/>
      <c r="P30" s="60"/>
    </row>
    <row r="31" customFormat="false" ht="14.25" hidden="false" customHeight="false" outlineLevel="0" collapsed="false">
      <c r="A31" s="57"/>
      <c r="B31" s="66"/>
      <c r="C31" s="56" t="s">
        <v>66</v>
      </c>
      <c r="D31" s="57"/>
      <c r="E31" s="57"/>
      <c r="F31" s="57"/>
      <c r="G31" s="57"/>
      <c r="H31" s="57"/>
      <c r="I31" s="60"/>
      <c r="J31" s="66"/>
      <c r="K31" s="66"/>
      <c r="L31" s="66"/>
      <c r="M31" s="67"/>
      <c r="N31" s="66"/>
      <c r="O31" s="66"/>
      <c r="P31" s="60"/>
    </row>
    <row r="32" customFormat="false" ht="14.25" hidden="false" customHeight="false" outlineLevel="0" collapsed="false">
      <c r="A32" s="28"/>
      <c r="B32" s="30"/>
      <c r="C32" s="54"/>
      <c r="D32" s="28"/>
      <c r="E32" s="28"/>
      <c r="F32" s="28"/>
      <c r="G32" s="28"/>
      <c r="H32" s="28"/>
      <c r="I32" s="32"/>
      <c r="J32" s="30"/>
      <c r="K32" s="30"/>
      <c r="L32" s="30"/>
      <c r="M32" s="31"/>
      <c r="N32" s="30"/>
      <c r="O32" s="30"/>
      <c r="P32" s="32"/>
    </row>
    <row r="33" customFormat="false" ht="14.25" hidden="false" customHeight="false" outlineLevel="0" collapsed="false">
      <c r="A33" s="28"/>
      <c r="B33" s="71" t="s">
        <v>67</v>
      </c>
      <c r="C33" s="28"/>
      <c r="D33" s="28"/>
      <c r="E33" s="28"/>
      <c r="F33" s="28"/>
      <c r="G33" s="28"/>
      <c r="H33" s="28"/>
      <c r="I33" s="30"/>
      <c r="J33" s="30"/>
      <c r="K33" s="30"/>
      <c r="L33" s="30"/>
      <c r="M33" s="31"/>
      <c r="N33" s="30"/>
      <c r="O33" s="30"/>
      <c r="P33" s="32"/>
    </row>
    <row r="34" customFormat="false" ht="12.75" hidden="false" customHeight="false" outlineLevel="1" collapsed="false">
      <c r="B34" s="28" t="s">
        <v>59</v>
      </c>
      <c r="C34" s="72" t="n">
        <v>0.088</v>
      </c>
      <c r="D34" s="28"/>
      <c r="E34" s="28"/>
      <c r="F34" s="28"/>
      <c r="G34" s="28"/>
      <c r="H34" s="28"/>
      <c r="I34" s="30"/>
    </row>
    <row r="35" customFormat="false" ht="12.75" hidden="false" customHeight="false" outlineLevel="1" collapsed="false">
      <c r="B35" s="28" t="s">
        <v>61</v>
      </c>
      <c r="C35" s="73" t="n">
        <v>0.0022</v>
      </c>
      <c r="D35" s="28"/>
      <c r="E35" s="28"/>
      <c r="F35" s="28"/>
      <c r="G35" s="28"/>
      <c r="H35" s="28"/>
      <c r="I35" s="30"/>
    </row>
    <row r="36" customFormat="false" ht="15" hidden="false" customHeight="false" outlineLevel="0" collapsed="false">
      <c r="B36" s="28" t="s">
        <v>63</v>
      </c>
      <c r="C36" s="72" t="n">
        <f aca="false">SUM(C34:C35)</f>
        <v>0.0902</v>
      </c>
      <c r="D36" s="74" t="s">
        <v>68</v>
      </c>
      <c r="E36" s="74"/>
      <c r="F36" s="74"/>
      <c r="G36" s="74"/>
      <c r="H36" s="74"/>
    </row>
    <row r="37" customFormat="false" ht="12.75" hidden="false" customHeight="false" outlineLevel="0" collapsed="false">
      <c r="B37" s="28" t="s">
        <v>64</v>
      </c>
      <c r="C37" s="28" t="n">
        <v>0.00507</v>
      </c>
      <c r="D37" s="72" t="s">
        <v>69</v>
      </c>
      <c r="E37" s="72"/>
      <c r="F37" s="72"/>
      <c r="G37" s="72"/>
      <c r="H37" s="72"/>
    </row>
    <row r="38" customFormat="false" ht="14.25" hidden="false" customHeight="false" outlineLevel="0" collapsed="false">
      <c r="B38" s="0"/>
      <c r="C38" s="75" t="n">
        <f aca="false">+($C$9)-$C$36-(($C$9)-$C$36)*$C$37</f>
        <v>4.904805914</v>
      </c>
      <c r="D38" s="76" t="n">
        <f aca="false">+C9-C38</f>
        <v>0.115194086000001</v>
      </c>
      <c r="E38" s="76"/>
      <c r="F38" s="76"/>
      <c r="G38" s="76"/>
      <c r="H38" s="76"/>
      <c r="I38" s="71"/>
    </row>
    <row r="39" customFormat="false" ht="14.25" hidden="false" customHeight="false" outlineLevel="0" collapsed="false">
      <c r="B39" s="77"/>
      <c r="C39" s="75" t="s">
        <v>6</v>
      </c>
      <c r="D39" s="78"/>
      <c r="E39" s="78"/>
      <c r="F39" s="78"/>
      <c r="G39" s="78"/>
      <c r="H39" s="78"/>
      <c r="I39" s="71"/>
    </row>
    <row r="40" customFormat="false" ht="14.25" hidden="false" customHeight="false" outlineLevel="0" collapsed="false">
      <c r="A40" s="79"/>
      <c r="B40" s="56" t="s">
        <v>70</v>
      </c>
      <c r="C40" s="57"/>
      <c r="D40" s="57"/>
      <c r="E40" s="57"/>
      <c r="F40" s="57"/>
      <c r="G40" s="57"/>
      <c r="H40" s="57"/>
      <c r="I40" s="60"/>
      <c r="J40" s="80"/>
      <c r="K40" s="80"/>
      <c r="L40" s="80"/>
      <c r="M40" s="81"/>
      <c r="N40" s="80"/>
      <c r="O40" s="80"/>
      <c r="P40" s="82"/>
    </row>
    <row r="41" customFormat="false" ht="12.75" hidden="false" customHeight="false" outlineLevel="1" collapsed="false">
      <c r="A41" s="79"/>
      <c r="B41" s="57" t="s">
        <v>59</v>
      </c>
      <c r="C41" s="63" t="n">
        <v>0.0769</v>
      </c>
      <c r="D41" s="57" t="s">
        <v>71</v>
      </c>
      <c r="E41" s="57"/>
      <c r="F41" s="57"/>
      <c r="G41" s="57"/>
      <c r="H41" s="57"/>
      <c r="I41" s="60"/>
      <c r="J41" s="80"/>
      <c r="K41" s="80"/>
      <c r="L41" s="80"/>
      <c r="M41" s="81"/>
      <c r="N41" s="80"/>
      <c r="O41" s="80"/>
      <c r="P41" s="82"/>
    </row>
    <row r="42" customFormat="false" ht="12.75" hidden="false" customHeight="false" outlineLevel="1" collapsed="false">
      <c r="A42" s="79"/>
      <c r="B42" s="57" t="s">
        <v>61</v>
      </c>
      <c r="C42" s="65" t="n">
        <v>0</v>
      </c>
      <c r="D42" s="57" t="s">
        <v>62</v>
      </c>
      <c r="E42" s="57"/>
      <c r="F42" s="57"/>
      <c r="G42" s="57"/>
      <c r="H42" s="57"/>
      <c r="I42" s="60"/>
      <c r="J42" s="80"/>
      <c r="K42" s="80"/>
      <c r="L42" s="80"/>
      <c r="M42" s="81"/>
      <c r="N42" s="80"/>
      <c r="O42" s="80"/>
      <c r="P42" s="82"/>
    </row>
    <row r="43" customFormat="false" ht="12.75" hidden="false" customHeight="false" outlineLevel="0" collapsed="false">
      <c r="A43" s="79"/>
      <c r="B43" s="57" t="s">
        <v>63</v>
      </c>
      <c r="C43" s="63" t="n">
        <f aca="false">SUM(C41:C42)</f>
        <v>0.0769</v>
      </c>
      <c r="D43" s="57"/>
      <c r="E43" s="57"/>
      <c r="F43" s="57"/>
      <c r="G43" s="57"/>
      <c r="H43" s="57"/>
      <c r="I43" s="60"/>
      <c r="J43" s="80"/>
      <c r="K43" s="80"/>
      <c r="L43" s="80"/>
      <c r="M43" s="81"/>
      <c r="N43" s="80"/>
      <c r="O43" s="80"/>
      <c r="P43" s="82"/>
    </row>
    <row r="44" customFormat="false" ht="12.75" hidden="false" customHeight="false" outlineLevel="0" collapsed="false">
      <c r="A44" s="79"/>
      <c r="B44" s="57" t="s">
        <v>64</v>
      </c>
      <c r="C44" s="68" t="n">
        <v>0.0045</v>
      </c>
      <c r="D44" s="57" t="s">
        <v>72</v>
      </c>
      <c r="E44" s="57"/>
      <c r="F44" s="57"/>
      <c r="G44" s="57"/>
      <c r="H44" s="57"/>
      <c r="I44" s="60"/>
      <c r="J44" s="80"/>
      <c r="K44" s="80"/>
      <c r="L44" s="80"/>
      <c r="M44" s="81"/>
      <c r="N44" s="80"/>
      <c r="O44" s="80"/>
      <c r="P44" s="82"/>
    </row>
    <row r="45" customFormat="false" ht="14.25" hidden="false" customHeight="false" outlineLevel="0" collapsed="false">
      <c r="A45" s="79"/>
      <c r="B45" s="66"/>
      <c r="C45" s="69" t="n">
        <f aca="false">ROUND($C$18-$C$43-($C$18-$C$43)*$C$44,4)</f>
        <v>4.9308</v>
      </c>
      <c r="D45" s="70" t="n">
        <f aca="false">+$C$18-C45</f>
        <v>0.0992000000000006</v>
      </c>
      <c r="E45" s="70"/>
      <c r="F45" s="70"/>
      <c r="G45" s="70"/>
      <c r="H45" s="70"/>
      <c r="I45" s="69" t="s">
        <v>6</v>
      </c>
      <c r="J45" s="80"/>
      <c r="K45" s="80"/>
      <c r="L45" s="80"/>
      <c r="M45" s="81"/>
      <c r="N45" s="80"/>
      <c r="O45" s="80"/>
      <c r="P45" s="82"/>
    </row>
    <row r="46" customFormat="false" ht="14.25" hidden="false" customHeight="false" outlineLevel="0" collapsed="false">
      <c r="A46" s="79"/>
      <c r="B46" s="66"/>
      <c r="C46" s="56" t="s">
        <v>73</v>
      </c>
      <c r="D46" s="57"/>
      <c r="E46" s="57"/>
      <c r="F46" s="57"/>
      <c r="G46" s="57"/>
      <c r="H46" s="57"/>
      <c r="I46" s="60"/>
      <c r="J46" s="80"/>
      <c r="K46" s="80"/>
      <c r="L46" s="80"/>
      <c r="M46" s="81"/>
      <c r="N46" s="80"/>
      <c r="O46" s="80"/>
      <c r="P46" s="82"/>
    </row>
    <row r="48" customFormat="false" ht="14.25" hidden="false" customHeight="false" outlineLevel="0" collapsed="false">
      <c r="A48" s="79"/>
      <c r="B48" s="56" t="s">
        <v>74</v>
      </c>
      <c r="C48" s="57"/>
      <c r="D48" s="57"/>
      <c r="E48" s="57"/>
      <c r="F48" s="57"/>
      <c r="G48" s="57"/>
      <c r="H48" s="57"/>
      <c r="I48" s="60"/>
      <c r="J48" s="80"/>
      <c r="K48" s="80"/>
      <c r="L48" s="80"/>
      <c r="M48" s="81"/>
      <c r="N48" s="80"/>
      <c r="O48" s="80"/>
      <c r="P48" s="82"/>
    </row>
    <row r="49" customFormat="false" ht="12.75" hidden="false" customHeight="false" outlineLevel="1" collapsed="false">
      <c r="A49" s="79"/>
      <c r="B49" s="57" t="s">
        <v>59</v>
      </c>
      <c r="C49" s="63" t="n">
        <v>0.0676</v>
      </c>
      <c r="D49" s="57" t="s">
        <v>71</v>
      </c>
      <c r="E49" s="57"/>
      <c r="F49" s="57"/>
      <c r="G49" s="57"/>
      <c r="H49" s="57"/>
      <c r="I49" s="60"/>
      <c r="J49" s="80"/>
      <c r="K49" s="80"/>
      <c r="L49" s="80"/>
      <c r="M49" s="81"/>
      <c r="N49" s="80"/>
      <c r="O49" s="80"/>
      <c r="P49" s="82"/>
    </row>
    <row r="50" customFormat="false" ht="12.75" hidden="false" customHeight="false" outlineLevel="1" collapsed="false">
      <c r="A50" s="79"/>
      <c r="B50" s="57" t="s">
        <v>61</v>
      </c>
      <c r="C50" s="65" t="n">
        <v>0</v>
      </c>
      <c r="D50" s="57" t="s">
        <v>62</v>
      </c>
      <c r="E50" s="57"/>
      <c r="F50" s="57"/>
      <c r="G50" s="57"/>
      <c r="H50" s="57"/>
      <c r="I50" s="60"/>
      <c r="J50" s="80"/>
      <c r="K50" s="80"/>
      <c r="L50" s="80"/>
      <c r="M50" s="81"/>
      <c r="N50" s="80"/>
      <c r="O50" s="80"/>
      <c r="P50" s="82"/>
    </row>
    <row r="51" customFormat="false" ht="12.75" hidden="false" customHeight="false" outlineLevel="0" collapsed="false">
      <c r="A51" s="79"/>
      <c r="B51" s="57" t="s">
        <v>63</v>
      </c>
      <c r="C51" s="63" t="n">
        <f aca="false">SUM(C49:C50)</f>
        <v>0.0676</v>
      </c>
      <c r="D51" s="57"/>
      <c r="E51" s="57"/>
      <c r="F51" s="57"/>
      <c r="G51" s="57"/>
      <c r="H51" s="57"/>
      <c r="I51" s="60"/>
      <c r="J51" s="80"/>
      <c r="K51" s="80"/>
      <c r="L51" s="80"/>
      <c r="M51" s="81"/>
      <c r="N51" s="80"/>
      <c r="O51" s="80"/>
      <c r="P51" s="82"/>
    </row>
    <row r="52" customFormat="false" ht="12.75" hidden="false" customHeight="false" outlineLevel="0" collapsed="false">
      <c r="A52" s="79"/>
      <c r="B52" s="57" t="s">
        <v>64</v>
      </c>
      <c r="C52" s="68" t="n">
        <v>0.0046</v>
      </c>
      <c r="D52" s="57" t="s">
        <v>72</v>
      </c>
      <c r="E52" s="57"/>
      <c r="F52" s="57"/>
      <c r="G52" s="57"/>
      <c r="H52" s="57"/>
      <c r="I52" s="60"/>
      <c r="J52" s="80"/>
      <c r="K52" s="80"/>
      <c r="L52" s="80"/>
      <c r="M52" s="81"/>
      <c r="N52" s="80"/>
      <c r="O52" s="80"/>
      <c r="P52" s="82"/>
    </row>
    <row r="53" customFormat="false" ht="14.25" hidden="false" customHeight="false" outlineLevel="0" collapsed="false">
      <c r="A53" s="79"/>
      <c r="B53" s="66"/>
      <c r="C53" s="69" t="n">
        <f aca="false">ROUND($C$18-$C$43-($C$18-$C$43)*$C$44,4)</f>
        <v>4.9308</v>
      </c>
      <c r="D53" s="70" t="n">
        <f aca="false">+$C$18-C53</f>
        <v>0.0992000000000006</v>
      </c>
      <c r="E53" s="70"/>
      <c r="F53" s="70"/>
      <c r="G53" s="70"/>
      <c r="H53" s="70"/>
      <c r="I53" s="69" t="s">
        <v>6</v>
      </c>
      <c r="J53" s="80"/>
      <c r="K53" s="80"/>
      <c r="L53" s="80"/>
      <c r="M53" s="81"/>
      <c r="N53" s="80"/>
      <c r="O53" s="80"/>
      <c r="P53" s="82"/>
    </row>
    <row r="54" customFormat="false" ht="14.25" hidden="false" customHeight="false" outlineLevel="0" collapsed="false">
      <c r="A54" s="79"/>
      <c r="B54" s="66"/>
      <c r="C54" s="56" t="s">
        <v>73</v>
      </c>
      <c r="D54" s="57"/>
      <c r="E54" s="57"/>
      <c r="F54" s="57"/>
      <c r="G54" s="57"/>
      <c r="H54" s="57"/>
      <c r="I54" s="60"/>
      <c r="J54" s="80"/>
      <c r="K54" s="80"/>
      <c r="L54" s="80"/>
      <c r="M54" s="81"/>
      <c r="N54" s="80"/>
      <c r="O54" s="80"/>
      <c r="P54" s="82"/>
    </row>
    <row r="55" customFormat="false" ht="14.25" hidden="false" customHeight="false" outlineLevel="0" collapsed="false">
      <c r="B55" s="54" t="s">
        <v>75</v>
      </c>
      <c r="C55" s="28"/>
      <c r="D55" s="28"/>
      <c r="E55" s="28"/>
      <c r="F55" s="28"/>
      <c r="G55" s="28"/>
      <c r="H55" s="28"/>
      <c r="I55" s="32"/>
    </row>
    <row r="56" customFormat="false" ht="12.75" hidden="false" customHeight="false" outlineLevel="1" collapsed="false">
      <c r="B56" s="28" t="s">
        <v>59</v>
      </c>
      <c r="C56" s="72" t="n">
        <v>0.1244</v>
      </c>
      <c r="D56" s="28" t="s">
        <v>76</v>
      </c>
      <c r="E56" s="28"/>
      <c r="F56" s="28"/>
      <c r="G56" s="28"/>
      <c r="H56" s="28"/>
      <c r="I56" s="32"/>
    </row>
    <row r="57" customFormat="false" ht="12.75" hidden="false" customHeight="false" outlineLevel="1" collapsed="false">
      <c r="B57" s="28" t="s">
        <v>61</v>
      </c>
      <c r="C57" s="73" t="n">
        <v>0</v>
      </c>
      <c r="D57" s="28" t="s">
        <v>77</v>
      </c>
      <c r="E57" s="28"/>
      <c r="F57" s="28"/>
      <c r="G57" s="28"/>
      <c r="H57" s="28"/>
      <c r="I57" s="32"/>
    </row>
    <row r="58" customFormat="false" ht="12.75" hidden="false" customHeight="false" outlineLevel="0" collapsed="false">
      <c r="B58" s="28" t="s">
        <v>63</v>
      </c>
      <c r="C58" s="72" t="n">
        <f aca="false">SUM(C56:C57)</f>
        <v>0.1244</v>
      </c>
      <c r="D58" s="28"/>
      <c r="E58" s="28"/>
      <c r="F58" s="28"/>
      <c r="G58" s="28"/>
      <c r="H58" s="28"/>
      <c r="I58" s="32"/>
    </row>
    <row r="59" customFormat="false" ht="12.75" hidden="false" customHeight="false" outlineLevel="0" collapsed="false">
      <c r="B59" s="28" t="s">
        <v>64</v>
      </c>
      <c r="C59" s="83" t="n">
        <v>0.01</v>
      </c>
      <c r="D59" s="28" t="s">
        <v>76</v>
      </c>
      <c r="E59" s="28"/>
      <c r="F59" s="28"/>
      <c r="G59" s="28"/>
      <c r="H59" s="28"/>
      <c r="I59" s="32"/>
    </row>
    <row r="60" customFormat="false" ht="14.25" hidden="false" customHeight="false" outlineLevel="0" collapsed="false">
      <c r="B60" s="30"/>
      <c r="C60" s="78" t="n">
        <f aca="false">ROUND($C$8-$C$58-($C$8-$C$58)*$C$59,4)</f>
        <v>4.7278</v>
      </c>
      <c r="D60" s="75" t="n">
        <f aca="false">+$C$8-C60</f>
        <v>0.1722</v>
      </c>
      <c r="E60" s="75"/>
      <c r="F60" s="75"/>
      <c r="G60" s="75"/>
      <c r="H60" s="75"/>
      <c r="I60" s="78" t="s">
        <v>6</v>
      </c>
    </row>
    <row r="61" customFormat="false" ht="14.25" hidden="false" customHeight="false" outlineLevel="0" collapsed="false">
      <c r="B61" s="30"/>
      <c r="C61" s="54" t="s">
        <v>78</v>
      </c>
      <c r="D61" s="28"/>
      <c r="E61" s="28"/>
      <c r="F61" s="28"/>
      <c r="G61" s="28"/>
      <c r="H61" s="28"/>
      <c r="I61" s="32"/>
    </row>
    <row r="63" customFormat="false" ht="14.25" hidden="false" customHeight="false" outlineLevel="0" collapsed="false">
      <c r="B63" s="54" t="s">
        <v>79</v>
      </c>
      <c r="C63" s="28"/>
      <c r="D63" s="28"/>
      <c r="E63" s="28"/>
      <c r="F63" s="28"/>
      <c r="G63" s="28"/>
      <c r="H63" s="28"/>
      <c r="I63" s="32"/>
    </row>
    <row r="64" customFormat="false" ht="12.75" hidden="false" customHeight="false" outlineLevel="1" collapsed="false">
      <c r="B64" s="28" t="s">
        <v>59</v>
      </c>
      <c r="C64" s="72" t="n">
        <v>0.115</v>
      </c>
      <c r="D64" s="28" t="s">
        <v>80</v>
      </c>
      <c r="E64" s="28"/>
      <c r="F64" s="28"/>
      <c r="G64" s="28"/>
      <c r="H64" s="28"/>
      <c r="I64" s="32"/>
    </row>
    <row r="65" customFormat="false" ht="12.75" hidden="false" customHeight="false" outlineLevel="1" collapsed="false">
      <c r="B65" s="28" t="s">
        <v>61</v>
      </c>
      <c r="C65" s="73" t="n">
        <v>0</v>
      </c>
      <c r="D65" s="28" t="s">
        <v>62</v>
      </c>
      <c r="E65" s="28"/>
      <c r="F65" s="28"/>
      <c r="G65" s="28"/>
      <c r="H65" s="28"/>
      <c r="I65" s="32"/>
    </row>
    <row r="66" customFormat="false" ht="12.75" hidden="false" customHeight="false" outlineLevel="0" collapsed="false">
      <c r="B66" s="28" t="s">
        <v>63</v>
      </c>
      <c r="C66" s="72" t="n">
        <f aca="false">SUM(C64:C65)</f>
        <v>0.115</v>
      </c>
      <c r="D66" s="28"/>
      <c r="E66" s="28"/>
      <c r="F66" s="28"/>
      <c r="G66" s="28"/>
      <c r="H66" s="28"/>
      <c r="I66" s="32"/>
    </row>
    <row r="67" customFormat="false" ht="12.75" hidden="false" customHeight="false" outlineLevel="0" collapsed="false">
      <c r="B67" s="28" t="s">
        <v>64</v>
      </c>
      <c r="C67" s="83" t="n">
        <v>0.005</v>
      </c>
      <c r="D67" s="28" t="s">
        <v>81</v>
      </c>
      <c r="E67" s="28"/>
      <c r="F67" s="28"/>
      <c r="G67" s="28"/>
      <c r="H67" s="28"/>
      <c r="I67" s="32"/>
    </row>
    <row r="68" customFormat="false" ht="14.25" hidden="false" customHeight="false" outlineLevel="0" collapsed="false">
      <c r="B68" s="30" t="s">
        <v>82</v>
      </c>
      <c r="C68" s="78" t="n">
        <f aca="false">ROUND($C$13-$C$66-($C$13-$C$66)*$C$67,4)</f>
        <v>4.781</v>
      </c>
      <c r="D68" s="75" t="n">
        <f aca="false">+$C$13-C68</f>
        <v>0.139</v>
      </c>
      <c r="E68" s="75"/>
      <c r="F68" s="75"/>
      <c r="G68" s="75"/>
      <c r="H68" s="75"/>
      <c r="I68" s="78" t="s">
        <v>6</v>
      </c>
    </row>
    <row r="69" customFormat="false" ht="14.25" hidden="false" customHeight="false" outlineLevel="0" collapsed="false">
      <c r="B69" s="30"/>
      <c r="C69" s="54" t="s">
        <v>83</v>
      </c>
      <c r="D69" s="28"/>
      <c r="E69" s="28"/>
      <c r="F69" s="28"/>
      <c r="G69" s="28"/>
      <c r="H69" s="28"/>
      <c r="I69" s="32"/>
    </row>
    <row r="71" customFormat="false" ht="14.25" hidden="false" customHeight="false" outlineLevel="0" collapsed="false">
      <c r="A71" s="79"/>
      <c r="B71" s="56" t="s">
        <v>84</v>
      </c>
      <c r="C71" s="57"/>
      <c r="D71" s="57"/>
      <c r="E71" s="57"/>
      <c r="F71" s="57"/>
      <c r="G71" s="57"/>
      <c r="H71" s="57"/>
      <c r="I71" s="60"/>
      <c r="J71" s="80"/>
      <c r="K71" s="80"/>
      <c r="L71" s="80"/>
      <c r="M71" s="81"/>
      <c r="N71" s="80"/>
      <c r="O71" s="80"/>
      <c r="P71" s="82"/>
    </row>
    <row r="72" customFormat="false" ht="13.5" hidden="false" customHeight="true" outlineLevel="1" collapsed="false">
      <c r="A72" s="79"/>
      <c r="B72" s="57" t="s">
        <v>59</v>
      </c>
      <c r="C72" s="63" t="n">
        <f aca="false">0.0059+0.0051</f>
        <v>0.011</v>
      </c>
      <c r="D72" s="57" t="s">
        <v>85</v>
      </c>
      <c r="E72" s="57"/>
      <c r="F72" s="57"/>
      <c r="G72" s="57"/>
      <c r="H72" s="57"/>
      <c r="I72" s="60"/>
      <c r="J72" s="80"/>
      <c r="K72" s="84" t="s">
        <v>6</v>
      </c>
      <c r="L72" s="80"/>
      <c r="M72" s="81"/>
      <c r="N72" s="80"/>
      <c r="O72" s="80"/>
      <c r="P72" s="82"/>
    </row>
    <row r="73" customFormat="false" ht="13.5" hidden="false" customHeight="true" outlineLevel="1" collapsed="false">
      <c r="A73" s="79"/>
      <c r="B73" s="57" t="s">
        <v>61</v>
      </c>
      <c r="C73" s="65" t="n">
        <v>0.0022</v>
      </c>
      <c r="D73" s="57" t="s">
        <v>86</v>
      </c>
      <c r="E73" s="57"/>
      <c r="F73" s="57"/>
      <c r="G73" s="57"/>
      <c r="H73" s="57"/>
      <c r="I73" s="60"/>
      <c r="J73" s="80"/>
      <c r="K73" s="84" t="s">
        <v>6</v>
      </c>
      <c r="L73" s="80"/>
      <c r="M73" s="81"/>
      <c r="N73" s="80"/>
      <c r="O73" s="80"/>
      <c r="P73" s="82"/>
    </row>
    <row r="74" customFormat="false" ht="12.75" hidden="false" customHeight="false" outlineLevel="0" collapsed="false">
      <c r="A74" s="79"/>
      <c r="B74" s="57" t="s">
        <v>63</v>
      </c>
      <c r="C74" s="63" t="n">
        <f aca="false">SUM(C72:C73)</f>
        <v>0.0132</v>
      </c>
      <c r="D74" s="57"/>
      <c r="E74" s="57"/>
      <c r="F74" s="57"/>
      <c r="G74" s="57"/>
      <c r="H74" s="57"/>
      <c r="I74" s="60"/>
      <c r="J74" s="80"/>
      <c r="K74" s="80"/>
      <c r="L74" s="80"/>
      <c r="M74" s="81"/>
      <c r="N74" s="80"/>
      <c r="O74" s="80"/>
      <c r="P74" s="82"/>
    </row>
    <row r="75" customFormat="false" ht="12.75" hidden="false" customHeight="false" outlineLevel="0" collapsed="false">
      <c r="A75" s="79"/>
      <c r="B75" s="57" t="s">
        <v>64</v>
      </c>
      <c r="C75" s="68" t="n">
        <v>0.0212</v>
      </c>
      <c r="D75" s="57" t="s">
        <v>87</v>
      </c>
      <c r="E75" s="57"/>
      <c r="F75" s="57"/>
      <c r="G75" s="57"/>
      <c r="H75" s="57"/>
      <c r="I75" s="60"/>
      <c r="J75" s="80"/>
      <c r="K75" s="80"/>
      <c r="L75" s="80"/>
      <c r="M75" s="81"/>
      <c r="N75" s="80"/>
      <c r="O75" s="80"/>
      <c r="P75" s="82"/>
    </row>
    <row r="76" customFormat="false" ht="14.25" hidden="false" customHeight="false" outlineLevel="0" collapsed="false">
      <c r="A76" s="79"/>
      <c r="B76" s="66"/>
      <c r="C76" s="69" t="n">
        <f aca="false">ROUND($C$11-$C$74-($C$11-$C$74)*$C$75,4)</f>
        <v>4.7832</v>
      </c>
      <c r="D76" s="70" t="n">
        <f aca="false">+$C$11-C76</f>
        <v>0.1168</v>
      </c>
      <c r="E76" s="70"/>
      <c r="F76" s="70"/>
      <c r="G76" s="70"/>
      <c r="H76" s="70"/>
      <c r="I76" s="69" t="s">
        <v>6</v>
      </c>
      <c r="J76" s="80"/>
      <c r="K76" s="80"/>
      <c r="L76" s="80"/>
      <c r="M76" s="81"/>
      <c r="N76" s="80"/>
      <c r="O76" s="80"/>
      <c r="P76" s="82"/>
    </row>
    <row r="77" customFormat="false" ht="14.25" hidden="false" customHeight="false" outlineLevel="0" collapsed="false">
      <c r="A77" s="79"/>
      <c r="B77" s="66"/>
      <c r="C77" s="56" t="s">
        <v>88</v>
      </c>
      <c r="D77" s="57"/>
      <c r="E77" s="57"/>
      <c r="F77" s="57"/>
      <c r="G77" s="57"/>
      <c r="H77" s="57"/>
      <c r="I77" s="60"/>
      <c r="J77" s="80"/>
      <c r="K77" s="80"/>
      <c r="L77" s="80"/>
      <c r="M77" s="81"/>
      <c r="N77" s="80"/>
      <c r="O77" s="80"/>
      <c r="P77" s="82"/>
    </row>
    <row r="79" customFormat="false" ht="14.25" hidden="false" customHeight="false" outlineLevel="0" collapsed="false">
      <c r="B79" s="54" t="s">
        <v>89</v>
      </c>
      <c r="C79" s="28"/>
      <c r="D79" s="28"/>
      <c r="E79" s="28"/>
      <c r="F79" s="28"/>
      <c r="G79" s="28"/>
      <c r="H79" s="28"/>
    </row>
    <row r="80" customFormat="false" ht="12.75" hidden="false" customHeight="false" outlineLevel="1" collapsed="false">
      <c r="B80" s="28" t="s">
        <v>59</v>
      </c>
      <c r="C80" s="72" t="n">
        <v>0.123</v>
      </c>
      <c r="D80" s="28" t="s">
        <v>90</v>
      </c>
      <c r="E80" s="28"/>
      <c r="F80" s="28"/>
      <c r="G80" s="28"/>
      <c r="H80" s="28"/>
    </row>
    <row r="81" customFormat="false" ht="12.75" hidden="false" customHeight="false" outlineLevel="1" collapsed="false">
      <c r="B81" s="85" t="s">
        <v>91</v>
      </c>
      <c r="C81" s="73" t="n">
        <v>0.015</v>
      </c>
      <c r="D81" s="28" t="s">
        <v>90</v>
      </c>
      <c r="E81" s="28"/>
      <c r="F81" s="28"/>
      <c r="G81" s="28"/>
      <c r="H81" s="28"/>
    </row>
    <row r="82" customFormat="false" ht="12.75" hidden="false" customHeight="false" outlineLevel="0" collapsed="false">
      <c r="B82" s="28" t="s">
        <v>63</v>
      </c>
      <c r="C82" s="72" t="n">
        <f aca="false">SUM(C80:C81)</f>
        <v>0.138</v>
      </c>
      <c r="D82" s="28"/>
      <c r="E82" s="28"/>
      <c r="F82" s="28"/>
      <c r="G82" s="28"/>
      <c r="H82" s="28"/>
    </row>
    <row r="83" customFormat="false" ht="12.75" hidden="false" customHeight="false" outlineLevel="0" collapsed="false">
      <c r="B83" s="28" t="s">
        <v>64</v>
      </c>
      <c r="C83" s="83" t="n">
        <v>0</v>
      </c>
      <c r="D83" s="28" t="s">
        <v>90</v>
      </c>
      <c r="E83" s="28"/>
      <c r="F83" s="28"/>
      <c r="G83" s="28"/>
      <c r="H83" s="28"/>
    </row>
    <row r="84" customFormat="false" ht="14.25" hidden="false" customHeight="false" outlineLevel="0" collapsed="false">
      <c r="B84" s="30"/>
      <c r="C84" s="78" t="n">
        <f aca="false">ROUND($C$10-$C$82-($C$10-$C$82)*$C$83,4)</f>
        <v>4.892</v>
      </c>
      <c r="D84" s="75" t="n">
        <f aca="false">+$C$10-C84</f>
        <v>0.138</v>
      </c>
      <c r="E84" s="75"/>
      <c r="F84" s="75"/>
      <c r="G84" s="75"/>
      <c r="H84" s="75"/>
    </row>
    <row r="85" customFormat="false" ht="14.25" hidden="false" customHeight="false" outlineLevel="0" collapsed="false">
      <c r="B85" s="30"/>
      <c r="C85" s="54" t="s">
        <v>92</v>
      </c>
      <c r="D85" s="28"/>
      <c r="E85" s="28"/>
      <c r="F85" s="28"/>
      <c r="G85" s="28"/>
      <c r="H85" s="28"/>
    </row>
    <row r="88" customFormat="false" ht="14.25" hidden="false" customHeight="false" outlineLevel="0" collapsed="false">
      <c r="B88" s="54" t="s">
        <v>75</v>
      </c>
      <c r="C88" s="28"/>
      <c r="D88" s="28"/>
      <c r="E88" s="28"/>
      <c r="F88" s="28"/>
      <c r="G88" s="28"/>
      <c r="H88" s="28"/>
      <c r="I88" s="32"/>
    </row>
    <row r="89" customFormat="false" ht="12.75" hidden="false" customHeight="false" outlineLevel="1" collapsed="false">
      <c r="B89" s="28" t="s">
        <v>59</v>
      </c>
      <c r="C89" s="72" t="n">
        <v>0.1599</v>
      </c>
      <c r="D89" s="28" t="s">
        <v>76</v>
      </c>
      <c r="E89" s="28"/>
      <c r="F89" s="28"/>
      <c r="G89" s="28"/>
      <c r="H89" s="28"/>
      <c r="I89" s="32"/>
    </row>
    <row r="90" customFormat="false" ht="12.75" hidden="false" customHeight="false" outlineLevel="1" collapsed="false">
      <c r="B90" s="28" t="s">
        <v>61</v>
      </c>
      <c r="C90" s="73" t="n">
        <v>0</v>
      </c>
      <c r="D90" s="28" t="s">
        <v>77</v>
      </c>
      <c r="E90" s="28"/>
      <c r="F90" s="28"/>
      <c r="G90" s="28"/>
      <c r="H90" s="28"/>
      <c r="I90" s="32"/>
    </row>
    <row r="91" customFormat="false" ht="12.75" hidden="false" customHeight="false" outlineLevel="0" collapsed="false">
      <c r="B91" s="28" t="s">
        <v>63</v>
      </c>
      <c r="C91" s="72" t="n">
        <f aca="false">SUM(C89:C90)</f>
        <v>0.1599</v>
      </c>
      <c r="D91" s="28"/>
      <c r="E91" s="28"/>
      <c r="F91" s="28"/>
      <c r="G91" s="28"/>
      <c r="H91" s="28"/>
      <c r="I91" s="32"/>
    </row>
    <row r="92" customFormat="false" ht="12.75" hidden="false" customHeight="false" outlineLevel="0" collapsed="false">
      <c r="B92" s="28" t="s">
        <v>64</v>
      </c>
      <c r="C92" s="83" t="n">
        <v>0</v>
      </c>
      <c r="D92" s="28" t="s">
        <v>76</v>
      </c>
      <c r="E92" s="28"/>
      <c r="F92" s="28"/>
      <c r="G92" s="28"/>
      <c r="H92" s="28"/>
      <c r="I92" s="32"/>
    </row>
    <row r="93" customFormat="false" ht="14.25" hidden="false" customHeight="false" outlineLevel="0" collapsed="false">
      <c r="B93" s="30"/>
      <c r="C93" s="78" t="n">
        <f aca="false">ROUND($C$8-$C$58-($C$8-$C$58)*$C$59,4)</f>
        <v>4.7278</v>
      </c>
      <c r="D93" s="75" t="n">
        <f aca="false">C91</f>
        <v>0.1599</v>
      </c>
      <c r="E93" s="75"/>
      <c r="F93" s="75"/>
      <c r="G93" s="75"/>
      <c r="H93" s="75"/>
      <c r="I93" s="78" t="s">
        <v>6</v>
      </c>
    </row>
    <row r="94" customFormat="false" ht="14.25" hidden="false" customHeight="false" outlineLevel="0" collapsed="false">
      <c r="B94" s="30"/>
      <c r="C94" s="54" t="s">
        <v>78</v>
      </c>
      <c r="D94" s="28"/>
      <c r="E94" s="28"/>
      <c r="F94" s="28"/>
      <c r="G94" s="28"/>
      <c r="H94" s="28"/>
      <c r="I94" s="32"/>
    </row>
    <row r="95" customFormat="false" ht="14.25" hidden="false" customHeight="false" outlineLevel="0" collapsed="false">
      <c r="B95" s="30"/>
      <c r="C95" s="54"/>
      <c r="D95" s="28"/>
      <c r="E95" s="28"/>
      <c r="F95" s="28"/>
      <c r="G95" s="28"/>
      <c r="H95" s="28"/>
      <c r="I95" s="32"/>
    </row>
    <row r="96" customFormat="false" ht="14.25" hidden="false" customHeight="false" outlineLevel="0" collapsed="false">
      <c r="B96" s="30"/>
      <c r="C96" s="54"/>
      <c r="D96" s="28"/>
      <c r="E96" s="28"/>
      <c r="F96" s="28"/>
      <c r="G96" s="28"/>
      <c r="H96" s="28"/>
      <c r="I96" s="32"/>
    </row>
    <row r="97" customFormat="false" ht="15" hidden="false" customHeight="false" outlineLevel="0" collapsed="false">
      <c r="A97" s="36"/>
      <c r="B97" s="54" t="s">
        <v>56</v>
      </c>
      <c r="C97" s="28"/>
      <c r="D97" s="28"/>
      <c r="E97" s="28"/>
      <c r="F97" s="28"/>
      <c r="G97" s="28"/>
      <c r="H97" s="28"/>
      <c r="I97" s="32"/>
      <c r="J97" s="39"/>
      <c r="K97" s="39"/>
      <c r="L97" s="39"/>
      <c r="M97" s="86"/>
      <c r="N97" s="39"/>
      <c r="O97" s="39"/>
      <c r="P97" s="35"/>
    </row>
    <row r="98" customFormat="false" ht="15" hidden="false" customHeight="false" outlineLevel="1" collapsed="false">
      <c r="A98" s="36"/>
      <c r="B98" s="28" t="s">
        <v>59</v>
      </c>
      <c r="C98" s="72" t="n">
        <v>0.066</v>
      </c>
      <c r="D98" s="28" t="s">
        <v>93</v>
      </c>
      <c r="E98" s="28"/>
      <c r="F98" s="28"/>
      <c r="G98" s="28"/>
      <c r="H98" s="28"/>
      <c r="I98" s="32"/>
      <c r="J98" s="39"/>
      <c r="K98" s="39"/>
      <c r="L98" s="39"/>
      <c r="M98" s="86"/>
      <c r="N98" s="39"/>
      <c r="O98" s="39"/>
      <c r="P98" s="35"/>
    </row>
    <row r="99" customFormat="false" ht="15" hidden="false" customHeight="false" outlineLevel="1" collapsed="false">
      <c r="A99" s="36"/>
      <c r="B99" s="28" t="s">
        <v>61</v>
      </c>
      <c r="C99" s="73" t="n">
        <v>0</v>
      </c>
      <c r="D99" s="28" t="s">
        <v>62</v>
      </c>
      <c r="E99" s="28"/>
      <c r="F99" s="28"/>
      <c r="G99" s="28"/>
      <c r="H99" s="28"/>
      <c r="I99" s="32"/>
      <c r="J99" s="39"/>
      <c r="K99" s="39"/>
      <c r="L99" s="39"/>
      <c r="M99" s="86"/>
      <c r="N99" s="39"/>
      <c r="O99" s="39"/>
      <c r="P99" s="35"/>
    </row>
    <row r="100" customFormat="false" ht="12.75" hidden="false" customHeight="false" outlineLevel="0" collapsed="false">
      <c r="A100" s="28"/>
      <c r="B100" s="28" t="s">
        <v>63</v>
      </c>
      <c r="C100" s="72" t="n">
        <f aca="false">SUM(C98:C99)</f>
        <v>0.066</v>
      </c>
      <c r="D100" s="28"/>
      <c r="E100" s="28"/>
      <c r="F100" s="28"/>
      <c r="G100" s="28"/>
      <c r="H100" s="28"/>
      <c r="I100" s="32"/>
      <c r="J100" s="30"/>
      <c r="K100" s="30"/>
      <c r="L100" s="30"/>
      <c r="M100" s="31"/>
      <c r="N100" s="30"/>
      <c r="O100" s="30"/>
      <c r="P100" s="32"/>
    </row>
    <row r="101" customFormat="false" ht="12.75" hidden="false" customHeight="false" outlineLevel="0" collapsed="false">
      <c r="A101" s="28"/>
      <c r="B101" s="28" t="s">
        <v>64</v>
      </c>
      <c r="C101" s="83" t="n">
        <v>0</v>
      </c>
      <c r="D101" s="28" t="s">
        <v>94</v>
      </c>
      <c r="E101" s="28"/>
      <c r="F101" s="28"/>
      <c r="G101" s="28"/>
      <c r="H101" s="28"/>
      <c r="I101" s="32"/>
      <c r="J101" s="30"/>
      <c r="K101" s="30"/>
      <c r="L101" s="30"/>
      <c r="M101" s="31"/>
      <c r="N101" s="30"/>
      <c r="O101" s="30"/>
      <c r="P101" s="32"/>
    </row>
    <row r="102" customFormat="false" ht="14.25" hidden="false" customHeight="false" outlineLevel="0" collapsed="false">
      <c r="A102" s="28"/>
      <c r="B102" s="30"/>
      <c r="C102" s="78" t="n">
        <f aca="false">ROUND($C$17-$C$28-($C$17-$C$28)*$C$29,4)</f>
        <v>4.8898</v>
      </c>
      <c r="D102" s="75" t="n">
        <f aca="false">+$C$17-C102</f>
        <v>0.0902000000000003</v>
      </c>
      <c r="E102" s="75"/>
      <c r="F102" s="75"/>
      <c r="G102" s="75"/>
      <c r="H102" s="75"/>
      <c r="I102" s="78" t="s">
        <v>6</v>
      </c>
      <c r="J102" s="30"/>
      <c r="K102" s="30"/>
      <c r="L102" s="30"/>
      <c r="M102" s="31"/>
      <c r="N102" s="30"/>
      <c r="O102" s="30"/>
      <c r="P102" s="32"/>
    </row>
    <row r="103" customFormat="false" ht="14.25" hidden="false" customHeight="false" outlineLevel="0" collapsed="false">
      <c r="A103" s="28"/>
      <c r="B103" s="30"/>
      <c r="C103" s="54" t="s">
        <v>66</v>
      </c>
      <c r="D103" s="28"/>
      <c r="E103" s="28"/>
      <c r="F103" s="28"/>
      <c r="G103" s="28"/>
      <c r="H103" s="28"/>
      <c r="I103" s="32"/>
      <c r="J103" s="30"/>
      <c r="K103" s="30"/>
      <c r="L103" s="30"/>
      <c r="M103" s="31"/>
      <c r="N103" s="30"/>
      <c r="O103" s="30"/>
      <c r="P103" s="32"/>
    </row>
    <row r="104" customFormat="false" ht="12" hidden="false" customHeight="false" outlineLevel="0" collapsed="false">
      <c r="A104" s="87" t="s">
        <v>95</v>
      </c>
    </row>
    <row r="112" customFormat="false" ht="24" hidden="false" customHeight="false" outlineLevel="0" collapsed="false">
      <c r="A112" s="88"/>
      <c r="B112" s="88" t="s">
        <v>96</v>
      </c>
      <c r="C112" s="88" t="s">
        <v>97</v>
      </c>
      <c r="D112" s="89" t="s">
        <v>98</v>
      </c>
      <c r="E112" s="89" t="s">
        <v>99</v>
      </c>
      <c r="F112" s="89" t="s">
        <v>100</v>
      </c>
      <c r="G112" s="89" t="s">
        <v>101</v>
      </c>
      <c r="H112" s="89"/>
      <c r="I112" s="89" t="s">
        <v>102</v>
      </c>
      <c r="J112" s="89"/>
      <c r="K112" s="89"/>
      <c r="L112" s="89"/>
      <c r="M112" s="90"/>
      <c r="N112" s="89"/>
      <c r="O112" s="89"/>
      <c r="P112" s="91"/>
    </row>
    <row r="113" customFormat="false" ht="12" hidden="false" customHeight="false" outlineLevel="0" collapsed="false">
      <c r="A113" s="92"/>
      <c r="B113" s="93"/>
      <c r="C113" s="94"/>
      <c r="D113" s="94"/>
      <c r="E113" s="94"/>
      <c r="F113" s="94"/>
      <c r="G113" s="94"/>
      <c r="H113" s="95"/>
      <c r="I113" s="95"/>
      <c r="J113" s="95"/>
      <c r="K113" s="95"/>
      <c r="L113" s="95"/>
      <c r="M113" s="96"/>
      <c r="N113" s="95"/>
      <c r="O113" s="95"/>
      <c r="P113" s="97"/>
    </row>
    <row r="114" customFormat="false" ht="12" hidden="false" customHeight="false" outlineLevel="0" collapsed="false">
      <c r="A114" s="92" t="n">
        <v>1</v>
      </c>
      <c r="B114" s="98" t="n">
        <v>5.02</v>
      </c>
      <c r="C114" s="94" t="n">
        <v>5.18</v>
      </c>
      <c r="D114" s="94" t="n">
        <v>5.19</v>
      </c>
      <c r="E114" s="94" t="n">
        <v>5.31</v>
      </c>
      <c r="F114" s="94" t="n">
        <v>5.075</v>
      </c>
      <c r="G114" s="94" t="n">
        <v>5.14</v>
      </c>
      <c r="H114" s="95"/>
      <c r="I114" s="95" t="n">
        <v>5.12</v>
      </c>
      <c r="J114" s="95"/>
      <c r="K114" s="95"/>
      <c r="L114" s="95"/>
      <c r="M114" s="96"/>
      <c r="N114" s="95"/>
      <c r="O114" s="95"/>
      <c r="P114" s="97"/>
    </row>
    <row r="115" customFormat="false" ht="12" hidden="false" customHeight="false" outlineLevel="0" collapsed="false">
      <c r="A115" s="92" t="n">
        <v>2</v>
      </c>
      <c r="B115" s="98" t="n">
        <v>4.945</v>
      </c>
      <c r="C115" s="94" t="n">
        <v>5.105</v>
      </c>
      <c r="D115" s="94" t="n">
        <v>5.115</v>
      </c>
      <c r="E115" s="94" t="n">
        <v>5.295</v>
      </c>
      <c r="F115" s="94" t="n">
        <v>4.955</v>
      </c>
      <c r="G115" s="94" t="n">
        <v>5.085</v>
      </c>
      <c r="H115" s="95"/>
      <c r="I115" s="95" t="n">
        <v>5.04</v>
      </c>
      <c r="J115" s="95"/>
      <c r="K115" s="95"/>
      <c r="L115" s="95"/>
      <c r="M115" s="96"/>
      <c r="N115" s="95"/>
      <c r="O115" s="95"/>
      <c r="P115" s="97"/>
    </row>
    <row r="116" customFormat="false" ht="12" hidden="false" customHeight="false" outlineLevel="0" collapsed="false">
      <c r="A116" s="92" t="n">
        <v>3</v>
      </c>
      <c r="B116" s="98" t="n">
        <v>4.945</v>
      </c>
      <c r="C116" s="94" t="n">
        <v>5.13</v>
      </c>
      <c r="D116" s="94" t="n">
        <v>5.1</v>
      </c>
      <c r="E116" s="94" t="n">
        <v>5.21</v>
      </c>
      <c r="F116" s="94" t="n">
        <v>5.005</v>
      </c>
      <c r="G116" s="94" t="n">
        <v>5.08</v>
      </c>
      <c r="H116" s="95"/>
      <c r="I116" s="95" t="n">
        <v>5.01</v>
      </c>
      <c r="J116" s="95"/>
      <c r="K116" s="95"/>
      <c r="L116" s="95"/>
      <c r="M116" s="96"/>
      <c r="N116" s="95"/>
      <c r="O116" s="95"/>
      <c r="P116" s="97"/>
    </row>
    <row r="117" customFormat="false" ht="12" hidden="false" customHeight="false" outlineLevel="0" collapsed="false">
      <c r="A117" s="92" t="n">
        <v>4</v>
      </c>
      <c r="B117" s="98" t="n">
        <v>4.945</v>
      </c>
      <c r="C117" s="94" t="n">
        <v>5.13</v>
      </c>
      <c r="D117" s="94" t="n">
        <v>5.1</v>
      </c>
      <c r="E117" s="94" t="n">
        <v>5.21</v>
      </c>
      <c r="F117" s="94" t="n">
        <v>5.005</v>
      </c>
      <c r="G117" s="94" t="n">
        <v>5.08</v>
      </c>
      <c r="H117" s="95"/>
      <c r="I117" s="95" t="n">
        <v>5.01</v>
      </c>
      <c r="J117" s="95"/>
      <c r="K117" s="95"/>
      <c r="L117" s="95"/>
      <c r="M117" s="96"/>
      <c r="N117" s="95"/>
      <c r="O117" s="95"/>
      <c r="P117" s="97"/>
    </row>
    <row r="118" customFormat="false" ht="12" hidden="false" customHeight="false" outlineLevel="0" collapsed="false">
      <c r="A118" s="92" t="n">
        <v>5</v>
      </c>
      <c r="B118" s="98" t="n">
        <v>4.945</v>
      </c>
      <c r="C118" s="94" t="n">
        <v>5.13</v>
      </c>
      <c r="D118" s="94" t="n">
        <v>5.1</v>
      </c>
      <c r="E118" s="94" t="n">
        <v>5.21</v>
      </c>
      <c r="F118" s="94" t="n">
        <v>5.005</v>
      </c>
      <c r="G118" s="94" t="n">
        <v>5.08</v>
      </c>
      <c r="H118" s="95"/>
      <c r="I118" s="95" t="n">
        <v>5.01</v>
      </c>
      <c r="J118" s="95"/>
      <c r="K118" s="95"/>
      <c r="L118" s="95"/>
      <c r="M118" s="96"/>
      <c r="N118" s="95"/>
      <c r="O118" s="95"/>
      <c r="P118" s="97"/>
    </row>
    <row r="119" customFormat="false" ht="12" hidden="false" customHeight="false" outlineLevel="0" collapsed="false">
      <c r="A119" s="92" t="n">
        <v>6</v>
      </c>
      <c r="B119" s="98" t="n">
        <v>5.16</v>
      </c>
      <c r="C119" s="94" t="n">
        <v>5.315</v>
      </c>
      <c r="D119" s="94" t="n">
        <v>5.32</v>
      </c>
      <c r="E119" s="94" t="n">
        <v>5.325</v>
      </c>
      <c r="F119" s="94" t="n">
        <v>5.255</v>
      </c>
      <c r="G119" s="94" t="n">
        <v>5.295</v>
      </c>
      <c r="H119" s="95"/>
      <c r="I119" s="95" t="n">
        <v>5.265</v>
      </c>
      <c r="J119" s="95"/>
      <c r="K119" s="95"/>
      <c r="L119" s="95"/>
      <c r="M119" s="96"/>
      <c r="N119" s="95"/>
      <c r="O119" s="95"/>
      <c r="P119" s="97"/>
    </row>
    <row r="120" customFormat="false" ht="12" hidden="false" customHeight="false" outlineLevel="0" collapsed="false">
      <c r="A120" s="92" t="n">
        <v>7</v>
      </c>
      <c r="B120" s="98" t="n">
        <v>5.16</v>
      </c>
      <c r="C120" s="94" t="n">
        <v>5.315</v>
      </c>
      <c r="D120" s="94" t="n">
        <v>5.27</v>
      </c>
      <c r="E120" s="94" t="n">
        <v>5.275</v>
      </c>
      <c r="F120" s="94" t="n">
        <v>5.175</v>
      </c>
      <c r="G120" s="94" t="n">
        <v>5.24</v>
      </c>
      <c r="H120" s="95"/>
      <c r="I120" s="95" t="n">
        <v>5.215</v>
      </c>
      <c r="J120" s="95"/>
      <c r="K120" s="95"/>
      <c r="L120" s="95"/>
      <c r="M120" s="96"/>
      <c r="N120" s="95"/>
      <c r="O120" s="95"/>
      <c r="P120" s="97"/>
    </row>
    <row r="121" customFormat="false" ht="12" hidden="false" customHeight="false" outlineLevel="0" collapsed="false">
      <c r="A121" s="92" t="n">
        <v>8</v>
      </c>
      <c r="B121" s="98" t="n">
        <v>5.145</v>
      </c>
      <c r="C121" s="94" t="n">
        <v>5.28</v>
      </c>
      <c r="D121" s="94" t="n">
        <v>5.22</v>
      </c>
      <c r="E121" s="94" t="n">
        <v>5.23</v>
      </c>
      <c r="F121" s="94" t="n">
        <v>5.14</v>
      </c>
      <c r="G121" s="94" t="n">
        <v>5.185</v>
      </c>
      <c r="H121" s="95"/>
      <c r="I121" s="95" t="n">
        <v>5.18</v>
      </c>
      <c r="J121" s="95"/>
      <c r="K121" s="95"/>
      <c r="L121" s="95"/>
      <c r="M121" s="96"/>
      <c r="N121" s="95"/>
      <c r="O121" s="95"/>
      <c r="P121" s="97"/>
    </row>
    <row r="122" customFormat="false" ht="12" hidden="false" customHeight="false" outlineLevel="0" collapsed="false">
      <c r="A122" s="92" t="n">
        <v>9</v>
      </c>
      <c r="B122" s="98" t="n">
        <v>5.16</v>
      </c>
      <c r="C122" s="94" t="n">
        <v>5.3</v>
      </c>
      <c r="D122" s="94" t="n">
        <v>5.245</v>
      </c>
      <c r="E122" s="94" t="n">
        <v>5.23</v>
      </c>
      <c r="F122" s="94" t="n">
        <v>5.165</v>
      </c>
      <c r="G122" s="94" t="n">
        <v>5.22</v>
      </c>
      <c r="H122" s="95"/>
      <c r="I122" s="95" t="n">
        <v>5.195</v>
      </c>
      <c r="J122" s="95"/>
      <c r="K122" s="95"/>
      <c r="L122" s="95"/>
      <c r="M122" s="96"/>
      <c r="N122" s="95"/>
      <c r="O122" s="95"/>
      <c r="P122" s="97"/>
    </row>
    <row r="123" customFormat="false" ht="12" hidden="false" customHeight="false" outlineLevel="0" collapsed="false">
      <c r="A123" s="92" t="n">
        <v>10</v>
      </c>
      <c r="B123" s="98" t="n">
        <v>5.06</v>
      </c>
      <c r="C123" s="94" t="n">
        <v>5.19</v>
      </c>
      <c r="D123" s="94" t="n">
        <v>5.135</v>
      </c>
      <c r="E123" s="94" t="n">
        <v>5.12</v>
      </c>
      <c r="F123" s="94" t="n">
        <v>5.045</v>
      </c>
      <c r="G123" s="94" t="n">
        <v>5.1</v>
      </c>
      <c r="H123" s="95"/>
      <c r="I123" s="95" t="n">
        <v>5.07</v>
      </c>
      <c r="J123" s="95"/>
      <c r="K123" s="95"/>
      <c r="L123" s="95"/>
      <c r="M123" s="96"/>
      <c r="N123" s="95"/>
      <c r="O123" s="95"/>
      <c r="P123" s="97"/>
    </row>
    <row r="124" customFormat="false" ht="12" hidden="false" customHeight="false" outlineLevel="0" collapsed="false">
      <c r="A124" s="92" t="n">
        <v>11</v>
      </c>
      <c r="B124" s="98" t="n">
        <v>5.06</v>
      </c>
      <c r="C124" s="94" t="n">
        <v>5.19</v>
      </c>
      <c r="D124" s="94" t="n">
        <v>5.135</v>
      </c>
      <c r="E124" s="94" t="n">
        <v>5.12</v>
      </c>
      <c r="F124" s="94" t="n">
        <v>5.045</v>
      </c>
      <c r="G124" s="94" t="n">
        <v>5.1</v>
      </c>
      <c r="H124" s="95"/>
      <c r="I124" s="95" t="n">
        <v>5.07</v>
      </c>
      <c r="J124" s="95"/>
      <c r="K124" s="95"/>
      <c r="L124" s="95"/>
      <c r="M124" s="96"/>
      <c r="N124" s="95"/>
      <c r="O124" s="95"/>
      <c r="P124" s="97"/>
    </row>
    <row r="125" customFormat="false" ht="12" hidden="false" customHeight="false" outlineLevel="0" collapsed="false">
      <c r="A125" s="92" t="n">
        <v>12</v>
      </c>
      <c r="B125" s="98" t="n">
        <v>5.06</v>
      </c>
      <c r="C125" s="94" t="n">
        <v>5.19</v>
      </c>
      <c r="D125" s="94" t="n">
        <v>5.135</v>
      </c>
      <c r="E125" s="94" t="n">
        <v>5.12</v>
      </c>
      <c r="F125" s="94" t="n">
        <v>5.045</v>
      </c>
      <c r="G125" s="94" t="n">
        <v>5.1</v>
      </c>
      <c r="H125" s="95"/>
      <c r="I125" s="95" t="n">
        <v>5.07</v>
      </c>
      <c r="J125" s="95"/>
      <c r="K125" s="95"/>
      <c r="L125" s="95"/>
      <c r="M125" s="96"/>
      <c r="N125" s="95"/>
      <c r="O125" s="95"/>
      <c r="P125" s="97"/>
    </row>
    <row r="126" customFormat="false" ht="12" hidden="false" customHeight="false" outlineLevel="0" collapsed="false">
      <c r="A126" s="92" t="n">
        <v>13</v>
      </c>
      <c r="B126" s="98" t="n">
        <v>4.89</v>
      </c>
      <c r="C126" s="94" t="n">
        <v>5.02</v>
      </c>
      <c r="D126" s="94" t="n">
        <v>5.98</v>
      </c>
      <c r="E126" s="94" t="n">
        <v>5</v>
      </c>
      <c r="F126" s="94" t="n">
        <v>4.875</v>
      </c>
      <c r="G126" s="94" t="n">
        <v>4.95</v>
      </c>
      <c r="H126" s="95"/>
      <c r="I126" s="95" t="n">
        <v>4.935</v>
      </c>
      <c r="J126" s="95"/>
      <c r="K126" s="95"/>
      <c r="L126" s="95"/>
      <c r="M126" s="96"/>
      <c r="N126" s="95"/>
      <c r="O126" s="95"/>
      <c r="P126" s="97"/>
    </row>
    <row r="127" customFormat="false" ht="12" hidden="false" customHeight="false" outlineLevel="0" collapsed="false">
      <c r="A127" s="92" t="n">
        <v>14</v>
      </c>
      <c r="B127" s="98" t="n">
        <v>4.98</v>
      </c>
      <c r="C127" s="94" t="n">
        <v>5.125</v>
      </c>
      <c r="D127" s="94" t="n">
        <v>5.085</v>
      </c>
      <c r="E127" s="94" t="n">
        <v>5.085</v>
      </c>
      <c r="F127" s="94" t="n">
        <v>4.965</v>
      </c>
      <c r="G127" s="94" t="n">
        <v>5.05</v>
      </c>
      <c r="H127" s="95"/>
      <c r="I127" s="95" t="n">
        <v>5.04</v>
      </c>
      <c r="J127" s="95"/>
      <c r="K127" s="95"/>
      <c r="L127" s="95"/>
      <c r="M127" s="96"/>
      <c r="N127" s="95"/>
      <c r="O127" s="95"/>
      <c r="P127" s="97"/>
    </row>
    <row r="128" customFormat="false" ht="12" hidden="false" customHeight="false" outlineLevel="0" collapsed="false">
      <c r="A128" s="92" t="n">
        <v>15</v>
      </c>
      <c r="B128" s="98" t="n">
        <v>4.885</v>
      </c>
      <c r="C128" s="94" t="n">
        <v>5.025</v>
      </c>
      <c r="D128" s="94" t="n">
        <v>4.995</v>
      </c>
      <c r="E128" s="94" t="n">
        <v>4.985</v>
      </c>
      <c r="F128" s="94" t="n">
        <v>4.87</v>
      </c>
      <c r="G128" s="94" t="n">
        <v>4.95</v>
      </c>
      <c r="H128" s="95"/>
      <c r="I128" s="95" t="n">
        <v>4.925</v>
      </c>
      <c r="J128" s="95"/>
      <c r="K128" s="95"/>
      <c r="L128" s="95"/>
      <c r="M128" s="96"/>
      <c r="N128" s="95"/>
      <c r="O128" s="95"/>
      <c r="P128" s="97"/>
    </row>
    <row r="129" customFormat="false" ht="12" hidden="false" customHeight="false" outlineLevel="0" collapsed="false">
      <c r="A129" s="92" t="n">
        <v>16</v>
      </c>
      <c r="B129" s="98" t="n">
        <v>4.805</v>
      </c>
      <c r="C129" s="94" t="n">
        <v>4.94</v>
      </c>
      <c r="D129" s="94" t="n">
        <v>4.915</v>
      </c>
      <c r="E129" s="94" t="n">
        <v>4.95</v>
      </c>
      <c r="F129" s="94" t="n">
        <v>4.805</v>
      </c>
      <c r="G129" s="94" t="n">
        <v>4.895</v>
      </c>
      <c r="H129" s="95"/>
      <c r="I129" s="95" t="n">
        <v>4.875</v>
      </c>
      <c r="J129" s="95"/>
      <c r="K129" s="95"/>
      <c r="L129" s="95"/>
      <c r="M129" s="96"/>
      <c r="N129" s="95"/>
      <c r="O129" s="95"/>
      <c r="P129" s="97"/>
    </row>
    <row r="130" customFormat="false" ht="12" hidden="false" customHeight="false" outlineLevel="0" collapsed="false">
      <c r="A130" s="92" t="n">
        <v>17</v>
      </c>
      <c r="B130" s="98" t="n">
        <v>4.86</v>
      </c>
      <c r="C130" s="94" t="n">
        <v>4.975</v>
      </c>
      <c r="D130" s="94" t="n">
        <v>4.98</v>
      </c>
      <c r="E130" s="94" t="n">
        <v>5.01</v>
      </c>
      <c r="F130" s="94" t="n">
        <v>4.86</v>
      </c>
      <c r="G130" s="94" t="n">
        <v>4.955</v>
      </c>
      <c r="H130" s="95"/>
      <c r="I130" s="95" t="n">
        <v>4.95</v>
      </c>
      <c r="J130" s="95"/>
      <c r="K130" s="95"/>
      <c r="L130" s="95"/>
      <c r="M130" s="96"/>
      <c r="N130" s="95"/>
      <c r="O130" s="95"/>
      <c r="P130" s="97"/>
    </row>
    <row r="131" customFormat="false" ht="12" hidden="false" customHeight="false" outlineLevel="0" collapsed="false">
      <c r="A131" s="92" t="n">
        <v>18</v>
      </c>
      <c r="B131" s="98" t="n">
        <v>4.86</v>
      </c>
      <c r="C131" s="94" t="n">
        <v>4.975</v>
      </c>
      <c r="D131" s="94" t="n">
        <v>4.98</v>
      </c>
      <c r="E131" s="94" t="n">
        <v>5.01</v>
      </c>
      <c r="F131" s="94" t="n">
        <v>4.86</v>
      </c>
      <c r="G131" s="94" t="n">
        <v>4.955</v>
      </c>
      <c r="H131" s="95"/>
      <c r="I131" s="95" t="n">
        <v>4.95</v>
      </c>
      <c r="J131" s="95"/>
      <c r="K131" s="95"/>
      <c r="L131" s="95"/>
      <c r="M131" s="96"/>
      <c r="N131" s="95"/>
      <c r="O131" s="95"/>
      <c r="P131" s="97"/>
    </row>
    <row r="132" customFormat="false" ht="12" hidden="false" customHeight="false" outlineLevel="0" collapsed="false">
      <c r="A132" s="92" t="n">
        <v>19</v>
      </c>
      <c r="B132" s="98" t="n">
        <v>4.86</v>
      </c>
      <c r="C132" s="94" t="n">
        <v>4.975</v>
      </c>
      <c r="D132" s="94" t="n">
        <v>4.98</v>
      </c>
      <c r="E132" s="94" t="n">
        <v>5.01</v>
      </c>
      <c r="F132" s="94" t="n">
        <v>4.86</v>
      </c>
      <c r="G132" s="94" t="n">
        <v>4.955</v>
      </c>
      <c r="H132" s="95"/>
      <c r="I132" s="95" t="n">
        <v>4.95</v>
      </c>
      <c r="J132" s="95"/>
      <c r="K132" s="95"/>
      <c r="L132" s="95"/>
      <c r="M132" s="96"/>
      <c r="N132" s="95"/>
      <c r="O132" s="95"/>
      <c r="P132" s="97"/>
    </row>
    <row r="133" customFormat="false" ht="12" hidden="false" customHeight="false" outlineLevel="0" collapsed="false">
      <c r="A133" s="92" t="n">
        <v>20</v>
      </c>
      <c r="B133" s="98" t="n">
        <v>4.95</v>
      </c>
      <c r="C133" s="94" t="n">
        <v>5.07</v>
      </c>
      <c r="D133" s="94" t="n">
        <v>5.055</v>
      </c>
      <c r="E133" s="94" t="n">
        <v>5.06</v>
      </c>
      <c r="F133" s="94" t="n">
        <v>4.97</v>
      </c>
      <c r="G133" s="94" t="n">
        <v>5.035</v>
      </c>
      <c r="H133" s="95"/>
      <c r="I133" s="95" t="n">
        <v>5.01</v>
      </c>
      <c r="J133" s="95"/>
      <c r="K133" s="95"/>
      <c r="L133" s="95"/>
      <c r="M133" s="96"/>
      <c r="N133" s="95"/>
      <c r="O133" s="95"/>
      <c r="P133" s="97"/>
    </row>
    <row r="134" customFormat="false" ht="12" hidden="false" customHeight="false" outlineLevel="0" collapsed="false">
      <c r="A134" s="92" t="n">
        <v>21</v>
      </c>
      <c r="B134" s="98" t="n">
        <v>5.025</v>
      </c>
      <c r="C134" s="94" t="n">
        <v>5.1</v>
      </c>
      <c r="D134" s="94" t="n">
        <v>5.06</v>
      </c>
      <c r="E134" s="94" t="n">
        <v>5.065</v>
      </c>
      <c r="F134" s="94" t="n">
        <v>4.98</v>
      </c>
      <c r="G134" s="94" t="n">
        <v>5.025</v>
      </c>
      <c r="H134" s="95"/>
      <c r="I134" s="95" t="n">
        <v>5.005</v>
      </c>
      <c r="J134" s="95"/>
      <c r="K134" s="95"/>
      <c r="L134" s="95"/>
      <c r="M134" s="96"/>
      <c r="N134" s="95"/>
      <c r="O134" s="95"/>
      <c r="P134" s="97"/>
    </row>
    <row r="135" customFormat="false" ht="12" hidden="false" customHeight="false" outlineLevel="0" collapsed="false">
      <c r="A135" s="92" t="n">
        <v>22</v>
      </c>
      <c r="B135" s="98" t="n">
        <v>5.07</v>
      </c>
      <c r="C135" s="94" t="n">
        <v>5.18</v>
      </c>
      <c r="D135" s="94" t="n">
        <v>5.155</v>
      </c>
      <c r="E135" s="94" t="n">
        <v>5.135</v>
      </c>
      <c r="F135" s="94" t="n">
        <v>5.085</v>
      </c>
      <c r="G135" s="94" t="n">
        <v>5.13</v>
      </c>
      <c r="H135" s="95"/>
      <c r="I135" s="95" t="n">
        <v>5.105</v>
      </c>
      <c r="J135" s="95"/>
      <c r="K135" s="95"/>
      <c r="L135" s="95"/>
      <c r="M135" s="96"/>
      <c r="N135" s="95"/>
      <c r="O135" s="95"/>
      <c r="P135" s="97"/>
    </row>
    <row r="136" customFormat="false" ht="12" hidden="false" customHeight="false" outlineLevel="0" collapsed="false">
      <c r="A136" s="92" t="n">
        <v>23</v>
      </c>
      <c r="B136" s="98" t="n">
        <v>5.94</v>
      </c>
      <c r="C136" s="94" t="n">
        <v>5.045</v>
      </c>
      <c r="D136" s="94" t="n">
        <v>5</v>
      </c>
      <c r="E136" s="94" t="n">
        <v>4.995</v>
      </c>
      <c r="F136" s="94" t="n">
        <v>4.95</v>
      </c>
      <c r="G136" s="94" t="n">
        <v>4.975</v>
      </c>
      <c r="H136" s="95"/>
      <c r="I136" s="95" t="n">
        <v>4.93</v>
      </c>
      <c r="J136" s="95"/>
      <c r="K136" s="95"/>
      <c r="L136" s="95"/>
      <c r="M136" s="96"/>
      <c r="N136" s="95"/>
      <c r="O136" s="95"/>
      <c r="P136" s="97"/>
    </row>
    <row r="137" customFormat="false" ht="12" hidden="false" customHeight="false" outlineLevel="0" collapsed="false">
      <c r="A137" s="92" t="n">
        <v>24</v>
      </c>
      <c r="B137" s="98" t="n">
        <v>5.115</v>
      </c>
      <c r="C137" s="94" t="n">
        <v>5.245</v>
      </c>
      <c r="D137" s="94" t="n">
        <v>5.2</v>
      </c>
      <c r="E137" s="94" t="n">
        <v>5.225</v>
      </c>
      <c r="F137" s="94" t="n">
        <v>5.155</v>
      </c>
      <c r="G137" s="94" t="n">
        <v>5.2</v>
      </c>
      <c r="H137" s="95"/>
      <c r="I137" s="95" t="n">
        <v>5.15</v>
      </c>
      <c r="J137" s="95"/>
      <c r="K137" s="95"/>
      <c r="L137" s="95"/>
      <c r="M137" s="96"/>
      <c r="N137" s="95"/>
      <c r="O137" s="95"/>
      <c r="P137" s="97"/>
    </row>
    <row r="138" customFormat="false" ht="12" hidden="false" customHeight="false" outlineLevel="0" collapsed="false">
      <c r="A138" s="92" t="n">
        <v>25</v>
      </c>
      <c r="B138" s="98" t="n">
        <v>5.115</v>
      </c>
      <c r="C138" s="94" t="n">
        <v>5.245</v>
      </c>
      <c r="D138" s="94" t="n">
        <v>5.2</v>
      </c>
      <c r="E138" s="94" t="n">
        <v>5.225</v>
      </c>
      <c r="F138" s="94" t="n">
        <v>5.155</v>
      </c>
      <c r="G138" s="94" t="n">
        <v>5.2</v>
      </c>
      <c r="H138" s="95"/>
      <c r="I138" s="95" t="n">
        <v>5.15</v>
      </c>
      <c r="J138" s="95"/>
      <c r="K138" s="95"/>
      <c r="L138" s="95"/>
      <c r="M138" s="96"/>
      <c r="N138" s="95"/>
      <c r="O138" s="95"/>
      <c r="P138" s="97"/>
    </row>
    <row r="139" customFormat="false" ht="12" hidden="false" customHeight="false" outlineLevel="0" collapsed="false">
      <c r="A139" s="92" t="n">
        <v>26</v>
      </c>
      <c r="B139" s="98" t="n">
        <v>5.115</v>
      </c>
      <c r="C139" s="94" t="n">
        <v>5.245</v>
      </c>
      <c r="D139" s="94" t="n">
        <v>5.2</v>
      </c>
      <c r="E139" s="94" t="n">
        <v>5.225</v>
      </c>
      <c r="F139" s="94" t="n">
        <v>5.155</v>
      </c>
      <c r="G139" s="94" t="n">
        <v>5.2</v>
      </c>
      <c r="H139" s="95"/>
      <c r="I139" s="95" t="n">
        <v>5.15</v>
      </c>
      <c r="J139" s="95"/>
      <c r="K139" s="95"/>
      <c r="L139" s="95"/>
      <c r="M139" s="96"/>
      <c r="N139" s="95"/>
      <c r="O139" s="95"/>
      <c r="P139" s="97"/>
    </row>
    <row r="140" customFormat="false" ht="12" hidden="false" customHeight="false" outlineLevel="0" collapsed="false">
      <c r="A140" s="92" t="n">
        <v>27</v>
      </c>
      <c r="B140" s="98" t="n">
        <v>5.065</v>
      </c>
      <c r="C140" s="94" t="n">
        <v>5.19</v>
      </c>
      <c r="D140" s="94" t="n">
        <v>5.21</v>
      </c>
      <c r="E140" s="94" t="n">
        <v>5.235</v>
      </c>
      <c r="F140" s="94" t="n">
        <v>5.165</v>
      </c>
      <c r="G140" s="94" t="n">
        <v>5.175</v>
      </c>
      <c r="H140" s="95"/>
      <c r="I140" s="95" t="n">
        <v>5.15</v>
      </c>
      <c r="J140" s="95"/>
      <c r="K140" s="95"/>
      <c r="L140" s="95"/>
      <c r="M140" s="96"/>
      <c r="N140" s="95"/>
      <c r="O140" s="95"/>
      <c r="P140" s="97"/>
    </row>
    <row r="141" customFormat="false" ht="12" hidden="false" customHeight="false" outlineLevel="0" collapsed="false">
      <c r="A141" s="92" t="n">
        <v>28</v>
      </c>
      <c r="B141" s="98" t="n">
        <v>5.155</v>
      </c>
      <c r="C141" s="94" t="n">
        <v>5.335</v>
      </c>
      <c r="D141" s="94" t="n">
        <v>5.38</v>
      </c>
      <c r="E141" s="94" t="n">
        <v>5.425</v>
      </c>
      <c r="F141" s="94" t="n">
        <v>5.365</v>
      </c>
      <c r="G141" s="94" t="n">
        <v>5.365</v>
      </c>
      <c r="H141" s="95"/>
      <c r="I141" s="95" t="n">
        <v>5.35</v>
      </c>
      <c r="J141" s="95"/>
      <c r="K141" s="95"/>
      <c r="L141" s="95"/>
      <c r="M141" s="96"/>
      <c r="N141" s="95"/>
      <c r="O141" s="95"/>
      <c r="P141" s="97"/>
    </row>
    <row r="142" customFormat="false" ht="12" hidden="false" customHeight="false" outlineLevel="0" collapsed="false">
      <c r="A142" s="92" t="n">
        <v>29</v>
      </c>
      <c r="B142" s="98" t="n">
        <v>5.385</v>
      </c>
      <c r="C142" s="94" t="n">
        <v>5.535</v>
      </c>
      <c r="D142" s="94" t="n">
        <v>5.59</v>
      </c>
      <c r="E142" s="94" t="n">
        <v>5.65</v>
      </c>
      <c r="F142" s="94" t="n">
        <v>5.535</v>
      </c>
      <c r="G142" s="94" t="n">
        <v>5.545</v>
      </c>
      <c r="H142" s="95"/>
      <c r="I142" s="95" t="n">
        <v>5.52</v>
      </c>
      <c r="J142" s="95"/>
      <c r="K142" s="95"/>
      <c r="L142" s="95"/>
      <c r="M142" s="96"/>
      <c r="N142" s="95"/>
      <c r="O142" s="95"/>
      <c r="P142" s="97"/>
    </row>
    <row r="143" customFormat="false" ht="12" hidden="false" customHeight="false" outlineLevel="0" collapsed="false">
      <c r="A143" s="92" t="n">
        <v>30</v>
      </c>
      <c r="B143" s="98" t="n">
        <v>5.145</v>
      </c>
      <c r="C143" s="94" t="n">
        <v>5.305</v>
      </c>
      <c r="D143" s="94" t="n">
        <v>5.305</v>
      </c>
      <c r="E143" s="94" t="n">
        <v>5.345</v>
      </c>
      <c r="F143" s="94" t="n">
        <v>5.275</v>
      </c>
      <c r="G143" s="94" t="n">
        <v>5.3</v>
      </c>
      <c r="H143" s="95"/>
      <c r="I143" s="95" t="n">
        <v>5.29</v>
      </c>
      <c r="J143" s="95"/>
      <c r="K143" s="95"/>
      <c r="L143" s="95"/>
      <c r="M143" s="96"/>
      <c r="N143" s="95"/>
      <c r="O143" s="95"/>
      <c r="P143" s="97"/>
    </row>
    <row r="144" customFormat="false" ht="12" hidden="false" customHeight="false" outlineLevel="0" collapsed="false">
      <c r="A144" s="92" t="n">
        <v>31</v>
      </c>
      <c r="B144" s="98" t="n">
        <v>5.145</v>
      </c>
      <c r="C144" s="94" t="n">
        <v>5.35</v>
      </c>
      <c r="D144" s="94" t="n">
        <v>5.33</v>
      </c>
      <c r="E144" s="94" t="n">
        <v>5.3</v>
      </c>
      <c r="F144" s="94" t="n">
        <v>5.305</v>
      </c>
      <c r="G144" s="94" t="n">
        <v>5.3</v>
      </c>
      <c r="H144" s="95"/>
      <c r="I144" s="95" t="n">
        <v>5.285</v>
      </c>
      <c r="J144" s="95"/>
      <c r="K144" s="95"/>
      <c r="L144" s="95"/>
      <c r="M144" s="96"/>
      <c r="N144" s="95"/>
      <c r="O144" s="95"/>
      <c r="P144" s="97"/>
    </row>
    <row r="145" customFormat="false" ht="12" hidden="false" customHeight="false" outlineLevel="0" collapsed="false">
      <c r="A145" s="92"/>
      <c r="B145" s="98"/>
      <c r="C145" s="94"/>
      <c r="D145" s="94"/>
      <c r="E145" s="94"/>
      <c r="F145" s="94"/>
      <c r="G145" s="94"/>
      <c r="H145" s="95"/>
      <c r="I145" s="95"/>
      <c r="J145" s="95"/>
      <c r="K145" s="95"/>
      <c r="L145" s="95"/>
      <c r="M145" s="96"/>
      <c r="N145" s="95"/>
      <c r="O145" s="95"/>
      <c r="P145" s="97"/>
    </row>
    <row r="146" customFormat="false" ht="12" hidden="false" customHeight="false" outlineLevel="0" collapsed="false">
      <c r="A146" s="92"/>
      <c r="B146" s="93"/>
      <c r="C146" s="94"/>
      <c r="D146" s="94"/>
      <c r="E146" s="94"/>
      <c r="F146" s="94"/>
      <c r="G146" s="94"/>
      <c r="H146" s="95"/>
      <c r="I146" s="95"/>
      <c r="J146" s="95"/>
      <c r="K146" s="95"/>
      <c r="L146" s="95"/>
      <c r="M146" s="96"/>
      <c r="N146" s="95"/>
      <c r="O146" s="95"/>
      <c r="P146" s="97"/>
    </row>
    <row r="147" customFormat="false" ht="12" hidden="false" customHeight="false" outlineLevel="0" collapsed="false">
      <c r="A147" s="92"/>
      <c r="B147" s="93"/>
      <c r="C147" s="94"/>
      <c r="D147" s="94"/>
      <c r="E147" s="94"/>
      <c r="F147" s="94"/>
      <c r="G147" s="94"/>
      <c r="H147" s="95"/>
      <c r="I147" s="95"/>
      <c r="J147" s="95"/>
      <c r="K147" s="95"/>
      <c r="L147" s="95"/>
      <c r="M147" s="96"/>
      <c r="N147" s="95"/>
      <c r="O147" s="95"/>
      <c r="P147" s="97"/>
    </row>
    <row r="148" customFormat="false" ht="12" hidden="false" customHeight="false" outlineLevel="0" collapsed="false">
      <c r="A148" s="92"/>
      <c r="B148" s="93"/>
      <c r="C148" s="94"/>
      <c r="D148" s="94"/>
      <c r="E148" s="94"/>
      <c r="F148" s="94"/>
      <c r="G148" s="94"/>
      <c r="H148" s="95"/>
      <c r="I148" s="95"/>
      <c r="J148" s="95"/>
      <c r="K148" s="95"/>
      <c r="L148" s="95"/>
      <c r="M148" s="96"/>
      <c r="N148" s="95"/>
      <c r="O148" s="95"/>
      <c r="P148" s="97"/>
    </row>
    <row r="149" customFormat="false" ht="12" hidden="false" customHeight="false" outlineLevel="0" collapsed="false">
      <c r="A149" s="92"/>
      <c r="B149" s="93"/>
      <c r="C149" s="94"/>
      <c r="D149" s="94"/>
      <c r="E149" s="94"/>
      <c r="F149" s="94"/>
      <c r="G149" s="94"/>
      <c r="H149" s="95"/>
      <c r="I149" s="95"/>
      <c r="J149" s="95"/>
      <c r="K149" s="95"/>
      <c r="L149" s="95"/>
      <c r="M149" s="96"/>
      <c r="N149" s="95"/>
      <c r="O149" s="95"/>
      <c r="P149" s="97"/>
    </row>
    <row r="150" customFormat="false" ht="12" hidden="false" customHeight="false" outlineLevel="0" collapsed="false">
      <c r="A150" s="92"/>
      <c r="B150" s="93"/>
      <c r="C150" s="94"/>
      <c r="D150" s="94"/>
      <c r="E150" s="94"/>
      <c r="F150" s="94"/>
      <c r="G150" s="94"/>
      <c r="H150" s="95"/>
      <c r="I150" s="95"/>
      <c r="J150" s="95"/>
      <c r="K150" s="95"/>
      <c r="L150" s="95"/>
      <c r="M150" s="96"/>
      <c r="N150" s="95"/>
      <c r="O150" s="95"/>
      <c r="P150" s="97"/>
    </row>
    <row r="151" customFormat="false" ht="12" hidden="false" customHeight="false" outlineLevel="0" collapsed="false">
      <c r="A151" s="92"/>
      <c r="B151" s="93"/>
      <c r="C151" s="94"/>
      <c r="D151" s="94"/>
      <c r="E151" s="94"/>
      <c r="F151" s="94"/>
      <c r="G151" s="94"/>
      <c r="H151" s="95"/>
      <c r="I151" s="95"/>
      <c r="J151" s="95"/>
      <c r="K151" s="95"/>
      <c r="L151" s="95"/>
      <c r="M151" s="96"/>
      <c r="N151" s="95"/>
      <c r="O151" s="95"/>
      <c r="P151" s="97"/>
    </row>
    <row r="152" customFormat="false" ht="12" hidden="false" customHeight="false" outlineLevel="0" collapsed="false">
      <c r="A152" s="92"/>
      <c r="B152" s="93"/>
      <c r="C152" s="94"/>
      <c r="D152" s="94"/>
      <c r="E152" s="94"/>
      <c r="F152" s="94"/>
      <c r="G152" s="94"/>
      <c r="H152" s="95"/>
      <c r="I152" s="95"/>
      <c r="J152" s="95"/>
      <c r="K152" s="95"/>
      <c r="L152" s="95"/>
      <c r="M152" s="96"/>
      <c r="N152" s="95"/>
      <c r="O152" s="95"/>
      <c r="P152" s="97"/>
    </row>
    <row r="153" customFormat="false" ht="12" hidden="false" customHeight="false" outlineLevel="0" collapsed="false">
      <c r="A153" s="92"/>
      <c r="B153" s="93"/>
      <c r="C153" s="94"/>
      <c r="D153" s="94"/>
      <c r="E153" s="94"/>
      <c r="F153" s="94"/>
      <c r="G153" s="94"/>
      <c r="H153" s="95"/>
      <c r="I153" s="95"/>
      <c r="J153" s="95"/>
      <c r="K153" s="95"/>
      <c r="L153" s="95"/>
      <c r="M153" s="96"/>
      <c r="N153" s="95"/>
      <c r="O153" s="95"/>
      <c r="P153" s="97"/>
    </row>
    <row r="154" customFormat="false" ht="12" hidden="false" customHeight="false" outlineLevel="0" collapsed="false">
      <c r="A154" s="92"/>
      <c r="B154" s="93"/>
      <c r="C154" s="94"/>
      <c r="D154" s="94"/>
      <c r="E154" s="94"/>
      <c r="F154" s="94"/>
      <c r="G154" s="94"/>
      <c r="H154" s="95"/>
      <c r="I154" s="95"/>
      <c r="J154" s="95"/>
      <c r="K154" s="95"/>
      <c r="L154" s="95"/>
      <c r="M154" s="96"/>
      <c r="N154" s="95"/>
      <c r="O154" s="95"/>
      <c r="P154" s="97"/>
    </row>
    <row r="155" customFormat="false" ht="12" hidden="false" customHeight="false" outlineLevel="0" collapsed="false">
      <c r="A155" s="92"/>
      <c r="B155" s="93"/>
      <c r="C155" s="94"/>
      <c r="D155" s="94"/>
      <c r="E155" s="94"/>
      <c r="F155" s="94"/>
      <c r="G155" s="94"/>
      <c r="H155" s="95"/>
      <c r="I155" s="95"/>
      <c r="J155" s="95"/>
      <c r="K155" s="95"/>
      <c r="L155" s="95"/>
      <c r="M155" s="96"/>
      <c r="N155" s="95"/>
      <c r="O155" s="95"/>
      <c r="P155" s="97"/>
    </row>
    <row r="156" customFormat="false" ht="12" hidden="false" customHeight="false" outlineLevel="0" collapsed="false">
      <c r="A156" s="92"/>
      <c r="B156" s="93"/>
      <c r="C156" s="94"/>
      <c r="D156" s="94"/>
      <c r="E156" s="94"/>
      <c r="F156" s="94"/>
      <c r="G156" s="94"/>
      <c r="H156" s="95"/>
      <c r="I156" s="95"/>
      <c r="J156" s="95"/>
      <c r="K156" s="95"/>
      <c r="L156" s="95"/>
      <c r="M156" s="96"/>
      <c r="N156" s="95"/>
      <c r="O156" s="95"/>
      <c r="P156" s="97"/>
    </row>
    <row r="157" customFormat="false" ht="12" hidden="false" customHeight="false" outlineLevel="0" collapsed="false">
      <c r="A157" s="92"/>
      <c r="B157" s="93"/>
      <c r="C157" s="94"/>
      <c r="D157" s="94"/>
      <c r="E157" s="94"/>
      <c r="F157" s="94"/>
      <c r="G157" s="94"/>
      <c r="H157" s="95"/>
      <c r="I157" s="95"/>
      <c r="J157" s="95"/>
      <c r="K157" s="95"/>
      <c r="L157" s="95"/>
      <c r="M157" s="96"/>
      <c r="N157" s="95"/>
      <c r="O157" s="95"/>
      <c r="P157" s="97"/>
    </row>
    <row r="158" customFormat="false" ht="12" hidden="false" customHeight="false" outlineLevel="0" collapsed="false">
      <c r="A158" s="92"/>
      <c r="B158" s="93"/>
      <c r="C158" s="94"/>
      <c r="D158" s="94"/>
      <c r="E158" s="94"/>
      <c r="F158" s="94"/>
      <c r="G158" s="94"/>
      <c r="H158" s="95"/>
      <c r="I158" s="95"/>
      <c r="J158" s="95"/>
      <c r="K158" s="95"/>
      <c r="L158" s="95"/>
      <c r="M158" s="96"/>
      <c r="N158" s="95"/>
      <c r="O158" s="95"/>
      <c r="P158" s="97"/>
    </row>
    <row r="159" customFormat="false" ht="12" hidden="false" customHeight="false" outlineLevel="0" collapsed="false">
      <c r="A159" s="92"/>
      <c r="B159" s="93"/>
      <c r="C159" s="94"/>
      <c r="D159" s="94"/>
      <c r="E159" s="94"/>
      <c r="F159" s="94"/>
      <c r="G159" s="94"/>
      <c r="H159" s="95"/>
      <c r="I159" s="95"/>
      <c r="J159" s="95"/>
      <c r="K159" s="95"/>
      <c r="L159" s="95"/>
      <c r="M159" s="96"/>
      <c r="N159" s="95"/>
      <c r="O159" s="95"/>
      <c r="P159" s="97"/>
    </row>
    <row r="160" customFormat="false" ht="12" hidden="false" customHeight="false" outlineLevel="0" collapsed="false">
      <c r="A160" s="92"/>
      <c r="B160" s="93"/>
      <c r="C160" s="94"/>
      <c r="D160" s="94"/>
      <c r="E160" s="94"/>
      <c r="F160" s="94"/>
      <c r="G160" s="94"/>
      <c r="H160" s="95"/>
      <c r="I160" s="95"/>
      <c r="J160" s="95"/>
      <c r="K160" s="95"/>
      <c r="L160" s="95"/>
      <c r="M160" s="96"/>
      <c r="N160" s="95"/>
      <c r="O160" s="95"/>
      <c r="P160" s="97"/>
    </row>
    <row r="161" customFormat="false" ht="12" hidden="false" customHeight="false" outlineLevel="0" collapsed="false">
      <c r="A161" s="92"/>
      <c r="B161" s="93"/>
      <c r="C161" s="94"/>
      <c r="D161" s="94"/>
      <c r="E161" s="94"/>
      <c r="F161" s="94"/>
      <c r="G161" s="94"/>
      <c r="H161" s="95"/>
      <c r="I161" s="95"/>
      <c r="J161" s="95"/>
      <c r="K161" s="95"/>
      <c r="L161" s="95"/>
      <c r="M161" s="96"/>
      <c r="N161" s="95"/>
      <c r="O161" s="95"/>
      <c r="P161" s="97"/>
    </row>
    <row r="162" customFormat="false" ht="12" hidden="false" customHeight="false" outlineLevel="0" collapsed="false">
      <c r="A162" s="92"/>
      <c r="B162" s="93"/>
      <c r="C162" s="94"/>
      <c r="D162" s="94"/>
      <c r="E162" s="94"/>
      <c r="F162" s="94"/>
      <c r="G162" s="94"/>
      <c r="H162" s="95"/>
      <c r="I162" s="95"/>
      <c r="J162" s="95"/>
      <c r="K162" s="95"/>
      <c r="L162" s="95"/>
      <c r="M162" s="96"/>
      <c r="N162" s="95"/>
      <c r="O162" s="95"/>
      <c r="P162" s="97"/>
    </row>
    <row r="163" customFormat="false" ht="12" hidden="false" customHeight="false" outlineLevel="0" collapsed="false">
      <c r="A163" s="92"/>
      <c r="B163" s="93"/>
      <c r="C163" s="94"/>
      <c r="D163" s="94"/>
      <c r="E163" s="94"/>
      <c r="F163" s="94"/>
      <c r="G163" s="94"/>
      <c r="H163" s="95"/>
      <c r="I163" s="95"/>
      <c r="J163" s="95"/>
      <c r="K163" s="95"/>
      <c r="L163" s="95"/>
      <c r="M163" s="96"/>
      <c r="N163" s="95"/>
      <c r="O163" s="95"/>
      <c r="P163" s="97"/>
    </row>
    <row r="164" customFormat="false" ht="12" hidden="false" customHeight="false" outlineLevel="0" collapsed="false">
      <c r="A164" s="92"/>
      <c r="B164" s="93"/>
      <c r="C164" s="94"/>
      <c r="D164" s="94"/>
      <c r="E164" s="94"/>
      <c r="F164" s="94"/>
      <c r="G164" s="94"/>
      <c r="H164" s="95"/>
      <c r="I164" s="95"/>
      <c r="J164" s="95"/>
      <c r="K164" s="95"/>
      <c r="L164" s="95"/>
      <c r="M164" s="96"/>
      <c r="N164" s="95"/>
      <c r="O164" s="95"/>
      <c r="P164" s="97"/>
    </row>
    <row r="165" customFormat="false" ht="12" hidden="false" customHeight="false" outlineLevel="0" collapsed="false">
      <c r="A165" s="92"/>
      <c r="B165" s="93"/>
      <c r="C165" s="94"/>
      <c r="D165" s="94"/>
      <c r="E165" s="94"/>
      <c r="F165" s="94"/>
      <c r="G165" s="94"/>
      <c r="H165" s="95"/>
      <c r="I165" s="95"/>
      <c r="J165" s="95"/>
      <c r="K165" s="95"/>
      <c r="L165" s="95"/>
      <c r="M165" s="96"/>
      <c r="N165" s="95"/>
      <c r="O165" s="95"/>
      <c r="P165" s="97"/>
    </row>
    <row r="166" customFormat="false" ht="12" hidden="false" customHeight="false" outlineLevel="0" collapsed="false">
      <c r="A166" s="92"/>
      <c r="B166" s="93"/>
      <c r="C166" s="94"/>
      <c r="D166" s="94"/>
      <c r="E166" s="94"/>
      <c r="F166" s="94"/>
      <c r="G166" s="94"/>
      <c r="H166" s="95"/>
      <c r="I166" s="95"/>
      <c r="J166" s="95"/>
      <c r="K166" s="95"/>
      <c r="L166" s="95"/>
      <c r="M166" s="96"/>
      <c r="N166" s="95"/>
      <c r="O166" s="95"/>
      <c r="P166" s="97"/>
    </row>
    <row r="167" customFormat="false" ht="12" hidden="false" customHeight="false" outlineLevel="0" collapsed="false">
      <c r="A167" s="92"/>
      <c r="B167" s="93"/>
      <c r="C167" s="94"/>
      <c r="D167" s="94"/>
      <c r="E167" s="94"/>
      <c r="F167" s="94"/>
      <c r="G167" s="94"/>
      <c r="H167" s="95"/>
      <c r="I167" s="95"/>
      <c r="J167" s="95"/>
      <c r="K167" s="95"/>
      <c r="L167" s="95"/>
      <c r="M167" s="96"/>
      <c r="N167" s="95"/>
      <c r="O167" s="95"/>
      <c r="P167" s="97"/>
    </row>
    <row r="168" customFormat="false" ht="12" hidden="false" customHeight="false" outlineLevel="0" collapsed="false">
      <c r="A168" s="92"/>
      <c r="B168" s="93"/>
      <c r="C168" s="94"/>
      <c r="D168" s="94"/>
      <c r="E168" s="94"/>
      <c r="F168" s="94"/>
      <c r="G168" s="94"/>
      <c r="H168" s="95"/>
      <c r="I168" s="95"/>
      <c r="J168" s="95"/>
      <c r="K168" s="95"/>
      <c r="L168" s="95"/>
      <c r="M168" s="96"/>
      <c r="N168" s="95"/>
      <c r="O168" s="95"/>
      <c r="P168" s="97"/>
    </row>
    <row r="169" customFormat="false" ht="12" hidden="false" customHeight="false" outlineLevel="0" collapsed="false">
      <c r="A169" s="92"/>
      <c r="B169" s="93"/>
      <c r="C169" s="94"/>
      <c r="D169" s="94"/>
      <c r="E169" s="94"/>
      <c r="F169" s="94"/>
      <c r="G169" s="94"/>
      <c r="H169" s="95"/>
      <c r="I169" s="95"/>
      <c r="J169" s="95"/>
      <c r="K169" s="95"/>
      <c r="L169" s="95"/>
      <c r="M169" s="96"/>
      <c r="N169" s="95"/>
      <c r="O169" s="95"/>
      <c r="P169" s="97"/>
    </row>
    <row r="170" customFormat="false" ht="12" hidden="false" customHeight="false" outlineLevel="0" collapsed="false">
      <c r="A170" s="92"/>
      <c r="B170" s="93"/>
      <c r="C170" s="94"/>
      <c r="D170" s="94"/>
      <c r="E170" s="94"/>
      <c r="F170" s="94"/>
      <c r="G170" s="94"/>
      <c r="H170" s="95"/>
      <c r="I170" s="95"/>
      <c r="J170" s="95"/>
      <c r="K170" s="95"/>
      <c r="L170" s="95"/>
      <c r="M170" s="96"/>
      <c r="N170" s="95"/>
      <c r="O170" s="95"/>
      <c r="P170" s="97"/>
    </row>
    <row r="171" customFormat="false" ht="12" hidden="false" customHeight="false" outlineLevel="0" collapsed="false">
      <c r="A171" s="92"/>
      <c r="B171" s="93"/>
      <c r="C171" s="94"/>
      <c r="D171" s="94"/>
      <c r="E171" s="94"/>
      <c r="F171" s="94"/>
      <c r="G171" s="94"/>
      <c r="H171" s="95"/>
      <c r="I171" s="95"/>
      <c r="J171" s="95"/>
      <c r="K171" s="95"/>
      <c r="L171" s="95"/>
      <c r="M171" s="96"/>
      <c r="N171" s="95"/>
      <c r="O171" s="95"/>
      <c r="P171" s="97"/>
    </row>
    <row r="172" customFormat="false" ht="12" hidden="false" customHeight="false" outlineLevel="0" collapsed="false">
      <c r="A172" s="92"/>
      <c r="B172" s="93"/>
      <c r="C172" s="95"/>
      <c r="D172" s="95"/>
      <c r="E172" s="95"/>
      <c r="F172" s="94"/>
      <c r="G172" s="94"/>
      <c r="H172" s="95"/>
      <c r="I172" s="95"/>
      <c r="J172" s="95"/>
      <c r="K172" s="95"/>
      <c r="L172" s="95"/>
      <c r="M172" s="96"/>
      <c r="N172" s="95"/>
      <c r="O172" s="95"/>
      <c r="P172" s="97"/>
    </row>
    <row r="173" customFormat="false" ht="12" hidden="false" customHeight="false" outlineLevel="0" collapsed="false">
      <c r="A173" s="92"/>
      <c r="B173" s="93"/>
      <c r="C173" s="95"/>
      <c r="D173" s="95"/>
      <c r="E173" s="95"/>
      <c r="F173" s="94"/>
      <c r="G173" s="94"/>
      <c r="H173" s="95"/>
      <c r="I173" s="95"/>
      <c r="J173" s="95"/>
      <c r="K173" s="95"/>
      <c r="L173" s="95"/>
      <c r="M173" s="96"/>
      <c r="N173" s="95"/>
      <c r="O173" s="95"/>
      <c r="P173" s="97"/>
    </row>
    <row r="174" customFormat="false" ht="12" hidden="false" customHeight="false" outlineLevel="0" collapsed="false">
      <c r="A174" s="92"/>
      <c r="B174" s="93"/>
      <c r="C174" s="95"/>
      <c r="D174" s="95"/>
      <c r="E174" s="95"/>
      <c r="F174" s="94"/>
      <c r="G174" s="94"/>
      <c r="H174" s="95"/>
      <c r="I174" s="95"/>
      <c r="J174" s="95"/>
      <c r="K174" s="95"/>
      <c r="L174" s="95"/>
      <c r="M174" s="96"/>
      <c r="N174" s="95"/>
      <c r="O174" s="95"/>
      <c r="P174" s="97"/>
    </row>
    <row r="175" customFormat="false" ht="12" hidden="false" customHeight="false" outlineLevel="0" collapsed="false">
      <c r="A175" s="92"/>
      <c r="B175" s="93"/>
      <c r="C175" s="95"/>
      <c r="D175" s="95"/>
      <c r="E175" s="95"/>
      <c r="F175" s="94"/>
      <c r="G175" s="94"/>
      <c r="H175" s="95"/>
      <c r="I175" s="95"/>
      <c r="J175" s="95"/>
      <c r="K175" s="95"/>
      <c r="L175" s="95"/>
      <c r="M175" s="96"/>
      <c r="N175" s="95"/>
      <c r="O175" s="95"/>
      <c r="P175" s="97"/>
    </row>
    <row r="176" customFormat="false" ht="12" hidden="false" customHeight="false" outlineLevel="0" collapsed="false">
      <c r="A176" s="92"/>
      <c r="B176" s="93"/>
      <c r="C176" s="95"/>
      <c r="D176" s="95"/>
      <c r="E176" s="95"/>
      <c r="F176" s="94"/>
      <c r="G176" s="94"/>
      <c r="H176" s="95"/>
      <c r="I176" s="95"/>
      <c r="J176" s="95"/>
      <c r="K176" s="95"/>
      <c r="L176" s="95"/>
      <c r="M176" s="96"/>
      <c r="N176" s="95"/>
      <c r="O176" s="95"/>
      <c r="P176" s="97"/>
    </row>
    <row r="177" customFormat="false" ht="12" hidden="false" customHeight="false" outlineLevel="0" collapsed="false">
      <c r="A177" s="92"/>
      <c r="B177" s="93"/>
      <c r="C177" s="95"/>
      <c r="D177" s="95"/>
      <c r="E177" s="95"/>
      <c r="F177" s="94"/>
      <c r="G177" s="94"/>
      <c r="H177" s="95"/>
      <c r="I177" s="95"/>
      <c r="J177" s="95"/>
      <c r="K177" s="95"/>
      <c r="L177" s="95"/>
      <c r="M177" s="96"/>
      <c r="N177" s="95"/>
      <c r="O177" s="95"/>
      <c r="P177" s="97"/>
    </row>
    <row r="178" customFormat="false" ht="12" hidden="false" customHeight="false" outlineLevel="0" collapsed="false">
      <c r="A178" s="92"/>
      <c r="B178" s="93"/>
      <c r="C178" s="95"/>
      <c r="D178" s="95"/>
      <c r="E178" s="95"/>
      <c r="F178" s="94"/>
      <c r="G178" s="94"/>
      <c r="H178" s="95"/>
      <c r="I178" s="95"/>
      <c r="J178" s="95"/>
      <c r="K178" s="95"/>
      <c r="L178" s="95"/>
      <c r="M178" s="96"/>
      <c r="N178" s="95"/>
      <c r="O178" s="95"/>
      <c r="P178" s="97"/>
    </row>
    <row r="179" customFormat="false" ht="12" hidden="false" customHeight="false" outlineLevel="0" collapsed="false">
      <c r="A179" s="92"/>
      <c r="B179" s="93"/>
      <c r="C179" s="95"/>
      <c r="D179" s="95"/>
      <c r="E179" s="95"/>
      <c r="F179" s="94"/>
      <c r="G179" s="94"/>
      <c r="H179" s="95"/>
      <c r="I179" s="95"/>
      <c r="J179" s="95"/>
      <c r="K179" s="95"/>
      <c r="L179" s="95"/>
      <c r="M179" s="96"/>
      <c r="N179" s="95"/>
      <c r="O179" s="95"/>
      <c r="P179" s="97"/>
    </row>
    <row r="180" customFormat="false" ht="12" hidden="false" customHeight="false" outlineLevel="0" collapsed="false">
      <c r="A180" s="92"/>
      <c r="B180" s="93"/>
      <c r="C180" s="95"/>
      <c r="D180" s="95"/>
      <c r="E180" s="95"/>
      <c r="F180" s="94"/>
      <c r="G180" s="94"/>
      <c r="H180" s="95"/>
      <c r="I180" s="95"/>
      <c r="J180" s="95"/>
      <c r="K180" s="95"/>
      <c r="L180" s="95"/>
      <c r="M180" s="96"/>
      <c r="N180" s="95"/>
      <c r="O180" s="95"/>
      <c r="P180" s="97"/>
    </row>
    <row r="181" customFormat="false" ht="12" hidden="false" customHeight="false" outlineLevel="0" collapsed="false">
      <c r="A181" s="92"/>
      <c r="B181" s="93"/>
      <c r="C181" s="95"/>
      <c r="D181" s="95"/>
      <c r="E181" s="95"/>
      <c r="F181" s="94"/>
      <c r="G181" s="94"/>
      <c r="H181" s="95"/>
      <c r="I181" s="95"/>
      <c r="J181" s="95"/>
      <c r="K181" s="95"/>
      <c r="L181" s="95"/>
      <c r="M181" s="96"/>
      <c r="N181" s="95"/>
      <c r="O181" s="95"/>
      <c r="P181" s="97"/>
    </row>
    <row r="182" customFormat="false" ht="12" hidden="false" customHeight="false" outlineLevel="0" collapsed="false">
      <c r="A182" s="92"/>
      <c r="B182" s="93"/>
      <c r="C182" s="95"/>
      <c r="D182" s="95"/>
      <c r="E182" s="95"/>
      <c r="F182" s="94"/>
      <c r="G182" s="94"/>
      <c r="H182" s="95"/>
      <c r="I182" s="95"/>
      <c r="J182" s="95"/>
      <c r="K182" s="95"/>
      <c r="L182" s="95"/>
      <c r="M182" s="96"/>
      <c r="N182" s="95"/>
      <c r="O182" s="95"/>
      <c r="P182" s="97"/>
    </row>
    <row r="183" customFormat="false" ht="12" hidden="false" customHeight="false" outlineLevel="0" collapsed="false">
      <c r="A183" s="92"/>
      <c r="B183" s="93"/>
      <c r="C183" s="95"/>
      <c r="D183" s="95"/>
      <c r="E183" s="95"/>
      <c r="F183" s="94"/>
      <c r="G183" s="94"/>
      <c r="H183" s="95"/>
      <c r="I183" s="95"/>
      <c r="J183" s="95"/>
      <c r="K183" s="95"/>
      <c r="L183" s="95"/>
      <c r="M183" s="96"/>
      <c r="N183" s="95"/>
      <c r="O183" s="95"/>
      <c r="P183" s="97"/>
    </row>
    <row r="184" customFormat="false" ht="12" hidden="false" customHeight="false" outlineLevel="0" collapsed="false">
      <c r="A184" s="92"/>
      <c r="B184" s="93"/>
      <c r="C184" s="95"/>
      <c r="D184" s="95"/>
      <c r="E184" s="95"/>
      <c r="F184" s="94"/>
      <c r="G184" s="94"/>
      <c r="H184" s="95"/>
      <c r="I184" s="95"/>
      <c r="J184" s="95"/>
      <c r="K184" s="95"/>
      <c r="L184" s="95"/>
      <c r="M184" s="96"/>
      <c r="N184" s="95"/>
      <c r="O184" s="95"/>
      <c r="P184" s="97"/>
    </row>
    <row r="185" customFormat="false" ht="12" hidden="false" customHeight="false" outlineLevel="0" collapsed="false">
      <c r="A185" s="92"/>
      <c r="B185" s="93"/>
      <c r="C185" s="95"/>
      <c r="D185" s="95"/>
      <c r="E185" s="95"/>
      <c r="F185" s="94"/>
      <c r="G185" s="94"/>
      <c r="H185" s="95"/>
      <c r="I185" s="95"/>
      <c r="J185" s="95"/>
      <c r="K185" s="95"/>
      <c r="L185" s="95"/>
      <c r="M185" s="96"/>
      <c r="N185" s="95"/>
      <c r="O185" s="95"/>
      <c r="P185" s="97"/>
    </row>
    <row r="186" customFormat="false" ht="12" hidden="false" customHeight="false" outlineLevel="0" collapsed="false">
      <c r="A186" s="92"/>
      <c r="B186" s="93"/>
      <c r="C186" s="95"/>
      <c r="D186" s="95"/>
      <c r="E186" s="95"/>
      <c r="F186" s="94"/>
      <c r="G186" s="94"/>
      <c r="H186" s="95"/>
      <c r="I186" s="95"/>
      <c r="J186" s="95"/>
      <c r="K186" s="95"/>
      <c r="L186" s="95"/>
      <c r="M186" s="96"/>
      <c r="N186" s="95"/>
      <c r="O186" s="95"/>
      <c r="P186" s="97"/>
    </row>
    <row r="187" customFormat="false" ht="12" hidden="false" customHeight="false" outlineLevel="0" collapsed="false">
      <c r="A187" s="92"/>
      <c r="B187" s="93"/>
      <c r="C187" s="95"/>
      <c r="D187" s="95"/>
      <c r="E187" s="95"/>
      <c r="F187" s="94"/>
      <c r="G187" s="94"/>
      <c r="H187" s="95"/>
      <c r="I187" s="95"/>
      <c r="J187" s="95"/>
      <c r="K187" s="95"/>
      <c r="L187" s="95"/>
      <c r="M187" s="96"/>
      <c r="N187" s="95"/>
      <c r="O187" s="95"/>
      <c r="P187" s="97"/>
    </row>
    <row r="188" customFormat="false" ht="12" hidden="false" customHeight="false" outlineLevel="0" collapsed="false">
      <c r="A188" s="92"/>
      <c r="B188" s="93"/>
      <c r="C188" s="95"/>
      <c r="D188" s="95"/>
      <c r="E188" s="95"/>
      <c r="F188" s="94"/>
      <c r="G188" s="94"/>
      <c r="H188" s="95"/>
      <c r="I188" s="95"/>
      <c r="J188" s="95"/>
      <c r="K188" s="95"/>
      <c r="L188" s="95"/>
      <c r="M188" s="96"/>
      <c r="N188" s="95"/>
      <c r="O188" s="95"/>
      <c r="P188" s="97"/>
    </row>
    <row r="189" customFormat="false" ht="12" hidden="false" customHeight="false" outlineLevel="0" collapsed="false">
      <c r="A189" s="92"/>
      <c r="B189" s="93"/>
      <c r="C189" s="95"/>
      <c r="D189" s="95"/>
      <c r="E189" s="95"/>
      <c r="F189" s="94"/>
      <c r="G189" s="94"/>
      <c r="H189" s="95"/>
      <c r="I189" s="95"/>
      <c r="J189" s="95"/>
      <c r="K189" s="95"/>
      <c r="L189" s="95"/>
      <c r="M189" s="96"/>
      <c r="N189" s="95"/>
      <c r="O189" s="95"/>
      <c r="P189" s="97"/>
    </row>
    <row r="190" customFormat="false" ht="12" hidden="false" customHeight="false" outlineLevel="0" collapsed="false">
      <c r="A190" s="92"/>
      <c r="B190" s="93"/>
      <c r="C190" s="95"/>
      <c r="D190" s="95"/>
      <c r="E190" s="95"/>
      <c r="F190" s="94"/>
      <c r="G190" s="94"/>
      <c r="H190" s="95"/>
      <c r="I190" s="95"/>
      <c r="J190" s="95"/>
      <c r="K190" s="95"/>
      <c r="L190" s="95"/>
      <c r="M190" s="96"/>
      <c r="N190" s="95"/>
      <c r="O190" s="95"/>
      <c r="P190" s="97"/>
    </row>
    <row r="191" customFormat="false" ht="12" hidden="false" customHeight="false" outlineLevel="0" collapsed="false">
      <c r="A191" s="92"/>
      <c r="B191" s="93"/>
      <c r="C191" s="95"/>
      <c r="D191" s="95"/>
      <c r="E191" s="95"/>
      <c r="F191" s="94"/>
      <c r="G191" s="94"/>
      <c r="H191" s="95"/>
      <c r="I191" s="95"/>
      <c r="J191" s="95"/>
      <c r="K191" s="95"/>
      <c r="L191" s="95"/>
      <c r="M191" s="96"/>
      <c r="N191" s="95"/>
      <c r="O191" s="95"/>
      <c r="P191" s="97"/>
    </row>
    <row r="192" customFormat="false" ht="12" hidden="false" customHeight="false" outlineLevel="0" collapsed="false">
      <c r="A192" s="92"/>
      <c r="B192" s="93"/>
      <c r="C192" s="95"/>
      <c r="D192" s="95"/>
      <c r="E192" s="95"/>
      <c r="F192" s="94"/>
      <c r="G192" s="94"/>
      <c r="H192" s="95"/>
      <c r="I192" s="95"/>
      <c r="J192" s="95"/>
      <c r="K192" s="95"/>
      <c r="L192" s="95"/>
      <c r="M192" s="96"/>
      <c r="N192" s="95"/>
      <c r="O192" s="95"/>
      <c r="P192" s="97"/>
    </row>
    <row r="193" customFormat="false" ht="12" hidden="false" customHeight="false" outlineLevel="0" collapsed="false">
      <c r="A193" s="92"/>
      <c r="B193" s="93"/>
      <c r="C193" s="95"/>
      <c r="D193" s="95"/>
      <c r="E193" s="95"/>
      <c r="F193" s="94"/>
      <c r="G193" s="94"/>
      <c r="H193" s="95"/>
      <c r="I193" s="95"/>
      <c r="J193" s="95"/>
      <c r="K193" s="95"/>
      <c r="L193" s="95"/>
      <c r="M193" s="96"/>
      <c r="N193" s="95"/>
      <c r="O193" s="95"/>
      <c r="P193" s="97"/>
    </row>
    <row r="194" customFormat="false" ht="12" hidden="false" customHeight="false" outlineLevel="0" collapsed="false">
      <c r="A194" s="92"/>
      <c r="B194" s="93"/>
      <c r="C194" s="95"/>
      <c r="D194" s="95"/>
      <c r="E194" s="95"/>
      <c r="F194" s="94"/>
      <c r="G194" s="94"/>
      <c r="H194" s="95"/>
      <c r="I194" s="95"/>
      <c r="J194" s="95"/>
      <c r="K194" s="95"/>
      <c r="L194" s="95"/>
      <c r="M194" s="96"/>
      <c r="N194" s="95"/>
      <c r="O194" s="95"/>
      <c r="P194" s="97"/>
    </row>
    <row r="195" customFormat="false" ht="12" hidden="false" customHeight="false" outlineLevel="0" collapsed="false">
      <c r="A195" s="92"/>
      <c r="B195" s="93"/>
      <c r="C195" s="95"/>
      <c r="D195" s="95"/>
      <c r="E195" s="95"/>
      <c r="F195" s="94"/>
      <c r="G195" s="94"/>
      <c r="H195" s="95"/>
      <c r="I195" s="95"/>
      <c r="J195" s="95"/>
      <c r="K195" s="95"/>
      <c r="L195" s="95"/>
      <c r="M195" s="96"/>
      <c r="N195" s="95"/>
      <c r="O195" s="95"/>
      <c r="P195" s="97"/>
    </row>
    <row r="196" customFormat="false" ht="12" hidden="false" customHeight="false" outlineLevel="0" collapsed="false">
      <c r="A196" s="92"/>
      <c r="B196" s="93"/>
      <c r="C196" s="95"/>
      <c r="D196" s="95"/>
      <c r="E196" s="95"/>
      <c r="F196" s="94"/>
      <c r="G196" s="94"/>
      <c r="H196" s="95"/>
      <c r="I196" s="95"/>
      <c r="J196" s="95"/>
      <c r="K196" s="95"/>
      <c r="L196" s="95"/>
      <c r="M196" s="96"/>
      <c r="N196" s="95"/>
      <c r="O196" s="95"/>
      <c r="P196" s="97"/>
    </row>
    <row r="197" customFormat="false" ht="12" hidden="false" customHeight="false" outlineLevel="0" collapsed="false">
      <c r="A197" s="92"/>
      <c r="B197" s="93"/>
      <c r="C197" s="95"/>
      <c r="D197" s="95"/>
      <c r="E197" s="95"/>
      <c r="F197" s="94"/>
      <c r="G197" s="94"/>
      <c r="H197" s="95"/>
      <c r="I197" s="95"/>
      <c r="J197" s="95"/>
      <c r="K197" s="95"/>
      <c r="L197" s="95"/>
      <c r="M197" s="96"/>
      <c r="N197" s="95"/>
      <c r="O197" s="95"/>
      <c r="P197" s="97"/>
    </row>
    <row r="198" customFormat="false" ht="12" hidden="false" customHeight="false" outlineLevel="0" collapsed="false">
      <c r="A198" s="92"/>
      <c r="B198" s="93"/>
      <c r="C198" s="95"/>
      <c r="D198" s="95"/>
      <c r="E198" s="95"/>
      <c r="F198" s="94"/>
      <c r="G198" s="94"/>
      <c r="H198" s="95"/>
      <c r="I198" s="95"/>
      <c r="J198" s="95"/>
      <c r="K198" s="95"/>
      <c r="L198" s="95"/>
      <c r="M198" s="96"/>
      <c r="N198" s="95"/>
      <c r="O198" s="95"/>
      <c r="P198" s="97"/>
    </row>
    <row r="199" customFormat="false" ht="12" hidden="false" customHeight="false" outlineLevel="0" collapsed="false">
      <c r="A199" s="92"/>
      <c r="B199" s="93"/>
      <c r="C199" s="95"/>
      <c r="D199" s="95"/>
      <c r="E199" s="95"/>
      <c r="F199" s="94"/>
      <c r="G199" s="94"/>
      <c r="H199" s="95"/>
      <c r="I199" s="95"/>
      <c r="J199" s="95"/>
      <c r="K199" s="95"/>
      <c r="L199" s="95"/>
      <c r="M199" s="96"/>
      <c r="N199" s="95"/>
      <c r="O199" s="95"/>
      <c r="P199" s="97"/>
    </row>
    <row r="200" customFormat="false" ht="12" hidden="false" customHeight="false" outlineLevel="0" collapsed="false">
      <c r="A200" s="92"/>
      <c r="B200" s="93"/>
      <c r="C200" s="95"/>
      <c r="D200" s="95"/>
      <c r="E200" s="95"/>
      <c r="F200" s="94"/>
      <c r="G200" s="94"/>
      <c r="H200" s="95"/>
      <c r="I200" s="95"/>
      <c r="J200" s="95"/>
      <c r="K200" s="95"/>
      <c r="L200" s="95"/>
      <c r="M200" s="96"/>
      <c r="N200" s="95"/>
      <c r="O200" s="95"/>
      <c r="P200" s="97"/>
    </row>
    <row r="201" customFormat="false" ht="12" hidden="false" customHeight="false" outlineLevel="0" collapsed="false">
      <c r="A201" s="92"/>
      <c r="B201" s="93"/>
      <c r="C201" s="95"/>
      <c r="D201" s="95"/>
      <c r="E201" s="95"/>
      <c r="F201" s="94"/>
      <c r="G201" s="94"/>
      <c r="H201" s="95"/>
      <c r="I201" s="95"/>
      <c r="J201" s="95"/>
      <c r="K201" s="95"/>
      <c r="L201" s="95"/>
      <c r="M201" s="96"/>
      <c r="N201" s="95"/>
      <c r="O201" s="95"/>
      <c r="P201" s="97"/>
    </row>
    <row r="202" customFormat="false" ht="12" hidden="false" customHeight="false" outlineLevel="0" collapsed="false">
      <c r="A202" s="92"/>
      <c r="B202" s="93"/>
      <c r="C202" s="95"/>
      <c r="D202" s="95"/>
      <c r="E202" s="95"/>
      <c r="F202" s="94"/>
      <c r="G202" s="94"/>
      <c r="H202" s="95"/>
      <c r="I202" s="95"/>
      <c r="J202" s="95"/>
      <c r="K202" s="95"/>
      <c r="L202" s="95"/>
      <c r="M202" s="96"/>
      <c r="N202" s="95"/>
      <c r="O202" s="95"/>
      <c r="P202" s="97"/>
    </row>
    <row r="203" customFormat="false" ht="12" hidden="false" customHeight="false" outlineLevel="0" collapsed="false">
      <c r="A203" s="92"/>
      <c r="B203" s="93"/>
      <c r="C203" s="95"/>
      <c r="D203" s="95"/>
      <c r="E203" s="95"/>
      <c r="F203" s="94"/>
      <c r="G203" s="94"/>
      <c r="H203" s="95"/>
      <c r="I203" s="95"/>
      <c r="J203" s="95"/>
      <c r="K203" s="95"/>
      <c r="L203" s="95"/>
      <c r="M203" s="96"/>
      <c r="N203" s="95"/>
      <c r="O203" s="95"/>
      <c r="P203" s="97"/>
    </row>
    <row r="204" customFormat="false" ht="12" hidden="false" customHeight="false" outlineLevel="0" collapsed="false">
      <c r="A204" s="92"/>
      <c r="B204" s="93"/>
      <c r="C204" s="95"/>
      <c r="D204" s="95"/>
      <c r="E204" s="95"/>
      <c r="F204" s="94"/>
      <c r="G204" s="94"/>
      <c r="H204" s="95"/>
      <c r="I204" s="95"/>
      <c r="J204" s="95"/>
      <c r="K204" s="95"/>
      <c r="L204" s="95"/>
      <c r="M204" s="96"/>
      <c r="N204" s="95"/>
      <c r="O204" s="95"/>
      <c r="P204" s="97"/>
    </row>
    <row r="205" customFormat="false" ht="12" hidden="false" customHeight="false" outlineLevel="0" collapsed="false">
      <c r="A205" s="92"/>
      <c r="B205" s="93"/>
      <c r="C205" s="95"/>
      <c r="D205" s="95"/>
      <c r="E205" s="95"/>
      <c r="F205" s="94"/>
      <c r="G205" s="94"/>
      <c r="H205" s="95"/>
      <c r="I205" s="95"/>
      <c r="J205" s="95"/>
      <c r="K205" s="95"/>
      <c r="L205" s="95"/>
      <c r="M205" s="96"/>
      <c r="N205" s="95"/>
      <c r="O205" s="95"/>
      <c r="P205" s="97"/>
    </row>
    <row r="206" customFormat="false" ht="12" hidden="false" customHeight="false" outlineLevel="0" collapsed="false">
      <c r="A206" s="92"/>
      <c r="B206" s="93"/>
      <c r="C206" s="95"/>
      <c r="D206" s="95"/>
      <c r="E206" s="95"/>
      <c r="F206" s="94"/>
      <c r="G206" s="94"/>
      <c r="H206" s="95"/>
      <c r="I206" s="95"/>
      <c r="J206" s="95"/>
      <c r="K206" s="95"/>
      <c r="L206" s="95"/>
      <c r="M206" s="96"/>
      <c r="N206" s="95"/>
      <c r="O206" s="95"/>
      <c r="P206" s="97"/>
    </row>
    <row r="207" customFormat="false" ht="12" hidden="false" customHeight="false" outlineLevel="0" collapsed="false">
      <c r="A207" s="92"/>
      <c r="B207" s="93"/>
      <c r="C207" s="95"/>
      <c r="D207" s="95"/>
      <c r="E207" s="95"/>
      <c r="F207" s="94"/>
      <c r="G207" s="94"/>
      <c r="H207" s="95"/>
      <c r="I207" s="95"/>
      <c r="J207" s="95"/>
      <c r="K207" s="95"/>
      <c r="L207" s="95"/>
      <c r="M207" s="96"/>
      <c r="N207" s="95"/>
      <c r="O207" s="95"/>
      <c r="P207" s="97"/>
    </row>
    <row r="208" customFormat="false" ht="12" hidden="false" customHeight="false" outlineLevel="0" collapsed="false">
      <c r="A208" s="92"/>
      <c r="B208" s="93"/>
      <c r="C208" s="95"/>
      <c r="D208" s="95"/>
      <c r="E208" s="95"/>
      <c r="F208" s="94"/>
      <c r="G208" s="94"/>
      <c r="H208" s="95"/>
      <c r="I208" s="95"/>
      <c r="J208" s="95"/>
      <c r="K208" s="95"/>
      <c r="L208" s="95"/>
      <c r="M208" s="96"/>
      <c r="N208" s="95"/>
      <c r="O208" s="95"/>
      <c r="P208" s="97"/>
    </row>
    <row r="209" customFormat="false" ht="12" hidden="false" customHeight="false" outlineLevel="0" collapsed="false">
      <c r="A209" s="92"/>
      <c r="B209" s="93"/>
      <c r="C209" s="95"/>
      <c r="D209" s="95"/>
      <c r="E209" s="95"/>
      <c r="F209" s="94"/>
      <c r="G209" s="94"/>
      <c r="H209" s="95"/>
      <c r="I209" s="95"/>
      <c r="J209" s="95"/>
      <c r="K209" s="95"/>
      <c r="L209" s="95"/>
      <c r="M209" s="96"/>
      <c r="N209" s="95"/>
      <c r="O209" s="95"/>
      <c r="P209" s="97"/>
    </row>
    <row r="210" customFormat="false" ht="12" hidden="false" customHeight="false" outlineLevel="0" collapsed="false">
      <c r="A210" s="92"/>
      <c r="B210" s="93"/>
      <c r="C210" s="95"/>
      <c r="D210" s="95"/>
      <c r="E210" s="95"/>
      <c r="F210" s="94"/>
      <c r="G210" s="94"/>
      <c r="H210" s="95"/>
      <c r="I210" s="95"/>
      <c r="J210" s="95"/>
      <c r="K210" s="95"/>
      <c r="L210" s="95"/>
      <c r="M210" s="96"/>
      <c r="N210" s="95"/>
      <c r="O210" s="95"/>
      <c r="P210" s="97"/>
    </row>
    <row r="211" customFormat="false" ht="12" hidden="false" customHeight="false" outlineLevel="0" collapsed="false">
      <c r="A211" s="92"/>
      <c r="B211" s="93"/>
      <c r="C211" s="95"/>
      <c r="D211" s="95"/>
      <c r="E211" s="95"/>
      <c r="F211" s="94"/>
      <c r="G211" s="94"/>
      <c r="H211" s="95"/>
      <c r="I211" s="95"/>
      <c r="J211" s="95"/>
      <c r="K211" s="95"/>
      <c r="L211" s="95"/>
      <c r="M211" s="96"/>
      <c r="N211" s="95"/>
      <c r="O211" s="95"/>
      <c r="P211" s="97"/>
    </row>
    <row r="212" customFormat="false" ht="12" hidden="false" customHeight="false" outlineLevel="0" collapsed="false">
      <c r="A212" s="92"/>
      <c r="B212" s="93"/>
      <c r="C212" s="95"/>
      <c r="D212" s="95"/>
      <c r="E212" s="95"/>
      <c r="F212" s="94"/>
      <c r="G212" s="94"/>
      <c r="H212" s="95"/>
      <c r="I212" s="95"/>
      <c r="J212" s="95"/>
      <c r="K212" s="95"/>
      <c r="L212" s="95"/>
      <c r="M212" s="96"/>
      <c r="N212" s="95"/>
      <c r="O212" s="95"/>
      <c r="P212" s="97"/>
    </row>
    <row r="213" customFormat="false" ht="12" hidden="false" customHeight="false" outlineLevel="0" collapsed="false">
      <c r="A213" s="92"/>
      <c r="B213" s="93"/>
      <c r="C213" s="95"/>
      <c r="D213" s="95"/>
      <c r="E213" s="95"/>
      <c r="F213" s="94"/>
      <c r="G213" s="94"/>
      <c r="H213" s="95"/>
      <c r="I213" s="95"/>
      <c r="J213" s="95"/>
      <c r="K213" s="95"/>
      <c r="L213" s="95"/>
      <c r="M213" s="96"/>
      <c r="N213" s="95"/>
      <c r="O213" s="95"/>
      <c r="P213" s="97"/>
    </row>
    <row r="214" customFormat="false" ht="12" hidden="false" customHeight="false" outlineLevel="0" collapsed="false">
      <c r="A214" s="92"/>
      <c r="B214" s="93"/>
      <c r="C214" s="95"/>
      <c r="D214" s="95"/>
      <c r="E214" s="95"/>
      <c r="F214" s="94"/>
      <c r="G214" s="94"/>
      <c r="H214" s="95"/>
      <c r="I214" s="95"/>
      <c r="J214" s="95"/>
      <c r="K214" s="95"/>
      <c r="L214" s="95"/>
      <c r="M214" s="96"/>
      <c r="N214" s="95"/>
      <c r="O214" s="95"/>
      <c r="P214" s="97"/>
    </row>
    <row r="215" customFormat="false" ht="12" hidden="false" customHeight="false" outlineLevel="0" collapsed="false">
      <c r="A215" s="92"/>
      <c r="B215" s="93"/>
      <c r="C215" s="95"/>
      <c r="D215" s="95"/>
      <c r="E215" s="95"/>
      <c r="F215" s="94"/>
      <c r="G215" s="94"/>
      <c r="H215" s="95"/>
      <c r="I215" s="95"/>
      <c r="J215" s="95"/>
      <c r="K215" s="95"/>
      <c r="L215" s="95"/>
      <c r="M215" s="96"/>
      <c r="N215" s="95"/>
      <c r="O215" s="95"/>
      <c r="P215" s="97"/>
    </row>
    <row r="216" customFormat="false" ht="12" hidden="false" customHeight="false" outlineLevel="0" collapsed="false">
      <c r="A216" s="92"/>
      <c r="B216" s="93"/>
      <c r="C216" s="95"/>
      <c r="D216" s="95"/>
      <c r="E216" s="95"/>
      <c r="F216" s="94"/>
      <c r="G216" s="94"/>
      <c r="H216" s="95"/>
      <c r="I216" s="95"/>
      <c r="J216" s="95"/>
      <c r="K216" s="95"/>
      <c r="L216" s="95"/>
      <c r="M216" s="96"/>
      <c r="N216" s="95"/>
      <c r="O216" s="95"/>
      <c r="P216" s="97"/>
    </row>
    <row r="217" customFormat="false" ht="12" hidden="false" customHeight="false" outlineLevel="0" collapsed="false">
      <c r="A217" s="92"/>
      <c r="B217" s="93"/>
      <c r="C217" s="95"/>
      <c r="D217" s="95"/>
      <c r="E217" s="95"/>
      <c r="F217" s="94"/>
      <c r="G217" s="94"/>
      <c r="H217" s="95"/>
      <c r="I217" s="95"/>
      <c r="J217" s="95"/>
      <c r="K217" s="95"/>
      <c r="L217" s="95"/>
      <c r="M217" s="96"/>
      <c r="N217" s="95"/>
      <c r="O217" s="95"/>
      <c r="P217" s="97"/>
    </row>
    <row r="218" customFormat="false" ht="12" hidden="false" customHeight="false" outlineLevel="0" collapsed="false">
      <c r="A218" s="92"/>
      <c r="B218" s="93"/>
      <c r="C218" s="95"/>
      <c r="D218" s="95"/>
      <c r="E218" s="95"/>
      <c r="F218" s="94"/>
      <c r="G218" s="94"/>
      <c r="H218" s="95"/>
      <c r="I218" s="95"/>
      <c r="J218" s="95"/>
      <c r="K218" s="95"/>
      <c r="L218" s="95"/>
      <c r="M218" s="96"/>
      <c r="N218" s="95"/>
      <c r="O218" s="95"/>
      <c r="P218" s="97"/>
    </row>
    <row r="219" customFormat="false" ht="12" hidden="false" customHeight="false" outlineLevel="0" collapsed="false">
      <c r="A219" s="92"/>
      <c r="B219" s="93"/>
      <c r="C219" s="95"/>
      <c r="D219" s="95"/>
      <c r="E219" s="95"/>
      <c r="F219" s="94"/>
      <c r="G219" s="94"/>
      <c r="H219" s="95"/>
      <c r="I219" s="95"/>
      <c r="J219" s="95"/>
      <c r="K219" s="95"/>
      <c r="L219" s="95"/>
      <c r="M219" s="96"/>
      <c r="N219" s="95"/>
      <c r="O219" s="95"/>
      <c r="P219" s="97"/>
    </row>
    <row r="220" customFormat="false" ht="12" hidden="false" customHeight="false" outlineLevel="0" collapsed="false">
      <c r="A220" s="92"/>
      <c r="B220" s="93"/>
      <c r="C220" s="95"/>
      <c r="D220" s="95"/>
      <c r="E220" s="95"/>
      <c r="F220" s="94"/>
      <c r="G220" s="94"/>
      <c r="H220" s="95"/>
      <c r="I220" s="95"/>
      <c r="J220" s="95"/>
      <c r="K220" s="95"/>
      <c r="L220" s="95"/>
      <c r="M220" s="96"/>
      <c r="N220" s="95"/>
      <c r="O220" s="95"/>
      <c r="P220" s="97"/>
    </row>
    <row r="221" customFormat="false" ht="12" hidden="false" customHeight="false" outlineLevel="0" collapsed="false">
      <c r="A221" s="92"/>
      <c r="B221" s="93"/>
      <c r="C221" s="95"/>
      <c r="D221" s="95"/>
      <c r="E221" s="95"/>
      <c r="F221" s="94"/>
      <c r="G221" s="94"/>
      <c r="H221" s="95"/>
      <c r="I221" s="95"/>
      <c r="J221" s="95"/>
      <c r="K221" s="95"/>
      <c r="L221" s="95"/>
      <c r="M221" s="96"/>
      <c r="N221" s="95"/>
      <c r="O221" s="95"/>
      <c r="P221" s="97"/>
    </row>
    <row r="222" customFormat="false" ht="12" hidden="false" customHeight="false" outlineLevel="0" collapsed="false">
      <c r="A222" s="92"/>
      <c r="B222" s="93"/>
      <c r="C222" s="95"/>
      <c r="D222" s="95"/>
      <c r="E222" s="95"/>
      <c r="F222" s="94"/>
      <c r="G222" s="94"/>
      <c r="H222" s="95"/>
      <c r="I222" s="95"/>
      <c r="J222" s="95"/>
      <c r="K222" s="95"/>
      <c r="L222" s="95"/>
      <c r="M222" s="96"/>
      <c r="N222" s="95"/>
      <c r="O222" s="95"/>
      <c r="P222" s="97"/>
    </row>
    <row r="223" customFormat="false" ht="12" hidden="false" customHeight="false" outlineLevel="0" collapsed="false">
      <c r="A223" s="92"/>
      <c r="B223" s="93"/>
      <c r="C223" s="95"/>
      <c r="D223" s="95"/>
      <c r="E223" s="95"/>
      <c r="F223" s="94"/>
      <c r="G223" s="94"/>
      <c r="H223" s="95"/>
      <c r="I223" s="95"/>
      <c r="J223" s="95"/>
      <c r="K223" s="95"/>
      <c r="L223" s="95"/>
      <c r="M223" s="96"/>
      <c r="N223" s="95"/>
      <c r="O223" s="95"/>
      <c r="P223" s="97"/>
    </row>
    <row r="224" customFormat="false" ht="12" hidden="false" customHeight="false" outlineLevel="0" collapsed="false">
      <c r="A224" s="92"/>
      <c r="B224" s="93"/>
      <c r="C224" s="95"/>
      <c r="D224" s="95"/>
      <c r="E224" s="95"/>
      <c r="F224" s="94"/>
      <c r="G224" s="94"/>
      <c r="H224" s="95"/>
      <c r="I224" s="95"/>
      <c r="J224" s="95"/>
      <c r="K224" s="95"/>
      <c r="L224" s="95"/>
      <c r="M224" s="96"/>
      <c r="N224" s="95"/>
      <c r="O224" s="95"/>
      <c r="P224" s="97"/>
    </row>
    <row r="225" customFormat="false" ht="12" hidden="false" customHeight="false" outlineLevel="0" collapsed="false">
      <c r="A225" s="92"/>
      <c r="B225" s="93"/>
      <c r="C225" s="95"/>
      <c r="D225" s="95"/>
      <c r="E225" s="95"/>
      <c r="F225" s="94"/>
      <c r="G225" s="94"/>
      <c r="H225" s="95"/>
      <c r="I225" s="95"/>
      <c r="J225" s="95"/>
      <c r="K225" s="95"/>
      <c r="L225" s="95"/>
      <c r="M225" s="96"/>
      <c r="N225" s="95"/>
      <c r="O225" s="95"/>
      <c r="P225" s="97"/>
    </row>
    <row r="226" customFormat="false" ht="12" hidden="false" customHeight="false" outlineLevel="0" collapsed="false">
      <c r="A226" s="92"/>
      <c r="B226" s="93"/>
      <c r="C226" s="95"/>
      <c r="D226" s="95"/>
      <c r="E226" s="95"/>
      <c r="F226" s="94"/>
      <c r="G226" s="94"/>
      <c r="H226" s="95"/>
      <c r="I226" s="95"/>
      <c r="J226" s="95"/>
      <c r="K226" s="95"/>
      <c r="L226" s="95"/>
      <c r="M226" s="96"/>
      <c r="N226" s="95"/>
      <c r="O226" s="95"/>
      <c r="P226" s="97"/>
    </row>
    <row r="227" customFormat="false" ht="12" hidden="false" customHeight="false" outlineLevel="0" collapsed="false">
      <c r="A227" s="92"/>
      <c r="B227" s="93"/>
      <c r="C227" s="95"/>
      <c r="D227" s="95"/>
      <c r="E227" s="95"/>
      <c r="F227" s="94"/>
      <c r="G227" s="94"/>
      <c r="H227" s="95"/>
      <c r="I227" s="95"/>
      <c r="J227" s="95"/>
      <c r="K227" s="95"/>
      <c r="L227" s="95"/>
      <c r="M227" s="96"/>
      <c r="N227" s="95"/>
      <c r="O227" s="95"/>
      <c r="P227" s="97"/>
    </row>
    <row r="228" customFormat="false" ht="12" hidden="false" customHeight="false" outlineLevel="0" collapsed="false">
      <c r="A228" s="92"/>
      <c r="B228" s="93"/>
      <c r="C228" s="95"/>
      <c r="D228" s="95"/>
      <c r="E228" s="95"/>
      <c r="F228" s="94"/>
      <c r="G228" s="94"/>
      <c r="H228" s="95"/>
      <c r="I228" s="95"/>
      <c r="J228" s="95"/>
      <c r="K228" s="95"/>
      <c r="L228" s="95"/>
      <c r="M228" s="96"/>
      <c r="N228" s="95"/>
      <c r="O228" s="95"/>
      <c r="P228" s="97"/>
    </row>
    <row r="229" customFormat="false" ht="12" hidden="false" customHeight="false" outlineLevel="0" collapsed="false">
      <c r="A229" s="92"/>
      <c r="B229" s="93"/>
      <c r="C229" s="95"/>
      <c r="D229" s="95"/>
      <c r="E229" s="95"/>
      <c r="F229" s="94"/>
      <c r="G229" s="94"/>
      <c r="H229" s="95"/>
      <c r="I229" s="95"/>
      <c r="J229" s="95"/>
      <c r="K229" s="95"/>
      <c r="L229" s="95"/>
      <c r="M229" s="96"/>
      <c r="N229" s="95"/>
      <c r="O229" s="95"/>
      <c r="P229" s="97"/>
    </row>
    <row r="230" customFormat="false" ht="12" hidden="false" customHeight="false" outlineLevel="0" collapsed="false">
      <c r="A230" s="92"/>
      <c r="B230" s="93"/>
      <c r="C230" s="95"/>
      <c r="D230" s="95"/>
      <c r="E230" s="95"/>
      <c r="F230" s="94"/>
      <c r="G230" s="94"/>
      <c r="H230" s="95"/>
      <c r="I230" s="95"/>
      <c r="J230" s="95"/>
      <c r="K230" s="95"/>
      <c r="L230" s="95"/>
      <c r="M230" s="96"/>
      <c r="N230" s="95"/>
      <c r="O230" s="95"/>
      <c r="P230" s="97"/>
    </row>
    <row r="231" customFormat="false" ht="12" hidden="false" customHeight="false" outlineLevel="0" collapsed="false">
      <c r="A231" s="92"/>
      <c r="B231" s="93"/>
      <c r="C231" s="95"/>
      <c r="D231" s="95"/>
      <c r="E231" s="95"/>
      <c r="F231" s="94"/>
      <c r="G231" s="94"/>
      <c r="H231" s="95"/>
      <c r="I231" s="95"/>
      <c r="J231" s="95"/>
      <c r="K231" s="95"/>
      <c r="L231" s="95"/>
      <c r="M231" s="96"/>
      <c r="N231" s="95"/>
      <c r="O231" s="95"/>
      <c r="P231" s="97"/>
    </row>
    <row r="232" customFormat="false" ht="12" hidden="false" customHeight="false" outlineLevel="0" collapsed="false">
      <c r="A232" s="92"/>
      <c r="B232" s="93"/>
      <c r="C232" s="95"/>
      <c r="D232" s="95"/>
      <c r="E232" s="95"/>
      <c r="F232" s="94"/>
      <c r="G232" s="94"/>
      <c r="H232" s="95"/>
      <c r="I232" s="95"/>
      <c r="J232" s="95"/>
      <c r="K232" s="95"/>
      <c r="L232" s="95"/>
      <c r="M232" s="96"/>
      <c r="N232" s="95"/>
      <c r="O232" s="95"/>
      <c r="P232" s="97"/>
    </row>
    <row r="233" customFormat="false" ht="12" hidden="false" customHeight="false" outlineLevel="0" collapsed="false">
      <c r="A233" s="92"/>
      <c r="B233" s="93"/>
      <c r="C233" s="95"/>
      <c r="D233" s="95"/>
      <c r="E233" s="95"/>
      <c r="F233" s="94"/>
      <c r="G233" s="94"/>
      <c r="H233" s="95"/>
      <c r="I233" s="95"/>
      <c r="J233" s="95"/>
      <c r="K233" s="95"/>
      <c r="L233" s="95"/>
      <c r="M233" s="96"/>
      <c r="N233" s="95"/>
      <c r="O233" s="95"/>
      <c r="P233" s="97"/>
    </row>
    <row r="234" customFormat="false" ht="12" hidden="false" customHeight="false" outlineLevel="0" collapsed="false">
      <c r="A234" s="92"/>
      <c r="B234" s="93"/>
      <c r="C234" s="95"/>
      <c r="D234" s="95"/>
      <c r="E234" s="95"/>
      <c r="F234" s="94"/>
      <c r="G234" s="94"/>
      <c r="H234" s="95"/>
      <c r="I234" s="95"/>
      <c r="J234" s="95"/>
      <c r="K234" s="95"/>
      <c r="L234" s="95"/>
      <c r="M234" s="96"/>
      <c r="N234" s="95"/>
      <c r="O234" s="95"/>
      <c r="P234" s="97"/>
    </row>
    <row r="235" customFormat="false" ht="12" hidden="false" customHeight="false" outlineLevel="0" collapsed="false">
      <c r="A235" s="92"/>
      <c r="B235" s="93"/>
      <c r="C235" s="95"/>
      <c r="D235" s="95"/>
      <c r="E235" s="95"/>
      <c r="F235" s="94"/>
      <c r="G235" s="94"/>
      <c r="H235" s="95"/>
      <c r="I235" s="95"/>
      <c r="J235" s="95"/>
      <c r="K235" s="95"/>
      <c r="L235" s="95"/>
      <c r="M235" s="96"/>
      <c r="N235" s="95"/>
      <c r="O235" s="95"/>
      <c r="P235" s="97"/>
    </row>
    <row r="236" customFormat="false" ht="12" hidden="false" customHeight="false" outlineLevel="0" collapsed="false">
      <c r="A236" s="92"/>
      <c r="B236" s="93"/>
      <c r="C236" s="95"/>
      <c r="D236" s="95"/>
      <c r="E236" s="95"/>
      <c r="F236" s="94"/>
      <c r="G236" s="94"/>
      <c r="H236" s="95"/>
      <c r="I236" s="95"/>
      <c r="J236" s="95"/>
      <c r="K236" s="95"/>
      <c r="L236" s="95"/>
      <c r="M236" s="96"/>
      <c r="N236" s="95"/>
      <c r="O236" s="95"/>
      <c r="P236" s="97"/>
    </row>
    <row r="237" customFormat="false" ht="12" hidden="false" customHeight="false" outlineLevel="0" collapsed="false">
      <c r="A237" s="92"/>
      <c r="B237" s="93"/>
      <c r="C237" s="95"/>
      <c r="D237" s="95"/>
      <c r="E237" s="95"/>
      <c r="F237" s="94"/>
      <c r="G237" s="94"/>
      <c r="H237" s="95"/>
      <c r="I237" s="95"/>
      <c r="J237" s="95"/>
      <c r="K237" s="95"/>
      <c r="L237" s="95"/>
      <c r="M237" s="96"/>
      <c r="N237" s="95"/>
      <c r="O237" s="95"/>
      <c r="P237" s="97"/>
    </row>
    <row r="238" customFormat="false" ht="12" hidden="false" customHeight="false" outlineLevel="0" collapsed="false">
      <c r="A238" s="92"/>
      <c r="B238" s="93"/>
      <c r="C238" s="95"/>
      <c r="D238" s="95"/>
      <c r="E238" s="95"/>
      <c r="F238" s="94"/>
      <c r="G238" s="94"/>
      <c r="H238" s="95"/>
      <c r="I238" s="95"/>
      <c r="J238" s="95"/>
      <c r="K238" s="95"/>
      <c r="L238" s="95"/>
      <c r="M238" s="96"/>
      <c r="N238" s="95"/>
      <c r="O238" s="95"/>
      <c r="P238" s="97"/>
    </row>
    <row r="239" customFormat="false" ht="12" hidden="false" customHeight="false" outlineLevel="0" collapsed="false">
      <c r="A239" s="92"/>
      <c r="B239" s="93"/>
      <c r="C239" s="95"/>
      <c r="D239" s="95"/>
      <c r="E239" s="95"/>
      <c r="F239" s="94"/>
      <c r="G239" s="94"/>
      <c r="H239" s="95"/>
      <c r="I239" s="95"/>
      <c r="J239" s="95"/>
      <c r="K239" s="95"/>
      <c r="L239" s="95"/>
      <c r="M239" s="96"/>
      <c r="N239" s="95"/>
      <c r="O239" s="95"/>
      <c r="P239" s="97"/>
    </row>
    <row r="240" customFormat="false" ht="12" hidden="false" customHeight="false" outlineLevel="0" collapsed="false">
      <c r="A240" s="92"/>
      <c r="B240" s="93"/>
      <c r="C240" s="95"/>
      <c r="D240" s="95"/>
      <c r="E240" s="95"/>
      <c r="F240" s="94"/>
      <c r="G240" s="94"/>
      <c r="H240" s="95"/>
      <c r="I240" s="95"/>
      <c r="J240" s="95"/>
      <c r="K240" s="95"/>
      <c r="L240" s="95"/>
      <c r="M240" s="96"/>
      <c r="N240" s="95"/>
      <c r="O240" s="95"/>
      <c r="P240" s="97"/>
    </row>
    <row r="241" customFormat="false" ht="12" hidden="false" customHeight="false" outlineLevel="0" collapsed="false">
      <c r="A241" s="92"/>
      <c r="B241" s="93"/>
      <c r="C241" s="95"/>
      <c r="D241" s="95"/>
      <c r="E241" s="95"/>
      <c r="F241" s="94"/>
      <c r="G241" s="94"/>
      <c r="H241" s="95"/>
      <c r="I241" s="95"/>
      <c r="J241" s="95"/>
      <c r="K241" s="95"/>
      <c r="L241" s="95"/>
      <c r="M241" s="96"/>
      <c r="N241" s="95"/>
      <c r="O241" s="95"/>
      <c r="P241" s="97"/>
    </row>
    <row r="242" customFormat="false" ht="12" hidden="false" customHeight="false" outlineLevel="0" collapsed="false">
      <c r="A242" s="92"/>
      <c r="B242" s="93"/>
      <c r="C242" s="95"/>
      <c r="D242" s="95"/>
      <c r="E242" s="95"/>
      <c r="F242" s="94"/>
      <c r="G242" s="94"/>
      <c r="H242" s="95"/>
      <c r="I242" s="95"/>
      <c r="J242" s="95"/>
      <c r="K242" s="95"/>
      <c r="L242" s="95"/>
      <c r="M242" s="96"/>
      <c r="N242" s="95"/>
      <c r="O242" s="95"/>
      <c r="P242" s="97"/>
    </row>
    <row r="243" customFormat="false" ht="12" hidden="false" customHeight="false" outlineLevel="0" collapsed="false">
      <c r="A243" s="92"/>
      <c r="B243" s="93"/>
      <c r="C243" s="95"/>
      <c r="D243" s="95"/>
      <c r="E243" s="95"/>
      <c r="F243" s="94"/>
      <c r="G243" s="94"/>
      <c r="H243" s="95"/>
      <c r="I243" s="95"/>
      <c r="J243" s="95"/>
      <c r="K243" s="95"/>
      <c r="L243" s="95"/>
      <c r="M243" s="96"/>
      <c r="N243" s="95"/>
      <c r="O243" s="95"/>
      <c r="P243" s="97"/>
    </row>
    <row r="244" customFormat="false" ht="12" hidden="false" customHeight="false" outlineLevel="0" collapsed="false">
      <c r="A244" s="92"/>
      <c r="B244" s="93"/>
      <c r="C244" s="95"/>
      <c r="D244" s="95"/>
      <c r="E244" s="95"/>
      <c r="F244" s="94"/>
      <c r="G244" s="94"/>
      <c r="H244" s="95"/>
      <c r="I244" s="95"/>
      <c r="J244" s="95"/>
      <c r="K244" s="95"/>
      <c r="L244" s="95"/>
      <c r="M244" s="96"/>
      <c r="N244" s="95"/>
      <c r="O244" s="95"/>
      <c r="P244" s="97"/>
    </row>
    <row r="245" customFormat="false" ht="12" hidden="false" customHeight="false" outlineLevel="0" collapsed="false">
      <c r="A245" s="92"/>
      <c r="B245" s="93"/>
      <c r="C245" s="95"/>
      <c r="D245" s="95"/>
      <c r="E245" s="95"/>
      <c r="F245" s="94"/>
      <c r="G245" s="94"/>
      <c r="H245" s="95"/>
      <c r="I245" s="95"/>
      <c r="J245" s="95"/>
      <c r="K245" s="95"/>
      <c r="L245" s="95"/>
      <c r="M245" s="96"/>
      <c r="N245" s="95"/>
      <c r="O245" s="95"/>
      <c r="P245" s="97"/>
    </row>
    <row r="246" customFormat="false" ht="12" hidden="false" customHeight="false" outlineLevel="0" collapsed="false">
      <c r="A246" s="92"/>
      <c r="B246" s="93"/>
      <c r="C246" s="95"/>
      <c r="D246" s="95"/>
      <c r="E246" s="95"/>
      <c r="F246" s="94"/>
      <c r="G246" s="94"/>
      <c r="H246" s="95"/>
      <c r="I246" s="95"/>
      <c r="J246" s="95"/>
      <c r="K246" s="95"/>
      <c r="L246" s="95"/>
      <c r="M246" s="96"/>
      <c r="N246" s="95"/>
      <c r="O246" s="95"/>
      <c r="P246" s="97"/>
    </row>
    <row r="247" customFormat="false" ht="12" hidden="false" customHeight="false" outlineLevel="0" collapsed="false">
      <c r="A247" s="92"/>
      <c r="B247" s="93"/>
      <c r="C247" s="95"/>
      <c r="D247" s="95"/>
      <c r="E247" s="95"/>
      <c r="F247" s="94"/>
      <c r="G247" s="94"/>
      <c r="H247" s="95"/>
      <c r="I247" s="95"/>
      <c r="J247" s="95"/>
      <c r="K247" s="95"/>
      <c r="L247" s="95"/>
      <c r="M247" s="96"/>
      <c r="N247" s="95"/>
      <c r="O247" s="95"/>
      <c r="P247" s="97"/>
    </row>
    <row r="248" customFormat="false" ht="12" hidden="false" customHeight="false" outlineLevel="0" collapsed="false">
      <c r="A248" s="92"/>
      <c r="B248" s="93"/>
      <c r="C248" s="95"/>
      <c r="D248" s="95"/>
      <c r="E248" s="95"/>
      <c r="F248" s="94"/>
      <c r="G248" s="94"/>
      <c r="H248" s="95"/>
      <c r="I248" s="95"/>
      <c r="J248" s="95"/>
      <c r="K248" s="95"/>
      <c r="L248" s="95"/>
      <c r="M248" s="96"/>
      <c r="N248" s="95"/>
      <c r="O248" s="95"/>
      <c r="P248" s="97"/>
    </row>
    <row r="249" customFormat="false" ht="12" hidden="false" customHeight="false" outlineLevel="0" collapsed="false">
      <c r="A249" s="92"/>
      <c r="B249" s="93"/>
      <c r="C249" s="95"/>
      <c r="D249" s="95"/>
      <c r="E249" s="95"/>
      <c r="F249" s="94"/>
      <c r="G249" s="94"/>
      <c r="H249" s="95"/>
      <c r="I249" s="95"/>
      <c r="J249" s="95"/>
      <c r="K249" s="95"/>
      <c r="L249" s="95"/>
      <c r="M249" s="96"/>
      <c r="N249" s="95"/>
      <c r="O249" s="95"/>
      <c r="P249" s="97"/>
    </row>
    <row r="250" customFormat="false" ht="12" hidden="false" customHeight="false" outlineLevel="0" collapsed="false">
      <c r="A250" s="92"/>
      <c r="B250" s="93"/>
      <c r="C250" s="95"/>
      <c r="D250" s="95"/>
      <c r="E250" s="95"/>
      <c r="F250" s="94"/>
      <c r="G250" s="94"/>
      <c r="H250" s="95"/>
      <c r="I250" s="95"/>
      <c r="J250" s="95"/>
      <c r="K250" s="95"/>
      <c r="L250" s="95"/>
      <c r="M250" s="96"/>
      <c r="N250" s="95"/>
      <c r="O250" s="95"/>
      <c r="P250" s="97"/>
    </row>
    <row r="251" customFormat="false" ht="12" hidden="false" customHeight="false" outlineLevel="0" collapsed="false">
      <c r="A251" s="92"/>
      <c r="B251" s="93"/>
      <c r="C251" s="95"/>
      <c r="D251" s="95"/>
      <c r="E251" s="95"/>
      <c r="F251" s="94"/>
      <c r="G251" s="94"/>
      <c r="H251" s="95"/>
      <c r="I251" s="95"/>
      <c r="J251" s="95"/>
      <c r="K251" s="95"/>
      <c r="L251" s="95"/>
      <c r="M251" s="96"/>
      <c r="N251" s="95"/>
      <c r="O251" s="95"/>
      <c r="P251" s="97"/>
    </row>
    <row r="252" customFormat="false" ht="12" hidden="false" customHeight="false" outlineLevel="0" collapsed="false">
      <c r="A252" s="92"/>
      <c r="B252" s="93"/>
      <c r="C252" s="95"/>
      <c r="D252" s="95"/>
      <c r="E252" s="95"/>
      <c r="F252" s="94"/>
      <c r="G252" s="94"/>
      <c r="H252" s="95"/>
      <c r="I252" s="95"/>
      <c r="J252" s="95"/>
      <c r="K252" s="95"/>
      <c r="L252" s="95"/>
      <c r="M252" s="96"/>
      <c r="N252" s="95"/>
      <c r="O252" s="95"/>
      <c r="P252" s="97"/>
    </row>
    <row r="253" customFormat="false" ht="12" hidden="false" customHeight="false" outlineLevel="0" collapsed="false">
      <c r="A253" s="92"/>
      <c r="B253" s="93"/>
      <c r="C253" s="95"/>
      <c r="D253" s="95"/>
      <c r="E253" s="95"/>
      <c r="F253" s="94"/>
      <c r="G253" s="94"/>
      <c r="H253" s="95"/>
      <c r="I253" s="95"/>
      <c r="J253" s="95"/>
      <c r="K253" s="95"/>
      <c r="L253" s="95"/>
      <c r="M253" s="96"/>
      <c r="N253" s="95"/>
      <c r="O253" s="95"/>
      <c r="P253" s="97"/>
    </row>
    <row r="254" customFormat="false" ht="12" hidden="false" customHeight="false" outlineLevel="0" collapsed="false">
      <c r="A254" s="92"/>
      <c r="B254" s="93"/>
      <c r="C254" s="95"/>
      <c r="D254" s="95"/>
      <c r="E254" s="95"/>
      <c r="F254" s="94"/>
      <c r="G254" s="94"/>
      <c r="H254" s="95"/>
      <c r="I254" s="95"/>
      <c r="J254" s="95"/>
      <c r="K254" s="95"/>
      <c r="L254" s="95"/>
      <c r="M254" s="96"/>
      <c r="N254" s="95"/>
      <c r="O254" s="95"/>
      <c r="P254" s="97"/>
    </row>
    <row r="255" customFormat="false" ht="12" hidden="false" customHeight="false" outlineLevel="0" collapsed="false">
      <c r="A255" s="92"/>
      <c r="B255" s="93"/>
      <c r="C255" s="95"/>
      <c r="D255" s="95"/>
      <c r="E255" s="95"/>
      <c r="F255" s="94"/>
      <c r="G255" s="94"/>
      <c r="H255" s="95"/>
      <c r="I255" s="95"/>
      <c r="J255" s="95"/>
      <c r="K255" s="95"/>
      <c r="L255" s="95"/>
      <c r="M255" s="96"/>
      <c r="N255" s="95"/>
      <c r="O255" s="95"/>
      <c r="P255" s="97"/>
    </row>
    <row r="256" customFormat="false" ht="12" hidden="false" customHeight="false" outlineLevel="0" collapsed="false">
      <c r="A256" s="92"/>
      <c r="B256" s="93"/>
      <c r="C256" s="95"/>
      <c r="D256" s="95"/>
      <c r="E256" s="95"/>
      <c r="F256" s="94"/>
      <c r="G256" s="94"/>
      <c r="H256" s="95"/>
      <c r="I256" s="95"/>
      <c r="J256" s="95"/>
      <c r="K256" s="95"/>
      <c r="L256" s="95"/>
      <c r="M256" s="96"/>
      <c r="N256" s="95"/>
      <c r="O256" s="95"/>
      <c r="P256" s="97"/>
    </row>
    <row r="257" customFormat="false" ht="12" hidden="false" customHeight="false" outlineLevel="0" collapsed="false">
      <c r="A257" s="92"/>
      <c r="B257" s="93"/>
      <c r="C257" s="95"/>
      <c r="D257" s="95"/>
      <c r="E257" s="95"/>
      <c r="F257" s="94"/>
      <c r="G257" s="94"/>
      <c r="H257" s="95"/>
      <c r="I257" s="95"/>
      <c r="J257" s="95"/>
      <c r="K257" s="95"/>
      <c r="L257" s="95"/>
      <c r="M257" s="96"/>
      <c r="N257" s="95"/>
      <c r="O257" s="95"/>
      <c r="P257" s="97"/>
    </row>
    <row r="258" customFormat="false" ht="12" hidden="false" customHeight="false" outlineLevel="0" collapsed="false">
      <c r="A258" s="92"/>
      <c r="B258" s="93"/>
      <c r="C258" s="95"/>
      <c r="D258" s="95"/>
      <c r="E258" s="95"/>
      <c r="F258" s="94"/>
      <c r="G258" s="94"/>
      <c r="H258" s="95"/>
      <c r="I258" s="95"/>
      <c r="J258" s="95"/>
      <c r="K258" s="95"/>
      <c r="L258" s="95"/>
      <c r="M258" s="96"/>
      <c r="N258" s="95"/>
      <c r="O258" s="95"/>
      <c r="P258" s="97"/>
    </row>
    <row r="259" customFormat="false" ht="12" hidden="false" customHeight="false" outlineLevel="0" collapsed="false">
      <c r="A259" s="92"/>
      <c r="B259" s="93"/>
      <c r="C259" s="95"/>
      <c r="D259" s="95"/>
      <c r="E259" s="95"/>
      <c r="F259" s="94"/>
      <c r="G259" s="94"/>
      <c r="H259" s="95"/>
      <c r="I259" s="95"/>
      <c r="J259" s="95"/>
      <c r="K259" s="95"/>
      <c r="L259" s="95"/>
      <c r="M259" s="96"/>
      <c r="N259" s="95"/>
      <c r="O259" s="95"/>
      <c r="P259" s="97"/>
    </row>
    <row r="260" customFormat="false" ht="12" hidden="false" customHeight="false" outlineLevel="0" collapsed="false">
      <c r="A260" s="92"/>
      <c r="B260" s="93"/>
      <c r="C260" s="95"/>
      <c r="D260" s="95"/>
      <c r="E260" s="95"/>
      <c r="F260" s="94"/>
      <c r="G260" s="94"/>
      <c r="H260" s="95"/>
      <c r="I260" s="95"/>
      <c r="J260" s="95"/>
      <c r="K260" s="95"/>
      <c r="L260" s="95"/>
      <c r="M260" s="96"/>
      <c r="N260" s="95"/>
      <c r="O260" s="95"/>
      <c r="P260" s="97"/>
    </row>
    <row r="261" customFormat="false" ht="12" hidden="false" customHeight="false" outlineLevel="0" collapsed="false">
      <c r="A261" s="92"/>
      <c r="B261" s="93"/>
      <c r="C261" s="95"/>
      <c r="D261" s="95"/>
      <c r="E261" s="95"/>
      <c r="F261" s="94"/>
      <c r="G261" s="94"/>
      <c r="H261" s="95"/>
      <c r="I261" s="95"/>
      <c r="J261" s="95"/>
      <c r="K261" s="95"/>
      <c r="L261" s="95"/>
      <c r="M261" s="96"/>
      <c r="N261" s="95"/>
      <c r="O261" s="95"/>
      <c r="P261" s="97"/>
    </row>
    <row r="262" customFormat="false" ht="12" hidden="false" customHeight="false" outlineLevel="0" collapsed="false">
      <c r="A262" s="92"/>
      <c r="B262" s="93"/>
      <c r="C262" s="95"/>
      <c r="D262" s="95"/>
      <c r="E262" s="95"/>
      <c r="F262" s="94"/>
      <c r="G262" s="94"/>
      <c r="H262" s="95"/>
      <c r="I262" s="95"/>
      <c r="J262" s="95"/>
      <c r="K262" s="95"/>
      <c r="L262" s="95"/>
      <c r="M262" s="96"/>
      <c r="N262" s="95"/>
      <c r="O262" s="95"/>
      <c r="P262" s="97"/>
    </row>
    <row r="263" customFormat="false" ht="12" hidden="false" customHeight="false" outlineLevel="0" collapsed="false">
      <c r="A263" s="92"/>
      <c r="B263" s="93"/>
      <c r="C263" s="95"/>
      <c r="D263" s="95"/>
      <c r="E263" s="95"/>
      <c r="F263" s="94"/>
      <c r="G263" s="94"/>
      <c r="H263" s="95"/>
      <c r="I263" s="95"/>
      <c r="J263" s="95"/>
      <c r="K263" s="95"/>
      <c r="L263" s="95"/>
      <c r="M263" s="96"/>
      <c r="N263" s="95"/>
      <c r="O263" s="95"/>
      <c r="P263" s="97"/>
    </row>
    <row r="264" customFormat="false" ht="12" hidden="false" customHeight="false" outlineLevel="0" collapsed="false">
      <c r="A264" s="92"/>
      <c r="B264" s="93"/>
      <c r="C264" s="95"/>
      <c r="D264" s="95"/>
      <c r="E264" s="95"/>
      <c r="F264" s="94"/>
      <c r="G264" s="94"/>
      <c r="H264" s="95"/>
      <c r="I264" s="95"/>
      <c r="J264" s="95"/>
      <c r="K264" s="95"/>
      <c r="L264" s="95"/>
      <c r="M264" s="96"/>
      <c r="N264" s="95"/>
      <c r="O264" s="95"/>
      <c r="P264" s="97"/>
    </row>
    <row r="265" customFormat="false" ht="12" hidden="false" customHeight="false" outlineLevel="0" collapsed="false">
      <c r="A265" s="92"/>
      <c r="B265" s="93"/>
      <c r="C265" s="95"/>
      <c r="D265" s="95"/>
      <c r="E265" s="95"/>
      <c r="F265" s="94"/>
      <c r="G265" s="94"/>
      <c r="H265" s="95"/>
      <c r="I265" s="95"/>
      <c r="J265" s="95"/>
      <c r="K265" s="95"/>
      <c r="L265" s="95"/>
      <c r="M265" s="96"/>
      <c r="N265" s="95"/>
      <c r="O265" s="95"/>
      <c r="P265" s="97"/>
    </row>
    <row r="266" customFormat="false" ht="12" hidden="false" customHeight="false" outlineLevel="0" collapsed="false">
      <c r="A266" s="92"/>
      <c r="B266" s="93"/>
      <c r="C266" s="95"/>
      <c r="D266" s="95"/>
      <c r="E266" s="95"/>
      <c r="F266" s="94"/>
      <c r="G266" s="94"/>
      <c r="H266" s="95"/>
      <c r="I266" s="95"/>
      <c r="J266" s="95"/>
      <c r="K266" s="95"/>
      <c r="L266" s="95"/>
      <c r="M266" s="96"/>
      <c r="N266" s="95"/>
      <c r="O266" s="95"/>
      <c r="P266" s="97"/>
    </row>
    <row r="267" customFormat="false" ht="12" hidden="false" customHeight="false" outlineLevel="0" collapsed="false">
      <c r="A267" s="92"/>
      <c r="B267" s="93"/>
      <c r="C267" s="95"/>
      <c r="D267" s="95"/>
      <c r="E267" s="95"/>
      <c r="F267" s="94"/>
      <c r="G267" s="94"/>
      <c r="H267" s="95"/>
      <c r="I267" s="95"/>
      <c r="J267" s="95"/>
      <c r="K267" s="95"/>
      <c r="L267" s="95"/>
      <c r="M267" s="96"/>
      <c r="N267" s="95"/>
      <c r="O267" s="95"/>
      <c r="P267" s="97"/>
    </row>
    <row r="268" customFormat="false" ht="12" hidden="false" customHeight="false" outlineLevel="0" collapsed="false">
      <c r="A268" s="92"/>
      <c r="B268" s="93"/>
      <c r="C268" s="95"/>
      <c r="D268" s="95"/>
      <c r="E268" s="95"/>
      <c r="F268" s="94"/>
      <c r="G268" s="94"/>
      <c r="H268" s="95"/>
      <c r="I268" s="95"/>
      <c r="J268" s="95"/>
      <c r="K268" s="95"/>
      <c r="L268" s="95"/>
      <c r="M268" s="96"/>
      <c r="N268" s="95"/>
      <c r="O268" s="95"/>
      <c r="P268" s="97"/>
    </row>
    <row r="269" customFormat="false" ht="12" hidden="false" customHeight="false" outlineLevel="0" collapsed="false">
      <c r="A269" s="92"/>
      <c r="B269" s="93"/>
      <c r="C269" s="95"/>
      <c r="D269" s="95"/>
      <c r="E269" s="95"/>
      <c r="F269" s="94"/>
      <c r="G269" s="94"/>
      <c r="H269" s="95"/>
      <c r="I269" s="95"/>
      <c r="J269" s="95"/>
      <c r="K269" s="95"/>
      <c r="L269" s="95"/>
      <c r="M269" s="96"/>
      <c r="N269" s="95"/>
      <c r="O269" s="95"/>
      <c r="P269" s="97"/>
    </row>
    <row r="270" customFormat="false" ht="12" hidden="false" customHeight="false" outlineLevel="0" collapsed="false">
      <c r="A270" s="92"/>
      <c r="B270" s="93"/>
      <c r="C270" s="95"/>
      <c r="D270" s="95"/>
      <c r="E270" s="95"/>
      <c r="F270" s="94"/>
      <c r="G270" s="94"/>
      <c r="H270" s="95"/>
      <c r="I270" s="95"/>
      <c r="J270" s="95"/>
      <c r="K270" s="95"/>
      <c r="L270" s="95"/>
      <c r="M270" s="96"/>
      <c r="N270" s="95"/>
      <c r="O270" s="95"/>
      <c r="P270" s="97"/>
    </row>
    <row r="271" customFormat="false" ht="12" hidden="false" customHeight="false" outlineLevel="0" collapsed="false">
      <c r="A271" s="92"/>
      <c r="B271" s="93"/>
      <c r="C271" s="95"/>
      <c r="D271" s="95"/>
      <c r="E271" s="95"/>
      <c r="F271" s="94"/>
      <c r="G271" s="94"/>
      <c r="H271" s="95"/>
      <c r="I271" s="95"/>
      <c r="J271" s="95"/>
      <c r="K271" s="95"/>
      <c r="L271" s="95"/>
      <c r="M271" s="96"/>
      <c r="N271" s="95"/>
      <c r="O271" s="95"/>
      <c r="P271" s="97"/>
    </row>
    <row r="272" customFormat="false" ht="12" hidden="false" customHeight="false" outlineLevel="0" collapsed="false">
      <c r="A272" s="92"/>
      <c r="B272" s="93"/>
      <c r="C272" s="95"/>
      <c r="D272" s="95"/>
      <c r="E272" s="95"/>
      <c r="F272" s="94"/>
      <c r="G272" s="94"/>
      <c r="H272" s="95"/>
      <c r="I272" s="95"/>
      <c r="J272" s="95"/>
      <c r="K272" s="95"/>
      <c r="L272" s="95"/>
      <c r="M272" s="96"/>
      <c r="N272" s="95"/>
      <c r="O272" s="95"/>
      <c r="P272" s="97"/>
    </row>
    <row r="273" customFormat="false" ht="12" hidden="false" customHeight="false" outlineLevel="0" collapsed="false">
      <c r="A273" s="92"/>
      <c r="B273" s="93"/>
      <c r="C273" s="95"/>
      <c r="D273" s="95"/>
      <c r="E273" s="95"/>
      <c r="F273" s="94"/>
      <c r="G273" s="94"/>
      <c r="H273" s="95"/>
      <c r="I273" s="95"/>
      <c r="J273" s="95"/>
      <c r="K273" s="95"/>
      <c r="L273" s="95"/>
      <c r="M273" s="96"/>
      <c r="N273" s="95"/>
      <c r="O273" s="95"/>
      <c r="P273" s="97"/>
    </row>
    <row r="274" customFormat="false" ht="12" hidden="false" customHeight="false" outlineLevel="0" collapsed="false">
      <c r="A274" s="92"/>
      <c r="B274" s="93"/>
      <c r="C274" s="95"/>
      <c r="D274" s="95"/>
      <c r="E274" s="95"/>
      <c r="F274" s="94"/>
      <c r="G274" s="94"/>
      <c r="H274" s="95"/>
      <c r="I274" s="95"/>
      <c r="J274" s="95"/>
      <c r="K274" s="95"/>
      <c r="L274" s="95"/>
      <c r="M274" s="96"/>
      <c r="N274" s="95"/>
      <c r="O274" s="95"/>
      <c r="P274" s="97"/>
    </row>
    <row r="275" customFormat="false" ht="12" hidden="false" customHeight="false" outlineLevel="0" collapsed="false">
      <c r="A275" s="92"/>
      <c r="B275" s="93"/>
      <c r="C275" s="95"/>
      <c r="D275" s="95"/>
      <c r="E275" s="95"/>
      <c r="F275" s="94"/>
      <c r="G275" s="94"/>
      <c r="H275" s="95"/>
      <c r="I275" s="95"/>
      <c r="J275" s="95"/>
      <c r="K275" s="95"/>
      <c r="L275" s="95"/>
      <c r="M275" s="96"/>
      <c r="N275" s="95"/>
      <c r="O275" s="95"/>
      <c r="P275" s="97"/>
    </row>
    <row r="276" customFormat="false" ht="12" hidden="false" customHeight="false" outlineLevel="0" collapsed="false">
      <c r="A276" s="92"/>
      <c r="B276" s="93"/>
      <c r="C276" s="95"/>
      <c r="D276" s="95"/>
      <c r="E276" s="95"/>
      <c r="F276" s="94"/>
      <c r="G276" s="94"/>
      <c r="H276" s="95"/>
      <c r="I276" s="95"/>
      <c r="J276" s="95"/>
      <c r="K276" s="95"/>
      <c r="L276" s="95"/>
      <c r="M276" s="96"/>
      <c r="N276" s="95"/>
      <c r="O276" s="95"/>
      <c r="P276" s="97"/>
    </row>
    <row r="277" customFormat="false" ht="12" hidden="false" customHeight="false" outlineLevel="0" collapsed="false">
      <c r="A277" s="92"/>
      <c r="B277" s="93"/>
      <c r="C277" s="95"/>
      <c r="D277" s="95"/>
      <c r="E277" s="95"/>
      <c r="F277" s="94"/>
      <c r="G277" s="94"/>
      <c r="H277" s="95"/>
      <c r="I277" s="95"/>
      <c r="J277" s="95"/>
      <c r="K277" s="95"/>
      <c r="L277" s="95"/>
      <c r="M277" s="96"/>
      <c r="N277" s="95"/>
      <c r="O277" s="95"/>
      <c r="P277" s="97"/>
    </row>
    <row r="278" customFormat="false" ht="12" hidden="false" customHeight="false" outlineLevel="0" collapsed="false">
      <c r="A278" s="92"/>
      <c r="B278" s="93"/>
      <c r="C278" s="95"/>
      <c r="D278" s="95"/>
      <c r="E278" s="95"/>
      <c r="F278" s="94"/>
      <c r="G278" s="94"/>
      <c r="H278" s="95"/>
      <c r="I278" s="95"/>
      <c r="J278" s="95"/>
      <c r="K278" s="95"/>
      <c r="L278" s="95"/>
      <c r="M278" s="96"/>
      <c r="N278" s="95"/>
      <c r="O278" s="95"/>
      <c r="P278" s="97"/>
    </row>
    <row r="279" customFormat="false" ht="12" hidden="false" customHeight="false" outlineLevel="0" collapsed="false">
      <c r="A279" s="92"/>
      <c r="B279" s="93"/>
      <c r="C279" s="95"/>
      <c r="D279" s="95"/>
      <c r="E279" s="95"/>
      <c r="F279" s="94"/>
      <c r="G279" s="94"/>
      <c r="H279" s="95"/>
      <c r="I279" s="95"/>
      <c r="J279" s="95"/>
      <c r="K279" s="95"/>
      <c r="L279" s="95"/>
      <c r="M279" s="96"/>
      <c r="N279" s="95"/>
      <c r="O279" s="95"/>
      <c r="P279" s="97"/>
    </row>
    <row r="280" customFormat="false" ht="12" hidden="false" customHeight="false" outlineLevel="0" collapsed="false">
      <c r="A280" s="92"/>
      <c r="B280" s="93"/>
      <c r="C280" s="95"/>
      <c r="D280" s="95"/>
      <c r="E280" s="95"/>
      <c r="F280" s="94"/>
      <c r="G280" s="94"/>
      <c r="H280" s="95"/>
      <c r="I280" s="95"/>
      <c r="J280" s="95"/>
      <c r="K280" s="95"/>
      <c r="L280" s="95"/>
      <c r="M280" s="96"/>
      <c r="N280" s="95"/>
      <c r="O280" s="95"/>
      <c r="P280" s="97"/>
    </row>
    <row r="281" customFormat="false" ht="12" hidden="false" customHeight="false" outlineLevel="0" collapsed="false">
      <c r="A281" s="92"/>
      <c r="B281" s="93"/>
      <c r="C281" s="95"/>
      <c r="D281" s="95"/>
      <c r="E281" s="95"/>
      <c r="F281" s="94"/>
      <c r="G281" s="94"/>
      <c r="H281" s="95"/>
      <c r="I281" s="95"/>
      <c r="J281" s="95"/>
      <c r="K281" s="95"/>
      <c r="L281" s="95"/>
      <c r="M281" s="96"/>
      <c r="N281" s="95"/>
      <c r="O281" s="95"/>
      <c r="P281" s="97"/>
    </row>
    <row r="282" customFormat="false" ht="12" hidden="false" customHeight="false" outlineLevel="0" collapsed="false">
      <c r="A282" s="92"/>
      <c r="B282" s="93"/>
      <c r="C282" s="95"/>
      <c r="D282" s="95"/>
      <c r="E282" s="95"/>
      <c r="F282" s="94"/>
      <c r="G282" s="94"/>
      <c r="H282" s="95"/>
      <c r="I282" s="95"/>
      <c r="J282" s="95"/>
      <c r="K282" s="95"/>
      <c r="L282" s="95"/>
      <c r="M282" s="96"/>
      <c r="N282" s="95"/>
      <c r="O282" s="95"/>
      <c r="P282" s="97"/>
    </row>
    <row r="283" customFormat="false" ht="12" hidden="false" customHeight="false" outlineLevel="0" collapsed="false">
      <c r="A283" s="92"/>
      <c r="B283" s="93"/>
      <c r="C283" s="95"/>
      <c r="D283" s="95"/>
      <c r="E283" s="95"/>
      <c r="F283" s="94"/>
      <c r="G283" s="94"/>
      <c r="H283" s="95"/>
      <c r="I283" s="95"/>
      <c r="J283" s="95"/>
      <c r="K283" s="95"/>
      <c r="L283" s="95"/>
      <c r="M283" s="96"/>
      <c r="N283" s="95"/>
      <c r="O283" s="95"/>
      <c r="P283" s="97"/>
    </row>
    <row r="284" customFormat="false" ht="12" hidden="false" customHeight="false" outlineLevel="0" collapsed="false">
      <c r="A284" s="92"/>
      <c r="B284" s="93"/>
      <c r="C284" s="95"/>
      <c r="D284" s="95"/>
      <c r="E284" s="95"/>
      <c r="F284" s="94"/>
      <c r="G284" s="94"/>
      <c r="H284" s="95"/>
      <c r="I284" s="95"/>
      <c r="J284" s="95"/>
      <c r="K284" s="95"/>
      <c r="L284" s="95"/>
      <c r="M284" s="96"/>
      <c r="N284" s="95"/>
      <c r="O284" s="95"/>
      <c r="P284" s="97"/>
    </row>
    <row r="285" customFormat="false" ht="12" hidden="false" customHeight="false" outlineLevel="0" collapsed="false">
      <c r="A285" s="92"/>
      <c r="B285" s="93"/>
      <c r="C285" s="95"/>
      <c r="D285" s="95"/>
      <c r="E285" s="95"/>
      <c r="F285" s="94"/>
      <c r="G285" s="94"/>
      <c r="H285" s="95"/>
      <c r="I285" s="95"/>
      <c r="J285" s="95"/>
      <c r="K285" s="95"/>
      <c r="L285" s="95"/>
      <c r="M285" s="96"/>
      <c r="N285" s="95"/>
      <c r="O285" s="95"/>
      <c r="P285" s="97"/>
    </row>
    <row r="286" customFormat="false" ht="12" hidden="false" customHeight="false" outlineLevel="0" collapsed="false">
      <c r="A286" s="92"/>
      <c r="B286" s="93"/>
      <c r="C286" s="95"/>
      <c r="D286" s="95"/>
      <c r="E286" s="95"/>
      <c r="F286" s="94"/>
      <c r="G286" s="94"/>
      <c r="H286" s="95"/>
      <c r="I286" s="95"/>
      <c r="J286" s="95"/>
      <c r="K286" s="95"/>
      <c r="L286" s="95"/>
      <c r="M286" s="96"/>
      <c r="N286" s="95"/>
      <c r="O286" s="95"/>
      <c r="P286" s="97"/>
    </row>
    <row r="287" customFormat="false" ht="12" hidden="false" customHeight="false" outlineLevel="0" collapsed="false">
      <c r="A287" s="92"/>
      <c r="B287" s="93"/>
      <c r="C287" s="95"/>
      <c r="D287" s="95"/>
      <c r="E287" s="95"/>
      <c r="F287" s="94"/>
      <c r="G287" s="94"/>
      <c r="H287" s="95"/>
      <c r="I287" s="95"/>
      <c r="J287" s="95"/>
      <c r="K287" s="95"/>
      <c r="L287" s="95"/>
      <c r="M287" s="96"/>
      <c r="N287" s="95"/>
      <c r="O287" s="95"/>
      <c r="P287" s="97"/>
    </row>
    <row r="288" customFormat="false" ht="12" hidden="false" customHeight="false" outlineLevel="0" collapsed="false">
      <c r="A288" s="92"/>
      <c r="B288" s="93"/>
      <c r="C288" s="95"/>
      <c r="D288" s="95"/>
      <c r="E288" s="95"/>
      <c r="F288" s="94"/>
      <c r="G288" s="94"/>
      <c r="H288" s="95"/>
      <c r="I288" s="95"/>
      <c r="J288" s="95"/>
      <c r="K288" s="95"/>
      <c r="L288" s="95"/>
      <c r="M288" s="96"/>
      <c r="N288" s="95"/>
      <c r="O288" s="95"/>
      <c r="P288" s="97"/>
    </row>
    <row r="289" customFormat="false" ht="12" hidden="false" customHeight="false" outlineLevel="0" collapsed="false">
      <c r="A289" s="92"/>
      <c r="B289" s="93"/>
      <c r="C289" s="95"/>
      <c r="D289" s="95"/>
      <c r="E289" s="95"/>
      <c r="F289" s="94"/>
      <c r="G289" s="94"/>
      <c r="H289" s="95"/>
      <c r="I289" s="95"/>
      <c r="J289" s="95"/>
      <c r="K289" s="95"/>
      <c r="L289" s="95"/>
      <c r="M289" s="96"/>
      <c r="N289" s="95"/>
      <c r="O289" s="95"/>
      <c r="P289" s="97"/>
    </row>
    <row r="290" customFormat="false" ht="12" hidden="false" customHeight="false" outlineLevel="0" collapsed="false">
      <c r="A290" s="92"/>
      <c r="B290" s="93"/>
      <c r="C290" s="95"/>
      <c r="D290" s="95"/>
      <c r="E290" s="95"/>
      <c r="F290" s="94"/>
      <c r="G290" s="94"/>
      <c r="H290" s="95"/>
      <c r="I290" s="95"/>
      <c r="J290" s="95"/>
      <c r="K290" s="95"/>
      <c r="L290" s="95"/>
      <c r="M290" s="96"/>
      <c r="N290" s="95"/>
      <c r="O290" s="95"/>
      <c r="P290" s="97"/>
    </row>
    <row r="291" customFormat="false" ht="12" hidden="false" customHeight="false" outlineLevel="0" collapsed="false">
      <c r="A291" s="92"/>
      <c r="B291" s="93"/>
      <c r="C291" s="95"/>
      <c r="D291" s="95"/>
      <c r="E291" s="95"/>
      <c r="F291" s="94"/>
      <c r="G291" s="94"/>
      <c r="H291" s="95"/>
      <c r="I291" s="95"/>
      <c r="J291" s="95"/>
      <c r="K291" s="95"/>
      <c r="L291" s="95"/>
      <c r="M291" s="96"/>
      <c r="N291" s="95"/>
      <c r="O291" s="95"/>
      <c r="P291" s="97"/>
    </row>
    <row r="292" customFormat="false" ht="12" hidden="false" customHeight="false" outlineLevel="0" collapsed="false">
      <c r="A292" s="92"/>
      <c r="B292" s="93"/>
      <c r="C292" s="95"/>
      <c r="D292" s="95"/>
      <c r="E292" s="95"/>
      <c r="F292" s="94"/>
      <c r="G292" s="94"/>
      <c r="H292" s="95"/>
      <c r="I292" s="95"/>
      <c r="J292" s="95"/>
      <c r="K292" s="95"/>
      <c r="L292" s="95"/>
      <c r="M292" s="96"/>
      <c r="N292" s="95"/>
      <c r="O292" s="95"/>
      <c r="P292" s="97"/>
    </row>
    <row r="293" customFormat="false" ht="12" hidden="false" customHeight="false" outlineLevel="0" collapsed="false">
      <c r="A293" s="92"/>
      <c r="B293" s="93"/>
      <c r="C293" s="95"/>
      <c r="D293" s="95"/>
      <c r="E293" s="95"/>
      <c r="F293" s="94"/>
      <c r="G293" s="94"/>
      <c r="H293" s="95"/>
      <c r="I293" s="95"/>
      <c r="J293" s="95"/>
      <c r="K293" s="95"/>
      <c r="L293" s="95"/>
      <c r="M293" s="96"/>
      <c r="N293" s="95"/>
      <c r="O293" s="95"/>
      <c r="P293" s="97"/>
    </row>
    <row r="294" customFormat="false" ht="12" hidden="false" customHeight="false" outlineLevel="0" collapsed="false">
      <c r="A294" s="92"/>
      <c r="B294" s="93"/>
      <c r="C294" s="95"/>
      <c r="D294" s="95"/>
      <c r="E294" s="95"/>
      <c r="F294" s="94"/>
      <c r="G294" s="94"/>
      <c r="H294" s="95"/>
      <c r="I294" s="95"/>
      <c r="J294" s="95"/>
      <c r="K294" s="95"/>
      <c r="L294" s="95"/>
      <c r="M294" s="96"/>
      <c r="N294" s="95"/>
      <c r="O294" s="95"/>
      <c r="P294" s="97"/>
    </row>
    <row r="295" customFormat="false" ht="12" hidden="false" customHeight="false" outlineLevel="0" collapsed="false">
      <c r="A295" s="92"/>
      <c r="B295" s="93"/>
      <c r="C295" s="95"/>
      <c r="D295" s="95"/>
      <c r="E295" s="95"/>
      <c r="F295" s="94"/>
      <c r="G295" s="94"/>
      <c r="H295" s="95"/>
      <c r="I295" s="95"/>
      <c r="J295" s="95"/>
      <c r="K295" s="95"/>
      <c r="L295" s="95"/>
      <c r="M295" s="96"/>
      <c r="N295" s="95"/>
      <c r="O295" s="95"/>
      <c r="P295" s="97"/>
    </row>
    <row r="296" customFormat="false" ht="12" hidden="false" customHeight="false" outlineLevel="0" collapsed="false">
      <c r="A296" s="92"/>
      <c r="B296" s="93"/>
      <c r="C296" s="95"/>
      <c r="D296" s="95"/>
      <c r="E296" s="95"/>
      <c r="F296" s="94"/>
      <c r="G296" s="94"/>
      <c r="H296" s="95"/>
      <c r="I296" s="95"/>
      <c r="J296" s="95"/>
      <c r="K296" s="95"/>
      <c r="L296" s="95"/>
      <c r="M296" s="96"/>
      <c r="N296" s="95"/>
      <c r="O296" s="95"/>
      <c r="P296" s="97"/>
    </row>
    <row r="297" customFormat="false" ht="12" hidden="false" customHeight="false" outlineLevel="0" collapsed="false">
      <c r="A297" s="92"/>
      <c r="B297" s="93"/>
      <c r="C297" s="95"/>
      <c r="D297" s="95"/>
      <c r="E297" s="95"/>
      <c r="F297" s="94"/>
      <c r="G297" s="94"/>
      <c r="H297" s="95"/>
      <c r="I297" s="95"/>
      <c r="J297" s="95"/>
      <c r="K297" s="95"/>
      <c r="L297" s="95"/>
      <c r="M297" s="96"/>
      <c r="N297" s="95"/>
      <c r="O297" s="95"/>
      <c r="P297" s="97"/>
    </row>
    <row r="298" customFormat="false" ht="12" hidden="false" customHeight="false" outlineLevel="0" collapsed="false">
      <c r="A298" s="92"/>
      <c r="B298" s="93"/>
      <c r="C298" s="95"/>
      <c r="D298" s="95"/>
      <c r="E298" s="95"/>
      <c r="F298" s="94"/>
      <c r="G298" s="94"/>
      <c r="H298" s="95"/>
      <c r="I298" s="95"/>
      <c r="J298" s="95"/>
      <c r="K298" s="95"/>
      <c r="L298" s="95"/>
      <c r="M298" s="96"/>
      <c r="N298" s="95"/>
      <c r="O298" s="95"/>
      <c r="P298" s="97"/>
    </row>
    <row r="299" customFormat="false" ht="12" hidden="false" customHeight="false" outlineLevel="0" collapsed="false">
      <c r="A299" s="92"/>
      <c r="B299" s="93"/>
      <c r="C299" s="95"/>
      <c r="D299" s="95"/>
      <c r="E299" s="95"/>
      <c r="F299" s="94"/>
      <c r="G299" s="94"/>
      <c r="H299" s="95"/>
      <c r="I299" s="95"/>
      <c r="J299" s="95"/>
      <c r="K299" s="95"/>
      <c r="L299" s="95"/>
      <c r="M299" s="96"/>
      <c r="N299" s="95"/>
      <c r="O299" s="95"/>
      <c r="P299" s="97"/>
    </row>
    <row r="300" customFormat="false" ht="12" hidden="false" customHeight="false" outlineLevel="0" collapsed="false">
      <c r="A300" s="92"/>
      <c r="B300" s="93"/>
      <c r="C300" s="95"/>
      <c r="D300" s="95"/>
      <c r="E300" s="95"/>
      <c r="F300" s="94"/>
      <c r="G300" s="94"/>
      <c r="H300" s="95"/>
      <c r="I300" s="95"/>
      <c r="J300" s="95"/>
      <c r="K300" s="95"/>
      <c r="L300" s="95"/>
      <c r="M300" s="96"/>
      <c r="N300" s="95"/>
      <c r="O300" s="95"/>
      <c r="P300" s="97"/>
    </row>
    <row r="301" customFormat="false" ht="12" hidden="false" customHeight="false" outlineLevel="0" collapsed="false">
      <c r="A301" s="92"/>
      <c r="B301" s="93"/>
      <c r="C301" s="95"/>
      <c r="D301" s="95"/>
      <c r="E301" s="95"/>
      <c r="F301" s="94"/>
      <c r="G301" s="94"/>
      <c r="H301" s="95"/>
      <c r="I301" s="95"/>
      <c r="J301" s="95"/>
      <c r="K301" s="95"/>
      <c r="L301" s="95"/>
      <c r="M301" s="96"/>
      <c r="N301" s="95"/>
      <c r="O301" s="95"/>
      <c r="P301" s="97"/>
    </row>
    <row r="302" customFormat="false" ht="12" hidden="false" customHeight="false" outlineLevel="0" collapsed="false">
      <c r="A302" s="92"/>
      <c r="B302" s="93"/>
      <c r="C302" s="95"/>
      <c r="D302" s="95"/>
      <c r="E302" s="95"/>
      <c r="F302" s="94"/>
      <c r="G302" s="94"/>
      <c r="H302" s="95"/>
      <c r="I302" s="95"/>
      <c r="J302" s="95"/>
      <c r="K302" s="95"/>
      <c r="L302" s="95"/>
      <c r="M302" s="96"/>
      <c r="N302" s="95"/>
      <c r="O302" s="95"/>
      <c r="P302" s="97"/>
    </row>
    <row r="303" customFormat="false" ht="12" hidden="false" customHeight="false" outlineLevel="0" collapsed="false">
      <c r="A303" s="92"/>
      <c r="B303" s="93"/>
      <c r="C303" s="95"/>
      <c r="D303" s="95"/>
      <c r="E303" s="95"/>
      <c r="F303" s="94"/>
      <c r="G303" s="94"/>
      <c r="H303" s="95"/>
      <c r="I303" s="95"/>
      <c r="J303" s="95"/>
      <c r="K303" s="95"/>
      <c r="L303" s="95"/>
      <c r="M303" s="96"/>
      <c r="N303" s="95"/>
      <c r="O303" s="95"/>
      <c r="P303" s="97"/>
    </row>
    <row r="304" customFormat="false" ht="12" hidden="false" customHeight="false" outlineLevel="0" collapsed="false">
      <c r="A304" s="92"/>
      <c r="B304" s="93"/>
      <c r="C304" s="95"/>
      <c r="D304" s="95"/>
      <c r="E304" s="95"/>
      <c r="F304" s="94"/>
      <c r="G304" s="94"/>
      <c r="H304" s="95"/>
      <c r="I304" s="95"/>
      <c r="J304" s="95"/>
      <c r="K304" s="95"/>
      <c r="L304" s="95"/>
      <c r="M304" s="96"/>
      <c r="N304" s="95"/>
      <c r="O304" s="95"/>
      <c r="P304" s="97"/>
    </row>
    <row r="305" customFormat="false" ht="12" hidden="false" customHeight="false" outlineLevel="0" collapsed="false">
      <c r="A305" s="92"/>
      <c r="B305" s="93"/>
      <c r="C305" s="95"/>
      <c r="D305" s="95"/>
      <c r="E305" s="95"/>
      <c r="F305" s="94"/>
      <c r="G305" s="94"/>
      <c r="H305" s="95"/>
      <c r="I305" s="95"/>
      <c r="J305" s="95"/>
      <c r="K305" s="95"/>
      <c r="L305" s="95"/>
      <c r="M305" s="96"/>
      <c r="N305" s="95"/>
      <c r="O305" s="95"/>
      <c r="P305" s="97"/>
    </row>
    <row r="306" customFormat="false" ht="12" hidden="false" customHeight="false" outlineLevel="0" collapsed="false">
      <c r="A306" s="92"/>
      <c r="B306" s="93"/>
      <c r="C306" s="95"/>
      <c r="D306" s="95"/>
      <c r="E306" s="95"/>
      <c r="F306" s="94"/>
      <c r="G306" s="94"/>
      <c r="H306" s="95"/>
      <c r="I306" s="95"/>
      <c r="J306" s="95"/>
      <c r="K306" s="95"/>
      <c r="L306" s="95"/>
      <c r="M306" s="96"/>
      <c r="N306" s="95"/>
      <c r="O306" s="95"/>
      <c r="P306" s="97"/>
    </row>
    <row r="307" customFormat="false" ht="12" hidden="false" customHeight="false" outlineLevel="0" collapsed="false">
      <c r="A307" s="92"/>
      <c r="B307" s="93"/>
      <c r="C307" s="95"/>
      <c r="D307" s="95"/>
      <c r="E307" s="95"/>
      <c r="F307" s="94"/>
      <c r="G307" s="94"/>
      <c r="H307" s="95"/>
      <c r="I307" s="95"/>
      <c r="J307" s="95"/>
      <c r="K307" s="95"/>
      <c r="L307" s="95"/>
      <c r="M307" s="96"/>
      <c r="N307" s="95"/>
      <c r="O307" s="95"/>
      <c r="P307" s="97"/>
    </row>
    <row r="308" customFormat="false" ht="12" hidden="false" customHeight="false" outlineLevel="0" collapsed="false">
      <c r="A308" s="92"/>
      <c r="B308" s="93"/>
      <c r="C308" s="95"/>
      <c r="D308" s="95"/>
      <c r="E308" s="95"/>
      <c r="F308" s="94"/>
      <c r="G308" s="94"/>
      <c r="H308" s="95"/>
      <c r="I308" s="95"/>
      <c r="J308" s="95"/>
      <c r="K308" s="95"/>
      <c r="L308" s="95"/>
      <c r="M308" s="96"/>
      <c r="N308" s="95"/>
      <c r="O308" s="95"/>
      <c r="P308" s="97"/>
    </row>
    <row r="309" customFormat="false" ht="12" hidden="false" customHeight="false" outlineLevel="0" collapsed="false">
      <c r="A309" s="92"/>
      <c r="B309" s="93"/>
      <c r="C309" s="95"/>
      <c r="D309" s="95"/>
      <c r="E309" s="95"/>
      <c r="F309" s="94"/>
      <c r="G309" s="94"/>
      <c r="H309" s="95"/>
      <c r="I309" s="95"/>
      <c r="J309" s="95"/>
      <c r="K309" s="95"/>
      <c r="L309" s="95"/>
      <c r="M309" s="96"/>
      <c r="N309" s="95"/>
      <c r="O309" s="95"/>
      <c r="P309" s="97"/>
    </row>
    <row r="310" customFormat="false" ht="12" hidden="false" customHeight="false" outlineLevel="0" collapsed="false">
      <c r="A310" s="92"/>
      <c r="B310" s="93"/>
      <c r="C310" s="95"/>
      <c r="D310" s="95"/>
      <c r="E310" s="95"/>
      <c r="F310" s="94"/>
      <c r="G310" s="94"/>
      <c r="H310" s="95"/>
      <c r="I310" s="95"/>
      <c r="J310" s="95"/>
      <c r="K310" s="95"/>
      <c r="L310" s="95"/>
      <c r="M310" s="96"/>
      <c r="N310" s="95"/>
      <c r="O310" s="95"/>
      <c r="P310" s="97"/>
    </row>
    <row r="311" customFormat="false" ht="12" hidden="false" customHeight="false" outlineLevel="0" collapsed="false">
      <c r="A311" s="92"/>
      <c r="B311" s="93"/>
      <c r="C311" s="95"/>
      <c r="D311" s="95"/>
      <c r="E311" s="95"/>
      <c r="F311" s="94"/>
      <c r="G311" s="94"/>
      <c r="H311" s="95"/>
      <c r="I311" s="95"/>
      <c r="J311" s="95"/>
      <c r="K311" s="95"/>
      <c r="L311" s="95"/>
      <c r="M311" s="96"/>
      <c r="N311" s="95"/>
      <c r="O311" s="95"/>
      <c r="P311" s="97"/>
    </row>
    <row r="312" customFormat="false" ht="12" hidden="false" customHeight="false" outlineLevel="0" collapsed="false">
      <c r="A312" s="92"/>
      <c r="B312" s="93"/>
      <c r="C312" s="95"/>
      <c r="D312" s="95"/>
      <c r="E312" s="95"/>
      <c r="F312" s="94"/>
      <c r="G312" s="94"/>
      <c r="H312" s="95"/>
      <c r="I312" s="95"/>
      <c r="J312" s="95"/>
      <c r="K312" s="95"/>
      <c r="L312" s="95"/>
      <c r="M312" s="96"/>
      <c r="N312" s="95"/>
      <c r="O312" s="95"/>
      <c r="P312" s="97"/>
    </row>
    <row r="313" customFormat="false" ht="12" hidden="false" customHeight="false" outlineLevel="0" collapsed="false">
      <c r="A313" s="92"/>
      <c r="B313" s="93"/>
      <c r="C313" s="95"/>
      <c r="D313" s="95"/>
      <c r="E313" s="95"/>
      <c r="F313" s="94"/>
      <c r="G313" s="94"/>
      <c r="H313" s="95"/>
      <c r="I313" s="95"/>
      <c r="J313" s="95"/>
      <c r="K313" s="95"/>
      <c r="L313" s="95"/>
      <c r="M313" s="96"/>
      <c r="N313" s="95"/>
      <c r="O313" s="95"/>
      <c r="P313" s="97"/>
    </row>
    <row r="314" customFormat="false" ht="12" hidden="false" customHeight="false" outlineLevel="0" collapsed="false">
      <c r="A314" s="92"/>
      <c r="B314" s="93"/>
      <c r="C314" s="95"/>
      <c r="D314" s="95"/>
      <c r="E314" s="95"/>
      <c r="F314" s="94"/>
      <c r="G314" s="94"/>
      <c r="H314" s="95"/>
      <c r="I314" s="95"/>
      <c r="J314" s="95"/>
      <c r="K314" s="95"/>
      <c r="L314" s="95"/>
      <c r="M314" s="96"/>
      <c r="N314" s="95"/>
      <c r="O314" s="95"/>
      <c r="P314" s="97"/>
    </row>
    <row r="315" customFormat="false" ht="12" hidden="false" customHeight="false" outlineLevel="0" collapsed="false">
      <c r="A315" s="92"/>
      <c r="B315" s="93"/>
      <c r="C315" s="95"/>
      <c r="D315" s="95"/>
      <c r="E315" s="95"/>
      <c r="F315" s="94"/>
      <c r="G315" s="94"/>
      <c r="H315" s="95"/>
      <c r="I315" s="95"/>
      <c r="J315" s="95"/>
      <c r="K315" s="95"/>
      <c r="L315" s="95"/>
      <c r="M315" s="96"/>
      <c r="N315" s="95"/>
      <c r="O315" s="95"/>
      <c r="P315" s="97"/>
    </row>
    <row r="316" customFormat="false" ht="12" hidden="false" customHeight="false" outlineLevel="0" collapsed="false">
      <c r="A316" s="92"/>
      <c r="B316" s="93"/>
      <c r="C316" s="95"/>
      <c r="D316" s="95"/>
      <c r="E316" s="95"/>
      <c r="F316" s="94"/>
      <c r="G316" s="94"/>
      <c r="H316" s="95"/>
      <c r="I316" s="95"/>
      <c r="J316" s="95"/>
      <c r="K316" s="95"/>
      <c r="L316" s="95"/>
      <c r="M316" s="96"/>
      <c r="N316" s="95"/>
      <c r="O316" s="95"/>
      <c r="P316" s="97"/>
    </row>
    <row r="317" customFormat="false" ht="12" hidden="false" customHeight="false" outlineLevel="0" collapsed="false">
      <c r="A317" s="92"/>
      <c r="B317" s="93"/>
      <c r="C317" s="95"/>
      <c r="D317" s="95"/>
      <c r="E317" s="95"/>
      <c r="F317" s="94"/>
      <c r="G317" s="94"/>
      <c r="H317" s="95"/>
      <c r="I317" s="95"/>
      <c r="J317" s="95"/>
      <c r="K317" s="95"/>
      <c r="L317" s="95"/>
      <c r="M317" s="96"/>
      <c r="N317" s="95"/>
      <c r="O317" s="95"/>
      <c r="P317" s="97"/>
    </row>
    <row r="318" customFormat="false" ht="12" hidden="false" customHeight="false" outlineLevel="0" collapsed="false">
      <c r="A318" s="92"/>
      <c r="B318" s="93"/>
      <c r="C318" s="95"/>
      <c r="D318" s="95"/>
      <c r="E318" s="95"/>
      <c r="F318" s="94"/>
      <c r="G318" s="94"/>
      <c r="H318" s="95"/>
      <c r="I318" s="95"/>
      <c r="J318" s="95"/>
      <c r="K318" s="95"/>
      <c r="L318" s="95"/>
      <c r="M318" s="96"/>
      <c r="N318" s="95"/>
      <c r="O318" s="95"/>
      <c r="P318" s="97"/>
    </row>
    <row r="319" customFormat="false" ht="12" hidden="false" customHeight="false" outlineLevel="0" collapsed="false">
      <c r="A319" s="92"/>
      <c r="B319" s="93"/>
      <c r="C319" s="95"/>
      <c r="D319" s="95"/>
      <c r="E319" s="95"/>
      <c r="F319" s="94"/>
      <c r="G319" s="94"/>
      <c r="H319" s="95"/>
      <c r="I319" s="95"/>
      <c r="J319" s="95"/>
      <c r="K319" s="95"/>
      <c r="L319" s="95"/>
      <c r="M319" s="96"/>
      <c r="N319" s="95"/>
      <c r="O319" s="95"/>
      <c r="P319" s="97"/>
    </row>
    <row r="320" customFormat="false" ht="12" hidden="false" customHeight="false" outlineLevel="0" collapsed="false">
      <c r="A320" s="92"/>
      <c r="B320" s="93"/>
      <c r="C320" s="95"/>
      <c r="D320" s="95"/>
      <c r="E320" s="95"/>
      <c r="F320" s="94"/>
      <c r="G320" s="94"/>
      <c r="H320" s="95"/>
      <c r="I320" s="95"/>
      <c r="J320" s="95"/>
      <c r="K320" s="95"/>
      <c r="L320" s="95"/>
      <c r="M320" s="96"/>
      <c r="N320" s="95"/>
      <c r="O320" s="95"/>
      <c r="P320" s="97"/>
    </row>
    <row r="321" customFormat="false" ht="12" hidden="false" customHeight="false" outlineLevel="0" collapsed="false">
      <c r="A321" s="92"/>
      <c r="B321" s="93"/>
      <c r="C321" s="95"/>
      <c r="D321" s="95"/>
      <c r="E321" s="95"/>
      <c r="F321" s="94"/>
      <c r="G321" s="94"/>
      <c r="H321" s="95"/>
      <c r="I321" s="95"/>
      <c r="J321" s="95"/>
      <c r="K321" s="95"/>
      <c r="L321" s="95"/>
      <c r="M321" s="96"/>
      <c r="N321" s="95"/>
      <c r="O321" s="95"/>
      <c r="P321" s="97"/>
    </row>
    <row r="322" customFormat="false" ht="12" hidden="false" customHeight="false" outlineLevel="0" collapsed="false">
      <c r="A322" s="92"/>
      <c r="B322" s="93"/>
      <c r="C322" s="95"/>
      <c r="D322" s="95"/>
      <c r="E322" s="95"/>
      <c r="F322" s="94"/>
      <c r="G322" s="94"/>
      <c r="H322" s="95"/>
      <c r="I322" s="95"/>
      <c r="J322" s="95"/>
      <c r="K322" s="95"/>
      <c r="L322" s="95"/>
      <c r="M322" s="96"/>
      <c r="N322" s="95"/>
      <c r="O322" s="95"/>
      <c r="P322" s="97"/>
    </row>
    <row r="323" customFormat="false" ht="12" hidden="false" customHeight="false" outlineLevel="0" collapsed="false">
      <c r="A323" s="92"/>
      <c r="B323" s="93"/>
      <c r="C323" s="95"/>
      <c r="D323" s="95"/>
      <c r="E323" s="95"/>
      <c r="F323" s="94"/>
      <c r="G323" s="94"/>
      <c r="H323" s="95"/>
      <c r="I323" s="95"/>
      <c r="J323" s="95"/>
      <c r="K323" s="95"/>
      <c r="L323" s="95"/>
      <c r="M323" s="96"/>
      <c r="N323" s="95"/>
      <c r="O323" s="95"/>
      <c r="P323" s="97"/>
    </row>
    <row r="324" customFormat="false" ht="12" hidden="false" customHeight="false" outlineLevel="0" collapsed="false">
      <c r="A324" s="92"/>
      <c r="B324" s="93"/>
      <c r="C324" s="95"/>
      <c r="D324" s="95"/>
      <c r="E324" s="95"/>
      <c r="F324" s="94"/>
      <c r="G324" s="94"/>
      <c r="H324" s="95"/>
      <c r="I324" s="95"/>
      <c r="J324" s="95"/>
      <c r="K324" s="95"/>
      <c r="L324" s="95"/>
      <c r="M324" s="96"/>
      <c r="N324" s="95"/>
      <c r="O324" s="95"/>
      <c r="P324" s="97"/>
    </row>
    <row r="325" customFormat="false" ht="12" hidden="false" customHeight="false" outlineLevel="0" collapsed="false">
      <c r="A325" s="92"/>
      <c r="B325" s="93"/>
      <c r="C325" s="95"/>
      <c r="D325" s="95"/>
      <c r="E325" s="95"/>
      <c r="F325" s="94"/>
      <c r="G325" s="94"/>
      <c r="H325" s="95"/>
      <c r="I325" s="95"/>
      <c r="J325" s="95"/>
      <c r="K325" s="95"/>
      <c r="L325" s="95"/>
      <c r="M325" s="96"/>
      <c r="N325" s="95"/>
      <c r="O325" s="95"/>
      <c r="P325" s="97"/>
    </row>
    <row r="326" customFormat="false" ht="12" hidden="false" customHeight="false" outlineLevel="0" collapsed="false">
      <c r="A326" s="92"/>
      <c r="B326" s="93"/>
      <c r="C326" s="95"/>
      <c r="D326" s="95"/>
      <c r="E326" s="95"/>
      <c r="F326" s="94"/>
      <c r="G326" s="94"/>
      <c r="H326" s="95"/>
      <c r="I326" s="95"/>
      <c r="J326" s="95"/>
      <c r="K326" s="95"/>
      <c r="L326" s="95"/>
      <c r="M326" s="96"/>
      <c r="N326" s="95"/>
      <c r="O326" s="95"/>
      <c r="P326" s="97"/>
    </row>
    <row r="327" customFormat="false" ht="12" hidden="false" customHeight="false" outlineLevel="0" collapsed="false">
      <c r="A327" s="92"/>
      <c r="B327" s="93"/>
      <c r="C327" s="95"/>
      <c r="D327" s="95"/>
      <c r="E327" s="95"/>
      <c r="F327" s="94"/>
      <c r="G327" s="94"/>
      <c r="H327" s="95"/>
      <c r="I327" s="95"/>
      <c r="J327" s="95"/>
      <c r="K327" s="95"/>
      <c r="L327" s="95"/>
      <c r="M327" s="96"/>
      <c r="N327" s="95"/>
      <c r="O327" s="95"/>
      <c r="P327" s="97"/>
    </row>
    <row r="328" customFormat="false" ht="12" hidden="false" customHeight="false" outlineLevel="0" collapsed="false">
      <c r="A328" s="92"/>
      <c r="B328" s="93"/>
      <c r="C328" s="95"/>
      <c r="D328" s="95"/>
      <c r="E328" s="95"/>
      <c r="F328" s="94"/>
      <c r="G328" s="94"/>
      <c r="H328" s="95"/>
      <c r="I328" s="95"/>
      <c r="J328" s="95"/>
      <c r="K328" s="95"/>
      <c r="L328" s="95"/>
      <c r="M328" s="96"/>
      <c r="N328" s="95"/>
      <c r="O328" s="95"/>
      <c r="P328" s="97"/>
    </row>
    <row r="329" customFormat="false" ht="12" hidden="false" customHeight="false" outlineLevel="0" collapsed="false">
      <c r="A329" s="92"/>
      <c r="B329" s="93"/>
      <c r="C329" s="95"/>
      <c r="D329" s="95"/>
      <c r="E329" s="95"/>
      <c r="F329" s="94"/>
      <c r="G329" s="94"/>
      <c r="H329" s="95"/>
      <c r="I329" s="95"/>
      <c r="J329" s="95"/>
      <c r="K329" s="95"/>
      <c r="L329" s="95"/>
      <c r="M329" s="96"/>
      <c r="N329" s="95"/>
      <c r="O329" s="95"/>
      <c r="P329" s="97"/>
    </row>
    <row r="330" customFormat="false" ht="12" hidden="false" customHeight="false" outlineLevel="0" collapsed="false">
      <c r="A330" s="92"/>
      <c r="B330" s="93"/>
      <c r="C330" s="95"/>
      <c r="D330" s="95"/>
      <c r="E330" s="95"/>
      <c r="F330" s="94"/>
      <c r="G330" s="94"/>
      <c r="H330" s="95"/>
      <c r="I330" s="95"/>
      <c r="J330" s="95"/>
      <c r="K330" s="95"/>
      <c r="L330" s="95"/>
      <c r="M330" s="96"/>
      <c r="N330" s="95"/>
      <c r="O330" s="95"/>
      <c r="P330" s="97"/>
    </row>
    <row r="331" customFormat="false" ht="12" hidden="false" customHeight="false" outlineLevel="0" collapsed="false">
      <c r="A331" s="92"/>
      <c r="B331" s="93"/>
      <c r="C331" s="95"/>
      <c r="D331" s="95"/>
      <c r="E331" s="95"/>
      <c r="F331" s="94"/>
      <c r="G331" s="94"/>
      <c r="H331" s="95"/>
      <c r="I331" s="95"/>
      <c r="J331" s="95"/>
      <c r="K331" s="95"/>
      <c r="L331" s="95"/>
      <c r="M331" s="96"/>
      <c r="N331" s="95"/>
      <c r="O331" s="95"/>
      <c r="P331" s="97"/>
    </row>
    <row r="332" customFormat="false" ht="12" hidden="false" customHeight="false" outlineLevel="0" collapsed="false">
      <c r="A332" s="92"/>
      <c r="B332" s="93"/>
      <c r="C332" s="95"/>
      <c r="D332" s="95"/>
      <c r="E332" s="95"/>
      <c r="F332" s="94"/>
      <c r="G332" s="94"/>
      <c r="H332" s="95"/>
      <c r="I332" s="95"/>
      <c r="J332" s="95"/>
      <c r="K332" s="95"/>
      <c r="L332" s="95"/>
      <c r="M332" s="96"/>
      <c r="N332" s="95"/>
      <c r="O332" s="95"/>
      <c r="P332" s="97"/>
    </row>
    <row r="333" customFormat="false" ht="12" hidden="false" customHeight="false" outlineLevel="0" collapsed="false">
      <c r="A333" s="92"/>
      <c r="B333" s="93"/>
      <c r="C333" s="95"/>
      <c r="D333" s="95"/>
      <c r="E333" s="95"/>
      <c r="F333" s="94"/>
      <c r="G333" s="94"/>
      <c r="H333" s="95"/>
      <c r="I333" s="95"/>
      <c r="J333" s="95"/>
      <c r="K333" s="95"/>
      <c r="L333" s="95"/>
      <c r="M333" s="96"/>
      <c r="N333" s="95"/>
      <c r="O333" s="95"/>
      <c r="P333" s="97"/>
    </row>
    <row r="334" customFormat="false" ht="12" hidden="false" customHeight="false" outlineLevel="0" collapsed="false">
      <c r="A334" s="92"/>
      <c r="B334" s="93"/>
      <c r="C334" s="95"/>
      <c r="D334" s="95"/>
      <c r="E334" s="95"/>
      <c r="F334" s="94"/>
      <c r="G334" s="94"/>
      <c r="H334" s="95"/>
      <c r="I334" s="95"/>
      <c r="J334" s="95"/>
      <c r="K334" s="95"/>
      <c r="L334" s="95"/>
      <c r="M334" s="96"/>
      <c r="N334" s="95"/>
      <c r="O334" s="95"/>
      <c r="P334" s="97"/>
    </row>
    <row r="335" customFormat="false" ht="12" hidden="false" customHeight="false" outlineLevel="0" collapsed="false">
      <c r="A335" s="92"/>
      <c r="B335" s="93"/>
      <c r="C335" s="95"/>
      <c r="D335" s="95"/>
      <c r="E335" s="95"/>
      <c r="F335" s="94"/>
      <c r="G335" s="94"/>
      <c r="H335" s="95"/>
      <c r="I335" s="95"/>
      <c r="J335" s="95"/>
      <c r="K335" s="95"/>
      <c r="L335" s="95"/>
      <c r="M335" s="96"/>
      <c r="N335" s="95"/>
      <c r="O335" s="95"/>
      <c r="P335" s="97"/>
    </row>
    <row r="336" customFormat="false" ht="12" hidden="false" customHeight="false" outlineLevel="0" collapsed="false">
      <c r="A336" s="92"/>
      <c r="B336" s="93"/>
      <c r="C336" s="95"/>
      <c r="D336" s="95"/>
      <c r="E336" s="95"/>
      <c r="F336" s="94"/>
      <c r="G336" s="94"/>
      <c r="H336" s="95"/>
      <c r="I336" s="95"/>
      <c r="J336" s="95"/>
      <c r="K336" s="95"/>
      <c r="L336" s="95"/>
      <c r="M336" s="96"/>
      <c r="N336" s="95"/>
      <c r="O336" s="95"/>
      <c r="P336" s="97"/>
    </row>
    <row r="337" customFormat="false" ht="12" hidden="false" customHeight="false" outlineLevel="0" collapsed="false">
      <c r="A337" s="92"/>
      <c r="B337" s="93"/>
      <c r="C337" s="95"/>
      <c r="D337" s="95"/>
      <c r="E337" s="95"/>
      <c r="F337" s="94"/>
      <c r="G337" s="94"/>
      <c r="H337" s="95"/>
      <c r="I337" s="95"/>
      <c r="J337" s="95"/>
      <c r="K337" s="95"/>
      <c r="L337" s="95"/>
      <c r="M337" s="96"/>
      <c r="N337" s="95"/>
      <c r="O337" s="95"/>
      <c r="P337" s="97"/>
    </row>
    <row r="338" customFormat="false" ht="12" hidden="false" customHeight="false" outlineLevel="0" collapsed="false">
      <c r="A338" s="92"/>
      <c r="B338" s="93"/>
      <c r="C338" s="95"/>
      <c r="D338" s="95"/>
      <c r="E338" s="95"/>
      <c r="F338" s="94"/>
      <c r="G338" s="94"/>
      <c r="H338" s="95"/>
      <c r="I338" s="95"/>
      <c r="J338" s="95"/>
      <c r="K338" s="95"/>
      <c r="L338" s="95"/>
      <c r="M338" s="96"/>
      <c r="N338" s="95"/>
      <c r="O338" s="95"/>
      <c r="P338" s="97"/>
    </row>
    <row r="339" customFormat="false" ht="12" hidden="false" customHeight="false" outlineLevel="0" collapsed="false">
      <c r="A339" s="92"/>
      <c r="B339" s="93"/>
      <c r="C339" s="95"/>
      <c r="D339" s="95"/>
      <c r="E339" s="95"/>
      <c r="F339" s="94"/>
      <c r="G339" s="94"/>
      <c r="H339" s="95"/>
      <c r="I339" s="95"/>
      <c r="J339" s="95"/>
      <c r="K339" s="95"/>
      <c r="L339" s="95"/>
      <c r="M339" s="96"/>
      <c r="N339" s="95"/>
      <c r="O339" s="95"/>
      <c r="P339" s="97"/>
    </row>
    <row r="340" customFormat="false" ht="12" hidden="false" customHeight="false" outlineLevel="0" collapsed="false">
      <c r="A340" s="92"/>
      <c r="B340" s="93"/>
      <c r="C340" s="95"/>
      <c r="D340" s="95"/>
      <c r="E340" s="95"/>
      <c r="F340" s="94"/>
      <c r="G340" s="94"/>
      <c r="H340" s="95"/>
      <c r="I340" s="95"/>
      <c r="J340" s="95"/>
      <c r="K340" s="95"/>
      <c r="L340" s="95"/>
      <c r="M340" s="96"/>
      <c r="N340" s="95"/>
      <c r="O340" s="95"/>
      <c r="P340" s="97"/>
    </row>
    <row r="341" customFormat="false" ht="12" hidden="false" customHeight="false" outlineLevel="0" collapsed="false">
      <c r="A341" s="92"/>
      <c r="B341" s="93"/>
      <c r="C341" s="95"/>
      <c r="D341" s="95"/>
      <c r="E341" s="95"/>
      <c r="F341" s="94"/>
      <c r="G341" s="94"/>
      <c r="H341" s="95"/>
      <c r="I341" s="95"/>
      <c r="J341" s="95"/>
      <c r="K341" s="95"/>
      <c r="L341" s="95"/>
      <c r="M341" s="96"/>
      <c r="N341" s="95"/>
      <c r="O341" s="95"/>
      <c r="P341" s="97"/>
    </row>
    <row r="342" customFormat="false" ht="12" hidden="false" customHeight="false" outlineLevel="0" collapsed="false">
      <c r="A342" s="92"/>
      <c r="B342" s="93"/>
      <c r="C342" s="95"/>
      <c r="D342" s="95"/>
      <c r="E342" s="95"/>
      <c r="F342" s="94"/>
      <c r="G342" s="94"/>
      <c r="H342" s="95"/>
      <c r="I342" s="95"/>
      <c r="J342" s="95"/>
      <c r="K342" s="95"/>
      <c r="L342" s="95"/>
      <c r="M342" s="96"/>
      <c r="N342" s="95"/>
      <c r="O342" s="95"/>
      <c r="P342" s="97"/>
    </row>
    <row r="343" customFormat="false" ht="12" hidden="false" customHeight="false" outlineLevel="0" collapsed="false">
      <c r="A343" s="92"/>
      <c r="B343" s="93"/>
      <c r="C343" s="95"/>
      <c r="D343" s="95"/>
      <c r="E343" s="95"/>
      <c r="F343" s="94"/>
      <c r="G343" s="94"/>
      <c r="H343" s="95"/>
      <c r="I343" s="95"/>
      <c r="J343" s="95"/>
      <c r="K343" s="95"/>
      <c r="L343" s="95"/>
      <c r="M343" s="96"/>
      <c r="N343" s="95"/>
      <c r="O343" s="95"/>
      <c r="P343" s="97"/>
    </row>
    <row r="344" customFormat="false" ht="12" hidden="false" customHeight="false" outlineLevel="0" collapsed="false">
      <c r="A344" s="92"/>
      <c r="B344" s="93"/>
      <c r="C344" s="95"/>
      <c r="D344" s="95"/>
      <c r="E344" s="95"/>
      <c r="F344" s="94"/>
      <c r="G344" s="94"/>
      <c r="H344" s="95"/>
      <c r="I344" s="95"/>
      <c r="J344" s="95"/>
      <c r="K344" s="95"/>
      <c r="L344" s="95"/>
      <c r="M344" s="96"/>
      <c r="N344" s="95"/>
      <c r="O344" s="95"/>
      <c r="P344" s="97"/>
    </row>
    <row r="345" customFormat="false" ht="12" hidden="false" customHeight="false" outlineLevel="0" collapsed="false">
      <c r="A345" s="92"/>
      <c r="B345" s="93"/>
      <c r="C345" s="95"/>
      <c r="D345" s="95"/>
      <c r="E345" s="95"/>
      <c r="F345" s="94"/>
      <c r="G345" s="94"/>
      <c r="H345" s="95"/>
      <c r="I345" s="95"/>
      <c r="J345" s="95"/>
      <c r="K345" s="95"/>
      <c r="L345" s="95"/>
      <c r="M345" s="96"/>
      <c r="N345" s="95"/>
      <c r="O345" s="95"/>
      <c r="P345" s="97"/>
    </row>
    <row r="346" customFormat="false" ht="12" hidden="false" customHeight="false" outlineLevel="0" collapsed="false">
      <c r="A346" s="92"/>
      <c r="B346" s="93"/>
      <c r="C346" s="95"/>
      <c r="D346" s="95"/>
      <c r="E346" s="95"/>
      <c r="F346" s="94"/>
      <c r="G346" s="94"/>
      <c r="H346" s="95"/>
      <c r="I346" s="95"/>
      <c r="J346" s="95"/>
      <c r="K346" s="95"/>
      <c r="L346" s="95"/>
      <c r="M346" s="96"/>
      <c r="N346" s="95"/>
      <c r="O346" s="95"/>
      <c r="P346" s="97"/>
    </row>
    <row r="347" customFormat="false" ht="12" hidden="false" customHeight="false" outlineLevel="0" collapsed="false">
      <c r="A347" s="92"/>
      <c r="B347" s="93"/>
      <c r="C347" s="95"/>
      <c r="D347" s="95"/>
      <c r="E347" s="95"/>
      <c r="F347" s="94"/>
      <c r="G347" s="94"/>
      <c r="H347" s="95"/>
      <c r="I347" s="95"/>
      <c r="J347" s="95"/>
      <c r="K347" s="95"/>
      <c r="L347" s="95"/>
      <c r="M347" s="96"/>
      <c r="N347" s="95"/>
      <c r="O347" s="95"/>
      <c r="P347" s="97"/>
    </row>
    <row r="348" customFormat="false" ht="12" hidden="false" customHeight="false" outlineLevel="0" collapsed="false">
      <c r="A348" s="92"/>
      <c r="B348" s="93"/>
      <c r="C348" s="95"/>
      <c r="D348" s="95"/>
      <c r="E348" s="95"/>
      <c r="F348" s="94"/>
      <c r="G348" s="94"/>
      <c r="H348" s="95"/>
      <c r="I348" s="95"/>
      <c r="J348" s="95"/>
      <c r="K348" s="95"/>
      <c r="L348" s="95"/>
      <c r="M348" s="96"/>
      <c r="N348" s="95"/>
      <c r="O348" s="95"/>
      <c r="P348" s="97"/>
    </row>
    <row r="349" customFormat="false" ht="12" hidden="false" customHeight="false" outlineLevel="0" collapsed="false">
      <c r="A349" s="92"/>
      <c r="B349" s="93"/>
      <c r="C349" s="95"/>
      <c r="D349" s="95"/>
      <c r="E349" s="95"/>
      <c r="F349" s="94"/>
      <c r="G349" s="94"/>
      <c r="H349" s="95"/>
      <c r="I349" s="95"/>
      <c r="J349" s="95"/>
      <c r="K349" s="95"/>
      <c r="L349" s="95"/>
      <c r="M349" s="96"/>
      <c r="N349" s="95"/>
      <c r="O349" s="95"/>
      <c r="P349" s="97"/>
    </row>
    <row r="350" customFormat="false" ht="12" hidden="false" customHeight="false" outlineLevel="0" collapsed="false">
      <c r="A350" s="92"/>
      <c r="B350" s="93"/>
      <c r="C350" s="95"/>
      <c r="D350" s="95"/>
      <c r="E350" s="95"/>
      <c r="F350" s="94"/>
      <c r="G350" s="94"/>
      <c r="H350" s="95"/>
      <c r="I350" s="95"/>
      <c r="J350" s="95"/>
      <c r="K350" s="95"/>
      <c r="L350" s="95"/>
      <c r="M350" s="96"/>
      <c r="N350" s="95"/>
      <c r="O350" s="95"/>
      <c r="P350" s="97"/>
    </row>
    <row r="351" customFormat="false" ht="12" hidden="false" customHeight="false" outlineLevel="0" collapsed="false">
      <c r="A351" s="92"/>
      <c r="B351" s="93"/>
      <c r="C351" s="95"/>
      <c r="D351" s="95"/>
      <c r="E351" s="95"/>
      <c r="F351" s="94"/>
      <c r="G351" s="94"/>
      <c r="H351" s="95"/>
      <c r="I351" s="95"/>
      <c r="J351" s="95"/>
      <c r="K351" s="95"/>
      <c r="L351" s="95"/>
      <c r="M351" s="96"/>
      <c r="N351" s="95"/>
      <c r="O351" s="95"/>
      <c r="P351" s="97"/>
    </row>
    <row r="352" customFormat="false" ht="12" hidden="false" customHeight="false" outlineLevel="0" collapsed="false">
      <c r="A352" s="92"/>
      <c r="B352" s="93"/>
      <c r="C352" s="95"/>
      <c r="D352" s="95"/>
      <c r="E352" s="95"/>
      <c r="F352" s="94"/>
      <c r="G352" s="94"/>
      <c r="H352" s="95"/>
      <c r="I352" s="95"/>
      <c r="J352" s="95"/>
      <c r="K352" s="95"/>
      <c r="L352" s="95"/>
      <c r="M352" s="96"/>
      <c r="N352" s="95"/>
      <c r="O352" s="95"/>
      <c r="P352" s="97"/>
    </row>
    <row r="353" customFormat="false" ht="12" hidden="false" customHeight="false" outlineLevel="0" collapsed="false">
      <c r="A353" s="92"/>
      <c r="B353" s="93"/>
      <c r="C353" s="95"/>
      <c r="D353" s="95"/>
      <c r="E353" s="95"/>
      <c r="F353" s="94"/>
      <c r="G353" s="94"/>
      <c r="H353" s="95"/>
      <c r="I353" s="95"/>
      <c r="J353" s="95"/>
      <c r="K353" s="95"/>
      <c r="L353" s="95"/>
      <c r="M353" s="96"/>
      <c r="N353" s="95"/>
      <c r="O353" s="95"/>
      <c r="P353" s="97"/>
    </row>
    <row r="354" customFormat="false" ht="12" hidden="false" customHeight="false" outlineLevel="0" collapsed="false">
      <c r="A354" s="92"/>
      <c r="B354" s="93"/>
      <c r="C354" s="95"/>
      <c r="D354" s="95"/>
      <c r="E354" s="95"/>
      <c r="F354" s="94"/>
      <c r="G354" s="94"/>
      <c r="H354" s="95"/>
      <c r="I354" s="95"/>
      <c r="J354" s="95"/>
      <c r="K354" s="95"/>
      <c r="L354" s="95"/>
      <c r="M354" s="96"/>
      <c r="N354" s="95"/>
      <c r="O354" s="95"/>
      <c r="P354" s="97"/>
    </row>
    <row r="355" customFormat="false" ht="12" hidden="false" customHeight="false" outlineLevel="0" collapsed="false">
      <c r="A355" s="92"/>
      <c r="B355" s="93"/>
      <c r="C355" s="95"/>
      <c r="D355" s="95"/>
      <c r="E355" s="95"/>
      <c r="F355" s="94"/>
      <c r="G355" s="94"/>
      <c r="H355" s="95"/>
      <c r="I355" s="95"/>
      <c r="J355" s="95"/>
      <c r="K355" s="95"/>
      <c r="L355" s="95"/>
      <c r="M355" s="96"/>
      <c r="N355" s="95"/>
      <c r="O355" s="95"/>
      <c r="P355" s="97"/>
    </row>
    <row r="356" customFormat="false" ht="12" hidden="false" customHeight="false" outlineLevel="0" collapsed="false">
      <c r="A356" s="92"/>
      <c r="B356" s="93"/>
      <c r="C356" s="95"/>
      <c r="D356" s="95"/>
      <c r="E356" s="95"/>
      <c r="F356" s="94"/>
      <c r="G356" s="94"/>
      <c r="H356" s="95"/>
      <c r="I356" s="95"/>
      <c r="J356" s="95"/>
      <c r="K356" s="95"/>
      <c r="L356" s="95"/>
      <c r="M356" s="96"/>
      <c r="N356" s="95"/>
      <c r="O356" s="95"/>
      <c r="P356" s="97"/>
    </row>
    <row r="357" customFormat="false" ht="12" hidden="false" customHeight="false" outlineLevel="0" collapsed="false">
      <c r="A357" s="92"/>
      <c r="B357" s="93"/>
      <c r="C357" s="95"/>
      <c r="D357" s="95"/>
      <c r="E357" s="95"/>
      <c r="F357" s="94"/>
      <c r="G357" s="94"/>
      <c r="H357" s="95"/>
      <c r="I357" s="95"/>
      <c r="J357" s="95"/>
      <c r="K357" s="95"/>
      <c r="L357" s="95"/>
      <c r="M357" s="96"/>
      <c r="N357" s="95"/>
      <c r="O357" s="95"/>
      <c r="P357" s="97"/>
    </row>
    <row r="358" customFormat="false" ht="12" hidden="false" customHeight="false" outlineLevel="0" collapsed="false">
      <c r="A358" s="92"/>
      <c r="B358" s="93"/>
      <c r="C358" s="95"/>
      <c r="D358" s="95"/>
      <c r="E358" s="95"/>
      <c r="F358" s="94"/>
      <c r="G358" s="94"/>
      <c r="H358" s="95"/>
      <c r="I358" s="95"/>
      <c r="J358" s="95"/>
      <c r="K358" s="95"/>
      <c r="L358" s="95"/>
      <c r="M358" s="96"/>
      <c r="N358" s="95"/>
      <c r="O358" s="95"/>
      <c r="P358" s="97"/>
    </row>
    <row r="359" customFormat="false" ht="12" hidden="false" customHeight="false" outlineLevel="0" collapsed="false">
      <c r="A359" s="92"/>
      <c r="B359" s="93"/>
      <c r="C359" s="95"/>
      <c r="D359" s="95"/>
      <c r="E359" s="95"/>
      <c r="F359" s="94"/>
      <c r="G359" s="94"/>
      <c r="H359" s="95"/>
      <c r="I359" s="95"/>
      <c r="J359" s="95"/>
      <c r="K359" s="95"/>
      <c r="L359" s="95"/>
      <c r="M359" s="96"/>
      <c r="N359" s="95"/>
      <c r="O359" s="95"/>
      <c r="P359" s="97"/>
    </row>
    <row r="360" customFormat="false" ht="12" hidden="false" customHeight="false" outlineLevel="0" collapsed="false">
      <c r="A360" s="92"/>
      <c r="B360" s="93"/>
      <c r="C360" s="95"/>
      <c r="D360" s="95"/>
      <c r="E360" s="95"/>
      <c r="F360" s="94"/>
      <c r="G360" s="94"/>
      <c r="H360" s="95"/>
      <c r="I360" s="95"/>
      <c r="J360" s="95"/>
      <c r="K360" s="95"/>
      <c r="L360" s="95"/>
      <c r="M360" s="96"/>
      <c r="N360" s="95"/>
      <c r="O360" s="95"/>
      <c r="P360" s="97"/>
    </row>
    <row r="361" customFormat="false" ht="12" hidden="false" customHeight="false" outlineLevel="0" collapsed="false">
      <c r="A361" s="92"/>
      <c r="B361" s="93"/>
      <c r="C361" s="95"/>
      <c r="D361" s="95"/>
      <c r="E361" s="95"/>
      <c r="F361" s="94"/>
      <c r="G361" s="94"/>
      <c r="H361" s="95"/>
      <c r="I361" s="95"/>
      <c r="J361" s="95"/>
      <c r="K361" s="95"/>
      <c r="L361" s="95"/>
      <c r="M361" s="96"/>
      <c r="N361" s="95"/>
      <c r="O361" s="95"/>
      <c r="P361" s="97"/>
    </row>
    <row r="362" customFormat="false" ht="12" hidden="false" customHeight="false" outlineLevel="0" collapsed="false">
      <c r="A362" s="92"/>
      <c r="B362" s="93"/>
      <c r="C362" s="95"/>
      <c r="D362" s="95"/>
      <c r="E362" s="95"/>
      <c r="F362" s="94"/>
      <c r="G362" s="94"/>
      <c r="H362" s="95"/>
      <c r="I362" s="95"/>
      <c r="J362" s="95"/>
      <c r="K362" s="95"/>
      <c r="L362" s="95"/>
      <c r="M362" s="96"/>
      <c r="N362" s="95"/>
      <c r="O362" s="95"/>
      <c r="P362" s="97"/>
    </row>
    <row r="363" customFormat="false" ht="12" hidden="false" customHeight="false" outlineLevel="0" collapsed="false">
      <c r="A363" s="92"/>
      <c r="B363" s="93"/>
      <c r="C363" s="95"/>
      <c r="D363" s="95"/>
      <c r="E363" s="95"/>
      <c r="F363" s="94"/>
      <c r="G363" s="94"/>
      <c r="H363" s="95"/>
      <c r="I363" s="95"/>
      <c r="J363" s="95"/>
      <c r="K363" s="95"/>
      <c r="L363" s="95"/>
      <c r="M363" s="96"/>
      <c r="N363" s="95"/>
      <c r="O363" s="95"/>
      <c r="P363" s="97"/>
    </row>
    <row r="364" customFormat="false" ht="12" hidden="false" customHeight="false" outlineLevel="0" collapsed="false">
      <c r="A364" s="92"/>
      <c r="B364" s="93"/>
      <c r="C364" s="95"/>
      <c r="D364" s="95"/>
      <c r="E364" s="95"/>
      <c r="F364" s="94"/>
      <c r="G364" s="94"/>
      <c r="H364" s="95"/>
      <c r="I364" s="95"/>
      <c r="J364" s="95"/>
      <c r="K364" s="95"/>
      <c r="L364" s="95"/>
      <c r="M364" s="96"/>
      <c r="N364" s="95"/>
      <c r="O364" s="95"/>
      <c r="P364" s="97"/>
    </row>
    <row r="365" customFormat="false" ht="12" hidden="false" customHeight="false" outlineLevel="0" collapsed="false">
      <c r="A365" s="92"/>
      <c r="B365" s="93"/>
      <c r="C365" s="95"/>
      <c r="D365" s="95"/>
      <c r="E365" s="95"/>
      <c r="F365" s="94"/>
      <c r="G365" s="94"/>
      <c r="H365" s="95"/>
      <c r="I365" s="95"/>
      <c r="J365" s="95"/>
      <c r="K365" s="95"/>
      <c r="L365" s="95"/>
      <c r="M365" s="96"/>
      <c r="N365" s="95"/>
      <c r="O365" s="95"/>
      <c r="P365" s="97"/>
    </row>
    <row r="366" customFormat="false" ht="12" hidden="false" customHeight="false" outlineLevel="0" collapsed="false">
      <c r="A366" s="92"/>
      <c r="B366" s="93"/>
      <c r="C366" s="95"/>
      <c r="D366" s="95"/>
      <c r="E366" s="95"/>
      <c r="F366" s="94"/>
      <c r="G366" s="94"/>
      <c r="H366" s="95"/>
      <c r="I366" s="95"/>
      <c r="J366" s="95"/>
      <c r="K366" s="95"/>
      <c r="L366" s="95"/>
      <c r="M366" s="96"/>
      <c r="N366" s="95"/>
      <c r="O366" s="95"/>
      <c r="P366" s="97"/>
    </row>
    <row r="367" customFormat="false" ht="12" hidden="false" customHeight="false" outlineLevel="0" collapsed="false">
      <c r="A367" s="92"/>
      <c r="B367" s="93"/>
      <c r="C367" s="95"/>
      <c r="D367" s="95"/>
      <c r="E367" s="95"/>
      <c r="F367" s="94"/>
      <c r="G367" s="94"/>
      <c r="H367" s="95"/>
      <c r="I367" s="95"/>
      <c r="J367" s="95"/>
      <c r="K367" s="95"/>
      <c r="L367" s="95"/>
      <c r="M367" s="96"/>
      <c r="N367" s="95"/>
      <c r="O367" s="95"/>
      <c r="P367" s="97"/>
    </row>
    <row r="368" customFormat="false" ht="12" hidden="false" customHeight="false" outlineLevel="0" collapsed="false">
      <c r="A368" s="92"/>
      <c r="B368" s="93"/>
      <c r="C368" s="95"/>
      <c r="D368" s="95"/>
      <c r="E368" s="95"/>
      <c r="F368" s="94"/>
      <c r="G368" s="94"/>
      <c r="H368" s="95"/>
      <c r="I368" s="95"/>
      <c r="J368" s="95"/>
      <c r="K368" s="95"/>
      <c r="L368" s="95"/>
      <c r="M368" s="96"/>
      <c r="N368" s="95"/>
      <c r="O368" s="95"/>
      <c r="P368" s="97"/>
    </row>
    <row r="369" customFormat="false" ht="12" hidden="false" customHeight="false" outlineLevel="0" collapsed="false">
      <c r="A369" s="92"/>
      <c r="B369" s="93"/>
      <c r="C369" s="95"/>
      <c r="D369" s="95"/>
      <c r="E369" s="95"/>
      <c r="F369" s="94"/>
      <c r="G369" s="94"/>
      <c r="H369" s="95"/>
      <c r="I369" s="95"/>
      <c r="J369" s="95"/>
      <c r="K369" s="95"/>
      <c r="L369" s="95"/>
      <c r="M369" s="96"/>
      <c r="N369" s="95"/>
      <c r="O369" s="95"/>
      <c r="P369" s="97"/>
    </row>
    <row r="370" customFormat="false" ht="12" hidden="false" customHeight="false" outlineLevel="0" collapsed="false">
      <c r="A370" s="92"/>
      <c r="B370" s="93"/>
      <c r="C370" s="95"/>
      <c r="D370" s="95"/>
      <c r="E370" s="95"/>
      <c r="F370" s="94"/>
      <c r="G370" s="94"/>
      <c r="H370" s="95"/>
      <c r="I370" s="95"/>
      <c r="J370" s="95"/>
      <c r="K370" s="95"/>
      <c r="L370" s="95"/>
      <c r="M370" s="96"/>
      <c r="N370" s="95"/>
      <c r="O370" s="95"/>
      <c r="P370" s="97"/>
    </row>
    <row r="371" customFormat="false" ht="12" hidden="false" customHeight="false" outlineLevel="0" collapsed="false">
      <c r="A371" s="92"/>
      <c r="B371" s="93"/>
      <c r="C371" s="95"/>
      <c r="D371" s="95"/>
      <c r="E371" s="95"/>
      <c r="F371" s="94"/>
      <c r="G371" s="94"/>
      <c r="H371" s="95"/>
      <c r="I371" s="95"/>
      <c r="J371" s="95"/>
      <c r="K371" s="95"/>
      <c r="L371" s="95"/>
      <c r="M371" s="96"/>
      <c r="N371" s="95"/>
      <c r="O371" s="95"/>
      <c r="P371" s="97"/>
    </row>
    <row r="372" customFormat="false" ht="12" hidden="false" customHeight="false" outlineLevel="0" collapsed="false">
      <c r="A372" s="92"/>
      <c r="B372" s="93"/>
      <c r="C372" s="95"/>
      <c r="D372" s="95"/>
      <c r="E372" s="95"/>
      <c r="F372" s="94"/>
      <c r="G372" s="94"/>
      <c r="H372" s="95"/>
      <c r="I372" s="95"/>
      <c r="J372" s="95"/>
      <c r="K372" s="95"/>
      <c r="L372" s="95"/>
      <c r="M372" s="96"/>
      <c r="N372" s="95"/>
      <c r="O372" s="95"/>
      <c r="P372" s="97"/>
    </row>
    <row r="373" customFormat="false" ht="12" hidden="false" customHeight="false" outlineLevel="0" collapsed="false">
      <c r="A373" s="92"/>
      <c r="B373" s="93"/>
      <c r="C373" s="95"/>
      <c r="D373" s="95"/>
      <c r="E373" s="95"/>
      <c r="F373" s="94"/>
      <c r="G373" s="94"/>
      <c r="H373" s="95"/>
      <c r="I373" s="95"/>
      <c r="J373" s="95"/>
      <c r="K373" s="95"/>
      <c r="L373" s="95"/>
      <c r="M373" s="96"/>
      <c r="N373" s="95"/>
      <c r="O373" s="95"/>
      <c r="P373" s="97"/>
    </row>
    <row r="374" customFormat="false" ht="12" hidden="false" customHeight="false" outlineLevel="0" collapsed="false">
      <c r="A374" s="92"/>
      <c r="B374" s="93"/>
      <c r="C374" s="95"/>
      <c r="D374" s="95"/>
      <c r="E374" s="95"/>
      <c r="F374" s="94"/>
      <c r="G374" s="94"/>
      <c r="H374" s="95"/>
      <c r="I374" s="95"/>
      <c r="J374" s="95"/>
      <c r="K374" s="95"/>
      <c r="L374" s="95"/>
      <c r="M374" s="96"/>
      <c r="N374" s="95"/>
      <c r="O374" s="95"/>
      <c r="P374" s="97"/>
    </row>
    <row r="375" customFormat="false" ht="12" hidden="false" customHeight="false" outlineLevel="0" collapsed="false">
      <c r="A375" s="92"/>
      <c r="B375" s="93"/>
      <c r="C375" s="95"/>
      <c r="D375" s="95"/>
      <c r="E375" s="95"/>
      <c r="F375" s="94"/>
      <c r="G375" s="94"/>
      <c r="H375" s="95"/>
      <c r="I375" s="95"/>
      <c r="J375" s="95"/>
      <c r="K375" s="95"/>
      <c r="L375" s="95"/>
      <c r="M375" s="96"/>
      <c r="N375" s="95"/>
      <c r="O375" s="95"/>
      <c r="P375" s="97"/>
    </row>
    <row r="376" customFormat="false" ht="12" hidden="false" customHeight="false" outlineLevel="0" collapsed="false">
      <c r="A376" s="92"/>
      <c r="B376" s="93"/>
      <c r="C376" s="95"/>
      <c r="D376" s="95"/>
      <c r="E376" s="95"/>
      <c r="F376" s="94"/>
      <c r="G376" s="94"/>
      <c r="H376" s="95"/>
      <c r="I376" s="95"/>
      <c r="J376" s="95"/>
      <c r="K376" s="95"/>
      <c r="L376" s="95"/>
      <c r="M376" s="96"/>
      <c r="N376" s="95"/>
      <c r="O376" s="95"/>
      <c r="P376" s="97"/>
    </row>
    <row r="377" customFormat="false" ht="12" hidden="false" customHeight="false" outlineLevel="0" collapsed="false">
      <c r="A377" s="92"/>
      <c r="B377" s="93"/>
      <c r="C377" s="95"/>
      <c r="D377" s="95"/>
      <c r="E377" s="95"/>
      <c r="F377" s="94"/>
      <c r="G377" s="94"/>
      <c r="H377" s="95"/>
      <c r="I377" s="95"/>
      <c r="J377" s="95"/>
      <c r="K377" s="95"/>
      <c r="L377" s="95"/>
      <c r="M377" s="96"/>
      <c r="N377" s="95"/>
      <c r="O377" s="95"/>
      <c r="P377" s="97"/>
    </row>
    <row r="378" customFormat="false" ht="12" hidden="false" customHeight="false" outlineLevel="0" collapsed="false">
      <c r="A378" s="92"/>
      <c r="B378" s="93"/>
      <c r="C378" s="95"/>
      <c r="D378" s="95"/>
      <c r="E378" s="95"/>
      <c r="F378" s="94"/>
      <c r="G378" s="94"/>
      <c r="H378" s="95"/>
      <c r="I378" s="95"/>
      <c r="J378" s="95"/>
      <c r="K378" s="95"/>
      <c r="L378" s="95"/>
      <c r="M378" s="96"/>
      <c r="N378" s="95"/>
      <c r="O378" s="95"/>
      <c r="P378" s="97"/>
    </row>
    <row r="379" customFormat="false" ht="12" hidden="false" customHeight="false" outlineLevel="0" collapsed="false">
      <c r="A379" s="92"/>
      <c r="B379" s="93"/>
      <c r="C379" s="95"/>
      <c r="D379" s="95"/>
      <c r="E379" s="95"/>
      <c r="F379" s="94"/>
      <c r="G379" s="94"/>
      <c r="H379" s="95"/>
      <c r="I379" s="95"/>
      <c r="J379" s="95"/>
      <c r="K379" s="95"/>
      <c r="L379" s="95"/>
      <c r="M379" s="96"/>
      <c r="N379" s="95"/>
      <c r="O379" s="95"/>
      <c r="P379" s="97"/>
    </row>
    <row r="380" customFormat="false" ht="12" hidden="false" customHeight="false" outlineLevel="0" collapsed="false">
      <c r="A380" s="92"/>
      <c r="B380" s="93"/>
      <c r="C380" s="95"/>
      <c r="D380" s="95"/>
      <c r="E380" s="95"/>
      <c r="F380" s="94"/>
      <c r="G380" s="94"/>
      <c r="H380" s="95"/>
      <c r="I380" s="95"/>
      <c r="J380" s="95"/>
      <c r="K380" s="95"/>
      <c r="L380" s="95"/>
      <c r="M380" s="96"/>
      <c r="N380" s="95"/>
      <c r="O380" s="95"/>
      <c r="P380" s="97"/>
    </row>
    <row r="381" customFormat="false" ht="12" hidden="false" customHeight="false" outlineLevel="0" collapsed="false">
      <c r="A381" s="92"/>
      <c r="B381" s="93"/>
      <c r="C381" s="95"/>
      <c r="D381" s="95"/>
      <c r="E381" s="95"/>
      <c r="F381" s="94"/>
      <c r="G381" s="94"/>
      <c r="H381" s="95"/>
      <c r="I381" s="95"/>
      <c r="J381" s="95"/>
      <c r="K381" s="95"/>
      <c r="L381" s="95"/>
      <c r="M381" s="96"/>
      <c r="N381" s="95"/>
      <c r="O381" s="95"/>
      <c r="P381" s="97"/>
    </row>
    <row r="382" customFormat="false" ht="12" hidden="false" customHeight="false" outlineLevel="0" collapsed="false">
      <c r="A382" s="92"/>
      <c r="B382" s="93"/>
      <c r="C382" s="95"/>
      <c r="D382" s="95"/>
      <c r="E382" s="95"/>
      <c r="F382" s="94"/>
      <c r="G382" s="94"/>
      <c r="H382" s="95"/>
      <c r="I382" s="95"/>
      <c r="J382" s="95"/>
      <c r="K382" s="95"/>
      <c r="L382" s="95"/>
      <c r="M382" s="96"/>
      <c r="N382" s="95"/>
      <c r="O382" s="95"/>
      <c r="P382" s="97"/>
    </row>
    <row r="383" customFormat="false" ht="12" hidden="false" customHeight="false" outlineLevel="0" collapsed="false">
      <c r="A383" s="92"/>
      <c r="B383" s="93"/>
      <c r="C383" s="95"/>
      <c r="D383" s="95"/>
      <c r="E383" s="95"/>
      <c r="F383" s="94"/>
      <c r="G383" s="94"/>
      <c r="H383" s="95"/>
      <c r="I383" s="95"/>
      <c r="J383" s="95"/>
      <c r="K383" s="95"/>
      <c r="L383" s="95"/>
      <c r="M383" s="96"/>
      <c r="N383" s="95"/>
      <c r="O383" s="95"/>
      <c r="P383" s="97"/>
    </row>
    <row r="384" customFormat="false" ht="12" hidden="false" customHeight="false" outlineLevel="0" collapsed="false">
      <c r="A384" s="92"/>
      <c r="B384" s="93"/>
      <c r="C384" s="95"/>
      <c r="D384" s="95"/>
      <c r="E384" s="95"/>
      <c r="F384" s="94"/>
      <c r="G384" s="94"/>
      <c r="H384" s="95"/>
      <c r="I384" s="95"/>
      <c r="J384" s="95"/>
      <c r="K384" s="95"/>
      <c r="L384" s="95"/>
      <c r="M384" s="96"/>
      <c r="N384" s="95"/>
      <c r="O384" s="95"/>
      <c r="P384" s="97"/>
    </row>
    <row r="385" customFormat="false" ht="12" hidden="false" customHeight="false" outlineLevel="0" collapsed="false">
      <c r="A385" s="92"/>
      <c r="B385" s="93"/>
      <c r="C385" s="95"/>
      <c r="D385" s="95"/>
      <c r="E385" s="95"/>
      <c r="F385" s="94"/>
      <c r="G385" s="94"/>
      <c r="H385" s="95"/>
      <c r="I385" s="95"/>
      <c r="J385" s="95"/>
      <c r="K385" s="95"/>
      <c r="L385" s="95"/>
      <c r="M385" s="96"/>
      <c r="N385" s="95"/>
      <c r="O385" s="95"/>
      <c r="P385" s="97"/>
    </row>
    <row r="386" customFormat="false" ht="12" hidden="false" customHeight="false" outlineLevel="0" collapsed="false">
      <c r="A386" s="92"/>
      <c r="B386" s="93"/>
      <c r="C386" s="95"/>
      <c r="D386" s="95"/>
      <c r="E386" s="95"/>
      <c r="F386" s="94"/>
      <c r="G386" s="94"/>
      <c r="H386" s="95"/>
      <c r="I386" s="95"/>
      <c r="J386" s="95"/>
      <c r="K386" s="95"/>
      <c r="L386" s="95"/>
      <c r="M386" s="96"/>
      <c r="N386" s="95"/>
      <c r="O386" s="95"/>
      <c r="P386" s="97"/>
    </row>
    <row r="387" customFormat="false" ht="12" hidden="false" customHeight="false" outlineLevel="0" collapsed="false">
      <c r="A387" s="92"/>
      <c r="B387" s="93"/>
      <c r="C387" s="95"/>
      <c r="D387" s="95"/>
      <c r="E387" s="95"/>
      <c r="F387" s="94"/>
      <c r="G387" s="94"/>
      <c r="H387" s="95"/>
      <c r="I387" s="95"/>
      <c r="J387" s="95"/>
      <c r="K387" s="95"/>
      <c r="L387" s="95"/>
      <c r="M387" s="96"/>
      <c r="N387" s="95"/>
      <c r="O387" s="95"/>
      <c r="P387" s="97"/>
    </row>
    <row r="388" customFormat="false" ht="12" hidden="false" customHeight="false" outlineLevel="0" collapsed="false">
      <c r="A388" s="92"/>
      <c r="B388" s="93"/>
      <c r="C388" s="95"/>
      <c r="D388" s="95"/>
      <c r="E388" s="95"/>
      <c r="F388" s="94"/>
      <c r="G388" s="94"/>
      <c r="H388" s="95"/>
      <c r="I388" s="95"/>
      <c r="J388" s="95"/>
      <c r="K388" s="95"/>
      <c r="L388" s="95"/>
      <c r="M388" s="96"/>
      <c r="N388" s="95"/>
      <c r="O388" s="95"/>
      <c r="P388" s="97"/>
    </row>
    <row r="389" customFormat="false" ht="12" hidden="false" customHeight="false" outlineLevel="0" collapsed="false">
      <c r="A389" s="92"/>
      <c r="B389" s="93"/>
      <c r="C389" s="95"/>
      <c r="D389" s="95"/>
      <c r="E389" s="95"/>
      <c r="F389" s="94"/>
      <c r="G389" s="94"/>
      <c r="H389" s="95"/>
      <c r="I389" s="95"/>
      <c r="J389" s="95"/>
      <c r="K389" s="95"/>
      <c r="L389" s="95"/>
      <c r="M389" s="96"/>
      <c r="N389" s="95"/>
      <c r="O389" s="95"/>
      <c r="P389" s="97"/>
    </row>
    <row r="390" customFormat="false" ht="12" hidden="false" customHeight="false" outlineLevel="0" collapsed="false">
      <c r="A390" s="92"/>
      <c r="B390" s="93"/>
      <c r="C390" s="95"/>
      <c r="D390" s="95"/>
      <c r="E390" s="95"/>
      <c r="F390" s="94"/>
      <c r="G390" s="94"/>
      <c r="H390" s="95"/>
      <c r="I390" s="95"/>
      <c r="J390" s="95"/>
      <c r="K390" s="95"/>
      <c r="L390" s="95"/>
      <c r="M390" s="96"/>
      <c r="N390" s="95"/>
      <c r="O390" s="95"/>
      <c r="P390" s="97"/>
    </row>
    <row r="391" customFormat="false" ht="12" hidden="false" customHeight="false" outlineLevel="0" collapsed="false">
      <c r="A391" s="92"/>
      <c r="B391" s="93"/>
      <c r="C391" s="95"/>
      <c r="D391" s="95"/>
      <c r="E391" s="95"/>
      <c r="F391" s="94"/>
      <c r="G391" s="94"/>
      <c r="H391" s="95"/>
      <c r="I391" s="95"/>
      <c r="J391" s="95"/>
      <c r="K391" s="95"/>
      <c r="L391" s="95"/>
      <c r="M391" s="96"/>
      <c r="N391" s="95"/>
      <c r="O391" s="95"/>
      <c r="P391" s="97"/>
    </row>
    <row r="392" customFormat="false" ht="12" hidden="false" customHeight="false" outlineLevel="0" collapsed="false">
      <c r="A392" s="92"/>
      <c r="B392" s="93"/>
      <c r="C392" s="95"/>
      <c r="D392" s="95"/>
      <c r="E392" s="95"/>
      <c r="F392" s="94"/>
      <c r="G392" s="94"/>
      <c r="H392" s="95"/>
      <c r="I392" s="95"/>
      <c r="J392" s="95"/>
      <c r="K392" s="95"/>
      <c r="L392" s="95"/>
      <c r="M392" s="96"/>
      <c r="N392" s="95"/>
      <c r="O392" s="95"/>
      <c r="P392" s="97"/>
    </row>
    <row r="393" customFormat="false" ht="12" hidden="false" customHeight="false" outlineLevel="0" collapsed="false">
      <c r="A393" s="92"/>
      <c r="B393" s="93"/>
      <c r="C393" s="95"/>
      <c r="D393" s="95"/>
      <c r="E393" s="95"/>
      <c r="F393" s="94"/>
      <c r="G393" s="94"/>
      <c r="H393" s="95"/>
      <c r="I393" s="95"/>
      <c r="J393" s="95"/>
      <c r="K393" s="95"/>
      <c r="L393" s="95"/>
      <c r="M393" s="96"/>
      <c r="N393" s="95"/>
      <c r="O393" s="95"/>
      <c r="P393" s="97"/>
    </row>
    <row r="394" customFormat="false" ht="12" hidden="false" customHeight="false" outlineLevel="0" collapsed="false">
      <c r="A394" s="92"/>
      <c r="B394" s="93"/>
      <c r="C394" s="95"/>
      <c r="D394" s="95"/>
      <c r="E394" s="95"/>
      <c r="F394" s="94"/>
      <c r="G394" s="94"/>
      <c r="H394" s="95"/>
      <c r="I394" s="95"/>
      <c r="J394" s="95"/>
      <c r="K394" s="95"/>
      <c r="L394" s="95"/>
      <c r="M394" s="96"/>
      <c r="N394" s="95"/>
      <c r="O394" s="95"/>
      <c r="P394" s="97"/>
    </row>
    <row r="395" customFormat="false" ht="12" hidden="false" customHeight="false" outlineLevel="0" collapsed="false">
      <c r="A395" s="92"/>
      <c r="B395" s="93"/>
      <c r="C395" s="95"/>
      <c r="D395" s="95"/>
      <c r="E395" s="95"/>
      <c r="F395" s="94"/>
      <c r="G395" s="94"/>
      <c r="H395" s="95"/>
      <c r="I395" s="95"/>
      <c r="J395" s="95"/>
      <c r="K395" s="95"/>
      <c r="L395" s="95"/>
      <c r="M395" s="96"/>
      <c r="N395" s="95"/>
      <c r="O395" s="95"/>
      <c r="P395" s="97"/>
    </row>
    <row r="396" customFormat="false" ht="12" hidden="false" customHeight="false" outlineLevel="0" collapsed="false">
      <c r="A396" s="92"/>
      <c r="B396" s="93"/>
      <c r="C396" s="95"/>
      <c r="D396" s="95"/>
      <c r="E396" s="95"/>
      <c r="F396" s="94"/>
      <c r="G396" s="94"/>
      <c r="H396" s="95"/>
      <c r="I396" s="95"/>
      <c r="J396" s="95"/>
      <c r="K396" s="95"/>
      <c r="L396" s="95"/>
      <c r="M396" s="96"/>
      <c r="N396" s="95"/>
      <c r="O396" s="95"/>
      <c r="P396" s="97"/>
    </row>
    <row r="397" customFormat="false" ht="12" hidden="false" customHeight="false" outlineLevel="0" collapsed="false">
      <c r="A397" s="92"/>
      <c r="B397" s="93"/>
      <c r="C397" s="95"/>
      <c r="D397" s="95"/>
      <c r="E397" s="95"/>
      <c r="F397" s="94"/>
      <c r="G397" s="94"/>
      <c r="H397" s="95"/>
      <c r="I397" s="95"/>
      <c r="J397" s="95"/>
      <c r="K397" s="95"/>
      <c r="L397" s="95"/>
      <c r="M397" s="96"/>
      <c r="N397" s="95"/>
      <c r="O397" s="95"/>
      <c r="P397" s="97"/>
    </row>
    <row r="398" customFormat="false" ht="12" hidden="false" customHeight="false" outlineLevel="0" collapsed="false">
      <c r="A398" s="92"/>
      <c r="B398" s="93"/>
      <c r="C398" s="95"/>
      <c r="D398" s="95"/>
      <c r="E398" s="95"/>
      <c r="F398" s="94"/>
      <c r="G398" s="94"/>
      <c r="H398" s="95"/>
      <c r="I398" s="95"/>
      <c r="J398" s="95"/>
      <c r="K398" s="95"/>
      <c r="L398" s="95"/>
      <c r="M398" s="96"/>
      <c r="N398" s="95"/>
      <c r="O398" s="95"/>
      <c r="P398" s="97"/>
    </row>
    <row r="399" customFormat="false" ht="12" hidden="false" customHeight="false" outlineLevel="0" collapsed="false">
      <c r="A399" s="92"/>
      <c r="B399" s="93"/>
      <c r="C399" s="95"/>
      <c r="D399" s="95"/>
      <c r="E399" s="95"/>
      <c r="F399" s="94"/>
      <c r="G399" s="94"/>
      <c r="H399" s="95"/>
      <c r="I399" s="95"/>
      <c r="J399" s="95"/>
      <c r="K399" s="95"/>
      <c r="L399" s="95"/>
      <c r="M399" s="96"/>
      <c r="N399" s="95"/>
      <c r="O399" s="95"/>
      <c r="P399" s="97"/>
    </row>
    <row r="400" customFormat="false" ht="12" hidden="false" customHeight="false" outlineLevel="0" collapsed="false">
      <c r="A400" s="92"/>
      <c r="B400" s="93"/>
      <c r="C400" s="95"/>
      <c r="D400" s="95"/>
      <c r="E400" s="95"/>
      <c r="F400" s="94"/>
      <c r="G400" s="94"/>
      <c r="H400" s="95"/>
      <c r="I400" s="95"/>
      <c r="J400" s="95"/>
      <c r="K400" s="95"/>
      <c r="L400" s="95"/>
      <c r="M400" s="96"/>
      <c r="N400" s="95"/>
      <c r="O400" s="95"/>
      <c r="P400" s="97"/>
    </row>
    <row r="401" customFormat="false" ht="12" hidden="false" customHeight="false" outlineLevel="0" collapsed="false">
      <c r="A401" s="92"/>
      <c r="B401" s="93"/>
      <c r="C401" s="95"/>
      <c r="D401" s="95"/>
      <c r="E401" s="95"/>
      <c r="F401" s="94"/>
      <c r="G401" s="94"/>
      <c r="H401" s="95"/>
      <c r="I401" s="95"/>
      <c r="J401" s="95"/>
      <c r="K401" s="95"/>
      <c r="L401" s="95"/>
      <c r="M401" s="96"/>
      <c r="N401" s="95"/>
      <c r="O401" s="95"/>
      <c r="P401" s="97"/>
    </row>
    <row r="402" customFormat="false" ht="12" hidden="false" customHeight="false" outlineLevel="0" collapsed="false">
      <c r="A402" s="92"/>
      <c r="B402" s="93"/>
      <c r="C402" s="95"/>
      <c r="D402" s="95"/>
      <c r="E402" s="95"/>
      <c r="F402" s="94"/>
      <c r="G402" s="94"/>
      <c r="H402" s="95"/>
      <c r="I402" s="95"/>
      <c r="J402" s="95"/>
      <c r="K402" s="95"/>
      <c r="L402" s="95"/>
      <c r="M402" s="96"/>
      <c r="N402" s="95"/>
      <c r="O402" s="95"/>
      <c r="P402" s="97"/>
    </row>
    <row r="403" customFormat="false" ht="12" hidden="false" customHeight="false" outlineLevel="0" collapsed="false">
      <c r="A403" s="92"/>
      <c r="B403" s="93"/>
      <c r="C403" s="95"/>
      <c r="D403" s="95"/>
      <c r="E403" s="95"/>
      <c r="F403" s="94"/>
      <c r="G403" s="94"/>
      <c r="H403" s="95"/>
      <c r="I403" s="95"/>
      <c r="J403" s="95"/>
      <c r="K403" s="95"/>
      <c r="L403" s="95"/>
      <c r="M403" s="96"/>
      <c r="N403" s="95"/>
      <c r="O403" s="95"/>
      <c r="P403" s="97"/>
    </row>
    <row r="404" customFormat="false" ht="12" hidden="false" customHeight="false" outlineLevel="0" collapsed="false">
      <c r="A404" s="92"/>
      <c r="B404" s="93"/>
      <c r="C404" s="95"/>
      <c r="D404" s="95"/>
      <c r="E404" s="95"/>
      <c r="F404" s="94"/>
      <c r="G404" s="94"/>
      <c r="H404" s="95"/>
      <c r="I404" s="95"/>
      <c r="J404" s="95"/>
      <c r="K404" s="95"/>
      <c r="L404" s="95"/>
      <c r="M404" s="96"/>
      <c r="N404" s="95"/>
      <c r="O404" s="95"/>
      <c r="P404" s="97"/>
    </row>
    <row r="405" customFormat="false" ht="12" hidden="false" customHeight="false" outlineLevel="0" collapsed="false">
      <c r="A405" s="92"/>
      <c r="B405" s="93"/>
      <c r="C405" s="95"/>
      <c r="D405" s="95"/>
      <c r="E405" s="95"/>
      <c r="F405" s="94"/>
      <c r="G405" s="94"/>
      <c r="H405" s="95"/>
      <c r="I405" s="95"/>
      <c r="J405" s="95"/>
      <c r="K405" s="95"/>
      <c r="L405" s="95"/>
      <c r="M405" s="96"/>
      <c r="N405" s="95"/>
      <c r="O405" s="95"/>
      <c r="P405" s="97"/>
    </row>
    <row r="406" customFormat="false" ht="12" hidden="false" customHeight="false" outlineLevel="0" collapsed="false">
      <c r="A406" s="92"/>
      <c r="B406" s="93"/>
      <c r="C406" s="95"/>
      <c r="D406" s="95"/>
      <c r="E406" s="95"/>
      <c r="F406" s="94"/>
      <c r="G406" s="94"/>
      <c r="H406" s="95"/>
      <c r="I406" s="95"/>
      <c r="J406" s="95"/>
      <c r="K406" s="95"/>
      <c r="L406" s="95"/>
      <c r="M406" s="96"/>
      <c r="N406" s="95"/>
      <c r="O406" s="95"/>
      <c r="P406" s="97"/>
    </row>
    <row r="407" customFormat="false" ht="12" hidden="false" customHeight="false" outlineLevel="0" collapsed="false">
      <c r="A407" s="92"/>
      <c r="B407" s="93"/>
      <c r="C407" s="95"/>
      <c r="D407" s="95"/>
      <c r="E407" s="95"/>
      <c r="F407" s="94"/>
      <c r="G407" s="94"/>
      <c r="H407" s="95"/>
      <c r="I407" s="95"/>
      <c r="J407" s="95"/>
      <c r="K407" s="95"/>
      <c r="L407" s="95"/>
      <c r="M407" s="96"/>
      <c r="N407" s="95"/>
      <c r="O407" s="95"/>
      <c r="P407" s="97"/>
    </row>
    <row r="408" customFormat="false" ht="12" hidden="false" customHeight="false" outlineLevel="0" collapsed="false">
      <c r="A408" s="92"/>
      <c r="B408" s="93"/>
      <c r="C408" s="95"/>
      <c r="D408" s="95"/>
      <c r="E408" s="95"/>
      <c r="F408" s="94"/>
      <c r="G408" s="94"/>
      <c r="H408" s="95"/>
      <c r="I408" s="95"/>
      <c r="J408" s="95"/>
      <c r="K408" s="95"/>
      <c r="L408" s="95"/>
      <c r="M408" s="96"/>
      <c r="N408" s="95"/>
      <c r="O408" s="95"/>
      <c r="P408" s="97"/>
    </row>
    <row r="409" customFormat="false" ht="12" hidden="false" customHeight="false" outlineLevel="0" collapsed="false">
      <c r="A409" s="92"/>
      <c r="B409" s="93"/>
      <c r="C409" s="95"/>
      <c r="D409" s="95"/>
      <c r="E409" s="95"/>
      <c r="F409" s="94"/>
      <c r="G409" s="94"/>
      <c r="H409" s="95"/>
      <c r="I409" s="95"/>
      <c r="J409" s="95"/>
      <c r="K409" s="95"/>
      <c r="L409" s="95"/>
      <c r="M409" s="96"/>
      <c r="N409" s="95"/>
      <c r="O409" s="95"/>
      <c r="P409" s="97"/>
    </row>
    <row r="410" customFormat="false" ht="12" hidden="false" customHeight="false" outlineLevel="0" collapsed="false">
      <c r="A410" s="92"/>
      <c r="B410" s="93"/>
      <c r="C410" s="95"/>
      <c r="D410" s="95"/>
      <c r="E410" s="95"/>
      <c r="F410" s="94"/>
      <c r="G410" s="94"/>
      <c r="H410" s="95"/>
      <c r="I410" s="95"/>
      <c r="J410" s="95"/>
      <c r="K410" s="95"/>
      <c r="L410" s="95"/>
      <c r="M410" s="96"/>
      <c r="N410" s="95"/>
      <c r="O410" s="95"/>
      <c r="P410" s="97"/>
    </row>
    <row r="411" customFormat="false" ht="12" hidden="false" customHeight="false" outlineLevel="0" collapsed="false">
      <c r="A411" s="92"/>
      <c r="B411" s="93"/>
      <c r="C411" s="95"/>
      <c r="D411" s="95"/>
      <c r="E411" s="95"/>
      <c r="F411" s="94"/>
      <c r="G411" s="94"/>
      <c r="H411" s="95"/>
      <c r="I411" s="95"/>
      <c r="J411" s="95"/>
      <c r="K411" s="95"/>
      <c r="L411" s="95"/>
      <c r="M411" s="96"/>
      <c r="N411" s="95"/>
      <c r="O411" s="95"/>
      <c r="P411" s="97"/>
    </row>
    <row r="412" customFormat="false" ht="12" hidden="false" customHeight="false" outlineLevel="0" collapsed="false">
      <c r="A412" s="92"/>
      <c r="B412" s="93"/>
      <c r="C412" s="95"/>
      <c r="D412" s="95"/>
      <c r="E412" s="95"/>
      <c r="F412" s="94"/>
      <c r="G412" s="94"/>
      <c r="H412" s="95"/>
      <c r="I412" s="95"/>
      <c r="J412" s="95"/>
      <c r="K412" s="95"/>
      <c r="L412" s="95"/>
      <c r="M412" s="96"/>
      <c r="N412" s="95"/>
      <c r="O412" s="95"/>
      <c r="P412" s="97"/>
    </row>
    <row r="413" customFormat="false" ht="12" hidden="false" customHeight="false" outlineLevel="0" collapsed="false">
      <c r="A413" s="92"/>
      <c r="B413" s="93"/>
      <c r="C413" s="95"/>
      <c r="D413" s="95"/>
      <c r="E413" s="95"/>
      <c r="F413" s="94"/>
      <c r="G413" s="94"/>
      <c r="H413" s="95"/>
      <c r="I413" s="95"/>
      <c r="J413" s="95"/>
      <c r="K413" s="95"/>
      <c r="L413" s="95"/>
      <c r="M413" s="96"/>
      <c r="N413" s="95"/>
      <c r="O413" s="95"/>
      <c r="P413" s="97"/>
    </row>
    <row r="414" customFormat="false" ht="12" hidden="false" customHeight="false" outlineLevel="0" collapsed="false">
      <c r="A414" s="92"/>
      <c r="B414" s="93"/>
      <c r="C414" s="95"/>
      <c r="D414" s="95"/>
      <c r="E414" s="95"/>
      <c r="F414" s="94"/>
      <c r="G414" s="94"/>
      <c r="H414" s="95"/>
      <c r="I414" s="95"/>
      <c r="J414" s="95"/>
      <c r="K414" s="95"/>
      <c r="L414" s="95"/>
      <c r="M414" s="96"/>
      <c r="N414" s="95"/>
      <c r="O414" s="95"/>
      <c r="P414" s="97"/>
    </row>
    <row r="415" customFormat="false" ht="12" hidden="false" customHeight="false" outlineLevel="0" collapsed="false">
      <c r="A415" s="92"/>
      <c r="B415" s="93"/>
      <c r="C415" s="95"/>
      <c r="D415" s="95"/>
      <c r="E415" s="95"/>
      <c r="F415" s="94"/>
      <c r="G415" s="94"/>
      <c r="H415" s="95"/>
      <c r="I415" s="95"/>
      <c r="J415" s="95"/>
      <c r="K415" s="95"/>
      <c r="L415" s="95"/>
      <c r="M415" s="96"/>
      <c r="N415" s="95"/>
      <c r="O415" s="95"/>
      <c r="P415" s="97"/>
    </row>
    <row r="416" customFormat="false" ht="12" hidden="false" customHeight="false" outlineLevel="0" collapsed="false">
      <c r="A416" s="92"/>
      <c r="B416" s="93"/>
      <c r="C416" s="95"/>
      <c r="D416" s="95"/>
      <c r="E416" s="95"/>
      <c r="F416" s="94"/>
      <c r="G416" s="94"/>
      <c r="H416" s="95"/>
      <c r="I416" s="95"/>
      <c r="J416" s="95"/>
      <c r="K416" s="95"/>
      <c r="L416" s="95"/>
      <c r="M416" s="96"/>
      <c r="N416" s="95"/>
      <c r="O416" s="95"/>
      <c r="P416" s="97"/>
    </row>
    <row r="417" customFormat="false" ht="12" hidden="false" customHeight="false" outlineLevel="0" collapsed="false">
      <c r="A417" s="92"/>
      <c r="B417" s="93"/>
      <c r="C417" s="95"/>
      <c r="D417" s="95"/>
      <c r="E417" s="95"/>
      <c r="F417" s="94"/>
      <c r="G417" s="94"/>
      <c r="H417" s="95"/>
      <c r="I417" s="95"/>
      <c r="J417" s="95"/>
      <c r="K417" s="95"/>
      <c r="L417" s="95"/>
      <c r="M417" s="96"/>
      <c r="N417" s="95"/>
      <c r="O417" s="95"/>
      <c r="P417" s="97"/>
    </row>
    <row r="418" customFormat="false" ht="12" hidden="false" customHeight="false" outlineLevel="0" collapsed="false">
      <c r="A418" s="92"/>
      <c r="B418" s="93"/>
      <c r="C418" s="95"/>
      <c r="D418" s="95"/>
      <c r="E418" s="95"/>
      <c r="F418" s="94"/>
      <c r="G418" s="94"/>
      <c r="H418" s="95"/>
      <c r="I418" s="95"/>
      <c r="J418" s="95"/>
      <c r="K418" s="95"/>
      <c r="L418" s="95"/>
      <c r="M418" s="96"/>
      <c r="N418" s="95"/>
      <c r="O418" s="95"/>
      <c r="P418" s="97"/>
    </row>
    <row r="419" customFormat="false" ht="12" hidden="false" customHeight="false" outlineLevel="0" collapsed="false">
      <c r="A419" s="92"/>
      <c r="B419" s="93"/>
      <c r="C419" s="95"/>
      <c r="D419" s="95"/>
      <c r="E419" s="95"/>
      <c r="F419" s="94"/>
      <c r="G419" s="94"/>
      <c r="H419" s="95"/>
      <c r="I419" s="95"/>
      <c r="J419" s="95"/>
      <c r="K419" s="95"/>
      <c r="L419" s="95"/>
      <c r="M419" s="96"/>
      <c r="N419" s="95"/>
      <c r="O419" s="95"/>
      <c r="P419" s="97"/>
    </row>
    <row r="420" customFormat="false" ht="12" hidden="false" customHeight="false" outlineLevel="0" collapsed="false">
      <c r="A420" s="92"/>
      <c r="B420" s="93"/>
      <c r="C420" s="95"/>
      <c r="D420" s="95"/>
      <c r="E420" s="95"/>
      <c r="F420" s="94"/>
      <c r="G420" s="94"/>
      <c r="H420" s="95"/>
      <c r="I420" s="95"/>
      <c r="J420" s="95"/>
      <c r="K420" s="95"/>
      <c r="L420" s="95"/>
      <c r="M420" s="96"/>
      <c r="N420" s="95"/>
      <c r="O420" s="95"/>
      <c r="P420" s="97"/>
    </row>
    <row r="421" customFormat="false" ht="12" hidden="false" customHeight="false" outlineLevel="0" collapsed="false">
      <c r="A421" s="92"/>
      <c r="B421" s="93"/>
      <c r="C421" s="95"/>
      <c r="D421" s="95"/>
      <c r="E421" s="95"/>
      <c r="F421" s="94"/>
      <c r="G421" s="94"/>
      <c r="H421" s="95"/>
      <c r="I421" s="95"/>
      <c r="J421" s="95"/>
      <c r="K421" s="95"/>
      <c r="L421" s="95"/>
      <c r="M421" s="96"/>
      <c r="N421" s="95"/>
      <c r="O421" s="95"/>
      <c r="P421" s="97"/>
    </row>
    <row r="422" customFormat="false" ht="12" hidden="false" customHeight="false" outlineLevel="0" collapsed="false">
      <c r="A422" s="92"/>
      <c r="B422" s="93"/>
      <c r="C422" s="95"/>
      <c r="D422" s="95"/>
      <c r="E422" s="95"/>
      <c r="F422" s="94"/>
      <c r="G422" s="94"/>
      <c r="H422" s="95"/>
      <c r="I422" s="95"/>
      <c r="J422" s="95"/>
      <c r="K422" s="95"/>
      <c r="L422" s="95"/>
      <c r="M422" s="96"/>
      <c r="N422" s="95"/>
      <c r="O422" s="95"/>
      <c r="P422" s="97"/>
    </row>
    <row r="423" customFormat="false" ht="12" hidden="false" customHeight="false" outlineLevel="0" collapsed="false">
      <c r="A423" s="92"/>
      <c r="B423" s="93"/>
      <c r="C423" s="95"/>
      <c r="D423" s="95"/>
      <c r="E423" s="95"/>
      <c r="F423" s="94"/>
      <c r="G423" s="94"/>
      <c r="H423" s="95"/>
      <c r="I423" s="95"/>
      <c r="J423" s="95"/>
      <c r="K423" s="95"/>
      <c r="L423" s="95"/>
      <c r="M423" s="96"/>
      <c r="N423" s="95"/>
      <c r="O423" s="95"/>
      <c r="P423" s="97"/>
    </row>
    <row r="424" customFormat="false" ht="12" hidden="false" customHeight="false" outlineLevel="0" collapsed="false">
      <c r="A424" s="92"/>
      <c r="B424" s="93"/>
      <c r="C424" s="95"/>
      <c r="D424" s="95"/>
      <c r="E424" s="95"/>
      <c r="F424" s="94"/>
      <c r="G424" s="94"/>
      <c r="H424" s="95"/>
      <c r="I424" s="95"/>
      <c r="J424" s="95"/>
      <c r="K424" s="95"/>
      <c r="L424" s="95"/>
      <c r="M424" s="96"/>
      <c r="N424" s="95"/>
      <c r="O424" s="95"/>
      <c r="P424" s="97"/>
    </row>
    <row r="425" customFormat="false" ht="12" hidden="false" customHeight="false" outlineLevel="0" collapsed="false">
      <c r="A425" s="92"/>
      <c r="B425" s="93"/>
      <c r="C425" s="95"/>
      <c r="D425" s="95"/>
      <c r="E425" s="95"/>
      <c r="F425" s="94"/>
      <c r="G425" s="94"/>
      <c r="H425" s="95"/>
      <c r="I425" s="95"/>
      <c r="J425" s="95"/>
      <c r="K425" s="95"/>
      <c r="L425" s="95"/>
      <c r="M425" s="96"/>
      <c r="N425" s="95"/>
      <c r="O425" s="95"/>
      <c r="P425" s="97"/>
    </row>
    <row r="426" customFormat="false" ht="12" hidden="false" customHeight="false" outlineLevel="0" collapsed="false">
      <c r="A426" s="92"/>
      <c r="B426" s="93"/>
      <c r="C426" s="95"/>
      <c r="D426" s="95"/>
      <c r="E426" s="95"/>
      <c r="F426" s="94"/>
      <c r="G426" s="94"/>
      <c r="H426" s="95"/>
      <c r="I426" s="95"/>
      <c r="J426" s="95"/>
      <c r="K426" s="95"/>
      <c r="L426" s="95"/>
      <c r="M426" s="96"/>
      <c r="N426" s="95"/>
      <c r="O426" s="95"/>
      <c r="P426" s="97"/>
    </row>
    <row r="427" customFormat="false" ht="12" hidden="false" customHeight="false" outlineLevel="0" collapsed="false">
      <c r="A427" s="92"/>
      <c r="B427" s="93"/>
      <c r="C427" s="95"/>
      <c r="D427" s="95"/>
      <c r="E427" s="95"/>
      <c r="F427" s="94"/>
      <c r="G427" s="94"/>
      <c r="H427" s="95"/>
      <c r="I427" s="95"/>
      <c r="J427" s="95"/>
      <c r="K427" s="95"/>
      <c r="L427" s="95"/>
      <c r="M427" s="96"/>
      <c r="N427" s="95"/>
      <c r="O427" s="95"/>
      <c r="P427" s="97"/>
    </row>
    <row r="428" customFormat="false" ht="12" hidden="false" customHeight="false" outlineLevel="0" collapsed="false">
      <c r="A428" s="92"/>
      <c r="B428" s="93"/>
      <c r="C428" s="95"/>
      <c r="D428" s="95"/>
      <c r="E428" s="95"/>
      <c r="F428" s="94"/>
      <c r="G428" s="94"/>
      <c r="H428" s="95"/>
      <c r="I428" s="95"/>
      <c r="J428" s="95"/>
      <c r="K428" s="95"/>
      <c r="L428" s="95"/>
      <c r="M428" s="96"/>
      <c r="N428" s="95"/>
      <c r="O428" s="95"/>
      <c r="P428" s="97"/>
    </row>
    <row r="429" customFormat="false" ht="12" hidden="false" customHeight="false" outlineLevel="0" collapsed="false">
      <c r="A429" s="92"/>
      <c r="B429" s="93"/>
      <c r="C429" s="95"/>
      <c r="D429" s="95"/>
      <c r="E429" s="95"/>
      <c r="F429" s="94"/>
      <c r="G429" s="94"/>
      <c r="H429" s="95"/>
      <c r="I429" s="95"/>
      <c r="J429" s="95"/>
      <c r="K429" s="95"/>
      <c r="L429" s="95"/>
      <c r="M429" s="96"/>
      <c r="N429" s="95"/>
      <c r="O429" s="95"/>
      <c r="P429" s="97"/>
    </row>
    <row r="430" customFormat="false" ht="12" hidden="false" customHeight="false" outlineLevel="0" collapsed="false">
      <c r="A430" s="92"/>
      <c r="B430" s="93"/>
      <c r="C430" s="95"/>
      <c r="D430" s="95"/>
      <c r="E430" s="95"/>
      <c r="F430" s="94"/>
      <c r="G430" s="94"/>
      <c r="H430" s="95"/>
      <c r="I430" s="95"/>
      <c r="J430" s="95"/>
      <c r="K430" s="95"/>
      <c r="L430" s="95"/>
      <c r="M430" s="96"/>
      <c r="N430" s="95"/>
      <c r="O430" s="95"/>
      <c r="P430" s="97"/>
    </row>
    <row r="431" customFormat="false" ht="12" hidden="false" customHeight="false" outlineLevel="0" collapsed="false">
      <c r="A431" s="92"/>
      <c r="B431" s="93"/>
      <c r="C431" s="95"/>
      <c r="D431" s="95"/>
      <c r="E431" s="95"/>
      <c r="F431" s="94"/>
      <c r="G431" s="94"/>
      <c r="H431" s="95"/>
      <c r="I431" s="95"/>
      <c r="J431" s="95"/>
      <c r="K431" s="95"/>
      <c r="L431" s="95"/>
      <c r="M431" s="96"/>
      <c r="N431" s="95"/>
      <c r="O431" s="95"/>
      <c r="P431" s="97"/>
    </row>
    <row r="432" customFormat="false" ht="12" hidden="false" customHeight="false" outlineLevel="0" collapsed="false">
      <c r="A432" s="92"/>
      <c r="B432" s="93"/>
      <c r="C432" s="95"/>
      <c r="D432" s="95"/>
      <c r="E432" s="95"/>
      <c r="F432" s="94"/>
      <c r="G432" s="94"/>
      <c r="H432" s="95"/>
      <c r="I432" s="95"/>
      <c r="J432" s="95"/>
      <c r="K432" s="95"/>
      <c r="L432" s="95"/>
      <c r="M432" s="96"/>
      <c r="N432" s="95"/>
      <c r="O432" s="95"/>
      <c r="P432" s="97"/>
    </row>
    <row r="433" customFormat="false" ht="12" hidden="false" customHeight="false" outlineLevel="0" collapsed="false">
      <c r="A433" s="92"/>
      <c r="B433" s="93"/>
      <c r="C433" s="95"/>
      <c r="D433" s="95"/>
      <c r="E433" s="95"/>
      <c r="F433" s="94"/>
      <c r="G433" s="94"/>
      <c r="H433" s="95"/>
      <c r="I433" s="95"/>
      <c r="J433" s="95"/>
      <c r="K433" s="95"/>
      <c r="L433" s="95"/>
      <c r="M433" s="96"/>
      <c r="N433" s="95"/>
      <c r="O433" s="95"/>
      <c r="P433" s="97"/>
    </row>
    <row r="434" customFormat="false" ht="12" hidden="false" customHeight="false" outlineLevel="0" collapsed="false">
      <c r="A434" s="92"/>
      <c r="B434" s="93"/>
      <c r="C434" s="95"/>
      <c r="D434" s="95"/>
      <c r="E434" s="95"/>
      <c r="F434" s="94"/>
      <c r="G434" s="94"/>
      <c r="H434" s="95"/>
      <c r="I434" s="95"/>
      <c r="J434" s="95"/>
      <c r="K434" s="95"/>
      <c r="L434" s="95"/>
      <c r="M434" s="96"/>
      <c r="N434" s="95"/>
      <c r="O434" s="95"/>
      <c r="P434" s="97"/>
    </row>
    <row r="435" customFormat="false" ht="12" hidden="false" customHeight="false" outlineLevel="0" collapsed="false">
      <c r="A435" s="92"/>
      <c r="B435" s="93"/>
      <c r="C435" s="95"/>
      <c r="D435" s="95"/>
      <c r="E435" s="95"/>
      <c r="F435" s="94"/>
      <c r="G435" s="94"/>
      <c r="H435" s="95"/>
      <c r="I435" s="95"/>
      <c r="J435" s="95"/>
      <c r="K435" s="95"/>
      <c r="L435" s="95"/>
      <c r="M435" s="96"/>
      <c r="N435" s="95"/>
      <c r="O435" s="95"/>
      <c r="P435" s="97"/>
    </row>
    <row r="436" customFormat="false" ht="12" hidden="false" customHeight="false" outlineLevel="0" collapsed="false">
      <c r="A436" s="92"/>
      <c r="B436" s="93"/>
      <c r="C436" s="95"/>
      <c r="D436" s="95"/>
      <c r="E436" s="95"/>
      <c r="F436" s="94"/>
      <c r="G436" s="94"/>
      <c r="H436" s="95"/>
      <c r="I436" s="95"/>
      <c r="J436" s="95"/>
      <c r="K436" s="95"/>
      <c r="L436" s="95"/>
      <c r="M436" s="96"/>
      <c r="N436" s="95"/>
      <c r="O436" s="95"/>
      <c r="P436" s="97"/>
    </row>
    <row r="437" customFormat="false" ht="12" hidden="false" customHeight="false" outlineLevel="0" collapsed="false">
      <c r="A437" s="92"/>
      <c r="B437" s="93"/>
      <c r="C437" s="95"/>
      <c r="D437" s="95"/>
      <c r="E437" s="95"/>
      <c r="F437" s="94"/>
      <c r="G437" s="94"/>
      <c r="H437" s="95"/>
      <c r="I437" s="95"/>
      <c r="J437" s="95"/>
      <c r="K437" s="95"/>
      <c r="L437" s="95"/>
      <c r="M437" s="96"/>
      <c r="N437" s="95"/>
      <c r="O437" s="95"/>
      <c r="P437" s="97"/>
    </row>
    <row r="438" customFormat="false" ht="12" hidden="false" customHeight="false" outlineLevel="0" collapsed="false">
      <c r="A438" s="92"/>
      <c r="B438" s="93"/>
      <c r="C438" s="95"/>
      <c r="D438" s="95"/>
      <c r="E438" s="95"/>
      <c r="F438" s="94"/>
      <c r="G438" s="94"/>
      <c r="H438" s="95"/>
      <c r="I438" s="95"/>
      <c r="J438" s="95"/>
      <c r="K438" s="95"/>
      <c r="L438" s="95"/>
      <c r="M438" s="96"/>
      <c r="N438" s="95"/>
      <c r="O438" s="95"/>
      <c r="P438" s="97"/>
    </row>
    <row r="439" customFormat="false" ht="12" hidden="false" customHeight="false" outlineLevel="0" collapsed="false">
      <c r="A439" s="92"/>
      <c r="B439" s="93"/>
      <c r="C439" s="95"/>
      <c r="D439" s="95"/>
      <c r="E439" s="95"/>
      <c r="F439" s="94"/>
      <c r="G439" s="94"/>
      <c r="H439" s="95"/>
      <c r="I439" s="95"/>
      <c r="J439" s="95"/>
      <c r="K439" s="95"/>
      <c r="L439" s="95"/>
      <c r="M439" s="96"/>
      <c r="N439" s="95"/>
      <c r="O439" s="95"/>
      <c r="P439" s="97"/>
    </row>
    <row r="440" customFormat="false" ht="12" hidden="false" customHeight="false" outlineLevel="0" collapsed="false">
      <c r="A440" s="92"/>
      <c r="B440" s="93"/>
      <c r="C440" s="95"/>
      <c r="D440" s="95"/>
      <c r="E440" s="95"/>
      <c r="F440" s="94"/>
      <c r="G440" s="94"/>
      <c r="H440" s="95"/>
      <c r="I440" s="95"/>
      <c r="J440" s="95"/>
      <c r="K440" s="95"/>
      <c r="L440" s="95"/>
      <c r="M440" s="96"/>
      <c r="N440" s="95"/>
      <c r="O440" s="95"/>
      <c r="P440" s="97"/>
    </row>
    <row r="441" customFormat="false" ht="12" hidden="false" customHeight="false" outlineLevel="0" collapsed="false">
      <c r="A441" s="92"/>
      <c r="B441" s="93"/>
      <c r="C441" s="95"/>
      <c r="D441" s="95"/>
      <c r="E441" s="95"/>
      <c r="F441" s="94"/>
      <c r="G441" s="94"/>
      <c r="H441" s="95"/>
      <c r="I441" s="95"/>
      <c r="J441" s="95"/>
      <c r="K441" s="95"/>
      <c r="L441" s="95"/>
      <c r="M441" s="96"/>
      <c r="N441" s="95"/>
      <c r="O441" s="95"/>
      <c r="P441" s="97"/>
    </row>
    <row r="442" customFormat="false" ht="12" hidden="false" customHeight="false" outlineLevel="0" collapsed="false">
      <c r="A442" s="92"/>
      <c r="B442" s="93"/>
      <c r="C442" s="95"/>
      <c r="D442" s="95"/>
      <c r="E442" s="95"/>
      <c r="F442" s="94"/>
      <c r="G442" s="94"/>
      <c r="H442" s="95"/>
      <c r="I442" s="95"/>
      <c r="J442" s="95"/>
      <c r="K442" s="95"/>
      <c r="L442" s="95"/>
      <c r="M442" s="96"/>
      <c r="N442" s="95"/>
      <c r="O442" s="95"/>
      <c r="P442" s="97"/>
    </row>
    <row r="443" customFormat="false" ht="12" hidden="false" customHeight="false" outlineLevel="0" collapsed="false">
      <c r="A443" s="92"/>
      <c r="B443" s="93"/>
      <c r="C443" s="95"/>
      <c r="D443" s="95"/>
      <c r="E443" s="95"/>
      <c r="F443" s="94"/>
      <c r="G443" s="94"/>
      <c r="H443" s="95"/>
      <c r="I443" s="95"/>
      <c r="J443" s="95"/>
      <c r="K443" s="95"/>
      <c r="L443" s="95"/>
      <c r="M443" s="96"/>
      <c r="N443" s="95"/>
      <c r="O443" s="95"/>
      <c r="P443" s="97"/>
    </row>
    <row r="444" customFormat="false" ht="12" hidden="false" customHeight="false" outlineLevel="0" collapsed="false">
      <c r="A444" s="92"/>
      <c r="B444" s="93"/>
      <c r="C444" s="95"/>
      <c r="D444" s="95"/>
      <c r="E444" s="95"/>
      <c r="F444" s="94"/>
      <c r="G444" s="94"/>
      <c r="H444" s="95"/>
      <c r="I444" s="95"/>
      <c r="J444" s="95"/>
      <c r="K444" s="95"/>
      <c r="L444" s="95"/>
      <c r="M444" s="96"/>
      <c r="N444" s="95"/>
      <c r="O444" s="95"/>
      <c r="P444" s="97"/>
    </row>
    <row r="445" customFormat="false" ht="12" hidden="false" customHeight="false" outlineLevel="0" collapsed="false">
      <c r="A445" s="92"/>
      <c r="B445" s="93"/>
      <c r="C445" s="95"/>
      <c r="D445" s="95"/>
      <c r="E445" s="95"/>
      <c r="F445" s="94"/>
      <c r="G445" s="94"/>
      <c r="H445" s="95"/>
      <c r="I445" s="95"/>
      <c r="J445" s="95"/>
      <c r="K445" s="95"/>
      <c r="L445" s="95"/>
      <c r="M445" s="96"/>
      <c r="N445" s="95"/>
      <c r="O445" s="95"/>
      <c r="P445" s="97"/>
    </row>
    <row r="446" customFormat="false" ht="12" hidden="false" customHeight="false" outlineLevel="0" collapsed="false">
      <c r="A446" s="92"/>
      <c r="B446" s="93"/>
      <c r="C446" s="95"/>
      <c r="D446" s="95"/>
      <c r="E446" s="95"/>
      <c r="F446" s="94"/>
      <c r="G446" s="94"/>
      <c r="H446" s="95"/>
      <c r="I446" s="95"/>
      <c r="J446" s="95"/>
      <c r="K446" s="95"/>
      <c r="L446" s="95"/>
      <c r="M446" s="96"/>
      <c r="N446" s="95"/>
      <c r="O446" s="95"/>
      <c r="P446" s="97"/>
    </row>
    <row r="447" customFormat="false" ht="12" hidden="false" customHeight="false" outlineLevel="0" collapsed="false">
      <c r="A447" s="92"/>
      <c r="B447" s="93"/>
      <c r="C447" s="95"/>
      <c r="D447" s="95"/>
      <c r="E447" s="95"/>
      <c r="F447" s="94"/>
      <c r="G447" s="94"/>
      <c r="H447" s="95"/>
      <c r="I447" s="95"/>
      <c r="J447" s="95"/>
      <c r="K447" s="95"/>
      <c r="L447" s="95"/>
      <c r="M447" s="96"/>
      <c r="N447" s="95"/>
      <c r="O447" s="95"/>
      <c r="P447" s="97"/>
    </row>
    <row r="448" customFormat="false" ht="12" hidden="false" customHeight="false" outlineLevel="0" collapsed="false">
      <c r="A448" s="92"/>
      <c r="B448" s="93"/>
      <c r="C448" s="95"/>
      <c r="D448" s="95"/>
      <c r="E448" s="95"/>
      <c r="F448" s="94"/>
      <c r="G448" s="94"/>
      <c r="H448" s="95"/>
      <c r="I448" s="95"/>
      <c r="J448" s="95"/>
      <c r="K448" s="95"/>
      <c r="L448" s="95"/>
      <c r="M448" s="96"/>
      <c r="N448" s="95"/>
      <c r="O448" s="95"/>
      <c r="P448" s="97"/>
    </row>
    <row r="449" customFormat="false" ht="12" hidden="false" customHeight="false" outlineLevel="0" collapsed="false">
      <c r="A449" s="92"/>
      <c r="B449" s="93"/>
      <c r="C449" s="95"/>
      <c r="D449" s="95"/>
      <c r="E449" s="95"/>
      <c r="F449" s="94"/>
      <c r="G449" s="94"/>
      <c r="H449" s="95"/>
      <c r="I449" s="95"/>
      <c r="J449" s="95"/>
      <c r="K449" s="95"/>
      <c r="L449" s="95"/>
      <c r="M449" s="96"/>
      <c r="N449" s="95"/>
      <c r="O449" s="95"/>
      <c r="P449" s="97"/>
    </row>
    <row r="450" customFormat="false" ht="12" hidden="false" customHeight="false" outlineLevel="0" collapsed="false">
      <c r="A450" s="92"/>
      <c r="B450" s="93"/>
      <c r="C450" s="95"/>
      <c r="D450" s="95"/>
      <c r="E450" s="95"/>
      <c r="F450" s="94"/>
      <c r="G450" s="94"/>
      <c r="H450" s="95"/>
      <c r="I450" s="95"/>
      <c r="J450" s="95"/>
      <c r="K450" s="95"/>
      <c r="L450" s="95"/>
      <c r="M450" s="96"/>
      <c r="N450" s="95"/>
      <c r="O450" s="95"/>
      <c r="P450" s="97"/>
    </row>
    <row r="451" customFormat="false" ht="12" hidden="false" customHeight="false" outlineLevel="0" collapsed="false">
      <c r="A451" s="92"/>
      <c r="B451" s="93"/>
      <c r="C451" s="95"/>
      <c r="D451" s="95"/>
      <c r="E451" s="95"/>
      <c r="F451" s="94"/>
      <c r="G451" s="94"/>
      <c r="H451" s="95"/>
      <c r="I451" s="95"/>
      <c r="J451" s="95"/>
      <c r="K451" s="95"/>
      <c r="L451" s="95"/>
      <c r="M451" s="96"/>
      <c r="N451" s="95"/>
      <c r="O451" s="95"/>
      <c r="P451" s="97"/>
    </row>
    <row r="452" customFormat="false" ht="12" hidden="false" customHeight="false" outlineLevel="0" collapsed="false">
      <c r="A452" s="92"/>
      <c r="B452" s="93"/>
      <c r="C452" s="95"/>
      <c r="D452" s="95"/>
      <c r="E452" s="95"/>
      <c r="F452" s="94"/>
      <c r="G452" s="94"/>
      <c r="H452" s="95"/>
      <c r="I452" s="95"/>
      <c r="J452" s="95"/>
      <c r="K452" s="95"/>
      <c r="L452" s="95"/>
      <c r="M452" s="96"/>
      <c r="N452" s="95"/>
      <c r="O452" s="95"/>
      <c r="P452" s="97"/>
    </row>
    <row r="453" customFormat="false" ht="12" hidden="false" customHeight="false" outlineLevel="0" collapsed="false">
      <c r="A453" s="92"/>
      <c r="B453" s="93"/>
      <c r="C453" s="95"/>
      <c r="D453" s="95"/>
      <c r="E453" s="95"/>
      <c r="F453" s="94"/>
      <c r="G453" s="94"/>
      <c r="H453" s="95"/>
      <c r="I453" s="95"/>
      <c r="J453" s="95"/>
      <c r="K453" s="95"/>
      <c r="L453" s="95"/>
      <c r="M453" s="96"/>
      <c r="N453" s="95"/>
      <c r="O453" s="95"/>
      <c r="P453" s="97"/>
    </row>
    <row r="454" customFormat="false" ht="12" hidden="false" customHeight="false" outlineLevel="0" collapsed="false">
      <c r="A454" s="92"/>
      <c r="B454" s="93"/>
      <c r="C454" s="95"/>
      <c r="D454" s="95"/>
      <c r="E454" s="95"/>
      <c r="F454" s="94"/>
      <c r="G454" s="94"/>
      <c r="H454" s="95"/>
      <c r="I454" s="95"/>
      <c r="J454" s="95"/>
      <c r="K454" s="95"/>
      <c r="L454" s="95"/>
      <c r="M454" s="96"/>
      <c r="N454" s="95"/>
      <c r="O454" s="95"/>
      <c r="P454" s="97"/>
    </row>
    <row r="455" customFormat="false" ht="12" hidden="false" customHeight="false" outlineLevel="0" collapsed="false">
      <c r="A455" s="92"/>
      <c r="B455" s="93"/>
      <c r="C455" s="95"/>
      <c r="D455" s="95"/>
      <c r="E455" s="95"/>
      <c r="F455" s="94"/>
      <c r="G455" s="94"/>
      <c r="H455" s="95"/>
      <c r="I455" s="95"/>
      <c r="J455" s="95"/>
      <c r="K455" s="95"/>
      <c r="L455" s="95"/>
      <c r="M455" s="96"/>
      <c r="N455" s="95"/>
      <c r="O455" s="95"/>
      <c r="P455" s="97"/>
    </row>
    <row r="456" customFormat="false" ht="12" hidden="false" customHeight="false" outlineLevel="0" collapsed="false">
      <c r="A456" s="92"/>
      <c r="B456" s="93"/>
      <c r="C456" s="95"/>
      <c r="D456" s="95"/>
      <c r="E456" s="95"/>
      <c r="F456" s="94"/>
      <c r="G456" s="94"/>
      <c r="H456" s="95"/>
      <c r="I456" s="95"/>
      <c r="J456" s="95"/>
      <c r="K456" s="95"/>
      <c r="L456" s="95"/>
      <c r="M456" s="96"/>
      <c r="N456" s="95"/>
      <c r="O456" s="95"/>
      <c r="P456" s="97"/>
    </row>
    <row r="457" customFormat="false" ht="12" hidden="false" customHeight="false" outlineLevel="0" collapsed="false">
      <c r="A457" s="92"/>
      <c r="B457" s="93"/>
      <c r="C457" s="95"/>
      <c r="D457" s="95"/>
      <c r="E457" s="95"/>
      <c r="F457" s="94"/>
      <c r="G457" s="94"/>
      <c r="H457" s="95"/>
      <c r="I457" s="95"/>
      <c r="J457" s="95"/>
      <c r="K457" s="95"/>
      <c r="L457" s="95"/>
      <c r="M457" s="96"/>
      <c r="N457" s="95"/>
      <c r="O457" s="95"/>
      <c r="P457" s="97"/>
    </row>
    <row r="458" customFormat="false" ht="12" hidden="false" customHeight="false" outlineLevel="0" collapsed="false">
      <c r="A458" s="92"/>
      <c r="B458" s="93"/>
      <c r="C458" s="95"/>
      <c r="D458" s="95"/>
      <c r="E458" s="95"/>
      <c r="F458" s="94"/>
      <c r="G458" s="94"/>
      <c r="H458" s="95"/>
      <c r="I458" s="95"/>
      <c r="J458" s="95"/>
      <c r="K458" s="95"/>
      <c r="L458" s="95"/>
      <c r="M458" s="96"/>
      <c r="N458" s="95"/>
      <c r="O458" s="95"/>
      <c r="P458" s="97"/>
    </row>
    <row r="459" customFormat="false" ht="12" hidden="false" customHeight="false" outlineLevel="0" collapsed="false">
      <c r="A459" s="92"/>
      <c r="B459" s="93"/>
      <c r="C459" s="95"/>
      <c r="D459" s="95"/>
      <c r="E459" s="95"/>
      <c r="F459" s="94"/>
      <c r="G459" s="94"/>
      <c r="H459" s="95"/>
      <c r="I459" s="95"/>
      <c r="J459" s="95"/>
      <c r="K459" s="95"/>
      <c r="L459" s="95"/>
      <c r="M459" s="96"/>
      <c r="N459" s="95"/>
      <c r="O459" s="95"/>
      <c r="P459" s="97"/>
    </row>
    <row r="460" customFormat="false" ht="12" hidden="false" customHeight="false" outlineLevel="0" collapsed="false">
      <c r="A460" s="92"/>
      <c r="B460" s="93"/>
      <c r="C460" s="95"/>
      <c r="D460" s="95"/>
      <c r="E460" s="95"/>
      <c r="F460" s="94"/>
      <c r="G460" s="94"/>
      <c r="H460" s="95"/>
      <c r="I460" s="95"/>
      <c r="J460" s="95"/>
      <c r="K460" s="95"/>
      <c r="L460" s="95"/>
      <c r="M460" s="96"/>
      <c r="N460" s="95"/>
      <c r="O460" s="95"/>
      <c r="P460" s="97"/>
    </row>
    <row r="461" customFormat="false" ht="12" hidden="false" customHeight="false" outlineLevel="0" collapsed="false">
      <c r="A461" s="92"/>
      <c r="B461" s="93"/>
      <c r="C461" s="95"/>
      <c r="D461" s="95"/>
      <c r="E461" s="95"/>
      <c r="F461" s="94"/>
      <c r="G461" s="94"/>
      <c r="H461" s="95"/>
      <c r="I461" s="95"/>
      <c r="J461" s="95"/>
      <c r="K461" s="95"/>
      <c r="L461" s="95"/>
      <c r="M461" s="96"/>
      <c r="N461" s="95"/>
      <c r="O461" s="95"/>
      <c r="P461" s="97"/>
    </row>
    <row r="462" customFormat="false" ht="12" hidden="false" customHeight="false" outlineLevel="0" collapsed="false">
      <c r="A462" s="92"/>
      <c r="B462" s="93"/>
      <c r="C462" s="95"/>
      <c r="D462" s="95"/>
      <c r="E462" s="95"/>
      <c r="F462" s="94"/>
      <c r="G462" s="94"/>
      <c r="H462" s="95"/>
      <c r="I462" s="95"/>
      <c r="J462" s="95"/>
      <c r="K462" s="95"/>
      <c r="L462" s="95"/>
      <c r="M462" s="96"/>
      <c r="N462" s="95"/>
      <c r="O462" s="95"/>
      <c r="P462" s="97"/>
    </row>
    <row r="463" customFormat="false" ht="12" hidden="false" customHeight="false" outlineLevel="0" collapsed="false">
      <c r="A463" s="92"/>
      <c r="B463" s="93"/>
      <c r="C463" s="95"/>
      <c r="D463" s="95"/>
      <c r="E463" s="95"/>
      <c r="F463" s="94"/>
      <c r="G463" s="94"/>
      <c r="H463" s="95"/>
      <c r="I463" s="95"/>
      <c r="J463" s="95"/>
      <c r="K463" s="95"/>
      <c r="L463" s="95"/>
      <c r="M463" s="96"/>
      <c r="N463" s="95"/>
      <c r="O463" s="95"/>
      <c r="P463" s="97"/>
    </row>
    <row r="464" customFormat="false" ht="12" hidden="false" customHeight="false" outlineLevel="0" collapsed="false">
      <c r="A464" s="92"/>
      <c r="B464" s="93"/>
      <c r="C464" s="95"/>
      <c r="D464" s="95"/>
      <c r="E464" s="95"/>
      <c r="F464" s="94"/>
      <c r="G464" s="94"/>
      <c r="H464" s="95"/>
      <c r="I464" s="95"/>
      <c r="J464" s="95"/>
      <c r="K464" s="95"/>
      <c r="L464" s="95"/>
      <c r="M464" s="96"/>
      <c r="N464" s="95"/>
      <c r="O464" s="95"/>
      <c r="P464" s="97"/>
    </row>
    <row r="465" customFormat="false" ht="12" hidden="false" customHeight="false" outlineLevel="0" collapsed="false">
      <c r="A465" s="92"/>
      <c r="B465" s="93"/>
      <c r="C465" s="95"/>
      <c r="D465" s="95"/>
      <c r="E465" s="95"/>
      <c r="F465" s="94"/>
      <c r="G465" s="94"/>
      <c r="H465" s="95"/>
      <c r="I465" s="95"/>
      <c r="J465" s="95"/>
      <c r="K465" s="95"/>
      <c r="L465" s="95"/>
      <c r="M465" s="96"/>
      <c r="N465" s="95"/>
      <c r="O465" s="95"/>
      <c r="P465" s="97"/>
    </row>
    <row r="466" customFormat="false" ht="12" hidden="false" customHeight="false" outlineLevel="0" collapsed="false">
      <c r="A466" s="92"/>
      <c r="B466" s="93"/>
      <c r="C466" s="95"/>
      <c r="D466" s="95"/>
      <c r="E466" s="95"/>
      <c r="F466" s="94"/>
      <c r="G466" s="94"/>
      <c r="H466" s="95"/>
      <c r="I466" s="95"/>
      <c r="J466" s="95"/>
      <c r="K466" s="95"/>
      <c r="L466" s="95"/>
      <c r="M466" s="96"/>
      <c r="N466" s="95"/>
      <c r="O466" s="95"/>
      <c r="P466" s="97"/>
    </row>
    <row r="467" customFormat="false" ht="12" hidden="false" customHeight="false" outlineLevel="0" collapsed="false">
      <c r="A467" s="92"/>
      <c r="B467" s="93"/>
      <c r="C467" s="95"/>
      <c r="D467" s="95"/>
      <c r="E467" s="95"/>
      <c r="F467" s="94"/>
      <c r="G467" s="94"/>
      <c r="H467" s="95"/>
      <c r="I467" s="95"/>
      <c r="J467" s="95"/>
      <c r="K467" s="95"/>
      <c r="L467" s="95"/>
      <c r="M467" s="96"/>
      <c r="N467" s="95"/>
      <c r="O467" s="95"/>
      <c r="P467" s="97"/>
    </row>
    <row r="468" customFormat="false" ht="12" hidden="false" customHeight="false" outlineLevel="0" collapsed="false">
      <c r="A468" s="92"/>
      <c r="B468" s="93"/>
      <c r="C468" s="95"/>
      <c r="D468" s="95"/>
      <c r="E468" s="95"/>
      <c r="F468" s="94"/>
      <c r="G468" s="94"/>
      <c r="H468" s="95"/>
      <c r="I468" s="95"/>
      <c r="J468" s="95"/>
      <c r="K468" s="95"/>
      <c r="L468" s="95"/>
      <c r="M468" s="96"/>
      <c r="N468" s="95"/>
      <c r="O468" s="95"/>
      <c r="P468" s="97"/>
    </row>
    <row r="469" customFormat="false" ht="12" hidden="false" customHeight="false" outlineLevel="0" collapsed="false">
      <c r="F469" s="99"/>
      <c r="G469" s="99"/>
    </row>
    <row r="470" customFormat="false" ht="12" hidden="false" customHeight="false" outlineLevel="0" collapsed="false">
      <c r="F470" s="99"/>
      <c r="G470" s="99"/>
    </row>
    <row r="471" customFormat="false" ht="12" hidden="false" customHeight="false" outlineLevel="0" collapsed="false">
      <c r="F471" s="99"/>
      <c r="G471" s="99"/>
    </row>
    <row r="472" customFormat="false" ht="12" hidden="false" customHeight="false" outlineLevel="0" collapsed="false">
      <c r="F472" s="99"/>
      <c r="G472" s="99"/>
    </row>
    <row r="473" customFormat="false" ht="12" hidden="false" customHeight="false" outlineLevel="0" collapsed="false">
      <c r="F473" s="99"/>
      <c r="G473" s="99"/>
    </row>
    <row r="474" customFormat="false" ht="12" hidden="false" customHeight="false" outlineLevel="0" collapsed="false">
      <c r="F474" s="99"/>
      <c r="G474" s="99"/>
    </row>
    <row r="475" customFormat="false" ht="12" hidden="false" customHeight="false" outlineLevel="0" collapsed="false">
      <c r="F475" s="99"/>
      <c r="G475" s="99"/>
    </row>
    <row r="476" customFormat="false" ht="12" hidden="false" customHeight="false" outlineLevel="0" collapsed="false">
      <c r="F476" s="99"/>
      <c r="G476" s="99"/>
    </row>
    <row r="477" customFormat="false" ht="12" hidden="false" customHeight="false" outlineLevel="0" collapsed="false">
      <c r="F477" s="99"/>
      <c r="G477" s="99"/>
    </row>
    <row r="478" customFormat="false" ht="12" hidden="false" customHeight="false" outlineLevel="0" collapsed="false">
      <c r="F478" s="99"/>
      <c r="G478" s="99"/>
    </row>
    <row r="479" customFormat="false" ht="12" hidden="false" customHeight="false" outlineLevel="0" collapsed="false">
      <c r="F479" s="99"/>
      <c r="G479" s="99"/>
    </row>
    <row r="480" customFormat="false" ht="12" hidden="false" customHeight="false" outlineLevel="0" collapsed="false">
      <c r="F480" s="99"/>
      <c r="G480" s="99"/>
    </row>
    <row r="481" customFormat="false" ht="12" hidden="false" customHeight="false" outlineLevel="0" collapsed="false">
      <c r="F481" s="99"/>
      <c r="G481" s="99"/>
    </row>
    <row r="482" customFormat="false" ht="12" hidden="false" customHeight="false" outlineLevel="0" collapsed="false">
      <c r="F482" s="99"/>
      <c r="G482" s="99"/>
    </row>
    <row r="483" customFormat="false" ht="12" hidden="false" customHeight="false" outlineLevel="0" collapsed="false">
      <c r="F483" s="99"/>
      <c r="G483" s="99"/>
    </row>
    <row r="484" customFormat="false" ht="12" hidden="false" customHeight="false" outlineLevel="0" collapsed="false">
      <c r="F484" s="99"/>
      <c r="G484" s="99"/>
    </row>
    <row r="485" customFormat="false" ht="12" hidden="false" customHeight="false" outlineLevel="0" collapsed="false">
      <c r="F485" s="99"/>
      <c r="G485" s="99"/>
    </row>
    <row r="486" customFormat="false" ht="12" hidden="false" customHeight="false" outlineLevel="0" collapsed="false">
      <c r="F486" s="99"/>
      <c r="G486" s="99"/>
    </row>
    <row r="487" customFormat="false" ht="12" hidden="false" customHeight="false" outlineLevel="0" collapsed="false">
      <c r="F487" s="99"/>
      <c r="G487" s="99"/>
    </row>
    <row r="488" customFormat="false" ht="12" hidden="false" customHeight="false" outlineLevel="0" collapsed="false">
      <c r="F488" s="99"/>
      <c r="G488" s="99"/>
    </row>
    <row r="489" customFormat="false" ht="12" hidden="false" customHeight="false" outlineLevel="0" collapsed="false">
      <c r="F489" s="99"/>
      <c r="G489" s="99"/>
    </row>
    <row r="490" customFormat="false" ht="12" hidden="false" customHeight="false" outlineLevel="0" collapsed="false">
      <c r="F490" s="99"/>
      <c r="G490" s="99"/>
    </row>
    <row r="491" customFormat="false" ht="12" hidden="false" customHeight="false" outlineLevel="0" collapsed="false">
      <c r="F491" s="99"/>
      <c r="G491" s="99"/>
    </row>
    <row r="492" customFormat="false" ht="12" hidden="false" customHeight="false" outlineLevel="0" collapsed="false">
      <c r="F492" s="99"/>
      <c r="G492" s="99"/>
    </row>
    <row r="493" customFormat="false" ht="12" hidden="false" customHeight="false" outlineLevel="0" collapsed="false">
      <c r="F493" s="99"/>
      <c r="G493" s="99"/>
    </row>
    <row r="494" customFormat="false" ht="12" hidden="false" customHeight="false" outlineLevel="0" collapsed="false">
      <c r="F494" s="99"/>
      <c r="G494" s="99"/>
    </row>
    <row r="495" customFormat="false" ht="12" hidden="false" customHeight="false" outlineLevel="0" collapsed="false">
      <c r="F495" s="99"/>
      <c r="G495" s="99"/>
    </row>
    <row r="496" customFormat="false" ht="12" hidden="false" customHeight="false" outlineLevel="0" collapsed="false">
      <c r="F496" s="99"/>
      <c r="G496" s="99"/>
    </row>
    <row r="497" customFormat="false" ht="12" hidden="false" customHeight="false" outlineLevel="0" collapsed="false">
      <c r="F497" s="99"/>
      <c r="G497" s="99"/>
    </row>
    <row r="498" customFormat="false" ht="12" hidden="false" customHeight="false" outlineLevel="0" collapsed="false">
      <c r="F498" s="99"/>
      <c r="G498" s="99"/>
    </row>
    <row r="499" customFormat="false" ht="12" hidden="false" customHeight="false" outlineLevel="0" collapsed="false">
      <c r="F499" s="99"/>
      <c r="G499" s="99"/>
    </row>
    <row r="500" customFormat="false" ht="12" hidden="false" customHeight="false" outlineLevel="0" collapsed="false">
      <c r="F500" s="99"/>
      <c r="G500" s="99"/>
    </row>
    <row r="501" customFormat="false" ht="12" hidden="false" customHeight="false" outlineLevel="0" collapsed="false">
      <c r="F501" s="99"/>
      <c r="G501" s="99"/>
    </row>
    <row r="502" customFormat="false" ht="12" hidden="false" customHeight="false" outlineLevel="0" collapsed="false">
      <c r="F502" s="99"/>
      <c r="G502" s="99"/>
    </row>
    <row r="503" customFormat="false" ht="12" hidden="false" customHeight="false" outlineLevel="0" collapsed="false">
      <c r="F503" s="99"/>
      <c r="G503" s="99"/>
    </row>
    <row r="504" customFormat="false" ht="12" hidden="false" customHeight="false" outlineLevel="0" collapsed="false">
      <c r="F504" s="99"/>
      <c r="G504" s="99"/>
    </row>
    <row r="505" customFormat="false" ht="12" hidden="false" customHeight="false" outlineLevel="0" collapsed="false">
      <c r="F505" s="99"/>
      <c r="G505" s="99"/>
    </row>
    <row r="506" customFormat="false" ht="12" hidden="false" customHeight="false" outlineLevel="0" collapsed="false">
      <c r="F506" s="99"/>
      <c r="G506" s="99"/>
    </row>
    <row r="507" customFormat="false" ht="12" hidden="false" customHeight="false" outlineLevel="0" collapsed="false">
      <c r="F507" s="99"/>
      <c r="G507" s="99"/>
    </row>
    <row r="508" customFormat="false" ht="12" hidden="false" customHeight="false" outlineLevel="0" collapsed="false">
      <c r="F508" s="99"/>
      <c r="G508" s="99"/>
    </row>
    <row r="509" customFormat="false" ht="12" hidden="false" customHeight="false" outlineLevel="0" collapsed="false">
      <c r="F509" s="99"/>
      <c r="G509" s="99"/>
    </row>
    <row r="510" customFormat="false" ht="12" hidden="false" customHeight="false" outlineLevel="0" collapsed="false">
      <c r="F510" s="99"/>
      <c r="G510" s="99"/>
    </row>
    <row r="511" customFormat="false" ht="12" hidden="false" customHeight="false" outlineLevel="0" collapsed="false">
      <c r="F511" s="99"/>
      <c r="G511" s="99"/>
    </row>
    <row r="512" customFormat="false" ht="12" hidden="false" customHeight="false" outlineLevel="0" collapsed="false">
      <c r="F512" s="99"/>
      <c r="G512" s="99"/>
    </row>
    <row r="513" customFormat="false" ht="12" hidden="false" customHeight="false" outlineLevel="0" collapsed="false">
      <c r="F513" s="99"/>
      <c r="G513" s="99"/>
    </row>
    <row r="514" customFormat="false" ht="12" hidden="false" customHeight="false" outlineLevel="0" collapsed="false">
      <c r="F514" s="99"/>
      <c r="G514" s="99"/>
    </row>
    <row r="515" customFormat="false" ht="12" hidden="false" customHeight="false" outlineLevel="0" collapsed="false">
      <c r="F515" s="99"/>
      <c r="G515" s="99"/>
    </row>
    <row r="516" customFormat="false" ht="12" hidden="false" customHeight="false" outlineLevel="0" collapsed="false">
      <c r="F516" s="99"/>
      <c r="G516" s="99"/>
    </row>
    <row r="517" customFormat="false" ht="12" hidden="false" customHeight="false" outlineLevel="0" collapsed="false">
      <c r="F517" s="99"/>
      <c r="G517" s="99"/>
    </row>
    <row r="518" customFormat="false" ht="12" hidden="false" customHeight="false" outlineLevel="0" collapsed="false">
      <c r="F518" s="99"/>
      <c r="G518" s="99"/>
    </row>
    <row r="519" customFormat="false" ht="12" hidden="false" customHeight="false" outlineLevel="0" collapsed="false">
      <c r="F519" s="99"/>
      <c r="G519" s="99"/>
    </row>
    <row r="520" customFormat="false" ht="12" hidden="false" customHeight="false" outlineLevel="0" collapsed="false">
      <c r="F520" s="99"/>
      <c r="G520" s="99"/>
    </row>
    <row r="521" customFormat="false" ht="12" hidden="false" customHeight="false" outlineLevel="0" collapsed="false">
      <c r="F521" s="99"/>
      <c r="G521" s="99"/>
    </row>
    <row r="522" customFormat="false" ht="12" hidden="false" customHeight="false" outlineLevel="0" collapsed="false">
      <c r="F522" s="99"/>
      <c r="G522" s="99"/>
    </row>
    <row r="523" customFormat="false" ht="12" hidden="false" customHeight="false" outlineLevel="0" collapsed="false">
      <c r="F523" s="99"/>
      <c r="G523" s="99"/>
    </row>
    <row r="524" customFormat="false" ht="12" hidden="false" customHeight="false" outlineLevel="0" collapsed="false">
      <c r="F524" s="99"/>
      <c r="G524" s="99"/>
    </row>
    <row r="525" customFormat="false" ht="12" hidden="false" customHeight="false" outlineLevel="0" collapsed="false">
      <c r="F525" s="99"/>
      <c r="G525" s="99"/>
    </row>
    <row r="526" customFormat="false" ht="12" hidden="false" customHeight="false" outlineLevel="0" collapsed="false">
      <c r="F526" s="99"/>
      <c r="G526" s="99"/>
    </row>
    <row r="527" customFormat="false" ht="12" hidden="false" customHeight="false" outlineLevel="0" collapsed="false">
      <c r="F527" s="99"/>
      <c r="G527" s="99"/>
    </row>
    <row r="528" customFormat="false" ht="12" hidden="false" customHeight="false" outlineLevel="0" collapsed="false">
      <c r="F528" s="99"/>
      <c r="G528" s="99"/>
    </row>
    <row r="529" customFormat="false" ht="12" hidden="false" customHeight="false" outlineLevel="0" collapsed="false">
      <c r="F529" s="99"/>
      <c r="G529" s="99"/>
    </row>
    <row r="530" customFormat="false" ht="12" hidden="false" customHeight="false" outlineLevel="0" collapsed="false">
      <c r="F530" s="99"/>
      <c r="G530" s="99"/>
    </row>
    <row r="531" customFormat="false" ht="12" hidden="false" customHeight="false" outlineLevel="0" collapsed="false">
      <c r="F531" s="99"/>
      <c r="G531" s="99"/>
    </row>
    <row r="532" customFormat="false" ht="12" hidden="false" customHeight="false" outlineLevel="0" collapsed="false">
      <c r="F532" s="99"/>
      <c r="G532" s="99"/>
    </row>
    <row r="533" customFormat="false" ht="12" hidden="false" customHeight="false" outlineLevel="0" collapsed="false">
      <c r="F533" s="99"/>
      <c r="G533" s="99"/>
    </row>
    <row r="534" customFormat="false" ht="12" hidden="false" customHeight="false" outlineLevel="0" collapsed="false">
      <c r="F534" s="99"/>
      <c r="G534" s="99"/>
    </row>
    <row r="535" customFormat="false" ht="12" hidden="false" customHeight="false" outlineLevel="0" collapsed="false">
      <c r="F535" s="99"/>
      <c r="G535" s="99"/>
    </row>
    <row r="536" customFormat="false" ht="12" hidden="false" customHeight="false" outlineLevel="0" collapsed="false">
      <c r="F536" s="99"/>
      <c r="G536" s="99"/>
    </row>
    <row r="537" customFormat="false" ht="12" hidden="false" customHeight="false" outlineLevel="0" collapsed="false">
      <c r="F537" s="99"/>
      <c r="G537" s="99"/>
    </row>
    <row r="538" customFormat="false" ht="12" hidden="false" customHeight="false" outlineLevel="0" collapsed="false">
      <c r="F538" s="99"/>
      <c r="G538" s="99"/>
    </row>
    <row r="539" customFormat="false" ht="12" hidden="false" customHeight="false" outlineLevel="0" collapsed="false">
      <c r="F539" s="99"/>
      <c r="G539" s="99"/>
    </row>
    <row r="540" customFormat="false" ht="12" hidden="false" customHeight="false" outlineLevel="0" collapsed="false">
      <c r="F540" s="99"/>
      <c r="G540" s="99"/>
    </row>
    <row r="541" customFormat="false" ht="12" hidden="false" customHeight="false" outlineLevel="0" collapsed="false">
      <c r="F541" s="99"/>
      <c r="G541" s="99"/>
    </row>
    <row r="542" customFormat="false" ht="12" hidden="false" customHeight="false" outlineLevel="0" collapsed="false">
      <c r="F542" s="99"/>
      <c r="G542" s="99"/>
    </row>
    <row r="543" customFormat="false" ht="12" hidden="false" customHeight="false" outlineLevel="0" collapsed="false">
      <c r="F543" s="99"/>
      <c r="G543" s="99"/>
    </row>
    <row r="544" customFormat="false" ht="12" hidden="false" customHeight="false" outlineLevel="0" collapsed="false">
      <c r="F544" s="99"/>
      <c r="G544" s="99"/>
    </row>
    <row r="545" customFormat="false" ht="12" hidden="false" customHeight="false" outlineLevel="0" collapsed="false">
      <c r="F545" s="99"/>
      <c r="G545" s="99"/>
    </row>
    <row r="546" customFormat="false" ht="12" hidden="false" customHeight="false" outlineLevel="0" collapsed="false">
      <c r="F546" s="99"/>
      <c r="G546" s="99"/>
    </row>
    <row r="547" customFormat="false" ht="12" hidden="false" customHeight="false" outlineLevel="0" collapsed="false">
      <c r="F547" s="99"/>
      <c r="G547" s="99"/>
    </row>
    <row r="548" customFormat="false" ht="12" hidden="false" customHeight="false" outlineLevel="0" collapsed="false">
      <c r="F548" s="99"/>
      <c r="G548" s="99"/>
    </row>
    <row r="549" customFormat="false" ht="12" hidden="false" customHeight="false" outlineLevel="0" collapsed="false">
      <c r="F549" s="99"/>
      <c r="G549" s="99"/>
    </row>
    <row r="550" customFormat="false" ht="12" hidden="false" customHeight="false" outlineLevel="0" collapsed="false">
      <c r="F550" s="99"/>
      <c r="G550" s="99"/>
    </row>
    <row r="551" customFormat="false" ht="12" hidden="false" customHeight="false" outlineLevel="0" collapsed="false">
      <c r="F551" s="99"/>
      <c r="G551" s="99"/>
    </row>
    <row r="552" customFormat="false" ht="12" hidden="false" customHeight="false" outlineLevel="0" collapsed="false">
      <c r="F552" s="99"/>
      <c r="G552" s="99"/>
    </row>
    <row r="553" customFormat="false" ht="12" hidden="false" customHeight="false" outlineLevel="0" collapsed="false">
      <c r="F553" s="99"/>
      <c r="G553" s="99"/>
    </row>
    <row r="554" customFormat="false" ht="12" hidden="false" customHeight="false" outlineLevel="0" collapsed="false">
      <c r="F554" s="99"/>
      <c r="G554" s="99"/>
    </row>
    <row r="555" customFormat="false" ht="12" hidden="false" customHeight="false" outlineLevel="0" collapsed="false">
      <c r="F555" s="99"/>
      <c r="G555" s="99"/>
    </row>
    <row r="556" customFormat="false" ht="12" hidden="false" customHeight="false" outlineLevel="0" collapsed="false">
      <c r="F556" s="99"/>
      <c r="G556" s="99"/>
    </row>
    <row r="557" customFormat="false" ht="12" hidden="false" customHeight="false" outlineLevel="0" collapsed="false">
      <c r="F557" s="99"/>
      <c r="G557" s="99"/>
    </row>
    <row r="558" customFormat="false" ht="12" hidden="false" customHeight="false" outlineLevel="0" collapsed="false">
      <c r="F558" s="99"/>
      <c r="G558" s="99"/>
    </row>
    <row r="559" customFormat="false" ht="12" hidden="false" customHeight="false" outlineLevel="0" collapsed="false">
      <c r="F559" s="99"/>
      <c r="G559" s="99"/>
    </row>
    <row r="560" customFormat="false" ht="12" hidden="false" customHeight="false" outlineLevel="0" collapsed="false">
      <c r="F560" s="99"/>
      <c r="G560" s="99"/>
    </row>
    <row r="561" customFormat="false" ht="12" hidden="false" customHeight="false" outlineLevel="0" collapsed="false">
      <c r="F561" s="99"/>
      <c r="G561" s="99"/>
    </row>
    <row r="562" customFormat="false" ht="12" hidden="false" customHeight="false" outlineLevel="0" collapsed="false">
      <c r="F562" s="99"/>
      <c r="G562" s="99"/>
    </row>
    <row r="563" customFormat="false" ht="12" hidden="false" customHeight="false" outlineLevel="0" collapsed="false">
      <c r="F563" s="99"/>
      <c r="G563" s="99"/>
    </row>
    <row r="564" customFormat="false" ht="12" hidden="false" customHeight="false" outlineLevel="0" collapsed="false">
      <c r="F564" s="99"/>
      <c r="G564" s="99"/>
    </row>
    <row r="565" customFormat="false" ht="12" hidden="false" customHeight="false" outlineLevel="0" collapsed="false">
      <c r="F565" s="99"/>
      <c r="G565" s="99"/>
    </row>
    <row r="566" customFormat="false" ht="12" hidden="false" customHeight="false" outlineLevel="0" collapsed="false">
      <c r="F566" s="99"/>
      <c r="G566" s="99"/>
    </row>
    <row r="567" customFormat="false" ht="12" hidden="false" customHeight="false" outlineLevel="0" collapsed="false">
      <c r="F567" s="99"/>
      <c r="G567" s="99"/>
    </row>
    <row r="568" customFormat="false" ht="12" hidden="false" customHeight="false" outlineLevel="0" collapsed="false">
      <c r="F568" s="99"/>
      <c r="G568" s="99"/>
    </row>
    <row r="569" customFormat="false" ht="12" hidden="false" customHeight="false" outlineLevel="0" collapsed="false">
      <c r="F569" s="99"/>
      <c r="G569" s="99"/>
    </row>
    <row r="570" customFormat="false" ht="12" hidden="false" customHeight="false" outlineLevel="0" collapsed="false">
      <c r="F570" s="99"/>
      <c r="G570" s="99"/>
    </row>
    <row r="571" customFormat="false" ht="12" hidden="false" customHeight="false" outlineLevel="0" collapsed="false">
      <c r="F571" s="99"/>
      <c r="G571" s="99"/>
    </row>
    <row r="572" customFormat="false" ht="12" hidden="false" customHeight="false" outlineLevel="0" collapsed="false">
      <c r="F572" s="99"/>
      <c r="G572" s="99"/>
    </row>
    <row r="573" customFormat="false" ht="12" hidden="false" customHeight="false" outlineLevel="0" collapsed="false">
      <c r="F573" s="99"/>
      <c r="G573" s="99"/>
    </row>
    <row r="574" customFormat="false" ht="12" hidden="false" customHeight="false" outlineLevel="0" collapsed="false">
      <c r="F574" s="99"/>
      <c r="G574" s="99"/>
    </row>
    <row r="575" customFormat="false" ht="12" hidden="false" customHeight="false" outlineLevel="0" collapsed="false">
      <c r="F575" s="99"/>
      <c r="G575" s="99"/>
    </row>
    <row r="576" customFormat="false" ht="12" hidden="false" customHeight="false" outlineLevel="0" collapsed="false">
      <c r="F576" s="99"/>
      <c r="G576" s="99"/>
    </row>
    <row r="577" customFormat="false" ht="12" hidden="false" customHeight="false" outlineLevel="0" collapsed="false">
      <c r="F577" s="99"/>
      <c r="G577" s="99"/>
    </row>
    <row r="578" customFormat="false" ht="12" hidden="false" customHeight="false" outlineLevel="0" collapsed="false">
      <c r="F578" s="99"/>
      <c r="G578" s="99"/>
    </row>
    <row r="579" customFormat="false" ht="12" hidden="false" customHeight="false" outlineLevel="0" collapsed="false">
      <c r="F579" s="99"/>
      <c r="G579" s="99"/>
    </row>
    <row r="580" customFormat="false" ht="12" hidden="false" customHeight="false" outlineLevel="0" collapsed="false">
      <c r="F580" s="99"/>
      <c r="G580" s="99"/>
    </row>
    <row r="581" customFormat="false" ht="12" hidden="false" customHeight="false" outlineLevel="0" collapsed="false">
      <c r="F581" s="99"/>
      <c r="G581" s="99"/>
    </row>
    <row r="582" customFormat="false" ht="12" hidden="false" customHeight="false" outlineLevel="0" collapsed="false">
      <c r="F582" s="99"/>
      <c r="G582" s="99"/>
    </row>
    <row r="583" customFormat="false" ht="12" hidden="false" customHeight="false" outlineLevel="0" collapsed="false">
      <c r="F583" s="99"/>
      <c r="G583" s="99"/>
    </row>
    <row r="584" customFormat="false" ht="12" hidden="false" customHeight="false" outlineLevel="0" collapsed="false">
      <c r="F584" s="99"/>
      <c r="G584" s="99"/>
    </row>
    <row r="585" customFormat="false" ht="12" hidden="false" customHeight="false" outlineLevel="0" collapsed="false">
      <c r="F585" s="99"/>
      <c r="G585" s="99"/>
    </row>
    <row r="586" customFormat="false" ht="12" hidden="false" customHeight="false" outlineLevel="0" collapsed="false">
      <c r="F586" s="99"/>
      <c r="G586" s="99"/>
    </row>
    <row r="587" customFormat="false" ht="12" hidden="false" customHeight="false" outlineLevel="0" collapsed="false">
      <c r="F587" s="99"/>
      <c r="G587" s="99"/>
    </row>
    <row r="588" customFormat="false" ht="12" hidden="false" customHeight="false" outlineLevel="0" collapsed="false">
      <c r="F588" s="99"/>
      <c r="G588" s="99"/>
    </row>
    <row r="589" customFormat="false" ht="12" hidden="false" customHeight="false" outlineLevel="0" collapsed="false">
      <c r="F589" s="99"/>
      <c r="G589" s="99"/>
    </row>
    <row r="590" customFormat="false" ht="12" hidden="false" customHeight="false" outlineLevel="0" collapsed="false">
      <c r="F590" s="99"/>
      <c r="G590" s="99"/>
    </row>
    <row r="591" customFormat="false" ht="12" hidden="false" customHeight="false" outlineLevel="0" collapsed="false">
      <c r="F591" s="99"/>
      <c r="G591" s="99"/>
    </row>
    <row r="592" customFormat="false" ht="12" hidden="false" customHeight="false" outlineLevel="0" collapsed="false">
      <c r="F592" s="99"/>
      <c r="G592" s="99"/>
    </row>
    <row r="593" customFormat="false" ht="12" hidden="false" customHeight="false" outlineLevel="0" collapsed="false">
      <c r="F593" s="99"/>
      <c r="G593" s="99"/>
    </row>
    <row r="594" customFormat="false" ht="12" hidden="false" customHeight="false" outlineLevel="0" collapsed="false">
      <c r="F594" s="99"/>
      <c r="G594" s="99"/>
    </row>
    <row r="595" customFormat="false" ht="12" hidden="false" customHeight="false" outlineLevel="0" collapsed="false">
      <c r="F595" s="99"/>
      <c r="G595" s="99"/>
    </row>
    <row r="596" customFormat="false" ht="12" hidden="false" customHeight="false" outlineLevel="0" collapsed="false">
      <c r="F596" s="99"/>
      <c r="G596" s="99"/>
    </row>
    <row r="597" customFormat="false" ht="12" hidden="false" customHeight="false" outlineLevel="0" collapsed="false">
      <c r="F597" s="99"/>
      <c r="G597" s="99"/>
    </row>
    <row r="598" customFormat="false" ht="12" hidden="false" customHeight="false" outlineLevel="0" collapsed="false">
      <c r="F598" s="99"/>
      <c r="G598" s="99"/>
    </row>
    <row r="599" customFormat="false" ht="12" hidden="false" customHeight="false" outlineLevel="0" collapsed="false">
      <c r="F599" s="99"/>
      <c r="G599" s="99"/>
    </row>
    <row r="600" customFormat="false" ht="12" hidden="false" customHeight="false" outlineLevel="0" collapsed="false">
      <c r="F600" s="99"/>
      <c r="G600" s="99"/>
    </row>
    <row r="601" customFormat="false" ht="12" hidden="false" customHeight="false" outlineLevel="0" collapsed="false">
      <c r="F601" s="99"/>
      <c r="G601" s="99"/>
    </row>
    <row r="602" customFormat="false" ht="12" hidden="false" customHeight="false" outlineLevel="0" collapsed="false">
      <c r="F602" s="99"/>
      <c r="G602" s="99"/>
    </row>
    <row r="603" customFormat="false" ht="12" hidden="false" customHeight="false" outlineLevel="0" collapsed="false">
      <c r="F603" s="99"/>
      <c r="G603" s="99"/>
    </row>
    <row r="604" customFormat="false" ht="12" hidden="false" customHeight="false" outlineLevel="0" collapsed="false">
      <c r="F604" s="99"/>
      <c r="G604" s="99"/>
    </row>
    <row r="605" customFormat="false" ht="12" hidden="false" customHeight="false" outlineLevel="0" collapsed="false">
      <c r="F605" s="99"/>
      <c r="G605" s="99"/>
    </row>
    <row r="606" customFormat="false" ht="12" hidden="false" customHeight="false" outlineLevel="0" collapsed="false">
      <c r="F606" s="99"/>
      <c r="G606" s="99"/>
    </row>
    <row r="607" customFormat="false" ht="12" hidden="false" customHeight="false" outlineLevel="0" collapsed="false">
      <c r="F607" s="99"/>
      <c r="G607" s="99"/>
    </row>
    <row r="608" customFormat="false" ht="12" hidden="false" customHeight="false" outlineLevel="0" collapsed="false">
      <c r="F608" s="99"/>
      <c r="G608" s="99"/>
    </row>
    <row r="609" customFormat="false" ht="12" hidden="false" customHeight="false" outlineLevel="0" collapsed="false">
      <c r="F609" s="99"/>
      <c r="G609" s="99"/>
    </row>
    <row r="610" customFormat="false" ht="12" hidden="false" customHeight="false" outlineLevel="0" collapsed="false">
      <c r="F610" s="99"/>
      <c r="G610" s="99"/>
    </row>
    <row r="611" customFormat="false" ht="12" hidden="false" customHeight="false" outlineLevel="0" collapsed="false">
      <c r="F611" s="99"/>
      <c r="G611" s="99"/>
    </row>
    <row r="612" customFormat="false" ht="12" hidden="false" customHeight="false" outlineLevel="0" collapsed="false">
      <c r="F612" s="99"/>
      <c r="G612" s="99"/>
    </row>
    <row r="613" customFormat="false" ht="12" hidden="false" customHeight="false" outlineLevel="0" collapsed="false">
      <c r="F613" s="99"/>
      <c r="G613" s="99"/>
    </row>
    <row r="614" customFormat="false" ht="12" hidden="false" customHeight="false" outlineLevel="0" collapsed="false">
      <c r="F614" s="99"/>
      <c r="G614" s="99"/>
    </row>
    <row r="615" customFormat="false" ht="12" hidden="false" customHeight="false" outlineLevel="0" collapsed="false">
      <c r="F615" s="99"/>
      <c r="G615" s="99"/>
    </row>
    <row r="616" customFormat="false" ht="12" hidden="false" customHeight="false" outlineLevel="0" collapsed="false">
      <c r="F616" s="99"/>
      <c r="G616" s="99"/>
    </row>
    <row r="617" customFormat="false" ht="12" hidden="false" customHeight="false" outlineLevel="0" collapsed="false">
      <c r="F617" s="99"/>
      <c r="G617" s="99"/>
    </row>
    <row r="618" customFormat="false" ht="12" hidden="false" customHeight="false" outlineLevel="0" collapsed="false">
      <c r="F618" s="99"/>
      <c r="G618" s="99"/>
    </row>
    <row r="619" customFormat="false" ht="12" hidden="false" customHeight="false" outlineLevel="0" collapsed="false">
      <c r="F619" s="99"/>
      <c r="G619" s="99"/>
    </row>
    <row r="620" customFormat="false" ht="12" hidden="false" customHeight="false" outlineLevel="0" collapsed="false">
      <c r="F620" s="99"/>
      <c r="G620" s="99"/>
    </row>
    <row r="621" customFormat="false" ht="12" hidden="false" customHeight="false" outlineLevel="0" collapsed="false">
      <c r="F621" s="99"/>
      <c r="G621" s="99"/>
    </row>
    <row r="622" customFormat="false" ht="12" hidden="false" customHeight="false" outlineLevel="0" collapsed="false">
      <c r="F622" s="99"/>
      <c r="G622" s="99"/>
    </row>
    <row r="623" customFormat="false" ht="12" hidden="false" customHeight="false" outlineLevel="0" collapsed="false">
      <c r="F623" s="99"/>
      <c r="G623" s="99"/>
    </row>
    <row r="624" customFormat="false" ht="12" hidden="false" customHeight="false" outlineLevel="0" collapsed="false">
      <c r="F624" s="99"/>
      <c r="G624" s="99"/>
    </row>
    <row r="625" customFormat="false" ht="12" hidden="false" customHeight="false" outlineLevel="0" collapsed="false">
      <c r="F625" s="99"/>
      <c r="G625" s="99"/>
    </row>
    <row r="626" customFormat="false" ht="12" hidden="false" customHeight="false" outlineLevel="0" collapsed="false">
      <c r="F626" s="99"/>
      <c r="G626" s="99"/>
    </row>
    <row r="627" customFormat="false" ht="12" hidden="false" customHeight="false" outlineLevel="0" collapsed="false">
      <c r="F627" s="99"/>
      <c r="G627" s="99"/>
    </row>
    <row r="628" customFormat="false" ht="12" hidden="false" customHeight="false" outlineLevel="0" collapsed="false">
      <c r="F628" s="99"/>
      <c r="G628" s="99"/>
    </row>
    <row r="629" customFormat="false" ht="12" hidden="false" customHeight="false" outlineLevel="0" collapsed="false">
      <c r="F629" s="99"/>
      <c r="G629" s="99"/>
    </row>
    <row r="630" customFormat="false" ht="12" hidden="false" customHeight="false" outlineLevel="0" collapsed="false">
      <c r="F630" s="99"/>
      <c r="G630" s="99"/>
    </row>
    <row r="631" customFormat="false" ht="12" hidden="false" customHeight="false" outlineLevel="0" collapsed="false">
      <c r="F631" s="99"/>
      <c r="G631" s="99"/>
    </row>
    <row r="632" customFormat="false" ht="12" hidden="false" customHeight="false" outlineLevel="0" collapsed="false">
      <c r="F632" s="99"/>
      <c r="G632" s="99"/>
    </row>
    <row r="633" customFormat="false" ht="12" hidden="false" customHeight="false" outlineLevel="0" collapsed="false">
      <c r="F633" s="99"/>
      <c r="G633" s="99"/>
    </row>
    <row r="634" customFormat="false" ht="12" hidden="false" customHeight="false" outlineLevel="0" collapsed="false">
      <c r="F634" s="99"/>
      <c r="G634" s="99"/>
    </row>
    <row r="635" customFormat="false" ht="12" hidden="false" customHeight="false" outlineLevel="0" collapsed="false">
      <c r="F635" s="99"/>
      <c r="G635" s="99"/>
    </row>
    <row r="636" customFormat="false" ht="12" hidden="false" customHeight="false" outlineLevel="0" collapsed="false">
      <c r="F636" s="99"/>
      <c r="G636" s="99"/>
    </row>
    <row r="637" customFormat="false" ht="12" hidden="false" customHeight="false" outlineLevel="0" collapsed="false">
      <c r="F637" s="99"/>
      <c r="G637" s="99"/>
    </row>
    <row r="638" customFormat="false" ht="12" hidden="false" customHeight="false" outlineLevel="0" collapsed="false">
      <c r="F638" s="99"/>
      <c r="G638" s="99"/>
    </row>
    <row r="639" customFormat="false" ht="12" hidden="false" customHeight="false" outlineLevel="0" collapsed="false">
      <c r="F639" s="99"/>
      <c r="G639" s="99"/>
    </row>
    <row r="640" customFormat="false" ht="12" hidden="false" customHeight="false" outlineLevel="0" collapsed="false">
      <c r="F640" s="99"/>
      <c r="G640" s="99"/>
    </row>
    <row r="641" customFormat="false" ht="12" hidden="false" customHeight="false" outlineLevel="0" collapsed="false">
      <c r="F641" s="99"/>
      <c r="G641" s="99"/>
    </row>
    <row r="642" customFormat="false" ht="12" hidden="false" customHeight="false" outlineLevel="0" collapsed="false">
      <c r="F642" s="99"/>
      <c r="G642" s="99"/>
    </row>
    <row r="643" customFormat="false" ht="12" hidden="false" customHeight="false" outlineLevel="0" collapsed="false">
      <c r="F643" s="99"/>
      <c r="G643" s="99"/>
    </row>
    <row r="644" customFormat="false" ht="12" hidden="false" customHeight="false" outlineLevel="0" collapsed="false">
      <c r="F644" s="99"/>
      <c r="G644" s="99"/>
    </row>
    <row r="645" customFormat="false" ht="12" hidden="false" customHeight="false" outlineLevel="0" collapsed="false">
      <c r="F645" s="99"/>
      <c r="G645" s="99"/>
    </row>
    <row r="646" customFormat="false" ht="12" hidden="false" customHeight="false" outlineLevel="0" collapsed="false">
      <c r="F646" s="99"/>
      <c r="G646" s="99"/>
    </row>
    <row r="647" customFormat="false" ht="12" hidden="false" customHeight="false" outlineLevel="0" collapsed="false">
      <c r="F647" s="99"/>
      <c r="G647" s="99"/>
    </row>
    <row r="648" customFormat="false" ht="12" hidden="false" customHeight="false" outlineLevel="0" collapsed="false">
      <c r="F648" s="99"/>
      <c r="G648" s="99"/>
    </row>
    <row r="649" customFormat="false" ht="12" hidden="false" customHeight="false" outlineLevel="0" collapsed="false">
      <c r="F649" s="99"/>
      <c r="G649" s="99"/>
    </row>
    <row r="650" customFormat="false" ht="12" hidden="false" customHeight="false" outlineLevel="0" collapsed="false">
      <c r="F650" s="99"/>
      <c r="G650" s="99"/>
    </row>
    <row r="651" customFormat="false" ht="12" hidden="false" customHeight="false" outlineLevel="0" collapsed="false">
      <c r="F651" s="99"/>
      <c r="G651" s="99"/>
    </row>
    <row r="652" customFormat="false" ht="12" hidden="false" customHeight="false" outlineLevel="0" collapsed="false">
      <c r="F652" s="99"/>
      <c r="G652" s="99"/>
    </row>
    <row r="653" customFormat="false" ht="12" hidden="false" customHeight="false" outlineLevel="0" collapsed="false">
      <c r="F653" s="99"/>
      <c r="G653" s="99"/>
    </row>
    <row r="654" customFormat="false" ht="12" hidden="false" customHeight="false" outlineLevel="0" collapsed="false">
      <c r="F654" s="99"/>
      <c r="G654" s="99"/>
    </row>
    <row r="655" customFormat="false" ht="12" hidden="false" customHeight="false" outlineLevel="0" collapsed="false">
      <c r="F655" s="99"/>
      <c r="G655" s="99"/>
    </row>
    <row r="656" customFormat="false" ht="12" hidden="false" customHeight="false" outlineLevel="0" collapsed="false">
      <c r="F656" s="99"/>
      <c r="G656" s="99"/>
    </row>
    <row r="657" customFormat="false" ht="12" hidden="false" customHeight="false" outlineLevel="0" collapsed="false">
      <c r="F657" s="99"/>
      <c r="G657" s="99"/>
    </row>
    <row r="658" customFormat="false" ht="12" hidden="false" customHeight="false" outlineLevel="0" collapsed="false">
      <c r="F658" s="99"/>
      <c r="G658" s="99"/>
    </row>
    <row r="659" customFormat="false" ht="12" hidden="false" customHeight="false" outlineLevel="0" collapsed="false">
      <c r="F659" s="99"/>
      <c r="G659" s="99"/>
    </row>
    <row r="660" customFormat="false" ht="12" hidden="false" customHeight="false" outlineLevel="0" collapsed="false">
      <c r="F660" s="99"/>
      <c r="G660" s="99"/>
    </row>
    <row r="661" customFormat="false" ht="12" hidden="false" customHeight="false" outlineLevel="0" collapsed="false">
      <c r="F661" s="99"/>
      <c r="G661" s="99"/>
    </row>
    <row r="662" customFormat="false" ht="12" hidden="false" customHeight="false" outlineLevel="0" collapsed="false">
      <c r="F662" s="99"/>
      <c r="G662" s="99"/>
    </row>
    <row r="663" customFormat="false" ht="12" hidden="false" customHeight="false" outlineLevel="0" collapsed="false">
      <c r="F663" s="99"/>
      <c r="G663" s="99"/>
    </row>
    <row r="664" customFormat="false" ht="12" hidden="false" customHeight="false" outlineLevel="0" collapsed="false">
      <c r="F664" s="99"/>
      <c r="G664" s="99"/>
    </row>
    <row r="665" customFormat="false" ht="12" hidden="false" customHeight="false" outlineLevel="0" collapsed="false">
      <c r="F665" s="99"/>
      <c r="G665" s="99"/>
    </row>
    <row r="666" customFormat="false" ht="12" hidden="false" customHeight="false" outlineLevel="0" collapsed="false">
      <c r="F666" s="99"/>
      <c r="G666" s="99"/>
    </row>
    <row r="667" customFormat="false" ht="12" hidden="false" customHeight="false" outlineLevel="0" collapsed="false">
      <c r="F667" s="99"/>
      <c r="G667" s="99"/>
    </row>
    <row r="668" customFormat="false" ht="12" hidden="false" customHeight="false" outlineLevel="0" collapsed="false">
      <c r="F668" s="99"/>
      <c r="G668" s="99"/>
    </row>
    <row r="669" customFormat="false" ht="12" hidden="false" customHeight="false" outlineLevel="0" collapsed="false">
      <c r="F669" s="99"/>
      <c r="G669" s="99"/>
    </row>
    <row r="670" customFormat="false" ht="12" hidden="false" customHeight="false" outlineLevel="0" collapsed="false">
      <c r="F670" s="99"/>
      <c r="G670" s="99"/>
    </row>
    <row r="671" customFormat="false" ht="12" hidden="false" customHeight="false" outlineLevel="0" collapsed="false">
      <c r="F671" s="99"/>
      <c r="G671" s="99"/>
    </row>
    <row r="672" customFormat="false" ht="12" hidden="false" customHeight="false" outlineLevel="0" collapsed="false">
      <c r="F672" s="99"/>
      <c r="G672" s="99"/>
    </row>
    <row r="673" customFormat="false" ht="12" hidden="false" customHeight="false" outlineLevel="0" collapsed="false">
      <c r="F673" s="99"/>
      <c r="G673" s="99"/>
    </row>
    <row r="674" customFormat="false" ht="12" hidden="false" customHeight="false" outlineLevel="0" collapsed="false">
      <c r="F674" s="99"/>
      <c r="G674" s="99"/>
    </row>
    <row r="675" customFormat="false" ht="12" hidden="false" customHeight="false" outlineLevel="0" collapsed="false">
      <c r="F675" s="99"/>
      <c r="G675" s="99"/>
    </row>
    <row r="676" customFormat="false" ht="12" hidden="false" customHeight="false" outlineLevel="0" collapsed="false">
      <c r="F676" s="99"/>
      <c r="G676" s="99"/>
    </row>
    <row r="677" customFormat="false" ht="12" hidden="false" customHeight="false" outlineLevel="0" collapsed="false">
      <c r="F677" s="99"/>
      <c r="G677" s="99"/>
    </row>
    <row r="678" customFormat="false" ht="12" hidden="false" customHeight="false" outlineLevel="0" collapsed="false">
      <c r="F678" s="99"/>
      <c r="G678" s="99"/>
    </row>
    <row r="679" customFormat="false" ht="12" hidden="false" customHeight="false" outlineLevel="0" collapsed="false">
      <c r="F679" s="99"/>
      <c r="G679" s="99"/>
    </row>
    <row r="680" customFormat="false" ht="12" hidden="false" customHeight="false" outlineLevel="0" collapsed="false">
      <c r="F680" s="99"/>
      <c r="G680" s="99"/>
    </row>
    <row r="681" customFormat="false" ht="12" hidden="false" customHeight="false" outlineLevel="0" collapsed="false">
      <c r="F681" s="99"/>
      <c r="G681" s="99"/>
    </row>
    <row r="682" customFormat="false" ht="12" hidden="false" customHeight="false" outlineLevel="0" collapsed="false">
      <c r="F682" s="99"/>
      <c r="G682" s="99"/>
    </row>
    <row r="683" customFormat="false" ht="12" hidden="false" customHeight="false" outlineLevel="0" collapsed="false">
      <c r="F683" s="99"/>
      <c r="G683" s="99"/>
    </row>
    <row r="684" customFormat="false" ht="12" hidden="false" customHeight="false" outlineLevel="0" collapsed="false">
      <c r="F684" s="99"/>
      <c r="G684" s="99"/>
    </row>
    <row r="685" customFormat="false" ht="12" hidden="false" customHeight="false" outlineLevel="0" collapsed="false">
      <c r="F685" s="99"/>
      <c r="G685" s="99"/>
    </row>
    <row r="686" customFormat="false" ht="12" hidden="false" customHeight="false" outlineLevel="0" collapsed="false">
      <c r="F686" s="99"/>
      <c r="G686" s="99"/>
    </row>
    <row r="687" customFormat="false" ht="12" hidden="false" customHeight="false" outlineLevel="0" collapsed="false">
      <c r="F687" s="99"/>
      <c r="G687" s="99"/>
    </row>
    <row r="688" customFormat="false" ht="12" hidden="false" customHeight="false" outlineLevel="0" collapsed="false">
      <c r="F688" s="99"/>
      <c r="G688" s="99"/>
    </row>
    <row r="689" customFormat="false" ht="12" hidden="false" customHeight="false" outlineLevel="0" collapsed="false">
      <c r="F689" s="99"/>
      <c r="G689" s="99"/>
    </row>
    <row r="690" customFormat="false" ht="12" hidden="false" customHeight="false" outlineLevel="0" collapsed="false">
      <c r="F690" s="99"/>
      <c r="G690" s="99"/>
    </row>
    <row r="691" customFormat="false" ht="12" hidden="false" customHeight="false" outlineLevel="0" collapsed="false">
      <c r="F691" s="99"/>
      <c r="G691" s="99"/>
    </row>
    <row r="692" customFormat="false" ht="12" hidden="false" customHeight="false" outlineLevel="0" collapsed="false">
      <c r="F692" s="99"/>
      <c r="G692" s="99"/>
    </row>
    <row r="693" customFormat="false" ht="12" hidden="false" customHeight="false" outlineLevel="0" collapsed="false">
      <c r="F693" s="99"/>
      <c r="G693" s="99"/>
    </row>
    <row r="694" customFormat="false" ht="12" hidden="false" customHeight="false" outlineLevel="0" collapsed="false">
      <c r="F694" s="99"/>
      <c r="G694" s="99"/>
    </row>
    <row r="695" customFormat="false" ht="12" hidden="false" customHeight="false" outlineLevel="0" collapsed="false">
      <c r="F695" s="99"/>
      <c r="G695" s="99"/>
    </row>
    <row r="696" customFormat="false" ht="12" hidden="false" customHeight="false" outlineLevel="0" collapsed="false">
      <c r="F696" s="99"/>
      <c r="G696" s="99"/>
    </row>
    <row r="697" customFormat="false" ht="12" hidden="false" customHeight="false" outlineLevel="0" collapsed="false">
      <c r="F697" s="99"/>
      <c r="G697" s="99"/>
    </row>
    <row r="698" customFormat="false" ht="12" hidden="false" customHeight="false" outlineLevel="0" collapsed="false">
      <c r="F698" s="99"/>
      <c r="G698" s="99"/>
    </row>
    <row r="699" customFormat="false" ht="12" hidden="false" customHeight="false" outlineLevel="0" collapsed="false">
      <c r="F699" s="99"/>
      <c r="G699" s="99"/>
    </row>
    <row r="700" customFormat="false" ht="12" hidden="false" customHeight="false" outlineLevel="0" collapsed="false">
      <c r="F700" s="99"/>
      <c r="G700" s="99"/>
    </row>
    <row r="701" customFormat="false" ht="12" hidden="false" customHeight="false" outlineLevel="0" collapsed="false">
      <c r="F701" s="99"/>
      <c r="G701" s="99"/>
    </row>
    <row r="702" customFormat="false" ht="12" hidden="false" customHeight="false" outlineLevel="0" collapsed="false">
      <c r="F702" s="99"/>
      <c r="G702" s="99"/>
    </row>
    <row r="703" customFormat="false" ht="12" hidden="false" customHeight="false" outlineLevel="0" collapsed="false">
      <c r="F703" s="99"/>
      <c r="G703" s="99"/>
    </row>
    <row r="704" customFormat="false" ht="12" hidden="false" customHeight="false" outlineLevel="0" collapsed="false">
      <c r="F704" s="99"/>
      <c r="G704" s="99"/>
    </row>
    <row r="705" customFormat="false" ht="12" hidden="false" customHeight="false" outlineLevel="0" collapsed="false">
      <c r="F705" s="99"/>
      <c r="G705" s="99"/>
    </row>
    <row r="706" customFormat="false" ht="12" hidden="false" customHeight="false" outlineLevel="0" collapsed="false">
      <c r="F706" s="99"/>
      <c r="G706" s="99"/>
    </row>
    <row r="707" customFormat="false" ht="12" hidden="false" customHeight="false" outlineLevel="0" collapsed="false">
      <c r="F707" s="99"/>
      <c r="G707" s="99"/>
    </row>
    <row r="708" customFormat="false" ht="12" hidden="false" customHeight="false" outlineLevel="0" collapsed="false">
      <c r="F708" s="99"/>
      <c r="G708" s="99"/>
    </row>
    <row r="709" customFormat="false" ht="12" hidden="false" customHeight="false" outlineLevel="0" collapsed="false">
      <c r="F709" s="99"/>
      <c r="G709" s="99"/>
    </row>
    <row r="710" customFormat="false" ht="12" hidden="false" customHeight="false" outlineLevel="0" collapsed="false">
      <c r="F710" s="99"/>
      <c r="G710" s="99"/>
    </row>
    <row r="711" customFormat="false" ht="12" hidden="false" customHeight="false" outlineLevel="0" collapsed="false">
      <c r="F711" s="99"/>
      <c r="G711" s="99"/>
    </row>
    <row r="712" customFormat="false" ht="12" hidden="false" customHeight="false" outlineLevel="0" collapsed="false">
      <c r="F712" s="99"/>
      <c r="G712" s="99"/>
    </row>
    <row r="713" customFormat="false" ht="12" hidden="false" customHeight="false" outlineLevel="0" collapsed="false">
      <c r="F713" s="99"/>
      <c r="G713" s="99"/>
    </row>
    <row r="714" customFormat="false" ht="12" hidden="false" customHeight="false" outlineLevel="0" collapsed="false">
      <c r="F714" s="99"/>
      <c r="G714" s="99"/>
    </row>
    <row r="715" customFormat="false" ht="12" hidden="false" customHeight="false" outlineLevel="0" collapsed="false">
      <c r="F715" s="99"/>
      <c r="G715" s="99"/>
    </row>
    <row r="716" customFormat="false" ht="12" hidden="false" customHeight="false" outlineLevel="0" collapsed="false">
      <c r="F716" s="99"/>
      <c r="G716" s="99"/>
    </row>
    <row r="717" customFormat="false" ht="12" hidden="false" customHeight="false" outlineLevel="0" collapsed="false">
      <c r="F717" s="99"/>
      <c r="G717" s="99"/>
    </row>
    <row r="718" customFormat="false" ht="12" hidden="false" customHeight="false" outlineLevel="0" collapsed="false">
      <c r="F718" s="99"/>
      <c r="G718" s="99"/>
    </row>
    <row r="719" customFormat="false" ht="12" hidden="false" customHeight="false" outlineLevel="0" collapsed="false">
      <c r="F719" s="99"/>
      <c r="G719" s="99"/>
    </row>
    <row r="720" customFormat="false" ht="12" hidden="false" customHeight="false" outlineLevel="0" collapsed="false">
      <c r="F720" s="99"/>
      <c r="G720" s="99"/>
    </row>
    <row r="721" customFormat="false" ht="12" hidden="false" customHeight="false" outlineLevel="0" collapsed="false">
      <c r="F721" s="99"/>
      <c r="G721" s="99"/>
    </row>
    <row r="722" customFormat="false" ht="12" hidden="false" customHeight="false" outlineLevel="0" collapsed="false">
      <c r="F722" s="99"/>
      <c r="G722" s="99"/>
    </row>
    <row r="723" customFormat="false" ht="12" hidden="false" customHeight="false" outlineLevel="0" collapsed="false">
      <c r="F723" s="99"/>
      <c r="G723" s="99"/>
    </row>
    <row r="724" customFormat="false" ht="12" hidden="false" customHeight="false" outlineLevel="0" collapsed="false">
      <c r="F724" s="99"/>
      <c r="G724" s="99"/>
    </row>
    <row r="725" customFormat="false" ht="12" hidden="false" customHeight="false" outlineLevel="0" collapsed="false">
      <c r="F725" s="99"/>
      <c r="G725" s="99"/>
    </row>
    <row r="726" customFormat="false" ht="12" hidden="false" customHeight="false" outlineLevel="0" collapsed="false">
      <c r="F726" s="99"/>
      <c r="G726" s="99"/>
    </row>
    <row r="727" customFormat="false" ht="12" hidden="false" customHeight="false" outlineLevel="0" collapsed="false">
      <c r="F727" s="99"/>
      <c r="G727" s="99"/>
    </row>
    <row r="728" customFormat="false" ht="12" hidden="false" customHeight="false" outlineLevel="0" collapsed="false">
      <c r="F728" s="99"/>
      <c r="G728" s="99"/>
    </row>
    <row r="729" customFormat="false" ht="12" hidden="false" customHeight="false" outlineLevel="0" collapsed="false">
      <c r="F729" s="99"/>
      <c r="G729" s="99"/>
    </row>
    <row r="730" customFormat="false" ht="12" hidden="false" customHeight="false" outlineLevel="0" collapsed="false">
      <c r="F730" s="99"/>
      <c r="G730" s="99"/>
    </row>
    <row r="731" customFormat="false" ht="12" hidden="false" customHeight="false" outlineLevel="0" collapsed="false">
      <c r="F731" s="99"/>
      <c r="G731" s="99"/>
    </row>
    <row r="732" customFormat="false" ht="12" hidden="false" customHeight="false" outlineLevel="0" collapsed="false">
      <c r="F732" s="99"/>
      <c r="G732" s="99"/>
    </row>
    <row r="733" customFormat="false" ht="12" hidden="false" customHeight="false" outlineLevel="0" collapsed="false">
      <c r="F733" s="99"/>
      <c r="G733" s="99"/>
    </row>
    <row r="734" customFormat="false" ht="12" hidden="false" customHeight="false" outlineLevel="0" collapsed="false">
      <c r="F734" s="99"/>
      <c r="G734" s="99"/>
    </row>
    <row r="735" customFormat="false" ht="12" hidden="false" customHeight="false" outlineLevel="0" collapsed="false">
      <c r="F735" s="99"/>
      <c r="G735" s="99"/>
    </row>
    <row r="736" customFormat="false" ht="12" hidden="false" customHeight="false" outlineLevel="0" collapsed="false">
      <c r="F736" s="99"/>
      <c r="G736" s="99"/>
    </row>
    <row r="737" customFormat="false" ht="12" hidden="false" customHeight="false" outlineLevel="0" collapsed="false">
      <c r="F737" s="99"/>
      <c r="G737" s="99"/>
    </row>
    <row r="738" customFormat="false" ht="12" hidden="false" customHeight="false" outlineLevel="0" collapsed="false">
      <c r="F738" s="99"/>
      <c r="G738" s="99"/>
    </row>
    <row r="739" customFormat="false" ht="12" hidden="false" customHeight="false" outlineLevel="0" collapsed="false">
      <c r="F739" s="99"/>
      <c r="G739" s="99"/>
    </row>
    <row r="740" customFormat="false" ht="12" hidden="false" customHeight="false" outlineLevel="0" collapsed="false">
      <c r="F740" s="99"/>
      <c r="G740" s="99"/>
    </row>
    <row r="741" customFormat="false" ht="12" hidden="false" customHeight="false" outlineLevel="0" collapsed="false">
      <c r="F741" s="99"/>
      <c r="G741" s="99"/>
    </row>
    <row r="742" customFormat="false" ht="12" hidden="false" customHeight="false" outlineLevel="0" collapsed="false">
      <c r="F742" s="99"/>
      <c r="G742" s="99"/>
    </row>
    <row r="743" customFormat="false" ht="12" hidden="false" customHeight="false" outlineLevel="0" collapsed="false">
      <c r="F743" s="99"/>
      <c r="G743" s="99"/>
    </row>
    <row r="744" customFormat="false" ht="12" hidden="false" customHeight="false" outlineLevel="0" collapsed="false">
      <c r="F744" s="99"/>
      <c r="G744" s="99"/>
    </row>
    <row r="745" customFormat="false" ht="12" hidden="false" customHeight="false" outlineLevel="0" collapsed="false">
      <c r="F745" s="99"/>
      <c r="G745" s="99"/>
    </row>
    <row r="746" customFormat="false" ht="12" hidden="false" customHeight="false" outlineLevel="0" collapsed="false">
      <c r="F746" s="99"/>
      <c r="G746" s="99"/>
    </row>
    <row r="747" customFormat="false" ht="12" hidden="false" customHeight="false" outlineLevel="0" collapsed="false">
      <c r="F747" s="99"/>
      <c r="G747" s="99"/>
    </row>
    <row r="748" customFormat="false" ht="12" hidden="false" customHeight="false" outlineLevel="0" collapsed="false">
      <c r="F748" s="99"/>
      <c r="G748" s="99"/>
    </row>
    <row r="749" customFormat="false" ht="12" hidden="false" customHeight="false" outlineLevel="0" collapsed="false">
      <c r="F749" s="99"/>
      <c r="G749" s="99"/>
    </row>
    <row r="750" customFormat="false" ht="12" hidden="false" customHeight="false" outlineLevel="0" collapsed="false">
      <c r="F750" s="99"/>
      <c r="G750" s="99"/>
    </row>
    <row r="751" customFormat="false" ht="12" hidden="false" customHeight="false" outlineLevel="0" collapsed="false">
      <c r="F751" s="99"/>
      <c r="G751" s="99"/>
    </row>
    <row r="752" customFormat="false" ht="12" hidden="false" customHeight="false" outlineLevel="0" collapsed="false">
      <c r="F752" s="99"/>
      <c r="G752" s="99"/>
    </row>
    <row r="753" customFormat="false" ht="12" hidden="false" customHeight="false" outlineLevel="0" collapsed="false">
      <c r="F753" s="99"/>
      <c r="G753" s="99"/>
    </row>
    <row r="754" customFormat="false" ht="12" hidden="false" customHeight="false" outlineLevel="0" collapsed="false">
      <c r="F754" s="99"/>
      <c r="G754" s="99"/>
    </row>
    <row r="755" customFormat="false" ht="12" hidden="false" customHeight="false" outlineLevel="0" collapsed="false">
      <c r="F755" s="99"/>
      <c r="G755" s="99"/>
    </row>
    <row r="756" customFormat="false" ht="12" hidden="false" customHeight="false" outlineLevel="0" collapsed="false">
      <c r="F756" s="99"/>
      <c r="G756" s="99"/>
    </row>
    <row r="757" customFormat="false" ht="12" hidden="false" customHeight="false" outlineLevel="0" collapsed="false">
      <c r="F757" s="99"/>
      <c r="G757" s="99"/>
    </row>
    <row r="758" customFormat="false" ht="12" hidden="false" customHeight="false" outlineLevel="0" collapsed="false">
      <c r="F758" s="99"/>
      <c r="G758" s="99"/>
    </row>
    <row r="759" customFormat="false" ht="12" hidden="false" customHeight="false" outlineLevel="0" collapsed="false">
      <c r="F759" s="99"/>
      <c r="G759" s="99"/>
    </row>
    <row r="760" customFormat="false" ht="12" hidden="false" customHeight="false" outlineLevel="0" collapsed="false">
      <c r="F760" s="99"/>
      <c r="G760" s="99"/>
    </row>
    <row r="761" customFormat="false" ht="12" hidden="false" customHeight="false" outlineLevel="0" collapsed="false">
      <c r="F761" s="99"/>
      <c r="G761" s="99"/>
    </row>
    <row r="762" customFormat="false" ht="12" hidden="false" customHeight="false" outlineLevel="0" collapsed="false">
      <c r="F762" s="99"/>
      <c r="G762" s="99"/>
    </row>
    <row r="763" customFormat="false" ht="12" hidden="false" customHeight="false" outlineLevel="0" collapsed="false">
      <c r="F763" s="99"/>
      <c r="G763" s="99"/>
    </row>
    <row r="764" customFormat="false" ht="12" hidden="false" customHeight="false" outlineLevel="0" collapsed="false">
      <c r="F764" s="99"/>
      <c r="G764" s="99"/>
    </row>
    <row r="765" customFormat="false" ht="12" hidden="false" customHeight="false" outlineLevel="0" collapsed="false">
      <c r="F765" s="99"/>
      <c r="G765" s="99"/>
    </row>
    <row r="766" customFormat="false" ht="12" hidden="false" customHeight="false" outlineLevel="0" collapsed="false">
      <c r="F766" s="99"/>
      <c r="G766" s="99"/>
    </row>
    <row r="767" customFormat="false" ht="12" hidden="false" customHeight="false" outlineLevel="0" collapsed="false">
      <c r="F767" s="99"/>
      <c r="G767" s="99"/>
    </row>
    <row r="768" customFormat="false" ht="12" hidden="false" customHeight="false" outlineLevel="0" collapsed="false">
      <c r="F768" s="99"/>
      <c r="G768" s="99"/>
    </row>
    <row r="769" customFormat="false" ht="12" hidden="false" customHeight="false" outlineLevel="0" collapsed="false">
      <c r="F769" s="99"/>
      <c r="G769" s="99"/>
    </row>
    <row r="770" customFormat="false" ht="12" hidden="false" customHeight="false" outlineLevel="0" collapsed="false">
      <c r="F770" s="99"/>
      <c r="G770" s="99"/>
    </row>
    <row r="771" customFormat="false" ht="12" hidden="false" customHeight="false" outlineLevel="0" collapsed="false">
      <c r="F771" s="99"/>
      <c r="G771" s="99"/>
    </row>
    <row r="772" customFormat="false" ht="12" hidden="false" customHeight="false" outlineLevel="0" collapsed="false">
      <c r="F772" s="99"/>
      <c r="G772" s="99"/>
    </row>
    <row r="773" customFormat="false" ht="12" hidden="false" customHeight="false" outlineLevel="0" collapsed="false">
      <c r="F773" s="99"/>
      <c r="G773" s="99"/>
    </row>
    <row r="774" customFormat="false" ht="12" hidden="false" customHeight="false" outlineLevel="0" collapsed="false">
      <c r="F774" s="99"/>
      <c r="G774" s="99"/>
    </row>
    <row r="775" customFormat="false" ht="12" hidden="false" customHeight="false" outlineLevel="0" collapsed="false">
      <c r="F775" s="99"/>
      <c r="G775" s="99"/>
    </row>
    <row r="776" customFormat="false" ht="12" hidden="false" customHeight="false" outlineLevel="0" collapsed="false">
      <c r="F776" s="99"/>
      <c r="G776" s="99"/>
    </row>
    <row r="777" customFormat="false" ht="12" hidden="false" customHeight="false" outlineLevel="0" collapsed="false">
      <c r="F777" s="99"/>
      <c r="G777" s="99"/>
    </row>
    <row r="778" customFormat="false" ht="12" hidden="false" customHeight="false" outlineLevel="0" collapsed="false">
      <c r="F778" s="99"/>
      <c r="G778" s="99"/>
    </row>
    <row r="779" customFormat="false" ht="12" hidden="false" customHeight="false" outlineLevel="0" collapsed="false">
      <c r="F779" s="99"/>
      <c r="G779" s="99"/>
    </row>
    <row r="780" customFormat="false" ht="12" hidden="false" customHeight="false" outlineLevel="0" collapsed="false">
      <c r="F780" s="99"/>
      <c r="G780" s="99"/>
    </row>
    <row r="781" customFormat="false" ht="12" hidden="false" customHeight="false" outlineLevel="0" collapsed="false">
      <c r="F781" s="99"/>
      <c r="G781" s="99"/>
    </row>
    <row r="782" customFormat="false" ht="12" hidden="false" customHeight="false" outlineLevel="0" collapsed="false">
      <c r="F782" s="99"/>
      <c r="G782" s="99"/>
    </row>
    <row r="783" customFormat="false" ht="12" hidden="false" customHeight="false" outlineLevel="0" collapsed="false">
      <c r="F783" s="99"/>
      <c r="G783" s="99"/>
    </row>
    <row r="784" customFormat="false" ht="12" hidden="false" customHeight="false" outlineLevel="0" collapsed="false">
      <c r="F784" s="99"/>
      <c r="G784" s="99"/>
    </row>
    <row r="785" customFormat="false" ht="12" hidden="false" customHeight="false" outlineLevel="0" collapsed="false">
      <c r="F785" s="99"/>
      <c r="G785" s="99"/>
    </row>
    <row r="786" customFormat="false" ht="12" hidden="false" customHeight="false" outlineLevel="0" collapsed="false">
      <c r="F786" s="99"/>
      <c r="G786" s="99"/>
    </row>
    <row r="787" customFormat="false" ht="12" hidden="false" customHeight="false" outlineLevel="0" collapsed="false">
      <c r="F787" s="99"/>
      <c r="G787" s="99"/>
    </row>
    <row r="788" customFormat="false" ht="12" hidden="false" customHeight="false" outlineLevel="0" collapsed="false">
      <c r="F788" s="99"/>
      <c r="G788" s="99"/>
    </row>
    <row r="789" customFormat="false" ht="12" hidden="false" customHeight="false" outlineLevel="0" collapsed="false">
      <c r="F789" s="99"/>
      <c r="G789" s="99"/>
    </row>
    <row r="790" customFormat="false" ht="12" hidden="false" customHeight="false" outlineLevel="0" collapsed="false">
      <c r="F790" s="99"/>
      <c r="G790" s="99"/>
    </row>
    <row r="791" customFormat="false" ht="12" hidden="false" customHeight="false" outlineLevel="0" collapsed="false">
      <c r="F791" s="99"/>
      <c r="G791" s="99"/>
    </row>
    <row r="792" customFormat="false" ht="12" hidden="false" customHeight="false" outlineLevel="0" collapsed="false">
      <c r="F792" s="99"/>
      <c r="G792" s="99"/>
    </row>
    <row r="793" customFormat="false" ht="12" hidden="false" customHeight="false" outlineLevel="0" collapsed="false">
      <c r="F793" s="99"/>
      <c r="G793" s="99"/>
    </row>
    <row r="794" customFormat="false" ht="12" hidden="false" customHeight="false" outlineLevel="0" collapsed="false">
      <c r="F794" s="99"/>
      <c r="G794" s="99"/>
    </row>
    <row r="795" customFormat="false" ht="12" hidden="false" customHeight="false" outlineLevel="0" collapsed="false">
      <c r="F795" s="99"/>
      <c r="G795" s="99"/>
    </row>
    <row r="796" customFormat="false" ht="12" hidden="false" customHeight="false" outlineLevel="0" collapsed="false">
      <c r="F796" s="99"/>
      <c r="G796" s="99"/>
    </row>
    <row r="797" customFormat="false" ht="12" hidden="false" customHeight="false" outlineLevel="0" collapsed="false">
      <c r="F797" s="99"/>
      <c r="G797" s="99"/>
    </row>
    <row r="798" customFormat="false" ht="12" hidden="false" customHeight="false" outlineLevel="0" collapsed="false">
      <c r="F798" s="99"/>
      <c r="G798" s="99"/>
    </row>
    <row r="799" customFormat="false" ht="12" hidden="false" customHeight="false" outlineLevel="0" collapsed="false">
      <c r="F799" s="99"/>
      <c r="G799" s="99"/>
    </row>
    <row r="800" customFormat="false" ht="12" hidden="false" customHeight="false" outlineLevel="0" collapsed="false">
      <c r="F800" s="99"/>
      <c r="G800" s="99"/>
    </row>
    <row r="801" customFormat="false" ht="12" hidden="false" customHeight="false" outlineLevel="0" collapsed="false">
      <c r="F801" s="99"/>
      <c r="G801" s="99"/>
    </row>
    <row r="802" customFormat="false" ht="12" hidden="false" customHeight="false" outlineLevel="0" collapsed="false">
      <c r="F802" s="99"/>
      <c r="G802" s="99"/>
    </row>
    <row r="803" customFormat="false" ht="12" hidden="false" customHeight="false" outlineLevel="0" collapsed="false">
      <c r="F803" s="99"/>
      <c r="G803" s="99"/>
    </row>
    <row r="804" customFormat="false" ht="12" hidden="false" customHeight="false" outlineLevel="0" collapsed="false">
      <c r="F804" s="99"/>
      <c r="G804" s="99"/>
    </row>
    <row r="805" customFormat="false" ht="12" hidden="false" customHeight="false" outlineLevel="0" collapsed="false">
      <c r="F805" s="99"/>
      <c r="G805" s="99"/>
    </row>
    <row r="806" customFormat="false" ht="12" hidden="false" customHeight="false" outlineLevel="0" collapsed="false">
      <c r="F806" s="99"/>
      <c r="G806" s="99"/>
    </row>
    <row r="807" customFormat="false" ht="12" hidden="false" customHeight="false" outlineLevel="0" collapsed="false">
      <c r="F807" s="99"/>
      <c r="G807" s="99"/>
    </row>
    <row r="808" customFormat="false" ht="12" hidden="false" customHeight="false" outlineLevel="0" collapsed="false">
      <c r="F808" s="99"/>
      <c r="G808" s="99"/>
    </row>
    <row r="809" customFormat="false" ht="12" hidden="false" customHeight="false" outlineLevel="0" collapsed="false">
      <c r="F809" s="99"/>
      <c r="G809" s="99"/>
    </row>
    <row r="810" customFormat="false" ht="12" hidden="false" customHeight="false" outlineLevel="0" collapsed="false">
      <c r="F810" s="99"/>
      <c r="G810" s="99"/>
    </row>
    <row r="811" customFormat="false" ht="12" hidden="false" customHeight="false" outlineLevel="0" collapsed="false">
      <c r="F811" s="99"/>
      <c r="G811" s="99"/>
    </row>
    <row r="812" customFormat="false" ht="12" hidden="false" customHeight="false" outlineLevel="0" collapsed="false">
      <c r="F812" s="99"/>
      <c r="G812" s="99"/>
    </row>
    <row r="813" customFormat="false" ht="12" hidden="false" customHeight="false" outlineLevel="0" collapsed="false">
      <c r="F813" s="99"/>
      <c r="G813" s="99"/>
    </row>
    <row r="814" customFormat="false" ht="12" hidden="false" customHeight="false" outlineLevel="0" collapsed="false">
      <c r="F814" s="99"/>
      <c r="G814" s="99"/>
    </row>
    <row r="815" customFormat="false" ht="12" hidden="false" customHeight="false" outlineLevel="0" collapsed="false">
      <c r="F815" s="99"/>
      <c r="G815" s="99"/>
    </row>
    <row r="816" customFormat="false" ht="12" hidden="false" customHeight="false" outlineLevel="0" collapsed="false">
      <c r="F816" s="99"/>
      <c r="G816" s="99"/>
    </row>
    <row r="817" customFormat="false" ht="12" hidden="false" customHeight="false" outlineLevel="0" collapsed="false">
      <c r="F817" s="99"/>
      <c r="G817" s="99"/>
    </row>
    <row r="818" customFormat="false" ht="12" hidden="false" customHeight="false" outlineLevel="0" collapsed="false">
      <c r="F818" s="99"/>
      <c r="G818" s="99"/>
    </row>
    <row r="819" customFormat="false" ht="12" hidden="false" customHeight="false" outlineLevel="0" collapsed="false">
      <c r="F819" s="99"/>
      <c r="G819" s="99"/>
    </row>
    <row r="820" customFormat="false" ht="12" hidden="false" customHeight="false" outlineLevel="0" collapsed="false">
      <c r="F820" s="99"/>
      <c r="G820" s="99"/>
    </row>
    <row r="821" customFormat="false" ht="12" hidden="false" customHeight="false" outlineLevel="0" collapsed="false">
      <c r="F821" s="99"/>
      <c r="G821" s="99"/>
    </row>
    <row r="822" customFormat="false" ht="12" hidden="false" customHeight="false" outlineLevel="0" collapsed="false">
      <c r="F822" s="99"/>
      <c r="G822" s="99"/>
    </row>
    <row r="823" customFormat="false" ht="12" hidden="false" customHeight="false" outlineLevel="0" collapsed="false">
      <c r="F823" s="99"/>
      <c r="G823" s="99"/>
    </row>
    <row r="824" customFormat="false" ht="12" hidden="false" customHeight="false" outlineLevel="0" collapsed="false">
      <c r="F824" s="99"/>
      <c r="G824" s="99"/>
    </row>
    <row r="825" customFormat="false" ht="12" hidden="false" customHeight="false" outlineLevel="0" collapsed="false">
      <c r="F825" s="99"/>
      <c r="G825" s="99"/>
    </row>
    <row r="826" customFormat="false" ht="12" hidden="false" customHeight="false" outlineLevel="0" collapsed="false">
      <c r="F826" s="99"/>
      <c r="G826" s="99"/>
    </row>
    <row r="827" customFormat="false" ht="12" hidden="false" customHeight="false" outlineLevel="0" collapsed="false">
      <c r="F827" s="99"/>
      <c r="G827" s="99"/>
    </row>
    <row r="828" customFormat="false" ht="12" hidden="false" customHeight="false" outlineLevel="0" collapsed="false">
      <c r="F828" s="99"/>
      <c r="G828" s="99"/>
    </row>
    <row r="829" customFormat="false" ht="12" hidden="false" customHeight="false" outlineLevel="0" collapsed="false">
      <c r="F829" s="99"/>
      <c r="G829" s="99"/>
    </row>
    <row r="830" customFormat="false" ht="12" hidden="false" customHeight="false" outlineLevel="0" collapsed="false">
      <c r="F830" s="99"/>
      <c r="G830" s="99"/>
    </row>
    <row r="831" customFormat="false" ht="12" hidden="false" customHeight="false" outlineLevel="0" collapsed="false">
      <c r="F831" s="99"/>
      <c r="G831" s="99"/>
    </row>
    <row r="832" customFormat="false" ht="12" hidden="false" customHeight="false" outlineLevel="0" collapsed="false">
      <c r="F832" s="99"/>
      <c r="G832" s="99"/>
    </row>
    <row r="833" customFormat="false" ht="12" hidden="false" customHeight="false" outlineLevel="0" collapsed="false">
      <c r="F833" s="99"/>
      <c r="G833" s="99"/>
    </row>
    <row r="834" customFormat="false" ht="12" hidden="false" customHeight="false" outlineLevel="0" collapsed="false">
      <c r="F834" s="99"/>
      <c r="G834" s="99"/>
    </row>
    <row r="835" customFormat="false" ht="12" hidden="false" customHeight="false" outlineLevel="0" collapsed="false">
      <c r="F835" s="99"/>
      <c r="G835" s="99"/>
    </row>
    <row r="836" customFormat="false" ht="12" hidden="false" customHeight="false" outlineLevel="0" collapsed="false">
      <c r="F836" s="99"/>
      <c r="G836" s="99"/>
    </row>
    <row r="837" customFormat="false" ht="12" hidden="false" customHeight="false" outlineLevel="0" collapsed="false">
      <c r="F837" s="99"/>
      <c r="G837" s="99"/>
    </row>
    <row r="838" customFormat="false" ht="12" hidden="false" customHeight="false" outlineLevel="0" collapsed="false">
      <c r="F838" s="99"/>
      <c r="G838" s="99"/>
    </row>
    <row r="839" customFormat="false" ht="12" hidden="false" customHeight="false" outlineLevel="0" collapsed="false">
      <c r="F839" s="99"/>
      <c r="G839" s="99"/>
    </row>
    <row r="840" customFormat="false" ht="12" hidden="false" customHeight="false" outlineLevel="0" collapsed="false">
      <c r="F840" s="99"/>
      <c r="G840" s="99"/>
    </row>
    <row r="841" customFormat="false" ht="12" hidden="false" customHeight="false" outlineLevel="0" collapsed="false">
      <c r="F841" s="99"/>
      <c r="G841" s="99"/>
    </row>
    <row r="842" customFormat="false" ht="12" hidden="false" customHeight="false" outlineLevel="0" collapsed="false">
      <c r="F842" s="99"/>
      <c r="G842" s="99"/>
    </row>
    <row r="843" customFormat="false" ht="12" hidden="false" customHeight="false" outlineLevel="0" collapsed="false">
      <c r="F843" s="99"/>
      <c r="G843" s="99"/>
    </row>
    <row r="844" customFormat="false" ht="12" hidden="false" customHeight="false" outlineLevel="0" collapsed="false">
      <c r="F844" s="99"/>
      <c r="G844" s="99"/>
    </row>
    <row r="845" customFormat="false" ht="12" hidden="false" customHeight="false" outlineLevel="0" collapsed="false">
      <c r="F845" s="99"/>
      <c r="G845" s="99"/>
    </row>
    <row r="846" customFormat="false" ht="12" hidden="false" customHeight="false" outlineLevel="0" collapsed="false">
      <c r="F846" s="99"/>
      <c r="G846" s="99"/>
    </row>
    <row r="847" customFormat="false" ht="12" hidden="false" customHeight="false" outlineLevel="0" collapsed="false">
      <c r="F847" s="99"/>
      <c r="G847" s="99"/>
    </row>
    <row r="848" customFormat="false" ht="12" hidden="false" customHeight="false" outlineLevel="0" collapsed="false">
      <c r="F848" s="99"/>
      <c r="G848" s="99"/>
    </row>
    <row r="849" customFormat="false" ht="12" hidden="false" customHeight="false" outlineLevel="0" collapsed="false">
      <c r="F849" s="99"/>
      <c r="G849" s="99"/>
    </row>
    <row r="850" customFormat="false" ht="12" hidden="false" customHeight="false" outlineLevel="0" collapsed="false">
      <c r="F850" s="99"/>
      <c r="G850" s="99"/>
    </row>
    <row r="851" customFormat="false" ht="12" hidden="false" customHeight="false" outlineLevel="0" collapsed="false">
      <c r="F851" s="99"/>
      <c r="G851" s="99"/>
    </row>
    <row r="852" customFormat="false" ht="12" hidden="false" customHeight="false" outlineLevel="0" collapsed="false">
      <c r="F852" s="99"/>
      <c r="G852" s="99"/>
    </row>
    <row r="853" customFormat="false" ht="12" hidden="false" customHeight="false" outlineLevel="0" collapsed="false">
      <c r="F853" s="99"/>
      <c r="G853" s="99"/>
    </row>
    <row r="854" customFormat="false" ht="12" hidden="false" customHeight="false" outlineLevel="0" collapsed="false">
      <c r="F854" s="99"/>
      <c r="G854" s="99"/>
    </row>
    <row r="855" customFormat="false" ht="12" hidden="false" customHeight="false" outlineLevel="0" collapsed="false">
      <c r="F855" s="99"/>
      <c r="G855" s="99"/>
    </row>
    <row r="856" customFormat="false" ht="12" hidden="false" customHeight="false" outlineLevel="0" collapsed="false">
      <c r="F856" s="99"/>
      <c r="G856" s="99"/>
    </row>
    <row r="857" customFormat="false" ht="12" hidden="false" customHeight="false" outlineLevel="0" collapsed="false">
      <c r="F857" s="99"/>
      <c r="G857" s="99"/>
    </row>
    <row r="858" customFormat="false" ht="12" hidden="false" customHeight="false" outlineLevel="0" collapsed="false">
      <c r="F858" s="99"/>
      <c r="G858" s="99"/>
    </row>
    <row r="859" customFormat="false" ht="12" hidden="false" customHeight="false" outlineLevel="0" collapsed="false">
      <c r="F859" s="99"/>
      <c r="G859" s="99"/>
    </row>
    <row r="860" customFormat="false" ht="12" hidden="false" customHeight="false" outlineLevel="0" collapsed="false">
      <c r="F860" s="99"/>
      <c r="G860" s="99"/>
    </row>
    <row r="861" customFormat="false" ht="12" hidden="false" customHeight="false" outlineLevel="0" collapsed="false">
      <c r="F861" s="99"/>
      <c r="G861" s="99"/>
    </row>
    <row r="862" customFormat="false" ht="12" hidden="false" customHeight="false" outlineLevel="0" collapsed="false">
      <c r="F862" s="99"/>
      <c r="G862" s="99"/>
    </row>
    <row r="863" customFormat="false" ht="12" hidden="false" customHeight="false" outlineLevel="0" collapsed="false">
      <c r="F863" s="99"/>
      <c r="G863" s="99"/>
    </row>
    <row r="864" customFormat="false" ht="12" hidden="false" customHeight="false" outlineLevel="0" collapsed="false">
      <c r="F864" s="99"/>
      <c r="G864" s="99"/>
    </row>
    <row r="865" customFormat="false" ht="12" hidden="false" customHeight="false" outlineLevel="0" collapsed="false">
      <c r="F865" s="99"/>
      <c r="G865" s="99"/>
    </row>
    <row r="866" customFormat="false" ht="12" hidden="false" customHeight="false" outlineLevel="0" collapsed="false">
      <c r="F866" s="99"/>
      <c r="G866" s="99"/>
    </row>
    <row r="867" customFormat="false" ht="12" hidden="false" customHeight="false" outlineLevel="0" collapsed="false">
      <c r="F867" s="99"/>
      <c r="G867" s="99"/>
    </row>
    <row r="868" customFormat="false" ht="12" hidden="false" customHeight="false" outlineLevel="0" collapsed="false">
      <c r="F868" s="99"/>
      <c r="G868" s="99"/>
    </row>
    <row r="869" customFormat="false" ht="12" hidden="false" customHeight="false" outlineLevel="0" collapsed="false">
      <c r="F869" s="99"/>
      <c r="G869" s="99"/>
    </row>
    <row r="870" customFormat="false" ht="12" hidden="false" customHeight="false" outlineLevel="0" collapsed="false">
      <c r="F870" s="99"/>
      <c r="G870" s="99"/>
    </row>
    <row r="871" customFormat="false" ht="12" hidden="false" customHeight="false" outlineLevel="0" collapsed="false">
      <c r="F871" s="99"/>
      <c r="G871" s="99"/>
    </row>
    <row r="872" customFormat="false" ht="12" hidden="false" customHeight="false" outlineLevel="0" collapsed="false">
      <c r="F872" s="99"/>
      <c r="G872" s="99"/>
    </row>
    <row r="873" customFormat="false" ht="12" hidden="false" customHeight="false" outlineLevel="0" collapsed="false">
      <c r="F873" s="99"/>
      <c r="G873" s="99"/>
    </row>
    <row r="874" customFormat="false" ht="12" hidden="false" customHeight="false" outlineLevel="0" collapsed="false">
      <c r="F874" s="99"/>
      <c r="G874" s="99"/>
    </row>
    <row r="875" customFormat="false" ht="12" hidden="false" customHeight="false" outlineLevel="0" collapsed="false">
      <c r="F875" s="99"/>
      <c r="G875" s="99"/>
    </row>
    <row r="876" customFormat="false" ht="12" hidden="false" customHeight="false" outlineLevel="0" collapsed="false">
      <c r="F876" s="99"/>
      <c r="G876" s="99"/>
    </row>
    <row r="877" customFormat="false" ht="12" hidden="false" customHeight="false" outlineLevel="0" collapsed="false">
      <c r="F877" s="99"/>
      <c r="G877" s="99"/>
    </row>
    <row r="878" customFormat="false" ht="12" hidden="false" customHeight="false" outlineLevel="0" collapsed="false">
      <c r="F878" s="99"/>
      <c r="G878" s="99"/>
    </row>
    <row r="879" customFormat="false" ht="12" hidden="false" customHeight="false" outlineLevel="0" collapsed="false">
      <c r="F879" s="99"/>
      <c r="G879" s="99"/>
    </row>
    <row r="880" customFormat="false" ht="12" hidden="false" customHeight="false" outlineLevel="0" collapsed="false">
      <c r="F880" s="99"/>
      <c r="G880" s="99"/>
    </row>
    <row r="881" customFormat="false" ht="12" hidden="false" customHeight="false" outlineLevel="0" collapsed="false">
      <c r="F881" s="99"/>
      <c r="G881" s="99"/>
    </row>
    <row r="882" customFormat="false" ht="12" hidden="false" customHeight="false" outlineLevel="0" collapsed="false">
      <c r="F882" s="99"/>
      <c r="G882" s="99"/>
    </row>
    <row r="883" customFormat="false" ht="12" hidden="false" customHeight="false" outlineLevel="0" collapsed="false">
      <c r="F883" s="99"/>
      <c r="G883" s="99"/>
    </row>
    <row r="884" customFormat="false" ht="12" hidden="false" customHeight="false" outlineLevel="0" collapsed="false">
      <c r="F884" s="99"/>
      <c r="G884" s="99"/>
    </row>
    <row r="885" customFormat="false" ht="12" hidden="false" customHeight="false" outlineLevel="0" collapsed="false">
      <c r="F885" s="99"/>
      <c r="G885" s="99"/>
    </row>
    <row r="886" customFormat="false" ht="12" hidden="false" customHeight="false" outlineLevel="0" collapsed="false">
      <c r="F886" s="99"/>
      <c r="G886" s="99"/>
    </row>
    <row r="887" customFormat="false" ht="12" hidden="false" customHeight="false" outlineLevel="0" collapsed="false">
      <c r="F887" s="99"/>
      <c r="G887" s="99"/>
    </row>
    <row r="888" customFormat="false" ht="12" hidden="false" customHeight="false" outlineLevel="0" collapsed="false">
      <c r="F888" s="99"/>
      <c r="G888" s="99"/>
    </row>
    <row r="889" customFormat="false" ht="12" hidden="false" customHeight="false" outlineLevel="0" collapsed="false">
      <c r="F889" s="99"/>
      <c r="G889" s="99"/>
    </row>
    <row r="890" customFormat="false" ht="12" hidden="false" customHeight="false" outlineLevel="0" collapsed="false">
      <c r="F890" s="99"/>
      <c r="G890" s="99"/>
    </row>
    <row r="891" customFormat="false" ht="12" hidden="false" customHeight="false" outlineLevel="0" collapsed="false">
      <c r="F891" s="99"/>
      <c r="G891" s="99"/>
    </row>
    <row r="892" customFormat="false" ht="12" hidden="false" customHeight="false" outlineLevel="0" collapsed="false">
      <c r="F892" s="99"/>
      <c r="G892" s="99"/>
    </row>
    <row r="893" customFormat="false" ht="12" hidden="false" customHeight="false" outlineLevel="0" collapsed="false">
      <c r="F893" s="99"/>
      <c r="G893" s="99"/>
    </row>
    <row r="894" customFormat="false" ht="12" hidden="false" customHeight="false" outlineLevel="0" collapsed="false">
      <c r="F894" s="99"/>
      <c r="G894" s="99"/>
    </row>
    <row r="895" customFormat="false" ht="12" hidden="false" customHeight="false" outlineLevel="0" collapsed="false">
      <c r="F895" s="99"/>
      <c r="G895" s="99"/>
    </row>
    <row r="896" customFormat="false" ht="12" hidden="false" customHeight="false" outlineLevel="0" collapsed="false">
      <c r="F896" s="99"/>
      <c r="G896" s="99"/>
    </row>
    <row r="897" customFormat="false" ht="12" hidden="false" customHeight="false" outlineLevel="0" collapsed="false">
      <c r="F897" s="99"/>
      <c r="G897" s="99"/>
    </row>
    <row r="898" customFormat="false" ht="12" hidden="false" customHeight="false" outlineLevel="0" collapsed="false">
      <c r="F898" s="99"/>
      <c r="G898" s="99"/>
    </row>
    <row r="899" customFormat="false" ht="12" hidden="false" customHeight="false" outlineLevel="0" collapsed="false">
      <c r="F899" s="99"/>
      <c r="G899" s="99"/>
    </row>
    <row r="900" customFormat="false" ht="12" hidden="false" customHeight="false" outlineLevel="0" collapsed="false">
      <c r="F900" s="99"/>
      <c r="G900" s="99"/>
    </row>
    <row r="901" customFormat="false" ht="12" hidden="false" customHeight="false" outlineLevel="0" collapsed="false">
      <c r="F901" s="99"/>
      <c r="G901" s="99"/>
    </row>
    <row r="902" customFormat="false" ht="12" hidden="false" customHeight="false" outlineLevel="0" collapsed="false">
      <c r="F902" s="99"/>
      <c r="G902" s="99"/>
    </row>
    <row r="903" customFormat="false" ht="12" hidden="false" customHeight="false" outlineLevel="0" collapsed="false">
      <c r="F903" s="99"/>
      <c r="G903" s="99"/>
    </row>
    <row r="904" customFormat="false" ht="12" hidden="false" customHeight="false" outlineLevel="0" collapsed="false">
      <c r="F904" s="99"/>
      <c r="G904" s="99"/>
    </row>
    <row r="905" customFormat="false" ht="12" hidden="false" customHeight="false" outlineLevel="0" collapsed="false">
      <c r="F905" s="99"/>
      <c r="G905" s="99"/>
    </row>
    <row r="906" customFormat="false" ht="12" hidden="false" customHeight="false" outlineLevel="0" collapsed="false">
      <c r="F906" s="99"/>
      <c r="G906" s="99"/>
    </row>
    <row r="907" customFormat="false" ht="12" hidden="false" customHeight="false" outlineLevel="0" collapsed="false">
      <c r="F907" s="99"/>
      <c r="G907" s="99"/>
    </row>
    <row r="908" customFormat="false" ht="12" hidden="false" customHeight="false" outlineLevel="0" collapsed="false">
      <c r="F908" s="99"/>
      <c r="G908" s="99"/>
    </row>
    <row r="909" customFormat="false" ht="12" hidden="false" customHeight="false" outlineLevel="0" collapsed="false">
      <c r="F909" s="99"/>
      <c r="G909" s="99"/>
    </row>
    <row r="910" customFormat="false" ht="12" hidden="false" customHeight="false" outlineLevel="0" collapsed="false">
      <c r="F910" s="99"/>
      <c r="G910" s="99"/>
    </row>
    <row r="911" customFormat="false" ht="12" hidden="false" customHeight="false" outlineLevel="0" collapsed="false">
      <c r="F911" s="99"/>
      <c r="G911" s="99"/>
    </row>
    <row r="912" customFormat="false" ht="12" hidden="false" customHeight="false" outlineLevel="0" collapsed="false">
      <c r="F912" s="99"/>
      <c r="G912" s="99"/>
    </row>
    <row r="913" customFormat="false" ht="12" hidden="false" customHeight="false" outlineLevel="0" collapsed="false">
      <c r="F913" s="99"/>
      <c r="G913" s="99"/>
    </row>
    <row r="914" customFormat="false" ht="12" hidden="false" customHeight="false" outlineLevel="0" collapsed="false">
      <c r="F914" s="99"/>
      <c r="G914" s="99"/>
    </row>
    <row r="915" customFormat="false" ht="12" hidden="false" customHeight="false" outlineLevel="0" collapsed="false">
      <c r="F915" s="99"/>
      <c r="G915" s="99"/>
    </row>
    <row r="916" customFormat="false" ht="12" hidden="false" customHeight="false" outlineLevel="0" collapsed="false">
      <c r="F916" s="99"/>
      <c r="G916" s="99"/>
    </row>
    <row r="917" customFormat="false" ht="12" hidden="false" customHeight="false" outlineLevel="0" collapsed="false">
      <c r="F917" s="99"/>
      <c r="G917" s="99"/>
    </row>
    <row r="918" customFormat="false" ht="12" hidden="false" customHeight="false" outlineLevel="0" collapsed="false">
      <c r="F918" s="99"/>
      <c r="G918" s="99"/>
    </row>
    <row r="919" customFormat="false" ht="12" hidden="false" customHeight="false" outlineLevel="0" collapsed="false">
      <c r="F919" s="99"/>
      <c r="G919" s="99"/>
    </row>
    <row r="920" customFormat="false" ht="12" hidden="false" customHeight="false" outlineLevel="0" collapsed="false">
      <c r="F920" s="99"/>
      <c r="G920" s="99"/>
    </row>
    <row r="921" customFormat="false" ht="12" hidden="false" customHeight="false" outlineLevel="0" collapsed="false">
      <c r="F921" s="99"/>
      <c r="G921" s="99"/>
    </row>
    <row r="922" customFormat="false" ht="12" hidden="false" customHeight="false" outlineLevel="0" collapsed="false">
      <c r="F922" s="99"/>
      <c r="G922" s="99"/>
    </row>
    <row r="923" customFormat="false" ht="12" hidden="false" customHeight="false" outlineLevel="0" collapsed="false">
      <c r="F923" s="99"/>
      <c r="G923" s="99"/>
    </row>
    <row r="924" customFormat="false" ht="12" hidden="false" customHeight="false" outlineLevel="0" collapsed="false">
      <c r="F924" s="99"/>
      <c r="G924" s="99"/>
    </row>
    <row r="925" customFormat="false" ht="12" hidden="false" customHeight="false" outlineLevel="0" collapsed="false">
      <c r="F925" s="99"/>
      <c r="G925" s="99"/>
    </row>
    <row r="926" customFormat="false" ht="12" hidden="false" customHeight="false" outlineLevel="0" collapsed="false">
      <c r="F926" s="99"/>
      <c r="G926" s="99"/>
    </row>
    <row r="927" customFormat="false" ht="12" hidden="false" customHeight="false" outlineLevel="0" collapsed="false">
      <c r="F927" s="99"/>
      <c r="G927" s="99"/>
    </row>
    <row r="928" customFormat="false" ht="12" hidden="false" customHeight="false" outlineLevel="0" collapsed="false">
      <c r="F928" s="99"/>
      <c r="G928" s="99"/>
    </row>
    <row r="929" customFormat="false" ht="12" hidden="false" customHeight="false" outlineLevel="0" collapsed="false">
      <c r="F929" s="99"/>
      <c r="G929" s="99"/>
    </row>
    <row r="930" customFormat="false" ht="12" hidden="false" customHeight="false" outlineLevel="0" collapsed="false">
      <c r="F930" s="99"/>
      <c r="G930" s="99"/>
    </row>
    <row r="931" customFormat="false" ht="12" hidden="false" customHeight="false" outlineLevel="0" collapsed="false">
      <c r="F931" s="99"/>
      <c r="G931" s="99"/>
    </row>
    <row r="932" customFormat="false" ht="12" hidden="false" customHeight="false" outlineLevel="0" collapsed="false">
      <c r="F932" s="99"/>
      <c r="G932" s="99"/>
    </row>
    <row r="933" customFormat="false" ht="12" hidden="false" customHeight="false" outlineLevel="0" collapsed="false">
      <c r="F933" s="99"/>
      <c r="G933" s="99"/>
    </row>
    <row r="934" customFormat="false" ht="12" hidden="false" customHeight="false" outlineLevel="0" collapsed="false">
      <c r="F934" s="99"/>
      <c r="G934" s="99"/>
    </row>
    <row r="935" customFormat="false" ht="12" hidden="false" customHeight="false" outlineLevel="0" collapsed="false">
      <c r="F935" s="99"/>
      <c r="G935" s="99"/>
    </row>
    <row r="936" customFormat="false" ht="12" hidden="false" customHeight="false" outlineLevel="0" collapsed="false">
      <c r="F936" s="99"/>
      <c r="G936" s="99"/>
    </row>
    <row r="937" customFormat="false" ht="12" hidden="false" customHeight="false" outlineLevel="0" collapsed="false">
      <c r="F937" s="99"/>
      <c r="G937" s="99"/>
    </row>
    <row r="938" customFormat="false" ht="12" hidden="false" customHeight="false" outlineLevel="0" collapsed="false">
      <c r="F938" s="99"/>
      <c r="G938" s="99"/>
    </row>
    <row r="939" customFormat="false" ht="12" hidden="false" customHeight="false" outlineLevel="0" collapsed="false">
      <c r="F939" s="99"/>
      <c r="G939" s="99"/>
    </row>
    <row r="940" customFormat="false" ht="12" hidden="false" customHeight="false" outlineLevel="0" collapsed="false">
      <c r="F940" s="99"/>
      <c r="G940" s="99"/>
    </row>
    <row r="941" customFormat="false" ht="12" hidden="false" customHeight="false" outlineLevel="0" collapsed="false">
      <c r="F941" s="99"/>
      <c r="G941" s="99"/>
    </row>
    <row r="942" customFormat="false" ht="12" hidden="false" customHeight="false" outlineLevel="0" collapsed="false">
      <c r="F942" s="99"/>
      <c r="G942" s="99"/>
    </row>
    <row r="943" customFormat="false" ht="12" hidden="false" customHeight="false" outlineLevel="0" collapsed="false">
      <c r="F943" s="99"/>
      <c r="G943" s="99"/>
    </row>
    <row r="944" customFormat="false" ht="12" hidden="false" customHeight="false" outlineLevel="0" collapsed="false">
      <c r="F944" s="99"/>
      <c r="G944" s="99"/>
    </row>
    <row r="945" customFormat="false" ht="12" hidden="false" customHeight="false" outlineLevel="0" collapsed="false">
      <c r="F945" s="99"/>
      <c r="G945" s="99"/>
    </row>
    <row r="946" customFormat="false" ht="12" hidden="false" customHeight="false" outlineLevel="0" collapsed="false">
      <c r="F946" s="99"/>
      <c r="G946" s="99"/>
    </row>
    <row r="947" customFormat="false" ht="12" hidden="false" customHeight="false" outlineLevel="0" collapsed="false">
      <c r="F947" s="99"/>
      <c r="G947" s="99"/>
    </row>
    <row r="948" customFormat="false" ht="12" hidden="false" customHeight="false" outlineLevel="0" collapsed="false">
      <c r="F948" s="99"/>
      <c r="G948" s="99"/>
    </row>
    <row r="949" customFormat="false" ht="12" hidden="false" customHeight="false" outlineLevel="0" collapsed="false">
      <c r="F949" s="99"/>
      <c r="G949" s="99"/>
    </row>
    <row r="950" customFormat="false" ht="12" hidden="false" customHeight="false" outlineLevel="0" collapsed="false">
      <c r="F950" s="99"/>
      <c r="G950" s="99"/>
    </row>
    <row r="951" customFormat="false" ht="12" hidden="false" customHeight="false" outlineLevel="0" collapsed="false">
      <c r="F951" s="99"/>
      <c r="G951" s="99"/>
    </row>
    <row r="952" customFormat="false" ht="12" hidden="false" customHeight="false" outlineLevel="0" collapsed="false">
      <c r="F952" s="99"/>
      <c r="G952" s="99"/>
    </row>
    <row r="953" customFormat="false" ht="12" hidden="false" customHeight="false" outlineLevel="0" collapsed="false">
      <c r="F953" s="99"/>
      <c r="G953" s="99"/>
    </row>
    <row r="954" customFormat="false" ht="12" hidden="false" customHeight="false" outlineLevel="0" collapsed="false">
      <c r="F954" s="99"/>
      <c r="G954" s="99"/>
    </row>
    <row r="955" customFormat="false" ht="12" hidden="false" customHeight="false" outlineLevel="0" collapsed="false">
      <c r="F955" s="99"/>
      <c r="G955" s="99"/>
    </row>
    <row r="956" customFormat="false" ht="12" hidden="false" customHeight="false" outlineLevel="0" collapsed="false">
      <c r="F956" s="99"/>
      <c r="G956" s="99"/>
    </row>
    <row r="957" customFormat="false" ht="12" hidden="false" customHeight="false" outlineLevel="0" collapsed="false">
      <c r="F957" s="99"/>
      <c r="G957" s="99"/>
    </row>
    <row r="958" customFormat="false" ht="12" hidden="false" customHeight="false" outlineLevel="0" collapsed="false">
      <c r="F958" s="99"/>
      <c r="G958" s="99"/>
    </row>
    <row r="959" customFormat="false" ht="12" hidden="false" customHeight="false" outlineLevel="0" collapsed="false">
      <c r="F959" s="99"/>
      <c r="G959" s="99"/>
    </row>
    <row r="960" customFormat="false" ht="12" hidden="false" customHeight="false" outlineLevel="0" collapsed="false">
      <c r="F960" s="99"/>
      <c r="G960" s="99"/>
    </row>
    <row r="961" customFormat="false" ht="12" hidden="false" customHeight="false" outlineLevel="0" collapsed="false">
      <c r="F961" s="99"/>
      <c r="G961" s="99"/>
    </row>
    <row r="962" customFormat="false" ht="12" hidden="false" customHeight="false" outlineLevel="0" collapsed="false">
      <c r="F962" s="99"/>
      <c r="G962" s="99"/>
    </row>
    <row r="963" customFormat="false" ht="12" hidden="false" customHeight="false" outlineLevel="0" collapsed="false">
      <c r="F963" s="99"/>
      <c r="G963" s="99"/>
    </row>
    <row r="964" customFormat="false" ht="12" hidden="false" customHeight="false" outlineLevel="0" collapsed="false">
      <c r="F964" s="99"/>
      <c r="G964" s="99"/>
    </row>
    <row r="965" customFormat="false" ht="12" hidden="false" customHeight="false" outlineLevel="0" collapsed="false">
      <c r="F965" s="99"/>
      <c r="G965" s="99"/>
    </row>
    <row r="966" customFormat="false" ht="12" hidden="false" customHeight="false" outlineLevel="0" collapsed="false">
      <c r="F966" s="99"/>
      <c r="G966" s="99"/>
    </row>
    <row r="967" customFormat="false" ht="12" hidden="false" customHeight="false" outlineLevel="0" collapsed="false">
      <c r="F967" s="99"/>
      <c r="G967" s="99"/>
    </row>
    <row r="968" customFormat="false" ht="12" hidden="false" customHeight="false" outlineLevel="0" collapsed="false">
      <c r="F968" s="99"/>
      <c r="G968" s="99"/>
    </row>
    <row r="969" customFormat="false" ht="12" hidden="false" customHeight="false" outlineLevel="0" collapsed="false">
      <c r="F969" s="99"/>
      <c r="G969" s="99"/>
    </row>
    <row r="970" customFormat="false" ht="12" hidden="false" customHeight="false" outlineLevel="0" collapsed="false">
      <c r="F970" s="99"/>
      <c r="G970" s="99"/>
    </row>
    <row r="971" customFormat="false" ht="12" hidden="false" customHeight="false" outlineLevel="0" collapsed="false">
      <c r="F971" s="99"/>
      <c r="G971" s="99"/>
    </row>
    <row r="972" customFormat="false" ht="12" hidden="false" customHeight="false" outlineLevel="0" collapsed="false">
      <c r="F972" s="99"/>
      <c r="G972" s="99"/>
    </row>
    <row r="973" customFormat="false" ht="12" hidden="false" customHeight="false" outlineLevel="0" collapsed="false">
      <c r="F973" s="99"/>
      <c r="G973" s="99"/>
    </row>
    <row r="974" customFormat="false" ht="12" hidden="false" customHeight="false" outlineLevel="0" collapsed="false">
      <c r="F974" s="99"/>
      <c r="G974" s="99"/>
    </row>
    <row r="975" customFormat="false" ht="12" hidden="false" customHeight="false" outlineLevel="0" collapsed="false">
      <c r="F975" s="99"/>
      <c r="G975" s="99"/>
    </row>
    <row r="976" customFormat="false" ht="12" hidden="false" customHeight="false" outlineLevel="0" collapsed="false">
      <c r="F976" s="99"/>
      <c r="G976" s="99"/>
    </row>
    <row r="977" customFormat="false" ht="12" hidden="false" customHeight="false" outlineLevel="0" collapsed="false">
      <c r="F977" s="99"/>
      <c r="G977" s="99"/>
    </row>
    <row r="978" customFormat="false" ht="12" hidden="false" customHeight="false" outlineLevel="0" collapsed="false">
      <c r="F978" s="99"/>
      <c r="G978" s="99"/>
    </row>
    <row r="979" customFormat="false" ht="12" hidden="false" customHeight="false" outlineLevel="0" collapsed="false">
      <c r="F979" s="99"/>
      <c r="G979" s="99"/>
    </row>
    <row r="980" customFormat="false" ht="12" hidden="false" customHeight="false" outlineLevel="0" collapsed="false">
      <c r="F980" s="99"/>
      <c r="G980" s="99"/>
    </row>
    <row r="981" customFormat="false" ht="12" hidden="false" customHeight="false" outlineLevel="0" collapsed="false">
      <c r="F981" s="99"/>
      <c r="G981" s="99"/>
    </row>
    <row r="982" customFormat="false" ht="12" hidden="false" customHeight="false" outlineLevel="0" collapsed="false">
      <c r="F982" s="99"/>
      <c r="G982" s="99"/>
    </row>
    <row r="983" customFormat="false" ht="12" hidden="false" customHeight="false" outlineLevel="0" collapsed="false">
      <c r="F983" s="99"/>
      <c r="G983" s="99"/>
    </row>
    <row r="984" customFormat="false" ht="12" hidden="false" customHeight="false" outlineLevel="0" collapsed="false">
      <c r="F984" s="99"/>
      <c r="G984" s="99"/>
    </row>
    <row r="985" customFormat="false" ht="12" hidden="false" customHeight="false" outlineLevel="0" collapsed="false">
      <c r="F985" s="99"/>
      <c r="G985" s="99"/>
    </row>
    <row r="986" customFormat="false" ht="12" hidden="false" customHeight="false" outlineLevel="0" collapsed="false">
      <c r="F986" s="99"/>
      <c r="G986" s="99"/>
    </row>
    <row r="987" customFormat="false" ht="12" hidden="false" customHeight="false" outlineLevel="0" collapsed="false">
      <c r="F987" s="99"/>
      <c r="G987" s="99"/>
    </row>
    <row r="988" customFormat="false" ht="12" hidden="false" customHeight="false" outlineLevel="0" collapsed="false">
      <c r="F988" s="99"/>
      <c r="G988" s="99"/>
    </row>
    <row r="989" customFormat="false" ht="12" hidden="false" customHeight="false" outlineLevel="0" collapsed="false">
      <c r="F989" s="99"/>
      <c r="G989" s="99"/>
    </row>
    <row r="990" customFormat="false" ht="12" hidden="false" customHeight="false" outlineLevel="0" collapsed="false">
      <c r="F990" s="99"/>
      <c r="G990" s="99"/>
    </row>
    <row r="991" customFormat="false" ht="12" hidden="false" customHeight="false" outlineLevel="0" collapsed="false">
      <c r="F991" s="99"/>
      <c r="G991" s="99"/>
    </row>
    <row r="992" customFormat="false" ht="12" hidden="false" customHeight="false" outlineLevel="0" collapsed="false">
      <c r="F992" s="99"/>
      <c r="G992" s="99"/>
    </row>
    <row r="993" customFormat="false" ht="12" hidden="false" customHeight="false" outlineLevel="0" collapsed="false">
      <c r="F993" s="99"/>
      <c r="G993" s="99"/>
    </row>
    <row r="994" customFormat="false" ht="12" hidden="false" customHeight="false" outlineLevel="0" collapsed="false">
      <c r="F994" s="99"/>
      <c r="G994" s="99"/>
    </row>
    <row r="995" customFormat="false" ht="12" hidden="false" customHeight="false" outlineLevel="0" collapsed="false">
      <c r="F995" s="99"/>
      <c r="G995" s="99"/>
    </row>
    <row r="996" customFormat="false" ht="12" hidden="false" customHeight="false" outlineLevel="0" collapsed="false">
      <c r="F996" s="99"/>
      <c r="G996" s="99"/>
    </row>
    <row r="997" customFormat="false" ht="12" hidden="false" customHeight="false" outlineLevel="0" collapsed="false">
      <c r="F997" s="99"/>
      <c r="G997" s="99"/>
    </row>
    <row r="998" customFormat="false" ht="12" hidden="false" customHeight="false" outlineLevel="0" collapsed="false">
      <c r="F998" s="99"/>
      <c r="G998" s="99"/>
    </row>
    <row r="999" customFormat="false" ht="12" hidden="false" customHeight="false" outlineLevel="0" collapsed="false">
      <c r="F999" s="99"/>
      <c r="G999" s="99"/>
    </row>
    <row r="1000" customFormat="false" ht="12" hidden="false" customHeight="false" outlineLevel="0" collapsed="false">
      <c r="F1000" s="99"/>
      <c r="G1000" s="99"/>
    </row>
    <row r="1001" customFormat="false" ht="12" hidden="false" customHeight="false" outlineLevel="0" collapsed="false">
      <c r="F1001" s="99"/>
      <c r="G1001" s="99"/>
    </row>
    <row r="1002" customFormat="false" ht="12" hidden="false" customHeight="false" outlineLevel="0" collapsed="false">
      <c r="F1002" s="99"/>
      <c r="G1002" s="99"/>
    </row>
    <row r="1003" customFormat="false" ht="12" hidden="false" customHeight="false" outlineLevel="0" collapsed="false">
      <c r="F1003" s="99"/>
      <c r="G1003" s="99"/>
    </row>
    <row r="1004" customFormat="false" ht="12" hidden="false" customHeight="false" outlineLevel="0" collapsed="false">
      <c r="F1004" s="99"/>
      <c r="G1004" s="99"/>
    </row>
    <row r="1005" customFormat="false" ht="12" hidden="false" customHeight="false" outlineLevel="0" collapsed="false">
      <c r="F1005" s="99"/>
      <c r="G1005" s="99"/>
    </row>
    <row r="1006" customFormat="false" ht="12" hidden="false" customHeight="false" outlineLevel="0" collapsed="false">
      <c r="F1006" s="99"/>
      <c r="G1006" s="99"/>
    </row>
    <row r="1007" customFormat="false" ht="12" hidden="false" customHeight="false" outlineLevel="0" collapsed="false">
      <c r="F1007" s="99"/>
      <c r="G1007" s="99"/>
    </row>
    <row r="1008" customFormat="false" ht="12" hidden="false" customHeight="false" outlineLevel="0" collapsed="false">
      <c r="F1008" s="99"/>
      <c r="G1008" s="99"/>
    </row>
    <row r="1009" customFormat="false" ht="12" hidden="false" customHeight="false" outlineLevel="0" collapsed="false">
      <c r="F1009" s="99"/>
      <c r="G1009" s="99"/>
    </row>
    <row r="1010" customFormat="false" ht="12" hidden="false" customHeight="false" outlineLevel="0" collapsed="false">
      <c r="F1010" s="99"/>
      <c r="G1010" s="99"/>
    </row>
    <row r="1011" customFormat="false" ht="12" hidden="false" customHeight="false" outlineLevel="0" collapsed="false">
      <c r="F1011" s="99"/>
      <c r="G1011" s="99"/>
    </row>
    <row r="1012" customFormat="false" ht="12" hidden="false" customHeight="false" outlineLevel="0" collapsed="false">
      <c r="F1012" s="99"/>
      <c r="G1012" s="99"/>
    </row>
    <row r="1013" customFormat="false" ht="12" hidden="false" customHeight="false" outlineLevel="0" collapsed="false">
      <c r="F1013" s="99"/>
      <c r="G1013" s="99"/>
    </row>
    <row r="1014" customFormat="false" ht="12" hidden="false" customHeight="false" outlineLevel="0" collapsed="false">
      <c r="F1014" s="99"/>
      <c r="G1014" s="99"/>
    </row>
    <row r="1015" customFormat="false" ht="12" hidden="false" customHeight="false" outlineLevel="0" collapsed="false">
      <c r="F1015" s="99"/>
      <c r="G1015" s="99"/>
    </row>
    <row r="1016" customFormat="false" ht="12" hidden="false" customHeight="false" outlineLevel="0" collapsed="false">
      <c r="F1016" s="99"/>
      <c r="G1016" s="99"/>
    </row>
    <row r="1017" customFormat="false" ht="12" hidden="false" customHeight="false" outlineLevel="0" collapsed="false">
      <c r="F1017" s="99"/>
      <c r="G1017" s="99"/>
    </row>
    <row r="1018" customFormat="false" ht="12" hidden="false" customHeight="false" outlineLevel="0" collapsed="false">
      <c r="F1018" s="99"/>
      <c r="G1018" s="99"/>
    </row>
    <row r="1019" customFormat="false" ht="12" hidden="false" customHeight="false" outlineLevel="0" collapsed="false">
      <c r="F1019" s="99"/>
      <c r="G1019" s="99"/>
    </row>
    <row r="1020" customFormat="false" ht="12" hidden="false" customHeight="false" outlineLevel="0" collapsed="false">
      <c r="F1020" s="99"/>
      <c r="G1020" s="99"/>
    </row>
    <row r="1021" customFormat="false" ht="12" hidden="false" customHeight="false" outlineLevel="0" collapsed="false">
      <c r="F1021" s="99"/>
      <c r="G1021" s="99"/>
    </row>
    <row r="1022" customFormat="false" ht="12" hidden="false" customHeight="false" outlineLevel="0" collapsed="false">
      <c r="F1022" s="99"/>
      <c r="G1022" s="99"/>
    </row>
    <row r="1023" customFormat="false" ht="12" hidden="false" customHeight="false" outlineLevel="0" collapsed="false">
      <c r="F1023" s="99"/>
      <c r="G1023" s="99"/>
    </row>
    <row r="1024" customFormat="false" ht="12" hidden="false" customHeight="false" outlineLevel="0" collapsed="false">
      <c r="F1024" s="99"/>
      <c r="G1024" s="99"/>
    </row>
    <row r="1025" customFormat="false" ht="12" hidden="false" customHeight="false" outlineLevel="0" collapsed="false">
      <c r="F1025" s="99"/>
      <c r="G1025" s="99"/>
    </row>
    <row r="1026" customFormat="false" ht="12" hidden="false" customHeight="false" outlineLevel="0" collapsed="false">
      <c r="F1026" s="99"/>
      <c r="G1026" s="99"/>
    </row>
    <row r="1027" customFormat="false" ht="12" hidden="false" customHeight="false" outlineLevel="0" collapsed="false">
      <c r="F1027" s="99"/>
      <c r="G1027" s="99"/>
    </row>
    <row r="1028" customFormat="false" ht="12" hidden="false" customHeight="false" outlineLevel="0" collapsed="false">
      <c r="F1028" s="99"/>
      <c r="G1028" s="99"/>
    </row>
    <row r="1029" customFormat="false" ht="12" hidden="false" customHeight="false" outlineLevel="0" collapsed="false">
      <c r="F1029" s="99"/>
      <c r="G1029" s="99"/>
    </row>
    <row r="1030" customFormat="false" ht="12" hidden="false" customHeight="false" outlineLevel="0" collapsed="false">
      <c r="F1030" s="99"/>
      <c r="G1030" s="99"/>
    </row>
    <row r="1031" customFormat="false" ht="12" hidden="false" customHeight="false" outlineLevel="0" collapsed="false">
      <c r="F1031" s="99"/>
      <c r="G1031" s="99"/>
    </row>
    <row r="1032" customFormat="false" ht="12" hidden="false" customHeight="false" outlineLevel="0" collapsed="false">
      <c r="F1032" s="99"/>
      <c r="G1032" s="99"/>
    </row>
    <row r="1033" customFormat="false" ht="12" hidden="false" customHeight="false" outlineLevel="0" collapsed="false">
      <c r="F1033" s="99"/>
      <c r="G1033" s="99"/>
    </row>
    <row r="1034" customFormat="false" ht="12" hidden="false" customHeight="false" outlineLevel="0" collapsed="false">
      <c r="F1034" s="99"/>
      <c r="G1034" s="99"/>
    </row>
    <row r="1035" customFormat="false" ht="12" hidden="false" customHeight="false" outlineLevel="0" collapsed="false">
      <c r="F1035" s="99"/>
      <c r="G1035" s="99"/>
    </row>
    <row r="1036" customFormat="false" ht="12" hidden="false" customHeight="false" outlineLevel="0" collapsed="false">
      <c r="F1036" s="99"/>
      <c r="G1036" s="99"/>
    </row>
    <row r="1037" customFormat="false" ht="12" hidden="false" customHeight="false" outlineLevel="0" collapsed="false">
      <c r="F1037" s="99"/>
      <c r="G1037" s="99"/>
    </row>
    <row r="1038" customFormat="false" ht="12" hidden="false" customHeight="false" outlineLevel="0" collapsed="false">
      <c r="F1038" s="99"/>
      <c r="G1038" s="99"/>
    </row>
    <row r="1039" customFormat="false" ht="12" hidden="false" customHeight="false" outlineLevel="0" collapsed="false">
      <c r="F1039" s="99"/>
      <c r="G1039" s="99"/>
    </row>
    <row r="1040" customFormat="false" ht="12" hidden="false" customHeight="false" outlineLevel="0" collapsed="false">
      <c r="F1040" s="99"/>
      <c r="G1040" s="99"/>
    </row>
    <row r="1041" customFormat="false" ht="12" hidden="false" customHeight="false" outlineLevel="0" collapsed="false">
      <c r="F1041" s="99"/>
      <c r="G1041" s="99"/>
    </row>
    <row r="1042" customFormat="false" ht="12" hidden="false" customHeight="false" outlineLevel="0" collapsed="false">
      <c r="F1042" s="99"/>
      <c r="G1042" s="99"/>
    </row>
    <row r="1043" customFormat="false" ht="12" hidden="false" customHeight="false" outlineLevel="0" collapsed="false">
      <c r="F1043" s="99"/>
      <c r="G1043" s="99"/>
    </row>
    <row r="1044" customFormat="false" ht="12" hidden="false" customHeight="false" outlineLevel="0" collapsed="false">
      <c r="F1044" s="99"/>
      <c r="G1044" s="99"/>
    </row>
    <row r="1045" customFormat="false" ht="12" hidden="false" customHeight="false" outlineLevel="0" collapsed="false">
      <c r="F1045" s="99"/>
      <c r="G1045" s="99"/>
    </row>
    <row r="1046" customFormat="false" ht="12" hidden="false" customHeight="false" outlineLevel="0" collapsed="false">
      <c r="F1046" s="99"/>
      <c r="G1046" s="99"/>
    </row>
    <row r="1047" customFormat="false" ht="12" hidden="false" customHeight="false" outlineLevel="0" collapsed="false">
      <c r="F1047" s="99"/>
      <c r="G1047" s="99"/>
    </row>
    <row r="1048" customFormat="false" ht="12" hidden="false" customHeight="false" outlineLevel="0" collapsed="false">
      <c r="F1048" s="99"/>
      <c r="G1048" s="99"/>
    </row>
    <row r="1049" customFormat="false" ht="12" hidden="false" customHeight="false" outlineLevel="0" collapsed="false">
      <c r="F1049" s="99"/>
      <c r="G1049" s="99"/>
    </row>
    <row r="1050" customFormat="false" ht="12" hidden="false" customHeight="false" outlineLevel="0" collapsed="false">
      <c r="F1050" s="99"/>
      <c r="G1050" s="99"/>
    </row>
    <row r="1051" customFormat="false" ht="12" hidden="false" customHeight="false" outlineLevel="0" collapsed="false">
      <c r="F1051" s="99"/>
      <c r="G1051" s="99"/>
    </row>
    <row r="1052" customFormat="false" ht="12" hidden="false" customHeight="false" outlineLevel="0" collapsed="false">
      <c r="F1052" s="99"/>
      <c r="G1052" s="99"/>
    </row>
    <row r="1053" customFormat="false" ht="12" hidden="false" customHeight="false" outlineLevel="0" collapsed="false">
      <c r="F1053" s="99"/>
      <c r="G1053" s="99"/>
    </row>
    <row r="1054" customFormat="false" ht="12" hidden="false" customHeight="false" outlineLevel="0" collapsed="false">
      <c r="F1054" s="99"/>
      <c r="G1054" s="99"/>
    </row>
    <row r="1055" customFormat="false" ht="12" hidden="false" customHeight="false" outlineLevel="0" collapsed="false">
      <c r="F1055" s="99"/>
      <c r="G1055" s="99"/>
    </row>
    <row r="1056" customFormat="false" ht="12" hidden="false" customHeight="false" outlineLevel="0" collapsed="false">
      <c r="F1056" s="99"/>
      <c r="G1056" s="99"/>
    </row>
    <row r="1057" customFormat="false" ht="12" hidden="false" customHeight="false" outlineLevel="0" collapsed="false">
      <c r="F1057" s="99"/>
      <c r="G1057" s="99"/>
    </row>
    <row r="1058" customFormat="false" ht="12" hidden="false" customHeight="false" outlineLevel="0" collapsed="false">
      <c r="F1058" s="99"/>
      <c r="G1058" s="99"/>
    </row>
    <row r="1059" customFormat="false" ht="12" hidden="false" customHeight="false" outlineLevel="0" collapsed="false">
      <c r="F1059" s="99"/>
      <c r="G1059" s="99"/>
    </row>
    <row r="1060" customFormat="false" ht="12" hidden="false" customHeight="false" outlineLevel="0" collapsed="false">
      <c r="F1060" s="99"/>
      <c r="G1060" s="99"/>
    </row>
    <row r="1061" customFormat="false" ht="12" hidden="false" customHeight="false" outlineLevel="0" collapsed="false">
      <c r="F1061" s="99"/>
      <c r="G1061" s="99"/>
    </row>
    <row r="1062" customFormat="false" ht="12" hidden="false" customHeight="false" outlineLevel="0" collapsed="false">
      <c r="F1062" s="99"/>
      <c r="G1062" s="99"/>
    </row>
    <row r="1063" customFormat="false" ht="12" hidden="false" customHeight="false" outlineLevel="0" collapsed="false">
      <c r="F1063" s="99"/>
      <c r="G1063" s="99"/>
    </row>
    <row r="1064" customFormat="false" ht="12" hidden="false" customHeight="false" outlineLevel="0" collapsed="false">
      <c r="F1064" s="99"/>
      <c r="G1064" s="99"/>
    </row>
    <row r="1065" customFormat="false" ht="12" hidden="false" customHeight="false" outlineLevel="0" collapsed="false">
      <c r="F1065" s="99"/>
      <c r="G1065" s="99"/>
    </row>
    <row r="1066" customFormat="false" ht="12" hidden="false" customHeight="false" outlineLevel="0" collapsed="false">
      <c r="F1066" s="99"/>
      <c r="G1066" s="99"/>
    </row>
    <row r="1067" customFormat="false" ht="12" hidden="false" customHeight="false" outlineLevel="0" collapsed="false">
      <c r="F1067" s="99"/>
      <c r="G1067" s="99"/>
    </row>
    <row r="1068" customFormat="false" ht="12" hidden="false" customHeight="false" outlineLevel="0" collapsed="false">
      <c r="F1068" s="99"/>
      <c r="G1068" s="99"/>
    </row>
    <row r="1069" customFormat="false" ht="12" hidden="false" customHeight="false" outlineLevel="0" collapsed="false">
      <c r="F1069" s="99"/>
      <c r="G1069" s="99"/>
    </row>
    <row r="1070" customFormat="false" ht="12" hidden="false" customHeight="false" outlineLevel="0" collapsed="false">
      <c r="F1070" s="99"/>
      <c r="G1070" s="99"/>
    </row>
    <row r="1071" customFormat="false" ht="12" hidden="false" customHeight="false" outlineLevel="0" collapsed="false">
      <c r="F1071" s="99"/>
      <c r="G1071" s="99"/>
    </row>
    <row r="1072" customFormat="false" ht="12" hidden="false" customHeight="false" outlineLevel="0" collapsed="false">
      <c r="F1072" s="99"/>
      <c r="G1072" s="99"/>
    </row>
    <row r="1073" customFormat="false" ht="12" hidden="false" customHeight="false" outlineLevel="0" collapsed="false">
      <c r="F1073" s="99"/>
      <c r="G1073" s="99"/>
    </row>
    <row r="1074" customFormat="false" ht="12" hidden="false" customHeight="false" outlineLevel="0" collapsed="false">
      <c r="F1074" s="99"/>
      <c r="G1074" s="99"/>
    </row>
    <row r="1075" customFormat="false" ht="12" hidden="false" customHeight="false" outlineLevel="0" collapsed="false">
      <c r="F1075" s="99"/>
      <c r="G1075" s="99"/>
    </row>
    <row r="1076" customFormat="false" ht="12" hidden="false" customHeight="false" outlineLevel="0" collapsed="false">
      <c r="F1076" s="99"/>
      <c r="G1076" s="99"/>
    </row>
    <row r="1077" customFormat="false" ht="12" hidden="false" customHeight="false" outlineLevel="0" collapsed="false">
      <c r="F1077" s="99"/>
      <c r="G1077" s="99"/>
    </row>
    <row r="1078" customFormat="false" ht="12" hidden="false" customHeight="false" outlineLevel="0" collapsed="false">
      <c r="F1078" s="99"/>
      <c r="G1078" s="99"/>
    </row>
    <row r="1079" customFormat="false" ht="12" hidden="false" customHeight="false" outlineLevel="0" collapsed="false">
      <c r="F1079" s="99"/>
      <c r="G1079" s="99"/>
    </row>
    <row r="1080" customFormat="false" ht="12" hidden="false" customHeight="false" outlineLevel="0" collapsed="false">
      <c r="F1080" s="99"/>
      <c r="G1080" s="99"/>
    </row>
    <row r="1081" customFormat="false" ht="12" hidden="false" customHeight="false" outlineLevel="0" collapsed="false">
      <c r="F1081" s="99"/>
      <c r="G1081" s="99"/>
    </row>
    <row r="1082" customFormat="false" ht="12" hidden="false" customHeight="false" outlineLevel="0" collapsed="false">
      <c r="F1082" s="99"/>
      <c r="G1082" s="99"/>
    </row>
    <row r="1083" customFormat="false" ht="12" hidden="false" customHeight="false" outlineLevel="0" collapsed="false">
      <c r="F1083" s="99"/>
      <c r="G1083" s="99"/>
    </row>
    <row r="1084" customFormat="false" ht="12" hidden="false" customHeight="false" outlineLevel="0" collapsed="false">
      <c r="F1084" s="99"/>
      <c r="G1084" s="99"/>
    </row>
    <row r="1085" customFormat="false" ht="12" hidden="false" customHeight="false" outlineLevel="0" collapsed="false">
      <c r="F1085" s="99"/>
      <c r="G1085" s="99"/>
    </row>
    <row r="1086" customFormat="false" ht="12" hidden="false" customHeight="false" outlineLevel="0" collapsed="false">
      <c r="F1086" s="99"/>
      <c r="G1086" s="99"/>
    </row>
    <row r="1087" customFormat="false" ht="12" hidden="false" customHeight="false" outlineLevel="0" collapsed="false">
      <c r="F1087" s="99"/>
      <c r="G1087" s="99"/>
    </row>
    <row r="1088" customFormat="false" ht="12" hidden="false" customHeight="false" outlineLevel="0" collapsed="false">
      <c r="F1088" s="99"/>
      <c r="G1088" s="99"/>
    </row>
    <row r="1089" customFormat="false" ht="12" hidden="false" customHeight="false" outlineLevel="0" collapsed="false">
      <c r="F1089" s="99"/>
      <c r="G1089" s="99"/>
    </row>
    <row r="1090" customFormat="false" ht="12" hidden="false" customHeight="false" outlineLevel="0" collapsed="false">
      <c r="F1090" s="99"/>
      <c r="G1090" s="99"/>
    </row>
    <row r="1091" customFormat="false" ht="12" hidden="false" customHeight="false" outlineLevel="0" collapsed="false">
      <c r="F1091" s="99"/>
      <c r="G1091" s="99"/>
    </row>
    <row r="1092" customFormat="false" ht="12" hidden="false" customHeight="false" outlineLevel="0" collapsed="false">
      <c r="F1092" s="99"/>
      <c r="G1092" s="99"/>
    </row>
    <row r="1093" customFormat="false" ht="12" hidden="false" customHeight="false" outlineLevel="0" collapsed="false">
      <c r="F1093" s="99"/>
      <c r="G1093" s="99"/>
    </row>
    <row r="1094" customFormat="false" ht="12" hidden="false" customHeight="false" outlineLevel="0" collapsed="false">
      <c r="F1094" s="99"/>
      <c r="G1094" s="99"/>
    </row>
    <row r="1095" customFormat="false" ht="12" hidden="false" customHeight="false" outlineLevel="0" collapsed="false">
      <c r="F1095" s="99"/>
      <c r="G1095" s="99"/>
    </row>
    <row r="1096" customFormat="false" ht="12" hidden="false" customHeight="false" outlineLevel="0" collapsed="false">
      <c r="F1096" s="99"/>
      <c r="G1096" s="99"/>
    </row>
    <row r="1097" customFormat="false" ht="12" hidden="false" customHeight="false" outlineLevel="0" collapsed="false">
      <c r="F1097" s="99"/>
      <c r="G1097" s="99"/>
    </row>
    <row r="1098" customFormat="false" ht="12" hidden="false" customHeight="false" outlineLevel="0" collapsed="false">
      <c r="F1098" s="99"/>
      <c r="G1098" s="99"/>
    </row>
    <row r="1099" customFormat="false" ht="12" hidden="false" customHeight="false" outlineLevel="0" collapsed="false">
      <c r="F1099" s="99"/>
      <c r="G1099" s="99"/>
    </row>
    <row r="1100" customFormat="false" ht="12" hidden="false" customHeight="false" outlineLevel="0" collapsed="false">
      <c r="F1100" s="99"/>
      <c r="G1100" s="99"/>
    </row>
    <row r="1101" customFormat="false" ht="12" hidden="false" customHeight="false" outlineLevel="0" collapsed="false">
      <c r="F1101" s="99"/>
      <c r="G1101" s="99"/>
    </row>
    <row r="1102" customFormat="false" ht="12" hidden="false" customHeight="false" outlineLevel="0" collapsed="false">
      <c r="F1102" s="99"/>
      <c r="G1102" s="99"/>
    </row>
    <row r="1103" customFormat="false" ht="12" hidden="false" customHeight="false" outlineLevel="0" collapsed="false">
      <c r="F1103" s="99"/>
      <c r="G1103" s="99"/>
    </row>
    <row r="1104" customFormat="false" ht="12" hidden="false" customHeight="false" outlineLevel="0" collapsed="false">
      <c r="F1104" s="99"/>
      <c r="G1104" s="99"/>
    </row>
    <row r="1105" customFormat="false" ht="12" hidden="false" customHeight="false" outlineLevel="0" collapsed="false">
      <c r="F1105" s="99"/>
      <c r="G1105" s="99"/>
    </row>
    <row r="1106" customFormat="false" ht="12" hidden="false" customHeight="false" outlineLevel="0" collapsed="false">
      <c r="F1106" s="99"/>
      <c r="G1106" s="99"/>
    </row>
    <row r="1107" customFormat="false" ht="12" hidden="false" customHeight="false" outlineLevel="0" collapsed="false">
      <c r="F1107" s="99"/>
      <c r="G1107" s="99"/>
    </row>
    <row r="1108" customFormat="false" ht="12" hidden="false" customHeight="false" outlineLevel="0" collapsed="false">
      <c r="F1108" s="99"/>
      <c r="G1108" s="99"/>
    </row>
    <row r="1109" customFormat="false" ht="12" hidden="false" customHeight="false" outlineLevel="0" collapsed="false">
      <c r="F1109" s="99"/>
      <c r="G1109" s="99"/>
    </row>
    <row r="1110" customFormat="false" ht="12" hidden="false" customHeight="false" outlineLevel="0" collapsed="false">
      <c r="F1110" s="99"/>
      <c r="G1110" s="99"/>
    </row>
    <row r="1111" customFormat="false" ht="12" hidden="false" customHeight="false" outlineLevel="0" collapsed="false">
      <c r="F1111" s="99"/>
      <c r="G1111" s="99"/>
    </row>
    <row r="1112" customFormat="false" ht="12" hidden="false" customHeight="false" outlineLevel="0" collapsed="false">
      <c r="F1112" s="99"/>
      <c r="G1112" s="99"/>
    </row>
    <row r="1113" customFormat="false" ht="12" hidden="false" customHeight="false" outlineLevel="0" collapsed="false">
      <c r="F1113" s="99"/>
      <c r="G1113" s="99"/>
    </row>
    <row r="1114" customFormat="false" ht="12" hidden="false" customHeight="false" outlineLevel="0" collapsed="false">
      <c r="F1114" s="99"/>
      <c r="G1114" s="99"/>
    </row>
    <row r="1115" customFormat="false" ht="12" hidden="false" customHeight="false" outlineLevel="0" collapsed="false">
      <c r="F1115" s="99"/>
      <c r="G1115" s="99"/>
    </row>
    <row r="1116" customFormat="false" ht="12" hidden="false" customHeight="false" outlineLevel="0" collapsed="false">
      <c r="F1116" s="99"/>
      <c r="G1116" s="99"/>
    </row>
    <row r="1117" customFormat="false" ht="12" hidden="false" customHeight="false" outlineLevel="0" collapsed="false">
      <c r="F1117" s="99"/>
      <c r="G1117" s="99"/>
    </row>
    <row r="1118" customFormat="false" ht="12" hidden="false" customHeight="false" outlineLevel="0" collapsed="false">
      <c r="F1118" s="99"/>
      <c r="G1118" s="99"/>
    </row>
    <row r="1119" customFormat="false" ht="12" hidden="false" customHeight="false" outlineLevel="0" collapsed="false">
      <c r="F1119" s="99"/>
      <c r="G1119" s="99"/>
    </row>
    <row r="1120" customFormat="false" ht="12" hidden="false" customHeight="false" outlineLevel="0" collapsed="false">
      <c r="F1120" s="99"/>
      <c r="G1120" s="99"/>
    </row>
    <row r="1121" customFormat="false" ht="12" hidden="false" customHeight="false" outlineLevel="0" collapsed="false">
      <c r="F1121" s="99"/>
      <c r="G1121" s="99"/>
    </row>
    <row r="1122" customFormat="false" ht="12" hidden="false" customHeight="false" outlineLevel="0" collapsed="false">
      <c r="F1122" s="99"/>
      <c r="G1122" s="99"/>
    </row>
    <row r="1123" customFormat="false" ht="12" hidden="false" customHeight="false" outlineLevel="0" collapsed="false">
      <c r="F1123" s="99"/>
      <c r="G1123" s="99"/>
    </row>
    <row r="1124" customFormat="false" ht="12" hidden="false" customHeight="false" outlineLevel="0" collapsed="false">
      <c r="F1124" s="99"/>
      <c r="G1124" s="99"/>
    </row>
    <row r="1125" customFormat="false" ht="12" hidden="false" customHeight="false" outlineLevel="0" collapsed="false">
      <c r="F1125" s="99"/>
      <c r="G1125" s="99"/>
    </row>
    <row r="1126" customFormat="false" ht="12" hidden="false" customHeight="false" outlineLevel="0" collapsed="false">
      <c r="F1126" s="99"/>
      <c r="G1126" s="99"/>
    </row>
    <row r="1127" customFormat="false" ht="12" hidden="false" customHeight="false" outlineLevel="0" collapsed="false">
      <c r="F1127" s="99"/>
      <c r="G1127" s="99"/>
    </row>
    <row r="1128" customFormat="false" ht="12" hidden="false" customHeight="false" outlineLevel="0" collapsed="false">
      <c r="F1128" s="99"/>
      <c r="G1128" s="99"/>
    </row>
    <row r="1129" customFormat="false" ht="12" hidden="false" customHeight="false" outlineLevel="0" collapsed="false">
      <c r="F1129" s="99"/>
      <c r="G1129" s="99"/>
    </row>
    <row r="1130" customFormat="false" ht="12" hidden="false" customHeight="false" outlineLevel="0" collapsed="false">
      <c r="F1130" s="99"/>
      <c r="G1130" s="99"/>
    </row>
    <row r="1131" customFormat="false" ht="12" hidden="false" customHeight="false" outlineLevel="0" collapsed="false">
      <c r="F1131" s="99"/>
      <c r="G1131" s="99"/>
    </row>
    <row r="1132" customFormat="false" ht="12" hidden="false" customHeight="false" outlineLevel="0" collapsed="false">
      <c r="F1132" s="99"/>
      <c r="G1132" s="99"/>
    </row>
    <row r="1133" customFormat="false" ht="12" hidden="false" customHeight="false" outlineLevel="0" collapsed="false">
      <c r="F1133" s="99"/>
      <c r="G1133" s="99"/>
    </row>
    <row r="1134" customFormat="false" ht="12" hidden="false" customHeight="false" outlineLevel="0" collapsed="false">
      <c r="F1134" s="99"/>
      <c r="G1134" s="99"/>
    </row>
    <row r="1135" customFormat="false" ht="12" hidden="false" customHeight="false" outlineLevel="0" collapsed="false">
      <c r="F1135" s="99"/>
      <c r="G1135" s="99"/>
    </row>
    <row r="1136" customFormat="false" ht="12" hidden="false" customHeight="false" outlineLevel="0" collapsed="false">
      <c r="F1136" s="99"/>
      <c r="G1136" s="99"/>
    </row>
    <row r="1137" customFormat="false" ht="12" hidden="false" customHeight="false" outlineLevel="0" collapsed="false">
      <c r="F1137" s="99"/>
      <c r="G1137" s="99"/>
    </row>
    <row r="1138" customFormat="false" ht="12" hidden="false" customHeight="false" outlineLevel="0" collapsed="false">
      <c r="F1138" s="99"/>
      <c r="G1138" s="99"/>
    </row>
    <row r="1139" customFormat="false" ht="12" hidden="false" customHeight="false" outlineLevel="0" collapsed="false">
      <c r="F1139" s="99"/>
      <c r="G1139" s="99"/>
    </row>
    <row r="1140" customFormat="false" ht="12" hidden="false" customHeight="false" outlineLevel="0" collapsed="false">
      <c r="F1140" s="99"/>
      <c r="G1140" s="99"/>
    </row>
    <row r="1141" customFormat="false" ht="12" hidden="false" customHeight="false" outlineLevel="0" collapsed="false">
      <c r="F1141" s="99"/>
      <c r="G1141" s="99"/>
    </row>
    <row r="1142" customFormat="false" ht="12" hidden="false" customHeight="false" outlineLevel="0" collapsed="false">
      <c r="F1142" s="99"/>
      <c r="G1142" s="99"/>
    </row>
    <row r="1143" customFormat="false" ht="12" hidden="false" customHeight="false" outlineLevel="0" collapsed="false">
      <c r="F1143" s="99"/>
      <c r="G1143" s="99"/>
    </row>
    <row r="1144" customFormat="false" ht="12" hidden="false" customHeight="false" outlineLevel="0" collapsed="false">
      <c r="F1144" s="99"/>
      <c r="G1144" s="99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:C42"/>
    </sheetView>
  </sheetViews>
  <sheetFormatPr defaultColWidth="9.05078125" defaultRowHeight="12" customHeight="true" zeroHeight="false" outlineLevelRow="0" outlineLevelCol="0"/>
  <cols>
    <col collapsed="false" customWidth="false" hidden="false" outlineLevel="0" max="1" min="1" style="100" width="8.99"/>
    <col collapsed="false" customWidth="false" hidden="false" outlineLevel="0" max="2" min="2" style="25" width="8.99"/>
    <col collapsed="false" customWidth="true" hidden="false" outlineLevel="0" max="3" min="3" style="26" width="15.37"/>
    <col collapsed="false" customWidth="true" hidden="false" outlineLevel="0" max="4" min="4" style="0" width="14.74"/>
    <col collapsed="false" customWidth="true" hidden="false" outlineLevel="0" max="5" min="5" style="0" width="16.24"/>
    <col collapsed="false" customWidth="true" hidden="false" outlineLevel="0" max="6" min="6" style="0" width="15.49"/>
    <col collapsed="false" customWidth="true" hidden="false" outlineLevel="0" max="7" min="7" style="0" width="15.74"/>
    <col collapsed="false" customWidth="true" hidden="false" outlineLevel="0" max="8" min="8" style="0" width="15.37"/>
    <col collapsed="false" customWidth="true" hidden="false" outlineLevel="0" max="9" min="9" style="27" width="14.62"/>
    <col collapsed="false" customWidth="true" hidden="false" outlineLevel="0" max="10" min="10" style="0" width="11.74"/>
  </cols>
  <sheetData>
    <row r="1" customFormat="false" ht="15" hidden="false" customHeight="true" outlineLevel="0" collapsed="false">
      <c r="A1" s="101" t="s">
        <v>6</v>
      </c>
      <c r="B1" s="28"/>
      <c r="C1" s="29"/>
      <c r="D1" s="30"/>
      <c r="E1" s="30"/>
      <c r="F1" s="30"/>
      <c r="G1" s="30"/>
      <c r="H1" s="30"/>
      <c r="I1" s="31"/>
      <c r="J1" s="30"/>
    </row>
    <row r="2" customFormat="false" ht="22.5" hidden="false" customHeight="false" outlineLevel="0" collapsed="false">
      <c r="A2" s="102"/>
      <c r="B2" s="103" t="s">
        <v>103</v>
      </c>
      <c r="C2" s="104"/>
      <c r="D2" s="105"/>
      <c r="E2" s="105"/>
      <c r="F2" s="105"/>
      <c r="G2" s="105"/>
      <c r="H2" s="106"/>
      <c r="I2" s="107" t="s">
        <v>6</v>
      </c>
      <c r="J2" s="106"/>
    </row>
    <row r="3" customFormat="false" ht="22.5" hidden="false" customHeight="false" outlineLevel="0" collapsed="false">
      <c r="A3" s="102"/>
      <c r="B3" s="108" t="s">
        <v>104</v>
      </c>
      <c r="C3" s="104"/>
      <c r="D3" s="105"/>
      <c r="E3" s="105"/>
      <c r="F3" s="105"/>
      <c r="G3" s="105" t="s">
        <v>6</v>
      </c>
      <c r="H3" s="106"/>
      <c r="I3" s="107"/>
      <c r="J3" s="106"/>
    </row>
    <row r="4" customFormat="false" ht="22.5" hidden="false" customHeight="false" outlineLevel="0" collapsed="false">
      <c r="A4" s="102"/>
      <c r="B4" s="109" t="n">
        <f aca="false">+'$ VOLS'!B6</f>
        <v>36951</v>
      </c>
      <c r="C4" s="104"/>
      <c r="D4" s="106"/>
      <c r="E4" s="101" t="s">
        <v>6</v>
      </c>
      <c r="F4" s="110" t="s">
        <v>6</v>
      </c>
      <c r="G4" s="105"/>
      <c r="H4" s="106"/>
      <c r="I4" s="107"/>
      <c r="J4" s="106"/>
    </row>
    <row r="5" customFormat="false" ht="9" hidden="false" customHeight="true" outlineLevel="0" collapsed="false">
      <c r="A5" s="102"/>
      <c r="B5" s="111"/>
      <c r="C5" s="104"/>
      <c r="D5" s="105"/>
      <c r="E5" s="105"/>
      <c r="F5" s="105"/>
      <c r="G5" s="105" t="s">
        <v>6</v>
      </c>
      <c r="H5" s="106"/>
      <c r="I5" s="112"/>
      <c r="J5" s="106"/>
    </row>
    <row r="6" customFormat="false" ht="12.75" hidden="false" customHeight="false" outlineLevel="0" collapsed="false">
      <c r="A6" s="113"/>
      <c r="B6" s="105" t="s">
        <v>105</v>
      </c>
      <c r="C6" s="104"/>
      <c r="D6" s="104" t="n">
        <f aca="false">'$ VOLS'!G12</f>
        <v>877</v>
      </c>
      <c r="E6" s="105"/>
      <c r="F6" s="105"/>
      <c r="H6" s="105"/>
      <c r="I6" s="112"/>
      <c r="J6" s="105"/>
    </row>
    <row r="7" customFormat="false" ht="12.75" hidden="false" customHeight="false" outlineLevel="0" collapsed="false">
      <c r="A7" s="113"/>
      <c r="B7" s="105" t="s">
        <v>106</v>
      </c>
      <c r="C7" s="104"/>
      <c r="D7" s="104" t="n">
        <f aca="false">+D6*1.1</f>
        <v>964.7</v>
      </c>
      <c r="E7" s="105"/>
      <c r="F7" s="105"/>
      <c r="H7" s="105"/>
      <c r="I7" s="112"/>
      <c r="J7" s="105"/>
    </row>
    <row r="8" customFormat="false" ht="12.75" hidden="false" customHeight="false" outlineLevel="0" collapsed="false">
      <c r="A8" s="113"/>
      <c r="B8" s="105" t="s">
        <v>107</v>
      </c>
      <c r="C8" s="104"/>
      <c r="D8" s="104" t="n">
        <f aca="false">+D6*0.9</f>
        <v>789.3</v>
      </c>
      <c r="E8" s="105"/>
      <c r="F8" s="114" t="s">
        <v>108</v>
      </c>
      <c r="G8" s="115" t="s">
        <v>109</v>
      </c>
      <c r="H8" s="105"/>
      <c r="I8" s="112"/>
      <c r="J8" s="116" t="s">
        <v>110</v>
      </c>
    </row>
    <row r="9" customFormat="false" ht="13.5" hidden="false" customHeight="true" outlineLevel="0" collapsed="false">
      <c r="A9" s="113"/>
      <c r="B9" s="117"/>
      <c r="C9" s="118"/>
      <c r="D9" s="105"/>
      <c r="E9" s="114" t="s">
        <v>6</v>
      </c>
      <c r="F9" s="114" t="s">
        <v>111</v>
      </c>
      <c r="G9" s="115" t="s">
        <v>112</v>
      </c>
      <c r="H9" s="115"/>
      <c r="I9" s="105"/>
      <c r="J9" s="116" t="s">
        <v>113</v>
      </c>
    </row>
    <row r="10" customFormat="false" ht="12.75" hidden="false" customHeight="false" outlineLevel="0" collapsed="false">
      <c r="A10" s="113"/>
      <c r="B10" s="117"/>
      <c r="C10" s="119" t="s">
        <v>114</v>
      </c>
      <c r="D10" s="114" t="s">
        <v>115</v>
      </c>
      <c r="E10" s="114" t="s">
        <v>116</v>
      </c>
      <c r="F10" s="114" t="s">
        <v>115</v>
      </c>
      <c r="G10" s="106" t="s">
        <v>117</v>
      </c>
      <c r="H10" s="115" t="str">
        <f aca="false">+E10</f>
        <v>EXCESS</v>
      </c>
      <c r="I10" s="112" t="s">
        <v>118</v>
      </c>
      <c r="J10" s="116" t="s">
        <v>119</v>
      </c>
    </row>
    <row r="11" customFormat="false" ht="12.75" hidden="false" customHeight="false" outlineLevel="0" collapsed="false">
      <c r="A11" s="102"/>
      <c r="B11" s="106"/>
      <c r="C11" s="120" t="s">
        <v>120</v>
      </c>
      <c r="D11" s="106" t="str">
        <f aca="false">+E11</f>
        <v>VOLUME</v>
      </c>
      <c r="E11" s="106" t="s">
        <v>108</v>
      </c>
      <c r="F11" s="114" t="s">
        <v>121</v>
      </c>
      <c r="G11" s="106" t="s">
        <v>122</v>
      </c>
      <c r="H11" s="121" t="str">
        <f aca="false">+I11</f>
        <v>AMOUNT</v>
      </c>
      <c r="I11" s="112" t="s">
        <v>123</v>
      </c>
      <c r="J11" s="105"/>
    </row>
    <row r="12" customFormat="false" ht="14.25" hidden="false" customHeight="true" outlineLevel="0" collapsed="false">
      <c r="A12" s="122" t="n">
        <f aca="false">'$ VOLS'!E114</f>
        <v>5.31</v>
      </c>
      <c r="B12" s="123" t="n">
        <v>36951</v>
      </c>
      <c r="C12" s="104" t="n">
        <v>763.7741935</v>
      </c>
      <c r="D12" s="124" t="n">
        <f aca="false">IF(C12&gt;$D$7,$D$7,C12)</f>
        <v>763.7741935</v>
      </c>
      <c r="E12" s="124" t="n">
        <f aca="false">IF(C12&gt;$D$7,C12-D12,0)</f>
        <v>0</v>
      </c>
      <c r="F12" s="124" t="n">
        <f aca="false">IF(C12&lt;$D$8,$D$8-C12,0)</f>
        <v>25.5258065</v>
      </c>
      <c r="G12" s="125" t="n">
        <f aca="false">+A12-0.08-$J$47</f>
        <v>5.092</v>
      </c>
      <c r="H12" s="126" t="n">
        <f aca="false">+G12*E12</f>
        <v>0</v>
      </c>
      <c r="I12" s="112" t="n">
        <f aca="false">IF(G12&gt;$F$47,($F$47-G12)*F12,0)</f>
        <v>-6.7643387225</v>
      </c>
      <c r="J12" s="105"/>
    </row>
    <row r="13" customFormat="false" ht="14.25" hidden="false" customHeight="true" outlineLevel="0" collapsed="false">
      <c r="A13" s="122" t="n">
        <f aca="false">'$ VOLS'!E115</f>
        <v>5.295</v>
      </c>
      <c r="B13" s="123" t="n">
        <f aca="false">+B12+1</f>
        <v>36952</v>
      </c>
      <c r="C13" s="104" t="n">
        <v>763.7741935</v>
      </c>
      <c r="D13" s="124" t="n">
        <f aca="false">IF(C13&gt;$D$7,$D$7,C13)</f>
        <v>763.7741935</v>
      </c>
      <c r="E13" s="124" t="n">
        <f aca="false">IF(C13&gt;$D$7,C13-D13,0)</f>
        <v>0</v>
      </c>
      <c r="F13" s="124" t="n">
        <f aca="false">IF(C13&lt;$D$8,$D$8-C13,0)</f>
        <v>25.5258065</v>
      </c>
      <c r="G13" s="125" t="n">
        <f aca="false">+A13-0.08-$J$47</f>
        <v>5.077</v>
      </c>
      <c r="H13" s="126" t="n">
        <f aca="false">+G13*E13</f>
        <v>0</v>
      </c>
      <c r="I13" s="112" t="n">
        <f aca="false">IF(G13&gt;$F$47,($F$47-G13)*F13,0)</f>
        <v>-6.38145162500001</v>
      </c>
      <c r="J13" s="105"/>
    </row>
    <row r="14" customFormat="false" ht="14.25" hidden="false" customHeight="true" outlineLevel="0" collapsed="false">
      <c r="A14" s="122" t="n">
        <f aca="false">'$ VOLS'!E116</f>
        <v>5.21</v>
      </c>
      <c r="B14" s="123" t="n">
        <f aca="false">+B13+1</f>
        <v>36953</v>
      </c>
      <c r="C14" s="104" t="n">
        <v>763.7741935</v>
      </c>
      <c r="D14" s="124" t="n">
        <f aca="false">IF(C14&gt;$D$7,$D$7,C14)</f>
        <v>763.7741935</v>
      </c>
      <c r="E14" s="124" t="n">
        <f aca="false">IF(C14&gt;$D$7,C14-D14,0)</f>
        <v>0</v>
      </c>
      <c r="F14" s="124" t="n">
        <f aca="false">IF(C14&lt;$D$8,$D$8-C14,0)</f>
        <v>25.5258065</v>
      </c>
      <c r="G14" s="125" t="n">
        <f aca="false">+A14-0.08-$J$47</f>
        <v>4.992</v>
      </c>
      <c r="H14" s="126" t="n">
        <f aca="false">+G14*E14</f>
        <v>0</v>
      </c>
      <c r="I14" s="112" t="n">
        <f aca="false">IF(G14&gt;$F$47,($F$47-G14)*F14,0)</f>
        <v>-4.21175807250001</v>
      </c>
      <c r="J14" s="105"/>
    </row>
    <row r="15" customFormat="false" ht="14.25" hidden="false" customHeight="true" outlineLevel="0" collapsed="false">
      <c r="A15" s="122" t="n">
        <f aca="false">'$ VOLS'!E117</f>
        <v>5.21</v>
      </c>
      <c r="B15" s="123" t="n">
        <f aca="false">+B14+1</f>
        <v>36954</v>
      </c>
      <c r="C15" s="104" t="n">
        <v>763.7741935</v>
      </c>
      <c r="D15" s="124" t="n">
        <f aca="false">IF(C15&gt;$D$7,$D$7,C15)</f>
        <v>763.7741935</v>
      </c>
      <c r="E15" s="124" t="n">
        <f aca="false">IF(C15&gt;$D$7,C15-D15,0)</f>
        <v>0</v>
      </c>
      <c r="F15" s="124" t="n">
        <f aca="false">IF(C15&lt;$D$8,$D$8-C15,0)</f>
        <v>25.5258065</v>
      </c>
      <c r="G15" s="125" t="n">
        <f aca="false">+A15-0.08-$J$47</f>
        <v>4.992</v>
      </c>
      <c r="H15" s="126" t="n">
        <f aca="false">+G15*E15</f>
        <v>0</v>
      </c>
      <c r="I15" s="112" t="n">
        <f aca="false">IF(G15&gt;$F$47,($F$47-G15)*F15,0)</f>
        <v>-4.21175807250001</v>
      </c>
      <c r="J15" s="105"/>
    </row>
    <row r="16" customFormat="false" ht="14.25" hidden="false" customHeight="true" outlineLevel="0" collapsed="false">
      <c r="A16" s="122" t="n">
        <f aca="false">'$ VOLS'!E118</f>
        <v>5.21</v>
      </c>
      <c r="B16" s="123" t="n">
        <f aca="false">+B15+1</f>
        <v>36955</v>
      </c>
      <c r="C16" s="104" t="n">
        <v>763.7741935</v>
      </c>
      <c r="D16" s="124" t="n">
        <f aca="false">IF(C16&gt;$D$7,$D$7,C16)</f>
        <v>763.7741935</v>
      </c>
      <c r="E16" s="124" t="n">
        <f aca="false">IF(C16&gt;$D$7,C16-D16,0)</f>
        <v>0</v>
      </c>
      <c r="F16" s="124" t="n">
        <f aca="false">IF(C16&lt;$D$8,$D$8-C16,0)</f>
        <v>25.5258065</v>
      </c>
      <c r="G16" s="125" t="n">
        <f aca="false">+A16-0.08-$J$47</f>
        <v>4.992</v>
      </c>
      <c r="H16" s="126" t="n">
        <f aca="false">+G16*E16</f>
        <v>0</v>
      </c>
      <c r="I16" s="112" t="n">
        <f aca="false">IF(G16&gt;$F$47,($F$47-G16)*F16,0)</f>
        <v>-4.21175807250001</v>
      </c>
      <c r="J16" s="105"/>
    </row>
    <row r="17" customFormat="false" ht="14.25" hidden="false" customHeight="true" outlineLevel="0" collapsed="false">
      <c r="A17" s="122" t="n">
        <f aca="false">'$ VOLS'!E119</f>
        <v>5.325</v>
      </c>
      <c r="B17" s="123" t="n">
        <f aca="false">+B16+1</f>
        <v>36956</v>
      </c>
      <c r="C17" s="104" t="n">
        <v>763.7741935</v>
      </c>
      <c r="D17" s="124" t="n">
        <f aca="false">IF(C17&gt;$D$7,$D$7,C17)</f>
        <v>763.7741935</v>
      </c>
      <c r="E17" s="124" t="n">
        <f aca="false">IF(C17&gt;$D$7,C17-D17,0)</f>
        <v>0</v>
      </c>
      <c r="F17" s="124" t="n">
        <f aca="false">IF(C17&lt;$D$8,$D$8-C17,0)</f>
        <v>25.5258065</v>
      </c>
      <c r="G17" s="125" t="n">
        <f aca="false">+A17-0.08-$J$47</f>
        <v>5.107</v>
      </c>
      <c r="H17" s="126" t="n">
        <f aca="false">+G17*E17</f>
        <v>0</v>
      </c>
      <c r="I17" s="112" t="n">
        <f aca="false">IF(G17&gt;$F$47,($F$47-G17)*F17,0)</f>
        <v>-7.14722582000002</v>
      </c>
      <c r="J17" s="105"/>
    </row>
    <row r="18" customFormat="false" ht="14.25" hidden="false" customHeight="true" outlineLevel="0" collapsed="false">
      <c r="A18" s="122" t="n">
        <f aca="false">'$ VOLS'!E120</f>
        <v>5.275</v>
      </c>
      <c r="B18" s="123" t="n">
        <f aca="false">+B17+1</f>
        <v>36957</v>
      </c>
      <c r="C18" s="104" t="n">
        <v>763.7741935</v>
      </c>
      <c r="D18" s="124" t="n">
        <f aca="false">IF(C18&gt;$D$7,$D$7,C18)</f>
        <v>763.7741935</v>
      </c>
      <c r="E18" s="124" t="n">
        <f aca="false">IF(C18&gt;$D$7,C18-D18,0)</f>
        <v>0</v>
      </c>
      <c r="F18" s="124" t="n">
        <f aca="false">IF(C18&lt;$D$8,$D$8-C18,0)</f>
        <v>25.5258065</v>
      </c>
      <c r="G18" s="125" t="n">
        <f aca="false">+A18-0.08-$J$47</f>
        <v>5.057</v>
      </c>
      <c r="H18" s="126" t="n">
        <f aca="false">+G18*E18</f>
        <v>0</v>
      </c>
      <c r="I18" s="112" t="n">
        <f aca="false">IF(G18&gt;$F$47,($F$47-G18)*F18,0)</f>
        <v>-5.87093549500002</v>
      </c>
      <c r="J18" s="105"/>
    </row>
    <row r="19" customFormat="false" ht="14.25" hidden="false" customHeight="true" outlineLevel="0" collapsed="false">
      <c r="A19" s="122" t="n">
        <f aca="false">'$ VOLS'!E121</f>
        <v>5.23</v>
      </c>
      <c r="B19" s="123" t="n">
        <f aca="false">+B18+1</f>
        <v>36958</v>
      </c>
      <c r="C19" s="104" t="n">
        <v>763.7741935</v>
      </c>
      <c r="D19" s="124" t="n">
        <f aca="false">IF(C19&gt;$D$7,$D$7,C19)</f>
        <v>763.7741935</v>
      </c>
      <c r="E19" s="124" t="n">
        <f aca="false">IF(C19&gt;$D$7,C19-D19,0)</f>
        <v>0</v>
      </c>
      <c r="F19" s="124" t="n">
        <f aca="false">IF(C19&lt;$D$8,$D$8-C19,0)</f>
        <v>25.5258065</v>
      </c>
      <c r="G19" s="125" t="n">
        <f aca="false">+A19-0.08-$J$47</f>
        <v>5.012</v>
      </c>
      <c r="H19" s="126" t="n">
        <f aca="false">+G19*E19</f>
        <v>0</v>
      </c>
      <c r="I19" s="112" t="n">
        <f aca="false">IF(G19&gt;$F$47,($F$47-G19)*F19,0)</f>
        <v>-4.72227420250002</v>
      </c>
      <c r="J19" s="105"/>
    </row>
    <row r="20" customFormat="false" ht="14.25" hidden="false" customHeight="true" outlineLevel="0" collapsed="false">
      <c r="A20" s="122" t="n">
        <f aca="false">'$ VOLS'!E122</f>
        <v>5.23</v>
      </c>
      <c r="B20" s="123" t="n">
        <f aca="false">+B19+1</f>
        <v>36959</v>
      </c>
      <c r="C20" s="104" t="n">
        <v>763.7741935</v>
      </c>
      <c r="D20" s="124" t="n">
        <f aca="false">IF(C20&gt;$D$7,$D$7,C20)</f>
        <v>763.7741935</v>
      </c>
      <c r="E20" s="124" t="n">
        <f aca="false">IF(C20&gt;$D$7,C20-D20,0)</f>
        <v>0</v>
      </c>
      <c r="F20" s="124" t="n">
        <f aca="false">IF(C20&lt;$D$8,$D$8-C20,0)</f>
        <v>25.5258065</v>
      </c>
      <c r="G20" s="125" t="n">
        <f aca="false">+A20-0.08-$J$47</f>
        <v>5.012</v>
      </c>
      <c r="H20" s="126" t="n">
        <f aca="false">+G20*E20</f>
        <v>0</v>
      </c>
      <c r="I20" s="112" t="n">
        <f aca="false">IF(G20&gt;$F$47,($F$47-G20)*F20,0)</f>
        <v>-4.72227420250002</v>
      </c>
      <c r="J20" s="105"/>
    </row>
    <row r="21" customFormat="false" ht="14.25" hidden="false" customHeight="true" outlineLevel="0" collapsed="false">
      <c r="A21" s="122" t="n">
        <f aca="false">'$ VOLS'!E123</f>
        <v>5.12</v>
      </c>
      <c r="B21" s="123" t="n">
        <f aca="false">+B20+1</f>
        <v>36960</v>
      </c>
      <c r="C21" s="104" t="n">
        <v>763.7741935</v>
      </c>
      <c r="D21" s="124" t="n">
        <f aca="false">IF(C21&gt;$D$7,$D$7,C21)</f>
        <v>763.7741935</v>
      </c>
      <c r="E21" s="124" t="n">
        <f aca="false">IF(C21&gt;$D$7,C21-D21,0)</f>
        <v>0</v>
      </c>
      <c r="F21" s="124" t="n">
        <f aca="false">IF(C21&lt;$D$8,$D$8-C21,0)</f>
        <v>25.5258065</v>
      </c>
      <c r="G21" s="125" t="n">
        <f aca="false">+A21-0.08-$J$47</f>
        <v>4.902</v>
      </c>
      <c r="H21" s="126" t="n">
        <f aca="false">+G21*E21</f>
        <v>0</v>
      </c>
      <c r="I21" s="112" t="n">
        <f aca="false">IF(G21&gt;$F$47,($F$47-G21)*F21,0)</f>
        <v>-1.91443548750001</v>
      </c>
      <c r="J21" s="105"/>
    </row>
    <row r="22" customFormat="false" ht="14.25" hidden="false" customHeight="true" outlineLevel="0" collapsed="false">
      <c r="A22" s="122" t="n">
        <f aca="false">'$ VOLS'!E124</f>
        <v>5.12</v>
      </c>
      <c r="B22" s="123" t="n">
        <f aca="false">+B21+1</f>
        <v>36961</v>
      </c>
      <c r="C22" s="104" t="n">
        <v>763.7741935</v>
      </c>
      <c r="D22" s="124" t="n">
        <f aca="false">IF(C22&gt;$D$7,$D$7,C22)</f>
        <v>763.7741935</v>
      </c>
      <c r="E22" s="124" t="n">
        <f aca="false">IF(C22&gt;$D$7,C22-D22,0)</f>
        <v>0</v>
      </c>
      <c r="F22" s="124" t="n">
        <f aca="false">IF(C22&lt;$D$8,$D$8-C22,0)</f>
        <v>25.5258065</v>
      </c>
      <c r="G22" s="125" t="n">
        <f aca="false">+A22-0.08-$J$47</f>
        <v>4.902</v>
      </c>
      <c r="H22" s="126" t="n">
        <f aca="false">+G22*E22</f>
        <v>0</v>
      </c>
      <c r="I22" s="112" t="n">
        <f aca="false">IF(G22&gt;$F$47,($F$47-G22)*F22,0)</f>
        <v>-1.91443548750001</v>
      </c>
      <c r="J22" s="105"/>
    </row>
    <row r="23" customFormat="false" ht="14.25" hidden="false" customHeight="true" outlineLevel="0" collapsed="false">
      <c r="A23" s="122" t="n">
        <f aca="false">'$ VOLS'!E125</f>
        <v>5.12</v>
      </c>
      <c r="B23" s="123" t="n">
        <f aca="false">+B22+1</f>
        <v>36962</v>
      </c>
      <c r="C23" s="104" t="n">
        <v>763.7741935</v>
      </c>
      <c r="D23" s="124" t="n">
        <f aca="false">IF(C23&gt;$D$7,$D$7,C23)</f>
        <v>763.7741935</v>
      </c>
      <c r="E23" s="124" t="n">
        <f aca="false">IF(C23&gt;$D$7,C23-D23,0)</f>
        <v>0</v>
      </c>
      <c r="F23" s="124" t="n">
        <f aca="false">IF(C23&lt;$D$8,$D$8-C23,0)</f>
        <v>25.5258065</v>
      </c>
      <c r="G23" s="125" t="n">
        <f aca="false">+A23-0.08-$J$47</f>
        <v>4.902</v>
      </c>
      <c r="H23" s="126" t="n">
        <f aca="false">+G23*E23</f>
        <v>0</v>
      </c>
      <c r="I23" s="112" t="n">
        <f aca="false">IF(G23&gt;$F$47,($F$47-G23)*F23,0)</f>
        <v>-1.91443548750001</v>
      </c>
      <c r="J23" s="105"/>
    </row>
    <row r="24" customFormat="false" ht="14.25" hidden="false" customHeight="true" outlineLevel="0" collapsed="false">
      <c r="A24" s="122" t="n">
        <f aca="false">'$ VOLS'!E126</f>
        <v>5</v>
      </c>
      <c r="B24" s="123" t="n">
        <f aca="false">+B23+1</f>
        <v>36963</v>
      </c>
      <c r="C24" s="104" t="n">
        <v>763.7741935</v>
      </c>
      <c r="D24" s="124" t="n">
        <f aca="false">IF(C24&gt;$D$7,$D$7,C24)</f>
        <v>763.7741935</v>
      </c>
      <c r="E24" s="124" t="n">
        <f aca="false">IF(C24&gt;$D$7,C24-D24,0)</f>
        <v>0</v>
      </c>
      <c r="F24" s="124" t="n">
        <f aca="false">IF(C24&lt;$D$8,$D$8-C24,0)</f>
        <v>25.5258065</v>
      </c>
      <c r="G24" s="125" t="n">
        <f aca="false">+A24-0.08-$J$47</f>
        <v>4.782</v>
      </c>
      <c r="H24" s="126" t="n">
        <f aca="false">+G24*E24</f>
        <v>0</v>
      </c>
      <c r="I24" s="112" t="n">
        <f aca="false">IF(G24&gt;$F$47,($F$47-G24)*F24,0)</f>
        <v>0</v>
      </c>
      <c r="J24" s="105"/>
    </row>
    <row r="25" customFormat="false" ht="14.25" hidden="false" customHeight="true" outlineLevel="0" collapsed="false">
      <c r="A25" s="122" t="n">
        <f aca="false">'$ VOLS'!E127</f>
        <v>5.085</v>
      </c>
      <c r="B25" s="123" t="n">
        <f aca="false">+B24+1</f>
        <v>36964</v>
      </c>
      <c r="C25" s="104" t="n">
        <v>763.7741935</v>
      </c>
      <c r="D25" s="124" t="n">
        <f aca="false">IF(C25&gt;$D$7,$D$7,C25)</f>
        <v>763.7741935</v>
      </c>
      <c r="E25" s="124" t="n">
        <f aca="false">IF(C25&gt;$D$7,C25-D25,0)</f>
        <v>0</v>
      </c>
      <c r="F25" s="124" t="n">
        <f aca="false">IF(C25&lt;$D$8,$D$8-C25,0)</f>
        <v>25.5258065</v>
      </c>
      <c r="G25" s="125" t="n">
        <f aca="false">+A25-0.08-$J$47</f>
        <v>4.867</v>
      </c>
      <c r="H25" s="126" t="n">
        <f aca="false">+G25*E25</f>
        <v>0</v>
      </c>
      <c r="I25" s="112" t="n">
        <f aca="false">IF(G25&gt;$F$47,($F$47-G25)*F25,0)</f>
        <v>-1.02103226</v>
      </c>
      <c r="J25" s="105"/>
    </row>
    <row r="26" customFormat="false" ht="14.25" hidden="false" customHeight="true" outlineLevel="0" collapsed="false">
      <c r="A26" s="122" t="n">
        <f aca="false">'$ VOLS'!E128</f>
        <v>4.985</v>
      </c>
      <c r="B26" s="123" t="n">
        <f aca="false">+B25+1</f>
        <v>36965</v>
      </c>
      <c r="C26" s="104" t="n">
        <v>763.7741935</v>
      </c>
      <c r="D26" s="124" t="n">
        <f aca="false">IF(C26&gt;$D$7,$D$7,C26)</f>
        <v>763.7741935</v>
      </c>
      <c r="E26" s="124" t="n">
        <f aca="false">IF(C26&gt;$D$7,C26-D26,0)</f>
        <v>0</v>
      </c>
      <c r="F26" s="124" t="n">
        <f aca="false">IF(C26&lt;$D$8,$D$8-C26,0)</f>
        <v>25.5258065</v>
      </c>
      <c r="G26" s="125" t="n">
        <f aca="false">+A26-0.08-$J$47</f>
        <v>4.767</v>
      </c>
      <c r="H26" s="126" t="n">
        <f aca="false">+G26*E26</f>
        <v>0</v>
      </c>
      <c r="I26" s="112" t="n">
        <f aca="false">IF(G26&gt;$F$47,($F$47-G26)*F26,0)</f>
        <v>0</v>
      </c>
      <c r="J26" s="105"/>
    </row>
    <row r="27" customFormat="false" ht="14.25" hidden="false" customHeight="true" outlineLevel="0" collapsed="false">
      <c r="A27" s="122" t="n">
        <f aca="false">'$ VOLS'!E129</f>
        <v>4.95</v>
      </c>
      <c r="B27" s="123" t="n">
        <f aca="false">+B26+1</f>
        <v>36966</v>
      </c>
      <c r="C27" s="104" t="n">
        <v>763.7741935</v>
      </c>
      <c r="D27" s="124" t="n">
        <f aca="false">IF(C27&gt;$D$7,$D$7,C27)</f>
        <v>763.7741935</v>
      </c>
      <c r="E27" s="124" t="n">
        <f aca="false">IF(C27&gt;$D$7,C27-D27,0)</f>
        <v>0</v>
      </c>
      <c r="F27" s="124" t="n">
        <f aca="false">IF(C27&lt;$D$8,$D$8-C27,0)</f>
        <v>25.5258065</v>
      </c>
      <c r="G27" s="125" t="n">
        <f aca="false">+A27-0.08-$J$47</f>
        <v>4.732</v>
      </c>
      <c r="H27" s="126" t="n">
        <f aca="false">+G27*E27</f>
        <v>0</v>
      </c>
      <c r="I27" s="112" t="n">
        <f aca="false">IF(G27&gt;$F$47,($F$47-G27)*F27,0)</f>
        <v>0</v>
      </c>
      <c r="J27" s="105"/>
    </row>
    <row r="28" customFormat="false" ht="14.25" hidden="false" customHeight="true" outlineLevel="0" collapsed="false">
      <c r="A28" s="122" t="n">
        <f aca="false">'$ VOLS'!E130</f>
        <v>5.01</v>
      </c>
      <c r="B28" s="123" t="n">
        <f aca="false">+B27+1</f>
        <v>36967</v>
      </c>
      <c r="C28" s="104" t="n">
        <v>763.7741935</v>
      </c>
      <c r="D28" s="124" t="n">
        <f aca="false">IF(C28&gt;$D$7,$D$7,C28)</f>
        <v>763.7741935</v>
      </c>
      <c r="E28" s="124" t="n">
        <f aca="false">IF(C28&gt;$D$7,C28-D28,0)</f>
        <v>0</v>
      </c>
      <c r="F28" s="124" t="n">
        <f aca="false">IF(C28&lt;$D$8,$D$8-C28,0)</f>
        <v>25.5258065</v>
      </c>
      <c r="G28" s="125" t="n">
        <f aca="false">+A28-0.08-$J$47</f>
        <v>4.792</v>
      </c>
      <c r="H28" s="126" t="n">
        <f aca="false">+G28*E28</f>
        <v>0</v>
      </c>
      <c r="I28" s="112" t="n">
        <f aca="false">IF(G28&gt;$F$47,($F$47-G28)*F28,0)</f>
        <v>0</v>
      </c>
      <c r="J28" s="105"/>
    </row>
    <row r="29" customFormat="false" ht="14.25" hidden="false" customHeight="true" outlineLevel="0" collapsed="false">
      <c r="A29" s="122" t="n">
        <f aca="false">'$ VOLS'!E131</f>
        <v>5.01</v>
      </c>
      <c r="B29" s="123" t="n">
        <f aca="false">+B28+1</f>
        <v>36968</v>
      </c>
      <c r="C29" s="104" t="n">
        <v>763.7741935</v>
      </c>
      <c r="D29" s="124" t="n">
        <f aca="false">IF(C29&gt;$D$7,$D$7,C29)</f>
        <v>763.7741935</v>
      </c>
      <c r="E29" s="124" t="n">
        <f aca="false">IF(C29&gt;$D$7,C29-D29,0)</f>
        <v>0</v>
      </c>
      <c r="F29" s="124" t="n">
        <f aca="false">IF(C29&lt;$D$8,$D$8-C29,0)</f>
        <v>25.5258065</v>
      </c>
      <c r="G29" s="125" t="n">
        <f aca="false">+A29-0.08-$J$47</f>
        <v>4.792</v>
      </c>
      <c r="H29" s="126" t="n">
        <f aca="false">+G29*E29</f>
        <v>0</v>
      </c>
      <c r="I29" s="112" t="n">
        <f aca="false">IF(G29&gt;$F$47,($F$47-G29)*F29,0)</f>
        <v>0</v>
      </c>
      <c r="J29" s="105"/>
    </row>
    <row r="30" customFormat="false" ht="14.25" hidden="false" customHeight="true" outlineLevel="0" collapsed="false">
      <c r="A30" s="122" t="n">
        <f aca="false">'$ VOLS'!E132</f>
        <v>5.01</v>
      </c>
      <c r="B30" s="123" t="n">
        <f aca="false">+B29+1</f>
        <v>36969</v>
      </c>
      <c r="C30" s="104" t="n">
        <v>763.7741935</v>
      </c>
      <c r="D30" s="124" t="n">
        <f aca="false">IF(C30&gt;$D$7,$D$7,C30)</f>
        <v>763.7741935</v>
      </c>
      <c r="E30" s="124" t="n">
        <f aca="false">IF(C30&gt;$D$7,C30-D30,0)</f>
        <v>0</v>
      </c>
      <c r="F30" s="124" t="n">
        <f aca="false">IF(C30&lt;$D$8,$D$8-C30,0)</f>
        <v>25.5258065</v>
      </c>
      <c r="G30" s="125" t="n">
        <f aca="false">+A30-0.08-$J$47</f>
        <v>4.792</v>
      </c>
      <c r="H30" s="126" t="n">
        <f aca="false">+G30*E30</f>
        <v>0</v>
      </c>
      <c r="I30" s="112" t="n">
        <f aca="false">IF(G30&gt;$F$47,($F$47-G30)*F30,0)</f>
        <v>0</v>
      </c>
      <c r="J30" s="105"/>
    </row>
    <row r="31" customFormat="false" ht="14.25" hidden="false" customHeight="true" outlineLevel="0" collapsed="false">
      <c r="A31" s="122" t="n">
        <f aca="false">'$ VOLS'!E133</f>
        <v>5.06</v>
      </c>
      <c r="B31" s="123" t="n">
        <f aca="false">+B30+1</f>
        <v>36970</v>
      </c>
      <c r="C31" s="104" t="n">
        <v>763.7741935</v>
      </c>
      <c r="D31" s="124" t="n">
        <f aca="false">IF(C31&gt;$D$7,$D$7,C31)</f>
        <v>763.7741935</v>
      </c>
      <c r="E31" s="124" t="n">
        <f aca="false">IF(C31&gt;$D$7,C31-D31,0)</f>
        <v>0</v>
      </c>
      <c r="F31" s="124" t="n">
        <f aca="false">IF(C31&lt;$D$8,$D$8-C31,0)</f>
        <v>25.5258065</v>
      </c>
      <c r="G31" s="125" t="n">
        <f aca="false">+A31-0.08-$J$47</f>
        <v>4.842</v>
      </c>
      <c r="H31" s="126" t="n">
        <f aca="false">+G31*E31</f>
        <v>0</v>
      </c>
      <c r="I31" s="112" t="n">
        <f aca="false">IF(G31&gt;$F$47,($F$47-G31)*F31,0)</f>
        <v>-0.382887097499993</v>
      </c>
      <c r="J31" s="105"/>
    </row>
    <row r="32" customFormat="false" ht="14.25" hidden="false" customHeight="true" outlineLevel="0" collapsed="false">
      <c r="A32" s="122" t="n">
        <f aca="false">'$ VOLS'!E134</f>
        <v>5.065</v>
      </c>
      <c r="B32" s="123" t="n">
        <f aca="false">+B31+1</f>
        <v>36971</v>
      </c>
      <c r="C32" s="104" t="n">
        <v>763.7741935</v>
      </c>
      <c r="D32" s="124" t="n">
        <f aca="false">IF(C32&gt;$D$7,$D$7,C32)</f>
        <v>763.7741935</v>
      </c>
      <c r="E32" s="124" t="n">
        <f aca="false">IF(C32&gt;$D$7,C32-D32,0)</f>
        <v>0</v>
      </c>
      <c r="F32" s="124" t="n">
        <f aca="false">IF(C32&lt;$D$8,$D$8-C32,0)</f>
        <v>25.5258065</v>
      </c>
      <c r="G32" s="125" t="n">
        <f aca="false">+A32-0.08-$J$47</f>
        <v>4.847</v>
      </c>
      <c r="H32" s="126" t="n">
        <f aca="false">+G32*E32</f>
        <v>0</v>
      </c>
      <c r="I32" s="112" t="n">
        <f aca="false">IF(G32&gt;$F$47,($F$47-G32)*F32,0)</f>
        <v>-0.510516130000013</v>
      </c>
      <c r="J32" s="105"/>
    </row>
    <row r="33" customFormat="false" ht="14.25" hidden="false" customHeight="true" outlineLevel="0" collapsed="false">
      <c r="A33" s="122" t="n">
        <f aca="false">'$ VOLS'!E135</f>
        <v>5.135</v>
      </c>
      <c r="B33" s="123" t="n">
        <f aca="false">+B32+1</f>
        <v>36972</v>
      </c>
      <c r="C33" s="104" t="n">
        <v>763.7741935</v>
      </c>
      <c r="D33" s="124" t="n">
        <f aca="false">IF(C33&gt;$D$7,$D$7,C33)</f>
        <v>763.7741935</v>
      </c>
      <c r="E33" s="124" t="n">
        <f aca="false">IF(C33&gt;$D$7,C33-D33,0)</f>
        <v>0</v>
      </c>
      <c r="F33" s="124" t="n">
        <f aca="false">IF(C33&lt;$D$8,$D$8-C33,0)</f>
        <v>25.5258065</v>
      </c>
      <c r="G33" s="125" t="n">
        <f aca="false">+A33-0.08-$J$47</f>
        <v>4.917</v>
      </c>
      <c r="H33" s="126" t="n">
        <f aca="false">+G33*E33</f>
        <v>0</v>
      </c>
      <c r="I33" s="112" t="n">
        <f aca="false">IF(G33&gt;$F$47,($F$47-G33)*F33,0)</f>
        <v>-2.297322585</v>
      </c>
      <c r="J33" s="105"/>
    </row>
    <row r="34" customFormat="false" ht="14.25" hidden="false" customHeight="true" outlineLevel="0" collapsed="false">
      <c r="A34" s="122" t="n">
        <f aca="false">'$ VOLS'!E136</f>
        <v>4.995</v>
      </c>
      <c r="B34" s="123" t="n">
        <f aca="false">+B33+1</f>
        <v>36973</v>
      </c>
      <c r="C34" s="104" t="n">
        <v>763.7741935</v>
      </c>
      <c r="D34" s="124" t="n">
        <f aca="false">IF(C34&gt;$D$7,$D$7,C34)</f>
        <v>763.7741935</v>
      </c>
      <c r="E34" s="124" t="n">
        <f aca="false">IF(C34&gt;$D$7,C34-D34,0)</f>
        <v>0</v>
      </c>
      <c r="F34" s="124" t="n">
        <f aca="false">IF(C34&lt;$D$8,$D$8-C34,0)</f>
        <v>25.5258065</v>
      </c>
      <c r="G34" s="125" t="n">
        <f aca="false">+A34-0.08-$J$47</f>
        <v>4.777</v>
      </c>
      <c r="H34" s="126" t="n">
        <f aca="false">+G34*E34</f>
        <v>0</v>
      </c>
      <c r="I34" s="112" t="n">
        <f aca="false">IF(G34&gt;$F$47,($F$47-G34)*F34,0)</f>
        <v>0</v>
      </c>
      <c r="J34" s="105"/>
    </row>
    <row r="35" customFormat="false" ht="14.25" hidden="false" customHeight="true" outlineLevel="0" collapsed="false">
      <c r="A35" s="122" t="n">
        <f aca="false">'$ VOLS'!E137</f>
        <v>5.225</v>
      </c>
      <c r="B35" s="123" t="n">
        <f aca="false">+B34+1</f>
        <v>36974</v>
      </c>
      <c r="C35" s="104" t="n">
        <v>763.7741935</v>
      </c>
      <c r="D35" s="124" t="n">
        <f aca="false">IF(C35&gt;$D$7,$D$7,C35)</f>
        <v>763.7741935</v>
      </c>
      <c r="E35" s="124" t="n">
        <f aca="false">IF(C35&gt;$D$7,C35-D35,0)</f>
        <v>0</v>
      </c>
      <c r="F35" s="124" t="n">
        <f aca="false">IF(C35&lt;$D$8,$D$8-C35,0)</f>
        <v>25.5258065</v>
      </c>
      <c r="G35" s="125" t="n">
        <f aca="false">+A35-0.08-$J$47</f>
        <v>5.007</v>
      </c>
      <c r="H35" s="126" t="n">
        <f aca="false">+G35*E35</f>
        <v>0</v>
      </c>
      <c r="I35" s="112" t="n">
        <f aca="false">IF(G35&gt;$F$47,($F$47-G35)*F35,0)</f>
        <v>-4.59464517</v>
      </c>
      <c r="J35" s="105"/>
    </row>
    <row r="36" customFormat="false" ht="14.25" hidden="false" customHeight="true" outlineLevel="0" collapsed="false">
      <c r="A36" s="122" t="n">
        <f aca="false">'$ VOLS'!E138</f>
        <v>5.225</v>
      </c>
      <c r="B36" s="123" t="n">
        <f aca="false">+B35+1</f>
        <v>36975</v>
      </c>
      <c r="C36" s="104" t="n">
        <v>763.7741935</v>
      </c>
      <c r="D36" s="124" t="n">
        <f aca="false">IF(C36&gt;$D$7,$D$7,C36)</f>
        <v>763.7741935</v>
      </c>
      <c r="E36" s="124" t="n">
        <f aca="false">IF(C36&gt;$D$7,C36-D36,0)</f>
        <v>0</v>
      </c>
      <c r="F36" s="124" t="n">
        <f aca="false">IF(C36&lt;$D$8,$D$8-C36,0)</f>
        <v>25.5258065</v>
      </c>
      <c r="G36" s="125" t="n">
        <f aca="false">+A36-0.08-$J$47</f>
        <v>5.007</v>
      </c>
      <c r="H36" s="126" t="n">
        <f aca="false">+G36*E36</f>
        <v>0</v>
      </c>
      <c r="I36" s="112" t="n">
        <f aca="false">IF(G36&gt;$F$47,($F$47-G36)*F36,0)</f>
        <v>-4.59464517</v>
      </c>
      <c r="J36" s="105"/>
    </row>
    <row r="37" customFormat="false" ht="14.25" hidden="false" customHeight="true" outlineLevel="0" collapsed="false">
      <c r="A37" s="122" t="n">
        <f aca="false">'$ VOLS'!E139</f>
        <v>5.225</v>
      </c>
      <c r="B37" s="123" t="n">
        <f aca="false">+B36+1</f>
        <v>36976</v>
      </c>
      <c r="C37" s="104" t="n">
        <v>763.7741935</v>
      </c>
      <c r="D37" s="124" t="n">
        <f aca="false">IF(C37&gt;$D$7,$D$7,C37)</f>
        <v>763.7741935</v>
      </c>
      <c r="E37" s="124" t="n">
        <f aca="false">IF(C37&gt;$D$7,C37-D37,0)</f>
        <v>0</v>
      </c>
      <c r="F37" s="124" t="n">
        <f aca="false">IF(C37&lt;$D$8,$D$8-C37,0)</f>
        <v>25.5258065</v>
      </c>
      <c r="G37" s="125" t="n">
        <f aca="false">+A37-0.08-$J$47</f>
        <v>5.007</v>
      </c>
      <c r="H37" s="126" t="n">
        <f aca="false">+G37*E37</f>
        <v>0</v>
      </c>
      <c r="I37" s="112" t="n">
        <f aca="false">IF(G37&gt;$F$47,($F$47-G37)*F37,0)</f>
        <v>-4.59464517</v>
      </c>
      <c r="J37" s="105"/>
    </row>
    <row r="38" customFormat="false" ht="14.25" hidden="false" customHeight="true" outlineLevel="0" collapsed="false">
      <c r="A38" s="122" t="n">
        <f aca="false">'$ VOLS'!E140</f>
        <v>5.235</v>
      </c>
      <c r="B38" s="123" t="n">
        <f aca="false">+B37+1</f>
        <v>36977</v>
      </c>
      <c r="C38" s="104" t="n">
        <v>763.7741935</v>
      </c>
      <c r="D38" s="124" t="n">
        <f aca="false">IF(C38&gt;$D$7,$D$7,C38)</f>
        <v>763.7741935</v>
      </c>
      <c r="E38" s="124" t="n">
        <f aca="false">IF(C38&gt;$D$7,C38-D38,0)</f>
        <v>0</v>
      </c>
      <c r="F38" s="124" t="n">
        <f aca="false">IF(C38&lt;$D$8,$D$8-C38,0)</f>
        <v>25.5258065</v>
      </c>
      <c r="G38" s="125" t="n">
        <f aca="false">+A38-0.08-$J$47</f>
        <v>5.017</v>
      </c>
      <c r="H38" s="126" t="n">
        <f aca="false">+G38*E38</f>
        <v>0</v>
      </c>
      <c r="I38" s="112" t="n">
        <f aca="false">IF(G38&gt;$F$47,($F$47-G38)*F38,0)</f>
        <v>-4.84990323500002</v>
      </c>
      <c r="J38" s="105"/>
    </row>
    <row r="39" customFormat="false" ht="14.25" hidden="false" customHeight="true" outlineLevel="0" collapsed="false">
      <c r="A39" s="122" t="n">
        <f aca="false">'$ VOLS'!E141</f>
        <v>5.425</v>
      </c>
      <c r="B39" s="123" t="n">
        <f aca="false">+B38+1</f>
        <v>36978</v>
      </c>
      <c r="C39" s="104" t="n">
        <v>763.7741935</v>
      </c>
      <c r="D39" s="124" t="n">
        <f aca="false">IF(C39&gt;$D$7,$D$7,C39)</f>
        <v>763.7741935</v>
      </c>
      <c r="E39" s="124" t="n">
        <f aca="false">IF(C39&gt;$D$7,C39-D39,0)</f>
        <v>0</v>
      </c>
      <c r="F39" s="124" t="n">
        <f aca="false">IF(C39&lt;$D$8,$D$8-C39,0)</f>
        <v>25.5258065</v>
      </c>
      <c r="G39" s="125" t="n">
        <f aca="false">+A39-0.08-$J$47</f>
        <v>5.207</v>
      </c>
      <c r="H39" s="126" t="n">
        <f aca="false">+G39*E39</f>
        <v>0</v>
      </c>
      <c r="I39" s="112" t="n">
        <f aca="false">IF(G39&gt;$F$47,($F$47-G39)*F39,0)</f>
        <v>-9.69980647000002</v>
      </c>
      <c r="J39" s="105"/>
    </row>
    <row r="40" customFormat="false" ht="14.25" hidden="false" customHeight="true" outlineLevel="0" collapsed="false">
      <c r="A40" s="122" t="n">
        <f aca="false">'$ VOLS'!E142</f>
        <v>5.65</v>
      </c>
      <c r="B40" s="123" t="n">
        <f aca="false">+B39+1</f>
        <v>36979</v>
      </c>
      <c r="C40" s="104" t="n">
        <v>763.7741935</v>
      </c>
      <c r="D40" s="124" t="n">
        <f aca="false">IF(C40&gt;$D$7,$D$7,C40)</f>
        <v>763.7741935</v>
      </c>
      <c r="E40" s="124" t="n">
        <f aca="false">IF(C40&gt;$D$7,C40-D40,0)</f>
        <v>0</v>
      </c>
      <c r="F40" s="124" t="n">
        <f aca="false">IF(C40&lt;$D$8,$D$8-C40,0)</f>
        <v>25.5258065</v>
      </c>
      <c r="G40" s="125" t="n">
        <f aca="false">+A40-0.08-$J$47</f>
        <v>5.432</v>
      </c>
      <c r="H40" s="126" t="n">
        <f aca="false">+G40*E40</f>
        <v>0</v>
      </c>
      <c r="I40" s="112" t="n">
        <f aca="false">IF(G40&gt;$F$47,($F$47-G40)*F40,0)</f>
        <v>-15.4431129325</v>
      </c>
      <c r="J40" s="105"/>
    </row>
    <row r="41" customFormat="false" ht="14.25" hidden="false" customHeight="true" outlineLevel="0" collapsed="false">
      <c r="A41" s="122" t="n">
        <f aca="false">'$ VOLS'!E143</f>
        <v>5.345</v>
      </c>
      <c r="B41" s="123" t="n">
        <f aca="false">+B40+1</f>
        <v>36980</v>
      </c>
      <c r="C41" s="104" t="n">
        <v>763.7741935</v>
      </c>
      <c r="D41" s="124" t="n">
        <f aca="false">IF(C41&gt;$D$7,$D$7,C41)</f>
        <v>763.7741935</v>
      </c>
      <c r="E41" s="124" t="n">
        <f aca="false">IF(C41&gt;$D$7,C41-D41,0)</f>
        <v>0</v>
      </c>
      <c r="F41" s="124" t="n">
        <f aca="false">IF(C41&lt;$D$8,$D$8-C41,0)</f>
        <v>25.5258065</v>
      </c>
      <c r="G41" s="125" t="n">
        <f aca="false">+A41-0.08-$J$47</f>
        <v>5.127</v>
      </c>
      <c r="H41" s="126" t="n">
        <f aca="false">+G41*E41</f>
        <v>0</v>
      </c>
      <c r="I41" s="112" t="n">
        <f aca="false">IF(G41&gt;$F$47,($F$47-G41)*F41,0)</f>
        <v>-7.65774195000001</v>
      </c>
      <c r="J41" s="105"/>
    </row>
    <row r="42" customFormat="false" ht="14.25" hidden="false" customHeight="true" outlineLevel="0" collapsed="false">
      <c r="A42" s="122" t="n">
        <f aca="false">'$ VOLS'!E144</f>
        <v>5.3</v>
      </c>
      <c r="B42" s="123" t="n">
        <f aca="false">+B41+1</f>
        <v>36981</v>
      </c>
      <c r="C42" s="104" t="n">
        <v>763.7741935</v>
      </c>
      <c r="D42" s="124" t="n">
        <f aca="false">IF(C42&gt;$D$7,$D$7,C42)</f>
        <v>763.7741935</v>
      </c>
      <c r="E42" s="124" t="n">
        <f aca="false">IF(C42&gt;$D$7,C42-D42,0)</f>
        <v>0</v>
      </c>
      <c r="F42" s="124" t="n">
        <f aca="false">IF(C42&lt;$D$8,$D$8-C42,0)</f>
        <v>25.5258065</v>
      </c>
      <c r="G42" s="125" t="n">
        <f aca="false">+A42-0.08-$J$47</f>
        <v>5.082</v>
      </c>
      <c r="H42" s="126" t="n">
        <f aca="false">+G42*E42</f>
        <v>0</v>
      </c>
      <c r="I42" s="112" t="n">
        <f aca="false">IF(G42&gt;$F$47,($F$47-G42)*F42,0)</f>
        <v>-6.50908065750001</v>
      </c>
      <c r="J42" s="105"/>
    </row>
    <row r="43" customFormat="false" ht="14.25" hidden="false" customHeight="false" outlineLevel="0" collapsed="false">
      <c r="A43" s="127" t="n">
        <f aca="false">AVERAGE(A12:A42)</f>
        <v>5.18032258064516</v>
      </c>
      <c r="B43" s="123" t="s">
        <v>124</v>
      </c>
      <c r="C43" s="128" t="n">
        <f aca="false">SUM(C12:C42)</f>
        <v>23676.9999985</v>
      </c>
      <c r="D43" s="128" t="n">
        <f aca="false">SUM(D12:D42)</f>
        <v>23676.9999985</v>
      </c>
      <c r="E43" s="128" t="n">
        <f aca="false">SUM(E12:E42)</f>
        <v>0</v>
      </c>
      <c r="F43" s="128" t="n">
        <f aca="false">SUM(F12:F42)</f>
        <v>791.300001500001</v>
      </c>
      <c r="G43" s="129" t="n">
        <f aca="false">AVERAGE(G12:G42)</f>
        <v>4.96232258064516</v>
      </c>
      <c r="H43" s="130" t="n">
        <f aca="false">SUM(H12:H42)</f>
        <v>0</v>
      </c>
      <c r="I43" s="131" t="n">
        <f aca="false">SUM(I12:I42)</f>
        <v>-116.142419575</v>
      </c>
      <c r="J43" s="105"/>
    </row>
    <row r="44" customFormat="false" ht="12.75" hidden="false" customHeight="false" outlineLevel="0" collapsed="false">
      <c r="A44" s="101"/>
      <c r="B44" s="28"/>
      <c r="C44" s="29" t="n">
        <f aca="false">D43+E43</f>
        <v>23676.9999985</v>
      </c>
      <c r="D44" s="132" t="s">
        <v>6</v>
      </c>
      <c r="E44" s="133" t="s">
        <v>6</v>
      </c>
      <c r="F44" s="29" t="s">
        <v>6</v>
      </c>
      <c r="G44" s="134" t="s">
        <v>6</v>
      </c>
      <c r="H44" s="30"/>
      <c r="I44" s="31"/>
      <c r="J44" s="105"/>
    </row>
    <row r="45" customFormat="false" ht="14.25" hidden="false" customHeight="false" outlineLevel="0" collapsed="false">
      <c r="A45" s="101"/>
      <c r="B45" s="28" t="s">
        <v>6</v>
      </c>
      <c r="C45" s="29" t="n">
        <f aca="false">+C44-C43</f>
        <v>0</v>
      </c>
      <c r="D45" s="135" t="s">
        <v>125</v>
      </c>
      <c r="E45" s="136" t="s">
        <v>6</v>
      </c>
      <c r="F45" s="137"/>
      <c r="G45" s="30"/>
      <c r="H45" s="30"/>
      <c r="I45" s="31"/>
      <c r="J45" s="105"/>
    </row>
    <row r="46" customFormat="false" ht="5.25" hidden="false" customHeight="true" outlineLevel="0" collapsed="false">
      <c r="A46" s="101"/>
      <c r="B46" s="30"/>
      <c r="C46" s="29"/>
      <c r="D46" s="30"/>
      <c r="E46" s="30"/>
      <c r="F46" s="30"/>
      <c r="G46" s="30"/>
      <c r="H46" s="30"/>
      <c r="I46" s="31"/>
      <c r="J46" s="30"/>
    </row>
    <row r="47" customFormat="false" ht="14.25" hidden="false" customHeight="false" outlineLevel="0" collapsed="false">
      <c r="A47" s="101"/>
      <c r="B47" s="28"/>
      <c r="C47" s="128" t="s">
        <v>126</v>
      </c>
      <c r="D47" s="71"/>
      <c r="E47" s="138" t="n">
        <f aca="false">+D43</f>
        <v>23676.9999985</v>
      </c>
      <c r="F47" s="42" t="n">
        <f aca="false">'$ VOLS'!E11</f>
        <v>4.827</v>
      </c>
      <c r="G47" s="41" t="n">
        <f aca="false">+F47*D43</f>
        <v>114288.87899276</v>
      </c>
      <c r="H47" s="30"/>
      <c r="I47" s="139" t="s">
        <v>127</v>
      </c>
      <c r="J47" s="72" t="n">
        <f aca="false">+'$ VOLS'!C82</f>
        <v>0.138</v>
      </c>
    </row>
    <row r="48" customFormat="false" ht="14.25" hidden="false" customHeight="false" outlineLevel="0" collapsed="false">
      <c r="A48" s="101"/>
      <c r="B48" s="28"/>
      <c r="C48" s="128" t="s">
        <v>128</v>
      </c>
      <c r="D48" s="71"/>
      <c r="E48" s="138" t="n">
        <f aca="false">+E43</f>
        <v>0</v>
      </c>
      <c r="F48" s="71"/>
      <c r="G48" s="41" t="n">
        <f aca="false">+H43</f>
        <v>0</v>
      </c>
      <c r="H48" s="30"/>
      <c r="I48" s="31" t="s">
        <v>129</v>
      </c>
      <c r="J48" s="140" t="n">
        <f aca="false">+'$ VOLS'!C83</f>
        <v>0</v>
      </c>
    </row>
    <row r="49" customFormat="false" ht="14.25" hidden="false" customHeight="false" outlineLevel="0" collapsed="false">
      <c r="A49" s="101"/>
      <c r="B49" s="28"/>
      <c r="C49" s="128" t="s">
        <v>130</v>
      </c>
      <c r="D49" s="71"/>
      <c r="E49" s="141"/>
      <c r="F49" s="71"/>
      <c r="G49" s="142" t="n">
        <f aca="false">+I43</f>
        <v>-116.142419575</v>
      </c>
      <c r="H49" s="30"/>
      <c r="I49" s="31"/>
      <c r="J49" s="30"/>
    </row>
    <row r="50" customFormat="false" ht="15" hidden="false" customHeight="false" outlineLevel="0" collapsed="false">
      <c r="A50" s="101"/>
      <c r="B50" s="28"/>
      <c r="C50" s="128"/>
      <c r="D50" s="71"/>
      <c r="E50" s="138" t="n">
        <f aca="false">SUM(E47:E49)</f>
        <v>23676.9999985</v>
      </c>
      <c r="F50" s="143" t="n">
        <f aca="false">+G50/E50</f>
        <v>4.82209471556437</v>
      </c>
      <c r="G50" s="144" t="n">
        <f aca="false">SUM(G47:G49)</f>
        <v>114172.736573185</v>
      </c>
      <c r="H50" s="145"/>
      <c r="I50" s="31"/>
      <c r="J50" s="30"/>
    </row>
    <row r="51" customFormat="false" ht="13.5" hidden="false" customHeight="false" outlineLevel="0" collapsed="false">
      <c r="A51" s="101"/>
      <c r="B51" s="28" t="s">
        <v>6</v>
      </c>
      <c r="C51" s="29"/>
      <c r="D51" s="30"/>
      <c r="E51" s="30"/>
      <c r="F51" s="30"/>
      <c r="G51" s="30"/>
      <c r="H51" s="30"/>
      <c r="I51" s="31"/>
      <c r="J51" s="30"/>
    </row>
    <row r="52" customFormat="false" ht="12" hidden="false" customHeight="true" outlineLevel="0" collapsed="false">
      <c r="A52" s="113"/>
      <c r="B52" s="117"/>
      <c r="C52" s="104"/>
      <c r="D52" s="105"/>
      <c r="E52" s="105"/>
      <c r="F52" s="105"/>
      <c r="G52" s="146" t="s">
        <v>6</v>
      </c>
      <c r="H52" s="113"/>
      <c r="I52" s="147"/>
      <c r="J52" s="113"/>
    </row>
    <row r="53" customFormat="false" ht="12" hidden="false" customHeight="true" outlineLevel="0" collapsed="false">
      <c r="A53" s="113"/>
      <c r="B53" s="117"/>
      <c r="C53" s="104"/>
      <c r="D53" s="105"/>
      <c r="E53" s="105"/>
      <c r="F53" s="105"/>
      <c r="G53" s="105" t="s">
        <v>6</v>
      </c>
      <c r="H53" s="105"/>
      <c r="I53" s="112"/>
      <c r="J53" s="105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false" showRowColHeaders="true" showZeros="true" rightToLeft="false" tabSelected="false" showOutlineSymbols="true" defaultGridColor="true" view="normal" topLeftCell="B22" colorId="64" zoomScale="100" zoomScaleNormal="100" zoomScalePageLayoutView="100" workbookViewId="0">
      <selection pane="topLeft" activeCell="D49" activeCellId="0" sqref="D49"/>
    </sheetView>
  </sheetViews>
  <sheetFormatPr defaultColWidth="9.05078125" defaultRowHeight="12" customHeight="true" zeroHeight="false" outlineLevelRow="0" outlineLevelCol="0"/>
  <cols>
    <col collapsed="false" customWidth="false" hidden="false" outlineLevel="0" max="1" min="1" style="100" width="8.99"/>
    <col collapsed="false" customWidth="false" hidden="false" outlineLevel="0" max="2" min="2" style="25" width="8.99"/>
    <col collapsed="false" customWidth="true" hidden="false" outlineLevel="0" max="3" min="3" style="26" width="15.37"/>
    <col collapsed="false" customWidth="true" hidden="false" outlineLevel="0" max="4" min="4" style="0" width="14.74"/>
    <col collapsed="false" customWidth="true" hidden="false" outlineLevel="0" max="5" min="5" style="0" width="16.24"/>
    <col collapsed="false" customWidth="true" hidden="false" outlineLevel="0" max="6" min="6" style="0" width="15.49"/>
    <col collapsed="false" customWidth="true" hidden="false" outlineLevel="0" max="7" min="7" style="0" width="15.74"/>
    <col collapsed="false" customWidth="true" hidden="false" outlineLevel="0" max="8" min="8" style="0" width="15.37"/>
    <col collapsed="false" customWidth="true" hidden="false" outlineLevel="0" max="9" min="9" style="27" width="14.62"/>
    <col collapsed="false" customWidth="true" hidden="false" outlineLevel="0" max="10" min="10" style="0" width="11.74"/>
  </cols>
  <sheetData>
    <row r="1" customFormat="false" ht="15" hidden="false" customHeight="true" outlineLevel="0" collapsed="false">
      <c r="A1" s="101" t="s">
        <v>6</v>
      </c>
      <c r="B1" s="28"/>
      <c r="C1" s="29"/>
      <c r="D1" s="30"/>
      <c r="E1" s="30"/>
      <c r="F1" s="30"/>
      <c r="G1" s="30"/>
      <c r="H1" s="30"/>
      <c r="I1" s="31"/>
      <c r="J1" s="30"/>
    </row>
    <row r="2" customFormat="false" ht="22.5" hidden="false" customHeight="false" outlineLevel="0" collapsed="false">
      <c r="A2" s="102"/>
      <c r="B2" s="103" t="s">
        <v>103</v>
      </c>
      <c r="C2" s="104"/>
      <c r="D2" s="105"/>
      <c r="E2" s="105"/>
      <c r="F2" s="105"/>
      <c r="G2" s="105"/>
      <c r="H2" s="106"/>
      <c r="I2" s="107" t="s">
        <v>6</v>
      </c>
      <c r="J2" s="106"/>
    </row>
    <row r="3" customFormat="false" ht="22.5" hidden="false" customHeight="false" outlineLevel="0" collapsed="false">
      <c r="A3" s="102"/>
      <c r="B3" s="108" t="s">
        <v>131</v>
      </c>
      <c r="C3" s="104"/>
      <c r="D3" s="105"/>
      <c r="E3" s="105"/>
      <c r="F3" s="105"/>
      <c r="G3" s="105" t="s">
        <v>6</v>
      </c>
      <c r="H3" s="106"/>
      <c r="I3" s="107"/>
      <c r="J3" s="106"/>
    </row>
    <row r="4" customFormat="false" ht="18.75" hidden="false" customHeight="false" outlineLevel="0" collapsed="false">
      <c r="A4" s="102"/>
      <c r="B4" s="109" t="n">
        <f aca="false">+'$ VOLS'!B6</f>
        <v>36951</v>
      </c>
      <c r="C4" s="104"/>
      <c r="D4" s="105"/>
      <c r="E4" s="105"/>
      <c r="F4" s="105"/>
      <c r="G4" s="105" t="s">
        <v>6</v>
      </c>
      <c r="H4" s="106"/>
      <c r="I4" s="107"/>
      <c r="J4" s="106"/>
    </row>
    <row r="5" customFormat="false" ht="9" hidden="false" customHeight="true" outlineLevel="0" collapsed="false">
      <c r="A5" s="102"/>
      <c r="B5" s="111"/>
      <c r="C5" s="104"/>
      <c r="D5" s="105"/>
      <c r="E5" s="105"/>
      <c r="F5" s="105"/>
      <c r="G5" s="105" t="s">
        <v>6</v>
      </c>
      <c r="H5" s="106"/>
      <c r="I5" s="112"/>
      <c r="J5" s="106"/>
    </row>
    <row r="6" customFormat="false" ht="12.75" hidden="false" customHeight="false" outlineLevel="0" collapsed="false">
      <c r="A6" s="113"/>
      <c r="B6" s="105" t="s">
        <v>105</v>
      </c>
      <c r="C6" s="104"/>
      <c r="D6" s="104" t="n">
        <f aca="false">'$ VOLS'!G10</f>
        <v>328</v>
      </c>
      <c r="E6" s="105"/>
      <c r="F6" s="105"/>
      <c r="H6" s="105"/>
      <c r="I6" s="112"/>
      <c r="J6" s="105"/>
    </row>
    <row r="7" customFormat="false" ht="12.75" hidden="false" customHeight="false" outlineLevel="0" collapsed="false">
      <c r="A7" s="113"/>
      <c r="B7" s="105" t="s">
        <v>106</v>
      </c>
      <c r="C7" s="104"/>
      <c r="D7" s="104" t="n">
        <f aca="false">+D6*1.1</f>
        <v>360.8</v>
      </c>
      <c r="E7" s="105"/>
      <c r="F7" s="105"/>
      <c r="H7" s="105"/>
      <c r="I7" s="112"/>
      <c r="J7" s="105"/>
    </row>
    <row r="8" customFormat="false" ht="12.75" hidden="false" customHeight="false" outlineLevel="0" collapsed="false">
      <c r="A8" s="113"/>
      <c r="B8" s="105" t="s">
        <v>107</v>
      </c>
      <c r="C8" s="104"/>
      <c r="D8" s="104" t="n">
        <f aca="false">+D6*0.9</f>
        <v>295.2</v>
      </c>
      <c r="E8" s="105"/>
      <c r="F8" s="114" t="s">
        <v>108</v>
      </c>
      <c r="G8" s="115" t="s">
        <v>45</v>
      </c>
      <c r="H8" s="105"/>
      <c r="I8" s="112"/>
      <c r="J8" s="116" t="s">
        <v>110</v>
      </c>
    </row>
    <row r="9" customFormat="false" ht="13.5" hidden="false" customHeight="true" outlineLevel="0" collapsed="false">
      <c r="A9" s="113"/>
      <c r="B9" s="117"/>
      <c r="C9" s="119"/>
      <c r="D9" s="105"/>
      <c r="E9" s="114" t="s">
        <v>6</v>
      </c>
      <c r="F9" s="114" t="s">
        <v>111</v>
      </c>
      <c r="G9" s="115" t="s">
        <v>112</v>
      </c>
      <c r="H9" s="115"/>
      <c r="I9" s="105"/>
      <c r="J9" s="116" t="s">
        <v>113</v>
      </c>
    </row>
    <row r="10" customFormat="false" ht="12.75" hidden="false" customHeight="false" outlineLevel="0" collapsed="false">
      <c r="A10" s="113"/>
      <c r="B10" s="117"/>
      <c r="C10" s="119"/>
      <c r="D10" s="114" t="s">
        <v>115</v>
      </c>
      <c r="E10" s="114" t="s">
        <v>116</v>
      </c>
      <c r="F10" s="114" t="s">
        <v>115</v>
      </c>
      <c r="G10" s="106" t="s">
        <v>117</v>
      </c>
      <c r="H10" s="115" t="str">
        <f aca="false">+E10</f>
        <v>EXCESS</v>
      </c>
      <c r="I10" s="112" t="s">
        <v>118</v>
      </c>
      <c r="J10" s="116" t="s">
        <v>119</v>
      </c>
    </row>
    <row r="11" customFormat="false" ht="12.75" hidden="false" customHeight="false" outlineLevel="0" collapsed="false">
      <c r="A11" s="102"/>
      <c r="B11" s="106"/>
      <c r="C11" s="119" t="s">
        <v>114</v>
      </c>
      <c r="D11" s="106" t="str">
        <f aca="false">+E11</f>
        <v>VOLUME</v>
      </c>
      <c r="E11" s="106" t="s">
        <v>108</v>
      </c>
      <c r="F11" s="114" t="s">
        <v>121</v>
      </c>
      <c r="G11" s="106" t="s">
        <v>122</v>
      </c>
      <c r="H11" s="121" t="str">
        <f aca="false">+I11</f>
        <v>AMOUNT</v>
      </c>
      <c r="I11" s="112" t="s">
        <v>123</v>
      </c>
      <c r="J11" s="116" t="n">
        <v>1.04</v>
      </c>
    </row>
    <row r="12" customFormat="false" ht="14.25" hidden="false" customHeight="true" outlineLevel="0" collapsed="false">
      <c r="A12" s="122" t="n">
        <f aca="false">'$ VOLS'!C114</f>
        <v>5.18</v>
      </c>
      <c r="B12" s="123" t="n">
        <v>36951</v>
      </c>
      <c r="C12" s="104" t="n">
        <v>1595</v>
      </c>
      <c r="D12" s="124" t="n">
        <f aca="false">IF(C12&gt;$D$7,$D$7,C12)</f>
        <v>360.8</v>
      </c>
      <c r="E12" s="124" t="n">
        <f aca="false">IF(C12&gt;$D$7,C12-D12,0)</f>
        <v>1234.2</v>
      </c>
      <c r="F12" s="124" t="n">
        <f aca="false">IF(C12&lt;$D$8,$D$8-C12,0)</f>
        <v>0</v>
      </c>
      <c r="G12" s="125" t="n">
        <f aca="false">ROUND(A12-$I$47-(A12-$I$47)*$I$48,4)</f>
        <v>5.0801</v>
      </c>
      <c r="H12" s="126" t="n">
        <f aca="false">+G12*E12</f>
        <v>6269.85942</v>
      </c>
      <c r="I12" s="112" t="n">
        <f aca="false">IF(G12&gt;$F$47,($F$47-G12)*F12,0)</f>
        <v>-0</v>
      </c>
      <c r="J12" s="148" t="n">
        <f aca="false">C12*$J$11</f>
        <v>1658.8</v>
      </c>
    </row>
    <row r="13" customFormat="false" ht="14.25" hidden="false" customHeight="true" outlineLevel="0" collapsed="false">
      <c r="A13" s="122" t="n">
        <f aca="false">'$ VOLS'!C115</f>
        <v>5.105</v>
      </c>
      <c r="B13" s="123" t="n">
        <f aca="false">+B12+1</f>
        <v>36952</v>
      </c>
      <c r="C13" s="104" t="n">
        <v>1579</v>
      </c>
      <c r="D13" s="124" t="n">
        <f aca="false">IF(C13&gt;$D$7,$D$7,C13)</f>
        <v>360.8</v>
      </c>
      <c r="E13" s="124" t="n">
        <f aca="false">IF(C13&gt;$D$7,C13-D13,0)</f>
        <v>1218.2</v>
      </c>
      <c r="F13" s="124" t="n">
        <f aca="false">IF(C13&lt;$D$8,$D$8-C13,0)</f>
        <v>0</v>
      </c>
      <c r="G13" s="125" t="n">
        <f aca="false">ROUND(A13-$I$47-(A13-$I$47)*$I$48,4)</f>
        <v>5.0055</v>
      </c>
      <c r="H13" s="126" t="n">
        <f aca="false">+G13*E13</f>
        <v>6097.7001</v>
      </c>
      <c r="I13" s="112" t="n">
        <f aca="false">IF(G13&gt;$F$47,($F$47-G13)*F13,0)</f>
        <v>-0</v>
      </c>
      <c r="J13" s="148" t="n">
        <f aca="false">C13*$J$11</f>
        <v>1642.16</v>
      </c>
    </row>
    <row r="14" customFormat="false" ht="14.25" hidden="false" customHeight="true" outlineLevel="0" collapsed="false">
      <c r="A14" s="122" t="n">
        <f aca="false">'$ VOLS'!C116</f>
        <v>5.13</v>
      </c>
      <c r="B14" s="123" t="n">
        <f aca="false">+B13+1</f>
        <v>36953</v>
      </c>
      <c r="C14" s="104" t="n">
        <v>1571</v>
      </c>
      <c r="D14" s="124" t="n">
        <f aca="false">IF(C14&gt;$D$7,$D$7,C14)</f>
        <v>360.8</v>
      </c>
      <c r="E14" s="124" t="n">
        <f aca="false">IF(C14&gt;$D$7,C14-D14,0)</f>
        <v>1210.2</v>
      </c>
      <c r="F14" s="124" t="n">
        <f aca="false">IF(C14&lt;$D$8,$D$8-C14,0)</f>
        <v>0</v>
      </c>
      <c r="G14" s="125" t="n">
        <f aca="false">ROUND(A14-$I$47-(A14-$I$47)*$I$48,4)</f>
        <v>5.0304</v>
      </c>
      <c r="H14" s="126" t="n">
        <f aca="false">+G14*E14</f>
        <v>6087.79008</v>
      </c>
      <c r="I14" s="112" t="n">
        <f aca="false">IF(G14&gt;$F$47,($F$47-G14)*F14,0)</f>
        <v>-0</v>
      </c>
      <c r="J14" s="148" t="n">
        <f aca="false">C14*$J$11</f>
        <v>1633.84</v>
      </c>
    </row>
    <row r="15" customFormat="false" ht="14.25" hidden="false" customHeight="true" outlineLevel="0" collapsed="false">
      <c r="A15" s="122" t="n">
        <f aca="false">'$ VOLS'!C117</f>
        <v>5.13</v>
      </c>
      <c r="B15" s="123" t="n">
        <f aca="false">+B14+1</f>
        <v>36954</v>
      </c>
      <c r="C15" s="104" t="n">
        <v>1534</v>
      </c>
      <c r="D15" s="124" t="n">
        <f aca="false">IF(C15&gt;$D$7,$D$7,C15)</f>
        <v>360.8</v>
      </c>
      <c r="E15" s="124" t="n">
        <f aca="false">IF(C15&gt;$D$7,C15-D15,0)</f>
        <v>1173.2</v>
      </c>
      <c r="F15" s="124" t="n">
        <f aca="false">IF(C15&lt;$D$8,$D$8-C15,0)</f>
        <v>0</v>
      </c>
      <c r="G15" s="125" t="n">
        <f aca="false">ROUND(A15-$I$47-(A15-$I$47)*$I$48,4)</f>
        <v>5.0304</v>
      </c>
      <c r="H15" s="126" t="n">
        <f aca="false">+G15*E15</f>
        <v>5901.66528</v>
      </c>
      <c r="I15" s="112" t="n">
        <f aca="false">IF(G15&gt;$F$47,($F$47-G15)*F15,0)</f>
        <v>-0</v>
      </c>
      <c r="J15" s="148" t="n">
        <f aca="false">C15*$J$11</f>
        <v>1595.36</v>
      </c>
    </row>
    <row r="16" customFormat="false" ht="14.25" hidden="false" customHeight="true" outlineLevel="0" collapsed="false">
      <c r="A16" s="122" t="n">
        <f aca="false">'$ VOLS'!C118</f>
        <v>5.13</v>
      </c>
      <c r="B16" s="123" t="n">
        <f aca="false">+B15+1</f>
        <v>36955</v>
      </c>
      <c r="C16" s="104" t="n">
        <v>1527</v>
      </c>
      <c r="D16" s="124" t="n">
        <f aca="false">IF(C16&gt;$D$7,$D$7,C16)</f>
        <v>360.8</v>
      </c>
      <c r="E16" s="124" t="n">
        <f aca="false">IF(C16&gt;$D$7,C16-D16,0)</f>
        <v>1166.2</v>
      </c>
      <c r="F16" s="124" t="n">
        <f aca="false">IF(C16&lt;$D$8,$D$8-C16,0)</f>
        <v>0</v>
      </c>
      <c r="G16" s="125" t="n">
        <f aca="false">ROUND(A16-$I$47-(A16-$I$47)*$I$48,4)</f>
        <v>5.0304</v>
      </c>
      <c r="H16" s="126" t="n">
        <f aca="false">+G16*E16</f>
        <v>5866.45248</v>
      </c>
      <c r="I16" s="112" t="n">
        <v>0</v>
      </c>
      <c r="J16" s="148" t="n">
        <f aca="false">C16*$J$11</f>
        <v>1588.08</v>
      </c>
    </row>
    <row r="17" customFormat="false" ht="14.25" hidden="false" customHeight="true" outlineLevel="0" collapsed="false">
      <c r="A17" s="122" t="n">
        <f aca="false">'$ VOLS'!C119</f>
        <v>5.315</v>
      </c>
      <c r="B17" s="123" t="n">
        <f aca="false">+B16+1</f>
        <v>36956</v>
      </c>
      <c r="C17" s="104" t="n">
        <v>1542</v>
      </c>
      <c r="D17" s="124" t="n">
        <f aca="false">IF(C17&gt;$D$7,$D$7,C17)</f>
        <v>360.8</v>
      </c>
      <c r="E17" s="124" t="n">
        <f aca="false">IF(C17&gt;$D$7,C17-D17,0)</f>
        <v>1181.2</v>
      </c>
      <c r="F17" s="124" t="n">
        <f aca="false">IF(C17&lt;$D$8,$D$8-C17,0)</f>
        <v>0</v>
      </c>
      <c r="G17" s="125" t="n">
        <f aca="false">ROUND(A17-$I$47-(A17-$I$47)*$I$48,4)</f>
        <v>5.2145</v>
      </c>
      <c r="H17" s="126" t="n">
        <f aca="false">+G17*E17</f>
        <v>6159.3674</v>
      </c>
      <c r="I17" s="112" t="n">
        <f aca="false">IF(G17&gt;$F$47,($F$47-G17)*F17,0)</f>
        <v>-0</v>
      </c>
      <c r="J17" s="148" t="n">
        <f aca="false">C17*$J$11</f>
        <v>1603.68</v>
      </c>
    </row>
    <row r="18" customFormat="false" ht="14.25" hidden="false" customHeight="true" outlineLevel="0" collapsed="false">
      <c r="A18" s="122" t="n">
        <f aca="false">'$ VOLS'!C120</f>
        <v>5.315</v>
      </c>
      <c r="B18" s="123" t="n">
        <f aca="false">+B17+1</f>
        <v>36957</v>
      </c>
      <c r="C18" s="104" t="n">
        <v>1551</v>
      </c>
      <c r="D18" s="124" t="n">
        <f aca="false">IF(C18&gt;$D$7,$D$7,C18)</f>
        <v>360.8</v>
      </c>
      <c r="E18" s="124" t="n">
        <f aca="false">IF(C18&gt;$D$7,C18-D18,0)</f>
        <v>1190.2</v>
      </c>
      <c r="F18" s="124" t="n">
        <f aca="false">IF(C18&lt;$D$8,$D$8-C18,0)</f>
        <v>0</v>
      </c>
      <c r="G18" s="125" t="n">
        <f aca="false">ROUND(A18-$I$47-(A18-$I$47)*$I$48,4)</f>
        <v>5.2145</v>
      </c>
      <c r="H18" s="126" t="n">
        <f aca="false">+G18*E18</f>
        <v>6206.2979</v>
      </c>
      <c r="I18" s="112" t="n">
        <f aca="false">IF(G18&gt;$F$47,($F$47-G18)*F18,0)</f>
        <v>-0</v>
      </c>
      <c r="J18" s="148" t="n">
        <f aca="false">C18*$J$11</f>
        <v>1613.04</v>
      </c>
    </row>
    <row r="19" customFormat="false" ht="14.25" hidden="false" customHeight="true" outlineLevel="0" collapsed="false">
      <c r="A19" s="122" t="n">
        <f aca="false">'$ VOLS'!C121</f>
        <v>5.28</v>
      </c>
      <c r="B19" s="123" t="n">
        <f aca="false">+B18+1</f>
        <v>36958</v>
      </c>
      <c r="C19" s="104" t="n">
        <v>1916</v>
      </c>
      <c r="D19" s="124" t="n">
        <f aca="false">IF(C19&gt;$D$7,$D$7,C19)</f>
        <v>360.8</v>
      </c>
      <c r="E19" s="124" t="n">
        <f aca="false">IF(C19&gt;$D$7,C19-D19,0)</f>
        <v>1555.2</v>
      </c>
      <c r="F19" s="124" t="n">
        <f aca="false">IF(C19&lt;$D$8,$D$8-C19,0)</f>
        <v>0</v>
      </c>
      <c r="G19" s="125" t="n">
        <f aca="false">ROUND(A19-$I$47-(A19-$I$47)*$I$48,4)</f>
        <v>5.1797</v>
      </c>
      <c r="H19" s="126" t="n">
        <f aca="false">+G19*E19</f>
        <v>8055.46944</v>
      </c>
      <c r="I19" s="112" t="n">
        <f aca="false">IF(G19&gt;$F$47,($F$47-G19)*F19,0)</f>
        <v>-0</v>
      </c>
      <c r="J19" s="148" t="n">
        <f aca="false">C19*$J$11</f>
        <v>1992.64</v>
      </c>
    </row>
    <row r="20" customFormat="false" ht="14.25" hidden="false" customHeight="true" outlineLevel="0" collapsed="false">
      <c r="A20" s="122" t="n">
        <f aca="false">'$ VOLS'!C122</f>
        <v>5.3</v>
      </c>
      <c r="B20" s="123" t="n">
        <f aca="false">+B19+1</f>
        <v>36959</v>
      </c>
      <c r="C20" s="104" t="n">
        <v>1947</v>
      </c>
      <c r="D20" s="124" t="n">
        <f aca="false">IF(C20&gt;$D$7,$D$7,C20)</f>
        <v>360.8</v>
      </c>
      <c r="E20" s="124" t="n">
        <f aca="false">IF(C20&gt;$D$7,C20-D20,0)</f>
        <v>1586.2</v>
      </c>
      <c r="F20" s="124" t="n">
        <f aca="false">IF(C20&lt;$D$8,$D$8-C20,0)</f>
        <v>0</v>
      </c>
      <c r="G20" s="125" t="n">
        <f aca="false">ROUND(A20-$I$47-(A20-$I$47)*$I$48,4)</f>
        <v>5.1996</v>
      </c>
      <c r="H20" s="126" t="n">
        <f aca="false">+G20*E20</f>
        <v>8247.60552</v>
      </c>
      <c r="I20" s="112" t="n">
        <f aca="false">IF(G20&gt;$F$47,($F$47-G20)*F20,0)</f>
        <v>-0</v>
      </c>
      <c r="J20" s="148" t="n">
        <f aca="false">C20*$J$11</f>
        <v>2024.88</v>
      </c>
    </row>
    <row r="21" customFormat="false" ht="14.25" hidden="false" customHeight="true" outlineLevel="0" collapsed="false">
      <c r="A21" s="122" t="n">
        <f aca="false">'$ VOLS'!C123</f>
        <v>5.19</v>
      </c>
      <c r="B21" s="123" t="n">
        <f aca="false">+B20+1</f>
        <v>36960</v>
      </c>
      <c r="C21" s="104" t="n">
        <v>1943</v>
      </c>
      <c r="D21" s="124" t="n">
        <f aca="false">IF(C21&gt;$D$7,$D$7,C21)</f>
        <v>360.8</v>
      </c>
      <c r="E21" s="124" t="n">
        <f aca="false">IF(C21&gt;$D$7,C21-D21,0)</f>
        <v>1582.2</v>
      </c>
      <c r="F21" s="124" t="n">
        <f aca="false">IF(C21&lt;$D$8,$D$8-C21,0)</f>
        <v>0</v>
      </c>
      <c r="G21" s="125" t="n">
        <f aca="false">ROUND(A21-$I$47-(A21-$I$47)*$I$48,4)</f>
        <v>5.0901</v>
      </c>
      <c r="H21" s="126" t="n">
        <f aca="false">+G21*E21</f>
        <v>8053.55622</v>
      </c>
      <c r="I21" s="112" t="n">
        <f aca="false">IF(G21&gt;$F$47,($F$47-G21)*F21,0)</f>
        <v>-0</v>
      </c>
      <c r="J21" s="148" t="n">
        <f aca="false">C21*$J$11</f>
        <v>2020.72</v>
      </c>
    </row>
    <row r="22" customFormat="false" ht="14.25" hidden="false" customHeight="true" outlineLevel="0" collapsed="false">
      <c r="A22" s="122" t="n">
        <f aca="false">'$ VOLS'!C124</f>
        <v>5.19</v>
      </c>
      <c r="B22" s="123" t="n">
        <f aca="false">+B21+1</f>
        <v>36961</v>
      </c>
      <c r="C22" s="104" t="n">
        <v>1935</v>
      </c>
      <c r="D22" s="124" t="n">
        <f aca="false">IF(C22&gt;$D$7,$D$7,C22)</f>
        <v>360.8</v>
      </c>
      <c r="E22" s="124" t="n">
        <f aca="false">IF(C22&gt;$D$7,C22-D22,0)</f>
        <v>1574.2</v>
      </c>
      <c r="F22" s="124" t="n">
        <f aca="false">IF(C22&lt;$D$8,$D$8-C22,0)</f>
        <v>0</v>
      </c>
      <c r="G22" s="125" t="n">
        <f aca="false">ROUND(A22-$I$47-(A22-$I$47)*$I$48,4)</f>
        <v>5.0901</v>
      </c>
      <c r="H22" s="126" t="n">
        <f aca="false">+G22*E22</f>
        <v>8012.83542</v>
      </c>
      <c r="I22" s="112" t="n">
        <f aca="false">IF(G22&gt;$F$47,($F$47-G22)*F22,0)</f>
        <v>-0</v>
      </c>
      <c r="J22" s="148" t="n">
        <f aca="false">C22*$J$11</f>
        <v>2012.4</v>
      </c>
    </row>
    <row r="23" customFormat="false" ht="14.25" hidden="false" customHeight="true" outlineLevel="0" collapsed="false">
      <c r="A23" s="122" t="n">
        <f aca="false">'$ VOLS'!C125</f>
        <v>5.19</v>
      </c>
      <c r="B23" s="123" t="n">
        <f aca="false">+B22+1</f>
        <v>36962</v>
      </c>
      <c r="C23" s="104" t="n">
        <v>1423</v>
      </c>
      <c r="D23" s="124" t="n">
        <f aca="false">IF(C23&gt;$D$7,$D$7,C23)</f>
        <v>360.8</v>
      </c>
      <c r="E23" s="124" t="n">
        <f aca="false">IF(C23&gt;$D$7,C23-D23,0)</f>
        <v>1062.2</v>
      </c>
      <c r="F23" s="124" t="n">
        <f aca="false">IF(C23&lt;$D$8,$D$8-C23,0)</f>
        <v>0</v>
      </c>
      <c r="G23" s="125" t="n">
        <f aca="false">ROUND(A23-$I$47-(A23-$I$47)*$I$48,4)</f>
        <v>5.0901</v>
      </c>
      <c r="H23" s="126" t="n">
        <f aca="false">+G23*E23</f>
        <v>5406.70422</v>
      </c>
      <c r="I23" s="112" t="n">
        <f aca="false">IF(G23&gt;$F$47,($F$47-G23)*F23,0)</f>
        <v>-0</v>
      </c>
      <c r="J23" s="148" t="n">
        <f aca="false">C23*$J$11</f>
        <v>1479.92</v>
      </c>
    </row>
    <row r="24" customFormat="false" ht="14.25" hidden="false" customHeight="true" outlineLevel="0" collapsed="false">
      <c r="A24" s="122" t="n">
        <f aca="false">'$ VOLS'!C126</f>
        <v>5.02</v>
      </c>
      <c r="B24" s="123" t="n">
        <f aca="false">+B23+1</f>
        <v>36963</v>
      </c>
      <c r="C24" s="104" t="n">
        <v>1786</v>
      </c>
      <c r="D24" s="124" t="n">
        <f aca="false">IF(C24&gt;$D$7,$D$7,C24)</f>
        <v>360.8</v>
      </c>
      <c r="E24" s="124" t="n">
        <f aca="false">IF(C24&gt;$D$7,C24-D24,0)</f>
        <v>1425.2</v>
      </c>
      <c r="F24" s="124" t="n">
        <f aca="false">IF(C24&lt;$D$8,$D$8-C24,0)</f>
        <v>0</v>
      </c>
      <c r="G24" s="125" t="n">
        <f aca="false">ROUND(A24-$I$47-(A24-$I$47)*$I$48,4)</f>
        <v>4.9209</v>
      </c>
      <c r="H24" s="126" t="n">
        <f aca="false">+G24*E24</f>
        <v>7013.26668</v>
      </c>
      <c r="I24" s="112" t="n">
        <f aca="false">IF(G24&gt;$F$47,($F$47-G24)*F24,0)</f>
        <v>0</v>
      </c>
      <c r="J24" s="148" t="n">
        <f aca="false">C24*$J$11</f>
        <v>1857.44</v>
      </c>
    </row>
    <row r="25" customFormat="false" ht="14.25" hidden="false" customHeight="true" outlineLevel="0" collapsed="false">
      <c r="A25" s="122" t="n">
        <f aca="false">'$ VOLS'!C127</f>
        <v>5.125</v>
      </c>
      <c r="B25" s="123" t="n">
        <f aca="false">+B24+1</f>
        <v>36964</v>
      </c>
      <c r="C25" s="104" t="n">
        <v>1757</v>
      </c>
      <c r="D25" s="124" t="n">
        <f aca="false">IF(C25&gt;$D$7,$D$7,C25)</f>
        <v>360.8</v>
      </c>
      <c r="E25" s="124" t="n">
        <f aca="false">IF(C25&gt;$D$7,C25-D25,0)</f>
        <v>1396.2</v>
      </c>
      <c r="F25" s="124" t="n">
        <f aca="false">IF(C25&lt;$D$8,$D$8-C25,0)</f>
        <v>0</v>
      </c>
      <c r="G25" s="125" t="n">
        <f aca="false">ROUND(A25-$I$47-(A25-$I$47)*$I$48,4)</f>
        <v>5.0254</v>
      </c>
      <c r="H25" s="126" t="n">
        <f aca="false">+G25*E25</f>
        <v>7016.46348</v>
      </c>
      <c r="I25" s="112" t="n">
        <f aca="false">IF(G25&gt;$F$47,($F$47-G25)*F25,0)</f>
        <v>-0</v>
      </c>
      <c r="J25" s="148" t="n">
        <f aca="false">C25*$J$11</f>
        <v>1827.28</v>
      </c>
    </row>
    <row r="26" customFormat="false" ht="14.25" hidden="false" customHeight="true" outlineLevel="0" collapsed="false">
      <c r="A26" s="122" t="n">
        <f aca="false">'$ VOLS'!C128</f>
        <v>5.025</v>
      </c>
      <c r="B26" s="123" t="n">
        <f aca="false">+B25+1</f>
        <v>36965</v>
      </c>
      <c r="C26" s="104" t="n">
        <v>1744</v>
      </c>
      <c r="D26" s="124" t="n">
        <f aca="false">IF(C26&gt;$D$7,$D$7,C26)</f>
        <v>360.8</v>
      </c>
      <c r="E26" s="124" t="n">
        <f aca="false">IF(C26&gt;$D$7,C26-D26,0)</f>
        <v>1383.2</v>
      </c>
      <c r="F26" s="124" t="n">
        <f aca="false">IF(C26&lt;$D$8,$D$8-C26,0)</f>
        <v>0</v>
      </c>
      <c r="G26" s="125" t="n">
        <f aca="false">ROUND(A26-$I$47-(A26-$I$47)*$I$48,4)</f>
        <v>4.9258</v>
      </c>
      <c r="H26" s="126" t="n">
        <f aca="false">+G26*E26</f>
        <v>6813.36656</v>
      </c>
      <c r="I26" s="112" t="n">
        <f aca="false">IF(G26&gt;$F$47,($F$47-G26)*F26,0)</f>
        <v>0</v>
      </c>
      <c r="J26" s="148" t="n">
        <f aca="false">C26*$J$11</f>
        <v>1813.76</v>
      </c>
    </row>
    <row r="27" customFormat="false" ht="14.25" hidden="false" customHeight="true" outlineLevel="0" collapsed="false">
      <c r="A27" s="122" t="n">
        <f aca="false">'$ VOLS'!C129</f>
        <v>4.94</v>
      </c>
      <c r="B27" s="123" t="n">
        <f aca="false">+B26+1</f>
        <v>36966</v>
      </c>
      <c r="C27" s="104" t="n">
        <v>1754</v>
      </c>
      <c r="D27" s="124" t="n">
        <f aca="false">IF(C27&gt;$D$7,$D$7,C27)</f>
        <v>360.8</v>
      </c>
      <c r="E27" s="124" t="n">
        <f aca="false">IF(C27&gt;$D$7,C27-D27,0)</f>
        <v>1393.2</v>
      </c>
      <c r="F27" s="124" t="n">
        <f aca="false">IF(C27&lt;$D$8,$D$8-C27,0)</f>
        <v>0</v>
      </c>
      <c r="G27" s="125" t="n">
        <f aca="false">ROUND(A27-$I$47-(A27-$I$47)*$I$48,4)</f>
        <v>4.8412</v>
      </c>
      <c r="H27" s="126" t="n">
        <f aca="false">+G27*E27</f>
        <v>6744.75984</v>
      </c>
      <c r="I27" s="112" t="n">
        <f aca="false">IF(G27&gt;$F$47,($F$47-G27)*F27,0)</f>
        <v>0</v>
      </c>
      <c r="J27" s="148" t="n">
        <f aca="false">C27*$J$11</f>
        <v>1824.16</v>
      </c>
    </row>
    <row r="28" customFormat="false" ht="14.25" hidden="false" customHeight="true" outlineLevel="0" collapsed="false">
      <c r="A28" s="122" t="n">
        <f aca="false">'$ VOLS'!C130</f>
        <v>4.975</v>
      </c>
      <c r="B28" s="123" t="n">
        <f aca="false">+B27+1</f>
        <v>36967</v>
      </c>
      <c r="C28" s="104" t="n">
        <v>1743</v>
      </c>
      <c r="D28" s="124" t="n">
        <f aca="false">IF(C28&gt;$D$7,$D$7,C28)</f>
        <v>360.8</v>
      </c>
      <c r="E28" s="124" t="n">
        <f aca="false">IF(C28&gt;$D$7,C28-D28,0)</f>
        <v>1382.2</v>
      </c>
      <c r="F28" s="124" t="n">
        <f aca="false">IF(C28&lt;$D$8,$D$8-C28,0)</f>
        <v>0</v>
      </c>
      <c r="G28" s="125" t="n">
        <f aca="false">ROUND(A28-$I$47-(A28-$I$47)*$I$48,4)</f>
        <v>4.8761</v>
      </c>
      <c r="H28" s="126" t="n">
        <f aca="false">+G28*E28</f>
        <v>6739.74542</v>
      </c>
      <c r="I28" s="112" t="n">
        <f aca="false">IF(G28&gt;$F$47,($F$47-G28)*F28,0)</f>
        <v>0</v>
      </c>
      <c r="J28" s="148" t="n">
        <f aca="false">C28*$J$11</f>
        <v>1812.72</v>
      </c>
    </row>
    <row r="29" customFormat="false" ht="14.25" hidden="false" customHeight="true" outlineLevel="0" collapsed="false">
      <c r="A29" s="122" t="n">
        <f aca="false">'$ VOLS'!C131</f>
        <v>4.975</v>
      </c>
      <c r="B29" s="123" t="n">
        <f aca="false">+B28+1</f>
        <v>36968</v>
      </c>
      <c r="C29" s="104" t="n">
        <v>1703</v>
      </c>
      <c r="D29" s="124" t="n">
        <f aca="false">IF(C29&gt;$D$7,$D$7,C29)</f>
        <v>360.8</v>
      </c>
      <c r="E29" s="124" t="n">
        <f aca="false">IF(C29&gt;$D$7,C29-D29,0)</f>
        <v>1342.2</v>
      </c>
      <c r="F29" s="124" t="n">
        <f aca="false">IF(C29&lt;$D$8,$D$8-C29,0)</f>
        <v>0</v>
      </c>
      <c r="G29" s="125" t="n">
        <f aca="false">ROUND(A29-$I$47-(A29-$I$47)*$I$48,4)</f>
        <v>4.8761</v>
      </c>
      <c r="H29" s="126" t="n">
        <f aca="false">+G29*E29</f>
        <v>6544.70142</v>
      </c>
      <c r="I29" s="112" t="n">
        <f aca="false">IF(G29&gt;$F$47,($F$47-G29)*F29,0)</f>
        <v>0</v>
      </c>
      <c r="J29" s="148" t="n">
        <f aca="false">C29*$J$11</f>
        <v>1771.12</v>
      </c>
    </row>
    <row r="30" customFormat="false" ht="14.25" hidden="false" customHeight="true" outlineLevel="0" collapsed="false">
      <c r="A30" s="122" t="n">
        <f aca="false">'$ VOLS'!C132</f>
        <v>4.975</v>
      </c>
      <c r="B30" s="123" t="n">
        <f aca="false">+B29+1</f>
        <v>36969</v>
      </c>
      <c r="C30" s="104" t="n">
        <v>1700</v>
      </c>
      <c r="D30" s="124" t="n">
        <f aca="false">IF(C30&gt;$D$7,$D$7,C30)</f>
        <v>360.8</v>
      </c>
      <c r="E30" s="124" t="n">
        <f aca="false">IF(C30&gt;$D$7,C30-D30,0)</f>
        <v>1339.2</v>
      </c>
      <c r="F30" s="124" t="n">
        <f aca="false">IF(C30&lt;$D$8,$D$8-C30,0)</f>
        <v>0</v>
      </c>
      <c r="G30" s="125" t="n">
        <f aca="false">ROUND(A30-$I$47-(A30-$I$47)*$I$48,4)</f>
        <v>4.8761</v>
      </c>
      <c r="H30" s="126" t="n">
        <f aca="false">+G30*E30</f>
        <v>6530.07312</v>
      </c>
      <c r="I30" s="112" t="n">
        <f aca="false">IF(G30&gt;$F$47,($F$47-G30)*F30,0)</f>
        <v>0</v>
      </c>
      <c r="J30" s="148" t="n">
        <f aca="false">C30*$J$11</f>
        <v>1768</v>
      </c>
    </row>
    <row r="31" customFormat="false" ht="14.25" hidden="false" customHeight="true" outlineLevel="0" collapsed="false">
      <c r="A31" s="122" t="n">
        <f aca="false">'$ VOLS'!C133</f>
        <v>5.07</v>
      </c>
      <c r="B31" s="123" t="n">
        <f aca="false">+B30+1</f>
        <v>36970</v>
      </c>
      <c r="C31" s="104" t="n">
        <v>1701</v>
      </c>
      <c r="D31" s="124" t="n">
        <f aca="false">IF(C31&gt;$D$7,$D$7,C31)</f>
        <v>360.8</v>
      </c>
      <c r="E31" s="124" t="n">
        <f aca="false">IF(C31&gt;$D$7,C31-D31,0)</f>
        <v>1340.2</v>
      </c>
      <c r="F31" s="124" t="n">
        <f aca="false">IF(C31&lt;$D$8,$D$8-C31,0)</f>
        <v>0</v>
      </c>
      <c r="G31" s="125" t="n">
        <f aca="false">ROUND(A31-$I$47-(A31-$I$47)*$I$48,4)</f>
        <v>4.9706</v>
      </c>
      <c r="H31" s="126" t="n">
        <f aca="false">+G31*E31</f>
        <v>6661.59812</v>
      </c>
      <c r="I31" s="112" t="n">
        <f aca="false">IF(G31&gt;$F$47,($F$47-G31)*F31,0)</f>
        <v>-0</v>
      </c>
      <c r="J31" s="148" t="n">
        <f aca="false">C31*$J$11</f>
        <v>1769.04</v>
      </c>
    </row>
    <row r="32" customFormat="false" ht="14.25" hidden="false" customHeight="true" outlineLevel="0" collapsed="false">
      <c r="A32" s="122" t="n">
        <f aca="false">'$ VOLS'!C134</f>
        <v>5.1</v>
      </c>
      <c r="B32" s="123" t="n">
        <f aca="false">+B31+1</f>
        <v>36971</v>
      </c>
      <c r="C32" s="104" t="n">
        <v>1692</v>
      </c>
      <c r="D32" s="124" t="n">
        <f aca="false">IF(C32&gt;$D$7,$D$7,C32)</f>
        <v>360.8</v>
      </c>
      <c r="E32" s="124" t="n">
        <f aca="false">IF(C32&gt;$D$7,C32-D32,0)</f>
        <v>1331.2</v>
      </c>
      <c r="F32" s="124" t="n">
        <f aca="false">IF(C32&lt;$D$8,$D$8-C32,0)</f>
        <v>0</v>
      </c>
      <c r="G32" s="125" t="n">
        <f aca="false">ROUND(A32-$I$47-(A32-$I$47)*$I$48,4)</f>
        <v>5.0005</v>
      </c>
      <c r="H32" s="126" t="n">
        <f aca="false">+G32*E32</f>
        <v>6656.6656</v>
      </c>
      <c r="I32" s="112" t="n">
        <f aca="false">IF(G32&gt;$F$47,($F$47-G32)*F32,0)</f>
        <v>-0</v>
      </c>
      <c r="J32" s="148" t="n">
        <f aca="false">C32*$J$11</f>
        <v>1759.68</v>
      </c>
    </row>
    <row r="33" customFormat="false" ht="14.25" hidden="false" customHeight="true" outlineLevel="0" collapsed="false">
      <c r="A33" s="122" t="n">
        <f aca="false">'$ VOLS'!C135</f>
        <v>5.18</v>
      </c>
      <c r="B33" s="123" t="n">
        <f aca="false">+B32+1</f>
        <v>36972</v>
      </c>
      <c r="C33" s="104" t="n">
        <v>1705</v>
      </c>
      <c r="D33" s="124" t="n">
        <f aca="false">IF(C33&gt;$D$7,$D$7,C33)</f>
        <v>360.8</v>
      </c>
      <c r="E33" s="124" t="n">
        <f aca="false">IF(C33&gt;$D$7,C33-D33,0)</f>
        <v>1344.2</v>
      </c>
      <c r="F33" s="124" t="n">
        <f aca="false">IF(C33&lt;$D$8,$D$8-C33,0)</f>
        <v>0</v>
      </c>
      <c r="G33" s="125" t="n">
        <f aca="false">ROUND(A33-$I$47-(A33-$I$47)*$I$48,4)</f>
        <v>5.0801</v>
      </c>
      <c r="H33" s="126" t="n">
        <f aca="false">+G33*E33</f>
        <v>6828.67042</v>
      </c>
      <c r="I33" s="112" t="n">
        <f aca="false">IF(G33&gt;$F$47,($F$47-G33)*F33,0)</f>
        <v>-0</v>
      </c>
      <c r="J33" s="148" t="n">
        <f aca="false">C33*$J$11</f>
        <v>1773.2</v>
      </c>
    </row>
    <row r="34" customFormat="false" ht="14.25" hidden="false" customHeight="true" outlineLevel="0" collapsed="false">
      <c r="A34" s="122" t="n">
        <f aca="false">'$ VOLS'!C136</f>
        <v>5.045</v>
      </c>
      <c r="B34" s="123" t="n">
        <f aca="false">+B33+1</f>
        <v>36973</v>
      </c>
      <c r="C34" s="104" t="n">
        <v>1840</v>
      </c>
      <c r="D34" s="124" t="n">
        <f aca="false">IF(C34&gt;$D$7,$D$7,C34)</f>
        <v>360.8</v>
      </c>
      <c r="E34" s="124" t="n">
        <f aca="false">IF(C34&gt;$D$7,C34-D34,0)</f>
        <v>1479.2</v>
      </c>
      <c r="F34" s="124" t="n">
        <f aca="false">IF(C34&lt;$D$8,$D$8-C34,0)</f>
        <v>0</v>
      </c>
      <c r="G34" s="125" t="n">
        <f aca="false">ROUND(A34-$I$47-(A34-$I$47)*$I$48,4)</f>
        <v>4.9457</v>
      </c>
      <c r="H34" s="126" t="n">
        <f aca="false">+G34*E34</f>
        <v>7315.67944</v>
      </c>
      <c r="I34" s="112" t="n">
        <f aca="false">IF(G34&gt;$F$47,($F$47-G34)*F34,0)</f>
        <v>-0</v>
      </c>
      <c r="J34" s="148" t="n">
        <f aca="false">C34*$J$11</f>
        <v>1913.6</v>
      </c>
    </row>
    <row r="35" customFormat="false" ht="14.25" hidden="false" customHeight="true" outlineLevel="0" collapsed="false">
      <c r="A35" s="122" t="n">
        <f aca="false">'$ VOLS'!C137</f>
        <v>5.245</v>
      </c>
      <c r="B35" s="123" t="n">
        <f aca="false">+B34+1</f>
        <v>36974</v>
      </c>
      <c r="C35" s="104" t="n">
        <v>1859</v>
      </c>
      <c r="D35" s="124" t="n">
        <f aca="false">IF(C35&gt;$D$7,$D$7,C35)</f>
        <v>360.8</v>
      </c>
      <c r="E35" s="124" t="n">
        <f aca="false">IF(C35&gt;$D$7,C35-D35,0)</f>
        <v>1498.2</v>
      </c>
      <c r="F35" s="124" t="n">
        <f aca="false">IF(C35&lt;$D$8,$D$8-C35,0)</f>
        <v>0</v>
      </c>
      <c r="G35" s="125" t="n">
        <f aca="false">ROUND(A35-$I$47-(A35-$I$47)*$I$48,4)</f>
        <v>5.1448</v>
      </c>
      <c r="H35" s="126" t="n">
        <f aca="false">+G35*E35</f>
        <v>7707.93936</v>
      </c>
      <c r="I35" s="112" t="n">
        <f aca="false">IF(G35&gt;$F$47,($F$47-G35)*F35,0)</f>
        <v>-0</v>
      </c>
      <c r="J35" s="148" t="n">
        <f aca="false">C35*$J$11</f>
        <v>1933.36</v>
      </c>
    </row>
    <row r="36" customFormat="false" ht="14.25" hidden="false" customHeight="true" outlineLevel="0" collapsed="false">
      <c r="A36" s="122" t="n">
        <f aca="false">'$ VOLS'!C138</f>
        <v>5.245</v>
      </c>
      <c r="B36" s="123" t="n">
        <f aca="false">+B35+1</f>
        <v>36975</v>
      </c>
      <c r="C36" s="104" t="n">
        <v>1857</v>
      </c>
      <c r="D36" s="124" t="n">
        <f aca="false">IF(C36&gt;$D$7,$D$7,C36)</f>
        <v>360.8</v>
      </c>
      <c r="E36" s="124" t="n">
        <f aca="false">IF(C36&gt;$D$7,C36-D36,0)</f>
        <v>1496.2</v>
      </c>
      <c r="F36" s="124" t="n">
        <f aca="false">IF(C36&lt;$D$8,$D$8-C36,0)</f>
        <v>0</v>
      </c>
      <c r="G36" s="125" t="n">
        <f aca="false">ROUND(A36-$I$47-(A36-$I$47)*$I$48,4)</f>
        <v>5.1448</v>
      </c>
      <c r="H36" s="126" t="n">
        <f aca="false">+G36*E36</f>
        <v>7697.64976</v>
      </c>
      <c r="I36" s="112" t="n">
        <f aca="false">IF(G36&gt;$F$47,($F$47-G36)*F36,0)</f>
        <v>-0</v>
      </c>
      <c r="J36" s="148" t="n">
        <f aca="false">C36*$J$11</f>
        <v>1931.28</v>
      </c>
    </row>
    <row r="37" customFormat="false" ht="14.25" hidden="false" customHeight="true" outlineLevel="0" collapsed="false">
      <c r="A37" s="122" t="n">
        <f aca="false">'$ VOLS'!C139</f>
        <v>5.245</v>
      </c>
      <c r="B37" s="123" t="n">
        <f aca="false">+B36+1</f>
        <v>36976</v>
      </c>
      <c r="C37" s="104" t="n">
        <v>1873</v>
      </c>
      <c r="D37" s="124" t="n">
        <f aca="false">IF(C37&gt;$D$7,$D$7,C37)</f>
        <v>360.8</v>
      </c>
      <c r="E37" s="124" t="n">
        <f aca="false">IF(C37&gt;$D$7,C37-D37,0)</f>
        <v>1512.2</v>
      </c>
      <c r="F37" s="124" t="n">
        <f aca="false">IF(C37&lt;$D$8,$D$8-C37,0)</f>
        <v>0</v>
      </c>
      <c r="G37" s="125" t="n">
        <f aca="false">ROUND(A37-$I$47-(A37-$I$47)*$I$48,4)</f>
        <v>5.1448</v>
      </c>
      <c r="H37" s="126" t="n">
        <f aca="false">+G37*E37</f>
        <v>7779.96656</v>
      </c>
      <c r="I37" s="112" t="n">
        <f aca="false">IF(G37&gt;$F$47,($F$47-G37)*F37,0)</f>
        <v>-0</v>
      </c>
      <c r="J37" s="148" t="n">
        <f aca="false">C37*$J$11</f>
        <v>1947.92</v>
      </c>
    </row>
    <row r="38" customFormat="false" ht="14.25" hidden="false" customHeight="true" outlineLevel="0" collapsed="false">
      <c r="A38" s="122" t="n">
        <f aca="false">'$ VOLS'!C140</f>
        <v>5.19</v>
      </c>
      <c r="B38" s="123" t="n">
        <f aca="false">+B37+1</f>
        <v>36977</v>
      </c>
      <c r="C38" s="104" t="n">
        <v>1960</v>
      </c>
      <c r="D38" s="124" t="n">
        <f aca="false">IF(C38&gt;$D$7,$D$7,C38)</f>
        <v>360.8</v>
      </c>
      <c r="E38" s="124" t="n">
        <f aca="false">IF(C38&gt;$D$7,C38-D38,0)</f>
        <v>1599.2</v>
      </c>
      <c r="F38" s="124" t="n">
        <f aca="false">IF(C38&lt;$D$8,$D$8-C38,0)</f>
        <v>0</v>
      </c>
      <c r="G38" s="125" t="n">
        <f aca="false">ROUND(A38-$I$47-(A38-$I$47)*$I$48,4)</f>
        <v>5.0901</v>
      </c>
      <c r="H38" s="126" t="n">
        <f aca="false">+G38*E38</f>
        <v>8140.08792</v>
      </c>
      <c r="I38" s="112" t="n">
        <v>0</v>
      </c>
      <c r="J38" s="148" t="n">
        <f aca="false">C38*$J$11</f>
        <v>2038.4</v>
      </c>
    </row>
    <row r="39" customFormat="false" ht="14.25" hidden="false" customHeight="true" outlineLevel="0" collapsed="false">
      <c r="A39" s="122" t="n">
        <f aca="false">'$ VOLS'!C141</f>
        <v>5.335</v>
      </c>
      <c r="B39" s="123" t="n">
        <f aca="false">+B38+1</f>
        <v>36978</v>
      </c>
      <c r="C39" s="104" t="n">
        <v>1941</v>
      </c>
      <c r="D39" s="124" t="n">
        <f aca="false">IF(C39&gt;$D$7,$D$7,C39)</f>
        <v>360.8</v>
      </c>
      <c r="E39" s="124" t="n">
        <f aca="false">IF(C39&gt;$D$7,C39-D39,0)</f>
        <v>1580.2</v>
      </c>
      <c r="F39" s="124" t="n">
        <f aca="false">IF(C39&lt;$D$8,$D$8-C39,0)</f>
        <v>0</v>
      </c>
      <c r="G39" s="125" t="n">
        <f aca="false">ROUND(A39-$I$47-(A39-$I$47)*$I$48,4)</f>
        <v>5.2344</v>
      </c>
      <c r="H39" s="126" t="n">
        <f aca="false">+G39*E39</f>
        <v>8271.39888</v>
      </c>
      <c r="I39" s="112" t="n">
        <v>0</v>
      </c>
      <c r="J39" s="148" t="n">
        <f aca="false">C39*$J$11</f>
        <v>2018.64</v>
      </c>
    </row>
    <row r="40" customFormat="false" ht="14.25" hidden="false" customHeight="true" outlineLevel="0" collapsed="false">
      <c r="A40" s="122" t="n">
        <f aca="false">'$ VOLS'!C142</f>
        <v>5.535</v>
      </c>
      <c r="B40" s="123" t="n">
        <f aca="false">+B39+1</f>
        <v>36979</v>
      </c>
      <c r="C40" s="104" t="n">
        <v>1905</v>
      </c>
      <c r="D40" s="124" t="n">
        <f aca="false">IF(C40&gt;$D$7,$D$7,C40)</f>
        <v>360.8</v>
      </c>
      <c r="E40" s="124" t="n">
        <f aca="false">IF(C40&gt;$D$7,C40-D40,0)</f>
        <v>1544.2</v>
      </c>
      <c r="F40" s="124" t="n">
        <f aca="false">IF(C40&lt;$D$8,$D$8-C40,0)</f>
        <v>0</v>
      </c>
      <c r="G40" s="125" t="n">
        <f aca="false">ROUND(A40-$I$47-(A40-$I$47)*$I$48,4)</f>
        <v>5.4335</v>
      </c>
      <c r="H40" s="126" t="n">
        <f aca="false">+G40*E40</f>
        <v>8390.4107</v>
      </c>
      <c r="I40" s="112" t="n">
        <v>0</v>
      </c>
      <c r="J40" s="148" t="n">
        <f aca="false">C40*$J$11</f>
        <v>1981.2</v>
      </c>
    </row>
    <row r="41" customFormat="false" ht="14.25" hidden="false" customHeight="true" outlineLevel="0" collapsed="false">
      <c r="A41" s="122" t="n">
        <f aca="false">'$ VOLS'!C143</f>
        <v>5.305</v>
      </c>
      <c r="B41" s="123" t="n">
        <f aca="false">+B40+1</f>
        <v>36980</v>
      </c>
      <c r="C41" s="104" t="n">
        <v>1902</v>
      </c>
      <c r="D41" s="124" t="n">
        <f aca="false">IF(C41&gt;$D$7,$D$7,C41)</f>
        <v>360.8</v>
      </c>
      <c r="E41" s="124" t="n">
        <f aca="false">IF(C41&gt;$D$7,C41-D41,0)</f>
        <v>1541.2</v>
      </c>
      <c r="F41" s="124" t="n">
        <f aca="false">IF(C41&lt;$D$8,$D$8-C41,0)</f>
        <v>0</v>
      </c>
      <c r="G41" s="125" t="n">
        <f aca="false">ROUND(A41-$I$47-(A41-$I$47)*$I$48,4)</f>
        <v>5.2046</v>
      </c>
      <c r="H41" s="126" t="n">
        <f aca="false">+G41*E41</f>
        <v>8021.32952</v>
      </c>
      <c r="I41" s="112" t="n">
        <f aca="false">IF(G41&gt;$F$47,($F$47-G41)*F41,0)</f>
        <v>-0</v>
      </c>
      <c r="J41" s="148" t="n">
        <f aca="false">C41*$J$11</f>
        <v>1978.08</v>
      </c>
    </row>
    <row r="42" customFormat="false" ht="14.25" hidden="false" customHeight="true" outlineLevel="0" collapsed="false">
      <c r="A42" s="122" t="n">
        <f aca="false">'$ VOLS'!C144</f>
        <v>5.35</v>
      </c>
      <c r="B42" s="123" t="n">
        <f aca="false">+B41+1</f>
        <v>36981</v>
      </c>
      <c r="C42" s="104" t="n">
        <v>1813</v>
      </c>
      <c r="D42" s="124" t="n">
        <f aca="false">IF(C42&gt;$D$7,$D$7,C42)</f>
        <v>360.8</v>
      </c>
      <c r="E42" s="124" t="n">
        <f aca="false">IF(C42&gt;$D$7,C42-D42,0)</f>
        <v>1452.2</v>
      </c>
      <c r="F42" s="124" t="n">
        <f aca="false">IF(C42&lt;$D$8,$D$8-C42,0)</f>
        <v>0</v>
      </c>
      <c r="G42" s="125" t="n">
        <f aca="false">ROUND(A42-$I$47-(A42-$I$47)*$I$48,4)</f>
        <v>5.2494</v>
      </c>
      <c r="H42" s="126" t="n">
        <f aca="false">+G42*E42</f>
        <v>7623.17868</v>
      </c>
      <c r="I42" s="112" t="n">
        <f aca="false">IF(G42&gt;$F$47,($F$47-G42)*F42,0)</f>
        <v>-0</v>
      </c>
      <c r="J42" s="148" t="n">
        <f aca="false">C42*$J$11</f>
        <v>1885.52</v>
      </c>
    </row>
    <row r="43" customFormat="false" ht="14.25" hidden="false" customHeight="false" outlineLevel="0" collapsed="false">
      <c r="A43" s="127" t="n">
        <f aca="false">AVERAGE(A12:A42)</f>
        <v>5.17209677419355</v>
      </c>
      <c r="B43" s="123" t="s">
        <v>124</v>
      </c>
      <c r="C43" s="128" t="n">
        <f aca="false">SUM(C12:C42)</f>
        <v>54298</v>
      </c>
      <c r="D43" s="128" t="n">
        <f aca="false">SUM(D12:D42)</f>
        <v>11184.8</v>
      </c>
      <c r="E43" s="128" t="n">
        <f aca="false">SUM(E12:E42)</f>
        <v>43113.2</v>
      </c>
      <c r="F43" s="128" t="n">
        <f aca="false">SUM(F12:F42)</f>
        <v>0</v>
      </c>
      <c r="G43" s="127" t="n">
        <f aca="false">AVERAGE(G12:G42)</f>
        <v>5.07226774193548</v>
      </c>
      <c r="H43" s="149" t="n">
        <f aca="false">SUM(H12:H42)</f>
        <v>218862.25496</v>
      </c>
      <c r="I43" s="131" t="n">
        <f aca="false">SUM(I12:I42)</f>
        <v>0</v>
      </c>
      <c r="J43" s="105"/>
    </row>
    <row r="44" customFormat="false" ht="12.75" hidden="false" customHeight="false" outlineLevel="0" collapsed="false">
      <c r="A44" s="101"/>
      <c r="B44" s="28"/>
      <c r="C44" s="29" t="n">
        <f aca="false">D43+E43</f>
        <v>54298</v>
      </c>
      <c r="D44" s="132" t="s">
        <v>6</v>
      </c>
      <c r="E44" s="133" t="s">
        <v>6</v>
      </c>
      <c r="F44" s="29" t="s">
        <v>6</v>
      </c>
      <c r="G44" s="134" t="s">
        <v>6</v>
      </c>
      <c r="H44" s="30"/>
      <c r="I44" s="31"/>
      <c r="J44" s="105"/>
    </row>
    <row r="45" customFormat="false" ht="14.25" hidden="false" customHeight="false" outlineLevel="0" collapsed="false">
      <c r="A45" s="101"/>
      <c r="B45" s="28" t="s">
        <v>6</v>
      </c>
      <c r="C45" s="29" t="n">
        <f aca="false">+C44-C43</f>
        <v>0</v>
      </c>
      <c r="D45" s="135" t="s">
        <v>125</v>
      </c>
      <c r="E45" s="136" t="s">
        <v>6</v>
      </c>
      <c r="F45" s="137"/>
      <c r="G45" s="30"/>
      <c r="H45" s="30"/>
      <c r="I45" s="31"/>
      <c r="J45" s="105"/>
    </row>
    <row r="46" customFormat="false" ht="5.25" hidden="false" customHeight="true" outlineLevel="0" collapsed="false">
      <c r="A46" s="101"/>
      <c r="B46" s="30"/>
      <c r="C46" s="29"/>
      <c r="D46" s="30"/>
      <c r="E46" s="30"/>
      <c r="F46" s="30"/>
      <c r="G46" s="30"/>
      <c r="H46" s="30"/>
      <c r="I46" s="31"/>
      <c r="J46" s="105"/>
    </row>
    <row r="47" customFormat="false" ht="14.25" hidden="false" customHeight="false" outlineLevel="0" collapsed="false">
      <c r="A47" s="101"/>
      <c r="B47" s="28"/>
      <c r="C47" s="128" t="s">
        <v>126</v>
      </c>
      <c r="D47" s="71"/>
      <c r="E47" s="138" t="n">
        <f aca="false">+D43</f>
        <v>11184.8</v>
      </c>
      <c r="F47" s="42" t="n">
        <f aca="false">'$ VOLS'!E10</f>
        <v>4.9358</v>
      </c>
      <c r="G47" s="41" t="n">
        <f aca="false">+F47*D43</f>
        <v>55205.93584</v>
      </c>
      <c r="H47" s="139" t="s">
        <v>59</v>
      </c>
      <c r="I47" s="72" t="n">
        <f aca="false">+'$ VOLS'!C43</f>
        <v>0.0769</v>
      </c>
      <c r="J47" s="30"/>
    </row>
    <row r="48" customFormat="false" ht="14.25" hidden="false" customHeight="false" outlineLevel="0" collapsed="false">
      <c r="A48" s="101"/>
      <c r="B48" s="28"/>
      <c r="C48" s="128" t="s">
        <v>128</v>
      </c>
      <c r="D48" s="71"/>
      <c r="E48" s="138" t="n">
        <f aca="false">+E43</f>
        <v>43113.2</v>
      </c>
      <c r="F48" s="71"/>
      <c r="G48" s="41" t="n">
        <f aca="false">+H43</f>
        <v>218862.25496</v>
      </c>
      <c r="H48" s="31" t="s">
        <v>129</v>
      </c>
      <c r="I48" s="140" t="n">
        <f aca="false">+'$ VOLS'!C44</f>
        <v>0.0045</v>
      </c>
      <c r="J48" s="30"/>
    </row>
    <row r="49" customFormat="false" ht="14.25" hidden="false" customHeight="false" outlineLevel="0" collapsed="false">
      <c r="A49" s="101"/>
      <c r="B49" s="28"/>
      <c r="C49" s="128" t="s">
        <v>130</v>
      </c>
      <c r="D49" s="71"/>
      <c r="E49" s="141"/>
      <c r="F49" s="71"/>
      <c r="G49" s="142" t="n">
        <f aca="false">+I43</f>
        <v>0</v>
      </c>
      <c r="H49" s="30"/>
      <c r="I49" s="31"/>
      <c r="J49" s="30"/>
    </row>
    <row r="50" customFormat="false" ht="15" hidden="false" customHeight="false" outlineLevel="0" collapsed="false">
      <c r="A50" s="101"/>
      <c r="B50" s="28"/>
      <c r="C50" s="128"/>
      <c r="D50" s="71"/>
      <c r="E50" s="138" t="n">
        <f aca="false">SUM(E47:E49)</f>
        <v>54298</v>
      </c>
      <c r="F50" s="143" t="n">
        <f aca="false">+G50/E50</f>
        <v>5.04748224243987</v>
      </c>
      <c r="G50" s="144" t="n">
        <f aca="false">SUM(G47:G49)</f>
        <v>274068.1908</v>
      </c>
      <c r="H50" s="145"/>
      <c r="I50" s="31"/>
      <c r="J50" s="30"/>
    </row>
    <row r="51" customFormat="false" ht="13.5" hidden="false" customHeight="false" outlineLevel="0" collapsed="false">
      <c r="A51" s="101"/>
      <c r="B51" s="28" t="s">
        <v>6</v>
      </c>
      <c r="C51" s="29"/>
      <c r="D51" s="30"/>
      <c r="E51" s="30"/>
      <c r="F51" s="30"/>
      <c r="G51" s="30"/>
      <c r="H51" s="30"/>
      <c r="I51" s="31"/>
      <c r="J51" s="30"/>
    </row>
    <row r="52" customFormat="false" ht="12" hidden="false" customHeight="true" outlineLevel="0" collapsed="false">
      <c r="A52" s="113"/>
      <c r="B52" s="117"/>
      <c r="C52" s="104"/>
      <c r="D52" s="105"/>
      <c r="E52" s="105"/>
      <c r="F52" s="105"/>
      <c r="G52" s="146" t="s">
        <v>6</v>
      </c>
      <c r="H52" s="113"/>
      <c r="I52" s="147"/>
      <c r="J52" s="113"/>
    </row>
    <row r="53" customFormat="false" ht="12" hidden="false" customHeight="true" outlineLevel="0" collapsed="false">
      <c r="A53" s="113"/>
      <c r="B53" s="117"/>
      <c r="C53" s="104"/>
      <c r="D53" s="105"/>
      <c r="E53" s="105"/>
      <c r="F53" s="105"/>
      <c r="G53" s="105" t="s">
        <v>6</v>
      </c>
      <c r="H53" s="105"/>
      <c r="I53" s="112"/>
      <c r="J53" s="105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false" showRowColHeaders="true" showZeros="true" rightToLeft="false" tabSelected="false" showOutlineSymbols="true" defaultGridColor="true" view="normal" topLeftCell="C30" colorId="64" zoomScale="100" zoomScaleNormal="100" zoomScalePageLayoutView="100" workbookViewId="0">
      <selection pane="topLeft" activeCell="C30" activeCellId="0" sqref="C1:C16384"/>
    </sheetView>
  </sheetViews>
  <sheetFormatPr defaultColWidth="9.05078125" defaultRowHeight="12" customHeight="true" zeroHeight="false" outlineLevelRow="0" outlineLevelCol="0"/>
  <cols>
    <col collapsed="false" customWidth="true" hidden="false" outlineLevel="0" max="1" min="1" style="0" width="9.37"/>
    <col collapsed="false" customWidth="false" hidden="false" outlineLevel="0" max="2" min="2" style="25" width="8.99"/>
    <col collapsed="false" customWidth="true" hidden="false" outlineLevel="0" max="3" min="3" style="26" width="15.37"/>
    <col collapsed="false" customWidth="true" hidden="false" outlineLevel="0" max="4" min="4" style="0" width="14.74"/>
    <col collapsed="false" customWidth="true" hidden="false" outlineLevel="0" max="5" min="5" style="0" width="16.24"/>
    <col collapsed="false" customWidth="true" hidden="false" outlineLevel="0" max="6" min="6" style="0" width="15.49"/>
    <col collapsed="false" customWidth="true" hidden="false" outlineLevel="0" max="7" min="7" style="0" width="15.74"/>
    <col collapsed="false" customWidth="true" hidden="false" outlineLevel="0" max="8" min="8" style="0" width="15.37"/>
    <col collapsed="false" customWidth="true" hidden="false" outlineLevel="0" max="9" min="9" style="27" width="14.62"/>
    <col collapsed="false" customWidth="true" hidden="false" outlineLevel="0" max="10" min="10" style="0" width="11.74"/>
  </cols>
  <sheetData>
    <row r="1" customFormat="false" ht="15" hidden="false" customHeight="true" outlineLevel="0" collapsed="false">
      <c r="A1" s="30" t="s">
        <v>6</v>
      </c>
      <c r="B1" s="28"/>
      <c r="C1" s="29"/>
      <c r="D1" s="30"/>
      <c r="E1" s="30"/>
      <c r="F1" s="30"/>
      <c r="G1" s="30"/>
      <c r="H1" s="30"/>
      <c r="I1" s="31"/>
      <c r="J1" s="30"/>
    </row>
    <row r="2" customFormat="false" ht="22.5" hidden="false" customHeight="false" outlineLevel="0" collapsed="false">
      <c r="A2" s="106"/>
      <c r="B2" s="103" t="s">
        <v>103</v>
      </c>
      <c r="C2" s="104"/>
      <c r="D2" s="105"/>
      <c r="E2" s="105"/>
      <c r="F2" s="105"/>
      <c r="G2" s="105"/>
      <c r="H2" s="106"/>
      <c r="I2" s="107" t="s">
        <v>6</v>
      </c>
      <c r="J2" s="106"/>
    </row>
    <row r="3" customFormat="false" ht="22.5" hidden="false" customHeight="false" outlineLevel="0" collapsed="false">
      <c r="A3" s="106"/>
      <c r="B3" s="108" t="s">
        <v>132</v>
      </c>
      <c r="C3" s="104"/>
      <c r="D3" s="105"/>
      <c r="E3" s="105"/>
      <c r="F3" s="105"/>
      <c r="G3" s="105" t="s">
        <v>6</v>
      </c>
      <c r="H3" s="106"/>
      <c r="I3" s="107"/>
      <c r="J3" s="106"/>
    </row>
    <row r="4" customFormat="false" ht="18.75" hidden="false" customHeight="false" outlineLevel="0" collapsed="false">
      <c r="A4" s="106"/>
      <c r="B4" s="109" t="n">
        <f aca="false">+'$ VOLS'!B6</f>
        <v>36951</v>
      </c>
      <c r="C4" s="104"/>
      <c r="D4" s="105"/>
      <c r="E4" s="105" t="s">
        <v>6</v>
      </c>
      <c r="F4" s="105"/>
      <c r="G4" s="105" t="s">
        <v>6</v>
      </c>
      <c r="H4" s="106"/>
      <c r="I4" s="107"/>
      <c r="J4" s="106"/>
    </row>
    <row r="5" customFormat="false" ht="9" hidden="false" customHeight="true" outlineLevel="0" collapsed="false">
      <c r="A5" s="106"/>
      <c r="B5" s="111"/>
      <c r="C5" s="104"/>
      <c r="D5" s="105"/>
      <c r="E5" s="105"/>
      <c r="F5" s="105"/>
      <c r="G5" s="105" t="s">
        <v>6</v>
      </c>
      <c r="H5" s="106"/>
      <c r="I5" s="112"/>
      <c r="J5" s="106"/>
    </row>
    <row r="6" customFormat="false" ht="12.75" hidden="false" customHeight="false" outlineLevel="0" collapsed="false">
      <c r="A6" s="105"/>
      <c r="B6" s="105" t="s">
        <v>105</v>
      </c>
      <c r="C6" s="104"/>
      <c r="D6" s="104" t="n">
        <f aca="false">'$ VOLS'!G16</f>
        <v>1327</v>
      </c>
      <c r="E6" s="105"/>
      <c r="F6" s="105"/>
      <c r="H6" s="105"/>
      <c r="I6" s="112"/>
      <c r="J6" s="105"/>
    </row>
    <row r="7" customFormat="false" ht="12.75" hidden="false" customHeight="false" outlineLevel="0" collapsed="false">
      <c r="A7" s="105"/>
      <c r="B7" s="105" t="s">
        <v>106</v>
      </c>
      <c r="C7" s="104"/>
      <c r="D7" s="104" t="n">
        <f aca="false">+D6*1.1</f>
        <v>1459.7</v>
      </c>
      <c r="E7" s="105"/>
      <c r="F7" s="105"/>
      <c r="H7" s="105"/>
      <c r="I7" s="112"/>
      <c r="J7" s="105"/>
    </row>
    <row r="8" customFormat="false" ht="12.75" hidden="false" customHeight="false" outlineLevel="0" collapsed="false">
      <c r="A8" s="105"/>
      <c r="B8" s="105" t="s">
        <v>107</v>
      </c>
      <c r="C8" s="104"/>
      <c r="D8" s="104" t="n">
        <f aca="false">+D6*0.9</f>
        <v>1194.3</v>
      </c>
      <c r="E8" s="105"/>
      <c r="F8" s="114" t="s">
        <v>108</v>
      </c>
      <c r="G8" s="115" t="s">
        <v>43</v>
      </c>
      <c r="H8" s="105"/>
      <c r="I8" s="112"/>
      <c r="J8" s="116" t="s">
        <v>110</v>
      </c>
    </row>
    <row r="9" customFormat="false" ht="13.5" hidden="false" customHeight="true" outlineLevel="0" collapsed="false">
      <c r="A9" s="105"/>
      <c r="B9" s="117"/>
      <c r="C9" s="119"/>
      <c r="D9" s="105"/>
      <c r="E9" s="114" t="s">
        <v>6</v>
      </c>
      <c r="F9" s="114" t="s">
        <v>111</v>
      </c>
      <c r="G9" s="115" t="s">
        <v>112</v>
      </c>
      <c r="H9" s="115"/>
      <c r="I9" s="105"/>
      <c r="J9" s="116" t="s">
        <v>113</v>
      </c>
    </row>
    <row r="10" customFormat="false" ht="12.75" hidden="false" customHeight="false" outlineLevel="0" collapsed="false">
      <c r="A10" s="105"/>
      <c r="B10" s="117"/>
      <c r="C10" s="119"/>
      <c r="D10" s="114" t="s">
        <v>115</v>
      </c>
      <c r="E10" s="114" t="s">
        <v>116</v>
      </c>
      <c r="F10" s="114" t="s">
        <v>115</v>
      </c>
      <c r="G10" s="106" t="s">
        <v>117</v>
      </c>
      <c r="H10" s="115" t="str">
        <f aca="false">+E10</f>
        <v>EXCESS</v>
      </c>
      <c r="I10" s="112" t="s">
        <v>118</v>
      </c>
      <c r="J10" s="116" t="s">
        <v>119</v>
      </c>
    </row>
    <row r="11" customFormat="false" ht="12.75" hidden="false" customHeight="false" outlineLevel="0" collapsed="false">
      <c r="A11" s="106"/>
      <c r="B11" s="106"/>
      <c r="C11" s="119" t="s">
        <v>114</v>
      </c>
      <c r="D11" s="106" t="str">
        <f aca="false">+E11</f>
        <v>VOLUME</v>
      </c>
      <c r="E11" s="106" t="s">
        <v>108</v>
      </c>
      <c r="F11" s="114" t="s">
        <v>121</v>
      </c>
      <c r="G11" s="106" t="s">
        <v>122</v>
      </c>
      <c r="H11" s="121" t="str">
        <f aca="false">+I11</f>
        <v>AMOUNT</v>
      </c>
      <c r="I11" s="112" t="s">
        <v>123</v>
      </c>
      <c r="J11" s="116" t="n">
        <v>1.064</v>
      </c>
    </row>
    <row r="12" customFormat="false" ht="14.25" hidden="false" customHeight="true" outlineLevel="0" collapsed="false">
      <c r="A12" s="122" t="n">
        <f aca="false">'$ VOLS'!B114</f>
        <v>5.02</v>
      </c>
      <c r="B12" s="123" t="n">
        <v>36951</v>
      </c>
      <c r="C12" s="104" t="n">
        <v>129</v>
      </c>
      <c r="D12" s="124" t="n">
        <f aca="false">IF(C12&gt;$D$7,$D$7,C12)</f>
        <v>129</v>
      </c>
      <c r="E12" s="124" t="n">
        <f aca="false">IF(C12&gt;$D$7,C12-D12,0)</f>
        <v>0</v>
      </c>
      <c r="F12" s="124" t="n">
        <f aca="false">IF(C12&lt;$D$8,$D$8-C12,0)</f>
        <v>1065.3</v>
      </c>
      <c r="G12" s="125" t="n">
        <f aca="false">ROUND(A12-$I$47-(A12-$I$47)*$I$48,4)</f>
        <v>4.9296</v>
      </c>
      <c r="H12" s="126" t="n">
        <f aca="false">+G12*E12</f>
        <v>0</v>
      </c>
      <c r="I12" s="112" t="n">
        <v>0</v>
      </c>
      <c r="J12" s="148" t="n">
        <f aca="false">C12*$J$11</f>
        <v>137.256</v>
      </c>
    </row>
    <row r="13" customFormat="false" ht="14.25" hidden="false" customHeight="true" outlineLevel="0" collapsed="false">
      <c r="A13" s="122" t="n">
        <f aca="false">'$ VOLS'!B115</f>
        <v>4.945</v>
      </c>
      <c r="B13" s="123" t="n">
        <f aca="false">+B12+1</f>
        <v>36952</v>
      </c>
      <c r="C13" s="104" t="n">
        <v>3</v>
      </c>
      <c r="D13" s="124" t="n">
        <f aca="false">IF(C13&gt;$D$7,$D$7,C13)</f>
        <v>3</v>
      </c>
      <c r="E13" s="124" t="n">
        <f aca="false">IF(C13&gt;$D$7,C13-D13,0)</f>
        <v>0</v>
      </c>
      <c r="F13" s="124" t="n">
        <f aca="false">IF(C13&lt;$D$8,$D$8-C13,0)</f>
        <v>1191.3</v>
      </c>
      <c r="G13" s="125" t="n">
        <f aca="false">ROUND(A13-$I$47-(A13-$I$47)*$I$48,4)</f>
        <v>4.855</v>
      </c>
      <c r="H13" s="126" t="n">
        <f aca="false">+G13*E13</f>
        <v>0</v>
      </c>
      <c r="I13" s="112" t="n">
        <v>0</v>
      </c>
      <c r="J13" s="148" t="n">
        <f aca="false">C13*$J$11</f>
        <v>3.192</v>
      </c>
    </row>
    <row r="14" customFormat="false" ht="14.25" hidden="false" customHeight="true" outlineLevel="0" collapsed="false">
      <c r="A14" s="122" t="n">
        <f aca="false">'$ VOLS'!B116</f>
        <v>4.945</v>
      </c>
      <c r="B14" s="123" t="n">
        <f aca="false">+B13+1</f>
        <v>36953</v>
      </c>
      <c r="C14" s="104" t="n">
        <v>0</v>
      </c>
      <c r="D14" s="124" t="n">
        <f aca="false">IF(C14&gt;$D$7,$D$7,C14)</f>
        <v>0</v>
      </c>
      <c r="E14" s="124" t="n">
        <f aca="false">IF(C14&gt;$D$7,C14-D14,0)</f>
        <v>0</v>
      </c>
      <c r="F14" s="124" t="n">
        <f aca="false">IF(C14&lt;$D$8,$D$8-C14,0)</f>
        <v>1194.3</v>
      </c>
      <c r="G14" s="125" t="n">
        <f aca="false">ROUND(A14-$I$47-(A14-$I$47)*$I$48,4)</f>
        <v>4.855</v>
      </c>
      <c r="H14" s="126" t="n">
        <f aca="false">+G14*E14</f>
        <v>0</v>
      </c>
      <c r="I14" s="112" t="n">
        <v>0</v>
      </c>
      <c r="J14" s="148" t="n">
        <f aca="false">C14*$J$11</f>
        <v>0</v>
      </c>
    </row>
    <row r="15" customFormat="false" ht="14.25" hidden="false" customHeight="true" outlineLevel="0" collapsed="false">
      <c r="A15" s="122" t="n">
        <f aca="false">'$ VOLS'!B117</f>
        <v>4.945</v>
      </c>
      <c r="B15" s="123" t="n">
        <f aca="false">+B14+1</f>
        <v>36954</v>
      </c>
      <c r="C15" s="104" t="n">
        <v>57</v>
      </c>
      <c r="D15" s="124" t="n">
        <f aca="false">IF(C15&gt;$D$7,$D$7,C15)</f>
        <v>57</v>
      </c>
      <c r="E15" s="124" t="n">
        <f aca="false">IF(C15&gt;$D$7,C15-D15,0)</f>
        <v>0</v>
      </c>
      <c r="F15" s="124" t="n">
        <f aca="false">IF(C15&lt;$D$8,$D$8-C15,0)</f>
        <v>1137.3</v>
      </c>
      <c r="G15" s="125" t="n">
        <f aca="false">ROUND(A15-$I$47-(A15-$I$47)*$I$48,4)</f>
        <v>4.855</v>
      </c>
      <c r="H15" s="126" t="n">
        <f aca="false">+G15*E15</f>
        <v>0</v>
      </c>
      <c r="I15" s="112" t="n">
        <v>0</v>
      </c>
      <c r="J15" s="148" t="n">
        <f aca="false">C15*$J$11</f>
        <v>60.648</v>
      </c>
    </row>
    <row r="16" customFormat="false" ht="14.25" hidden="false" customHeight="true" outlineLevel="0" collapsed="false">
      <c r="A16" s="122" t="n">
        <f aca="false">'$ VOLS'!B118</f>
        <v>4.945</v>
      </c>
      <c r="B16" s="123" t="n">
        <f aca="false">+B15+1</f>
        <v>36955</v>
      </c>
      <c r="C16" s="104" t="n">
        <v>40</v>
      </c>
      <c r="D16" s="124" t="n">
        <f aca="false">IF(C16&gt;$D$7,$D$7,C16)</f>
        <v>40</v>
      </c>
      <c r="E16" s="124" t="n">
        <f aca="false">IF(C16&gt;$D$7,C16-D16,0)</f>
        <v>0</v>
      </c>
      <c r="F16" s="124" t="n">
        <f aca="false">IF(C16&lt;$D$8,$D$8-C16,0)</f>
        <v>1154.3</v>
      </c>
      <c r="G16" s="125" t="n">
        <f aca="false">ROUND(A16-$I$47-(A16-$I$47)*$I$48,4)</f>
        <v>4.855</v>
      </c>
      <c r="H16" s="126" t="n">
        <f aca="false">+G16*E16</f>
        <v>0</v>
      </c>
      <c r="I16" s="112" t="n">
        <v>0</v>
      </c>
      <c r="J16" s="148" t="n">
        <f aca="false">C16*$J$11</f>
        <v>42.56</v>
      </c>
    </row>
    <row r="17" customFormat="false" ht="14.25" hidden="false" customHeight="true" outlineLevel="0" collapsed="false">
      <c r="A17" s="122" t="n">
        <f aca="false">'$ VOLS'!B119</f>
        <v>5.16</v>
      </c>
      <c r="B17" s="123" t="n">
        <f aca="false">+B16+1</f>
        <v>36956</v>
      </c>
      <c r="C17" s="104" t="n">
        <v>3520</v>
      </c>
      <c r="D17" s="124" t="n">
        <f aca="false">IF(C17&gt;$D$7,$D$7,C17)</f>
        <v>1459.7</v>
      </c>
      <c r="E17" s="124" t="n">
        <f aca="false">IF(C17&gt;$D$7,C17-D17,0)</f>
        <v>2060.3</v>
      </c>
      <c r="F17" s="124" t="n">
        <f aca="false">IF(C17&lt;$D$8,$D$8-C17,0)</f>
        <v>0</v>
      </c>
      <c r="G17" s="125" t="n">
        <f aca="false">ROUND(A17-$I$47-(A17-$I$47)*$I$48,4)</f>
        <v>5.069</v>
      </c>
      <c r="H17" s="126" t="n">
        <f aca="false">+G17*E17</f>
        <v>10443.6607</v>
      </c>
      <c r="I17" s="112" t="n">
        <v>0</v>
      </c>
      <c r="J17" s="148" t="n">
        <f aca="false">C17*$J$11</f>
        <v>3745.28</v>
      </c>
    </row>
    <row r="18" customFormat="false" ht="14.25" hidden="false" customHeight="true" outlineLevel="0" collapsed="false">
      <c r="A18" s="122" t="n">
        <f aca="false">'$ VOLS'!B120</f>
        <v>5.16</v>
      </c>
      <c r="B18" s="123" t="n">
        <f aca="false">+B17+1</f>
        <v>36957</v>
      </c>
      <c r="C18" s="104" t="n">
        <v>2</v>
      </c>
      <c r="D18" s="124" t="n">
        <f aca="false">IF(C18&gt;$D$7,$D$7,C18)</f>
        <v>2</v>
      </c>
      <c r="E18" s="124" t="n">
        <f aca="false">IF(C18&gt;$D$7,C18-D18,0)</f>
        <v>0</v>
      </c>
      <c r="F18" s="124" t="n">
        <f aca="false">IF(C18&lt;$D$8,$D$8-C18,0)</f>
        <v>1192.3</v>
      </c>
      <c r="G18" s="125" t="n">
        <f aca="false">ROUND(A18-$I$47-(A18-$I$47)*$I$48,4)</f>
        <v>5.069</v>
      </c>
      <c r="H18" s="126" t="n">
        <f aca="false">+G18*E18</f>
        <v>0</v>
      </c>
      <c r="I18" s="112" t="n">
        <v>0</v>
      </c>
      <c r="J18" s="148" t="n">
        <f aca="false">C18*$J$11</f>
        <v>2.128</v>
      </c>
    </row>
    <row r="19" customFormat="false" ht="14.25" hidden="false" customHeight="true" outlineLevel="0" collapsed="false">
      <c r="A19" s="122" t="n">
        <f aca="false">'$ VOLS'!B121</f>
        <v>5.145</v>
      </c>
      <c r="B19" s="123" t="n">
        <f aca="false">+B18+1</f>
        <v>36958</v>
      </c>
      <c r="C19" s="104" t="n">
        <v>2</v>
      </c>
      <c r="D19" s="124" t="n">
        <f aca="false">IF(C19&gt;$D$7,$D$7,C19)</f>
        <v>2</v>
      </c>
      <c r="E19" s="124" t="n">
        <f aca="false">IF(C19&gt;$D$7,C19-D19,0)</f>
        <v>0</v>
      </c>
      <c r="F19" s="124" t="n">
        <f aca="false">IF(C19&lt;$D$8,$D$8-C19,0)</f>
        <v>1192.3</v>
      </c>
      <c r="G19" s="125" t="n">
        <f aca="false">ROUND(A19-$I$47-(A19-$I$47)*$I$48,4)</f>
        <v>5.054</v>
      </c>
      <c r="H19" s="126" t="n">
        <f aca="false">+G19*E19</f>
        <v>0</v>
      </c>
      <c r="I19" s="112" t="n">
        <v>0</v>
      </c>
      <c r="J19" s="148" t="n">
        <f aca="false">C19*$J$11</f>
        <v>2.128</v>
      </c>
    </row>
    <row r="20" customFormat="false" ht="14.25" hidden="false" customHeight="true" outlineLevel="0" collapsed="false">
      <c r="A20" s="122" t="n">
        <f aca="false">'$ VOLS'!B122</f>
        <v>5.16</v>
      </c>
      <c r="B20" s="123" t="n">
        <f aca="false">+B19+1</f>
        <v>36959</v>
      </c>
      <c r="C20" s="104" t="n">
        <v>2</v>
      </c>
      <c r="D20" s="124" t="n">
        <f aca="false">IF(C20&gt;$D$7,$D$7,C20)</f>
        <v>2</v>
      </c>
      <c r="E20" s="124" t="n">
        <f aca="false">IF(C20&gt;$D$7,C20-D20,0)</f>
        <v>0</v>
      </c>
      <c r="F20" s="124" t="n">
        <f aca="false">IF(C20&lt;$D$8,$D$8-C20,0)</f>
        <v>1192.3</v>
      </c>
      <c r="G20" s="125" t="n">
        <f aca="false">ROUND(A20-$I$47-(A20-$I$47)*$I$48,4)</f>
        <v>5.069</v>
      </c>
      <c r="H20" s="126" t="n">
        <f aca="false">+G20*E20</f>
        <v>0</v>
      </c>
      <c r="I20" s="112" t="n">
        <v>0</v>
      </c>
      <c r="J20" s="148" t="n">
        <f aca="false">C20*$J$11</f>
        <v>2.128</v>
      </c>
    </row>
    <row r="21" customFormat="false" ht="14.25" hidden="false" customHeight="true" outlineLevel="0" collapsed="false">
      <c r="A21" s="122" t="n">
        <f aca="false">'$ VOLS'!B123</f>
        <v>5.06</v>
      </c>
      <c r="B21" s="123" t="n">
        <f aca="false">+B20+1</f>
        <v>36960</v>
      </c>
      <c r="C21" s="104" t="n">
        <v>2</v>
      </c>
      <c r="D21" s="124" t="n">
        <f aca="false">IF(C21&gt;$D$7,$D$7,C21)</f>
        <v>2</v>
      </c>
      <c r="E21" s="124" t="n">
        <f aca="false">IF(C21&gt;$D$7,C21-D21,0)</f>
        <v>0</v>
      </c>
      <c r="F21" s="124" t="n">
        <f aca="false">IF(C21&lt;$D$8,$D$8-C21,0)</f>
        <v>1192.3</v>
      </c>
      <c r="G21" s="125" t="n">
        <f aca="false">ROUND(A21-$I$47-(A21-$I$47)*$I$48,4)</f>
        <v>4.9694</v>
      </c>
      <c r="H21" s="126" t="n">
        <f aca="false">+G21*E21</f>
        <v>0</v>
      </c>
      <c r="I21" s="112" t="n">
        <v>0</v>
      </c>
      <c r="J21" s="148" t="n">
        <f aca="false">C21*$J$11</f>
        <v>2.128</v>
      </c>
    </row>
    <row r="22" customFormat="false" ht="14.25" hidden="false" customHeight="true" outlineLevel="0" collapsed="false">
      <c r="A22" s="122" t="n">
        <f aca="false">'$ VOLS'!B124</f>
        <v>5.06</v>
      </c>
      <c r="B22" s="123" t="n">
        <f aca="false">+B21+1</f>
        <v>36961</v>
      </c>
      <c r="C22" s="104" t="n">
        <v>0</v>
      </c>
      <c r="D22" s="124" t="n">
        <f aca="false">IF(C22&gt;$D$7,$D$7,C22)</f>
        <v>0</v>
      </c>
      <c r="E22" s="124" t="n">
        <f aca="false">IF(C22&gt;$D$7,C22-D22,0)</f>
        <v>0</v>
      </c>
      <c r="F22" s="124" t="n">
        <f aca="false">IF(C22&lt;$D$8,$D$8-C22,0)</f>
        <v>1194.3</v>
      </c>
      <c r="G22" s="125" t="n">
        <f aca="false">ROUND(A22-$I$47-(A22-$I$47)*$I$48,4)</f>
        <v>4.9694</v>
      </c>
      <c r="H22" s="126" t="n">
        <f aca="false">+G22*E22</f>
        <v>0</v>
      </c>
      <c r="I22" s="112" t="n">
        <v>0</v>
      </c>
      <c r="J22" s="148" t="n">
        <f aca="false">C22*$J$11</f>
        <v>0</v>
      </c>
    </row>
    <row r="23" customFormat="false" ht="14.25" hidden="false" customHeight="true" outlineLevel="0" collapsed="false">
      <c r="A23" s="122" t="n">
        <f aca="false">'$ VOLS'!B125</f>
        <v>5.06</v>
      </c>
      <c r="B23" s="123" t="n">
        <f aca="false">+B22+1</f>
        <v>36962</v>
      </c>
      <c r="C23" s="104" t="n">
        <v>0</v>
      </c>
      <c r="D23" s="124" t="n">
        <f aca="false">IF(C23&gt;$D$7,$D$7,C23)</f>
        <v>0</v>
      </c>
      <c r="E23" s="124" t="n">
        <f aca="false">IF(C23&gt;$D$7,C23-D23,0)</f>
        <v>0</v>
      </c>
      <c r="F23" s="124" t="n">
        <f aca="false">IF(C23&lt;$D$8,$D$8-C23,0)</f>
        <v>1194.3</v>
      </c>
      <c r="G23" s="125" t="n">
        <f aca="false">ROUND(A23-$I$47-(A23-$I$47)*$I$48,4)</f>
        <v>4.9694</v>
      </c>
      <c r="H23" s="126" t="n">
        <f aca="false">+G23*E23</f>
        <v>0</v>
      </c>
      <c r="I23" s="112" t="n">
        <v>0</v>
      </c>
      <c r="J23" s="148" t="n">
        <f aca="false">C23*$J$11</f>
        <v>0</v>
      </c>
    </row>
    <row r="24" customFormat="false" ht="14.25" hidden="false" customHeight="true" outlineLevel="0" collapsed="false">
      <c r="A24" s="122" t="n">
        <f aca="false">'$ VOLS'!B126</f>
        <v>4.89</v>
      </c>
      <c r="B24" s="123" t="n">
        <f aca="false">+B23+1</f>
        <v>36963</v>
      </c>
      <c r="C24" s="104" t="n">
        <v>0</v>
      </c>
      <c r="D24" s="124" t="n">
        <f aca="false">IF(C24&gt;$D$7,$D$7,C24)</f>
        <v>0</v>
      </c>
      <c r="E24" s="124" t="n">
        <f aca="false">IF(C24&gt;$D$7,C24-D24,0)</f>
        <v>0</v>
      </c>
      <c r="F24" s="124" t="n">
        <f aca="false">IF(C24&lt;$D$8,$D$8-C24,0)</f>
        <v>1194.3</v>
      </c>
      <c r="G24" s="125" t="n">
        <f aca="false">ROUND(A24-$I$47-(A24-$I$47)*$I$48,4)</f>
        <v>4.8002</v>
      </c>
      <c r="H24" s="126" t="n">
        <f aca="false">+G24*E24</f>
        <v>0</v>
      </c>
      <c r="I24" s="112" t="n">
        <v>0</v>
      </c>
      <c r="J24" s="148" t="n">
        <f aca="false">C24*$J$11</f>
        <v>0</v>
      </c>
    </row>
    <row r="25" customFormat="false" ht="14.25" hidden="false" customHeight="true" outlineLevel="0" collapsed="false">
      <c r="A25" s="122" t="n">
        <f aca="false">'$ VOLS'!B127</f>
        <v>4.98</v>
      </c>
      <c r="B25" s="123" t="n">
        <f aca="false">+B24+1</f>
        <v>36964</v>
      </c>
      <c r="C25" s="104" t="n">
        <v>0</v>
      </c>
      <c r="D25" s="124" t="n">
        <f aca="false">IF(C25&gt;$D$7,$D$7,C25)</f>
        <v>0</v>
      </c>
      <c r="E25" s="124" t="n">
        <f aca="false">IF(C25&gt;$D$7,C25-D25,0)</f>
        <v>0</v>
      </c>
      <c r="F25" s="124" t="n">
        <f aca="false">IF(C25&lt;$D$8,$D$8-C25,0)</f>
        <v>1194.3</v>
      </c>
      <c r="G25" s="125" t="n">
        <f aca="false">ROUND(A25-$I$47-(A25-$I$47)*$I$48,4)</f>
        <v>4.8898</v>
      </c>
      <c r="H25" s="126" t="n">
        <f aca="false">+G25*E25</f>
        <v>0</v>
      </c>
      <c r="I25" s="112" t="n">
        <v>0</v>
      </c>
      <c r="J25" s="148" t="n">
        <f aca="false">C25*$J$11</f>
        <v>0</v>
      </c>
    </row>
    <row r="26" customFormat="false" ht="14.25" hidden="false" customHeight="true" outlineLevel="0" collapsed="false">
      <c r="A26" s="122" t="n">
        <f aca="false">'$ VOLS'!B128</f>
        <v>4.885</v>
      </c>
      <c r="B26" s="123" t="n">
        <f aca="false">+B25+1</f>
        <v>36965</v>
      </c>
      <c r="C26" s="104" t="n">
        <v>0</v>
      </c>
      <c r="D26" s="124" t="n">
        <f aca="false">IF(C26&gt;$D$7,$D$7,C26)</f>
        <v>0</v>
      </c>
      <c r="E26" s="124" t="n">
        <f aca="false">IF(C26&gt;$D$7,C26-D26,0)</f>
        <v>0</v>
      </c>
      <c r="F26" s="124" t="n">
        <f aca="false">IF(C26&lt;$D$8,$D$8-C26,0)</f>
        <v>1194.3</v>
      </c>
      <c r="G26" s="125" t="n">
        <f aca="false">ROUND(A26-$I$47-(A26-$I$47)*$I$48,4)</f>
        <v>4.7952</v>
      </c>
      <c r="H26" s="126" t="n">
        <f aca="false">+G26*E26</f>
        <v>0</v>
      </c>
      <c r="I26" s="112" t="n">
        <v>0</v>
      </c>
      <c r="J26" s="148" t="n">
        <f aca="false">C26*$J$11</f>
        <v>0</v>
      </c>
    </row>
    <row r="27" customFormat="false" ht="14.25" hidden="false" customHeight="true" outlineLevel="0" collapsed="false">
      <c r="A27" s="122" t="n">
        <f aca="false">'$ VOLS'!B129</f>
        <v>4.805</v>
      </c>
      <c r="B27" s="123" t="n">
        <f aca="false">+B26+1</f>
        <v>36966</v>
      </c>
      <c r="C27" s="104" t="n">
        <v>0</v>
      </c>
      <c r="D27" s="124" t="n">
        <f aca="false">IF(C27&gt;$D$7,$D$7,C27)</f>
        <v>0</v>
      </c>
      <c r="E27" s="124" t="n">
        <f aca="false">IF(C27&gt;$D$7,C27-D27,0)</f>
        <v>0</v>
      </c>
      <c r="F27" s="124" t="n">
        <f aca="false">IF(C27&lt;$D$8,$D$8-C27,0)</f>
        <v>1194.3</v>
      </c>
      <c r="G27" s="125" t="n">
        <f aca="false">ROUND(A27-$I$47-(A27-$I$47)*$I$48,4)</f>
        <v>4.7156</v>
      </c>
      <c r="H27" s="126" t="n">
        <f aca="false">+G27*E27</f>
        <v>0</v>
      </c>
      <c r="I27" s="112" t="n">
        <v>0</v>
      </c>
      <c r="J27" s="148" t="n">
        <f aca="false">C27*$J$11</f>
        <v>0</v>
      </c>
    </row>
    <row r="28" customFormat="false" ht="14.25" hidden="false" customHeight="true" outlineLevel="0" collapsed="false">
      <c r="A28" s="122" t="n">
        <f aca="false">'$ VOLS'!B130</f>
        <v>4.86</v>
      </c>
      <c r="B28" s="123" t="n">
        <f aca="false">+B27+1</f>
        <v>36967</v>
      </c>
      <c r="C28" s="104" t="n">
        <v>0</v>
      </c>
      <c r="D28" s="124" t="n">
        <f aca="false">IF(C28&gt;$D$7,$D$7,C28)</f>
        <v>0</v>
      </c>
      <c r="E28" s="124" t="n">
        <f aca="false">IF(C28&gt;$D$7,C28-D28,0)</f>
        <v>0</v>
      </c>
      <c r="F28" s="124" t="n">
        <f aca="false">IF(C28&lt;$D$8,$D$8-C28,0)</f>
        <v>1194.3</v>
      </c>
      <c r="G28" s="125" t="n">
        <f aca="false">ROUND(A28-$I$47-(A28-$I$47)*$I$48,4)</f>
        <v>4.7704</v>
      </c>
      <c r="H28" s="126" t="n">
        <f aca="false">+G28*E28</f>
        <v>0</v>
      </c>
      <c r="I28" s="112" t="n">
        <v>0</v>
      </c>
      <c r="J28" s="148" t="n">
        <f aca="false">C28*$J$11</f>
        <v>0</v>
      </c>
    </row>
    <row r="29" customFormat="false" ht="14.25" hidden="false" customHeight="true" outlineLevel="0" collapsed="false">
      <c r="A29" s="122" t="n">
        <f aca="false">'$ VOLS'!B131</f>
        <v>4.86</v>
      </c>
      <c r="B29" s="123" t="n">
        <f aca="false">+B28+1</f>
        <v>36968</v>
      </c>
      <c r="C29" s="104" t="n">
        <v>0</v>
      </c>
      <c r="D29" s="124" t="n">
        <f aca="false">IF(C29&gt;$D$7,$D$7,C29)</f>
        <v>0</v>
      </c>
      <c r="E29" s="124" t="n">
        <f aca="false">IF(C29&gt;$D$7,C29-D29,0)</f>
        <v>0</v>
      </c>
      <c r="F29" s="124" t="n">
        <f aca="false">IF(C29&lt;$D$8,$D$8-C29,0)</f>
        <v>1194.3</v>
      </c>
      <c r="G29" s="125" t="n">
        <f aca="false">ROUND(A29-$I$47-(A29-$I$47)*$I$48,4)</f>
        <v>4.7704</v>
      </c>
      <c r="H29" s="126" t="n">
        <f aca="false">+G29*E29</f>
        <v>0</v>
      </c>
      <c r="I29" s="112" t="n">
        <v>0</v>
      </c>
      <c r="J29" s="148" t="n">
        <f aca="false">C29*$J$11</f>
        <v>0</v>
      </c>
    </row>
    <row r="30" customFormat="false" ht="14.25" hidden="false" customHeight="true" outlineLevel="0" collapsed="false">
      <c r="A30" s="122" t="n">
        <f aca="false">'$ VOLS'!B132</f>
        <v>4.86</v>
      </c>
      <c r="B30" s="123" t="n">
        <f aca="false">+B29+1</f>
        <v>36969</v>
      </c>
      <c r="C30" s="104" t="n">
        <v>0</v>
      </c>
      <c r="D30" s="124" t="n">
        <f aca="false">IF(C30&gt;$D$7,$D$7,C30)</f>
        <v>0</v>
      </c>
      <c r="E30" s="124" t="n">
        <f aca="false">IF(C30&gt;$D$7,C30-D30,0)</f>
        <v>0</v>
      </c>
      <c r="F30" s="124" t="n">
        <f aca="false">IF(C30&lt;$D$8,$D$8-C30,0)</f>
        <v>1194.3</v>
      </c>
      <c r="G30" s="125" t="n">
        <f aca="false">ROUND(A30-$I$47-(A30-$I$47)*$I$48,4)</f>
        <v>4.7704</v>
      </c>
      <c r="H30" s="126" t="n">
        <f aca="false">+G30*E30</f>
        <v>0</v>
      </c>
      <c r="I30" s="112" t="n">
        <v>0</v>
      </c>
      <c r="J30" s="148" t="n">
        <f aca="false">C30*$J$11</f>
        <v>0</v>
      </c>
    </row>
    <row r="31" customFormat="false" ht="14.25" hidden="false" customHeight="true" outlineLevel="0" collapsed="false">
      <c r="A31" s="122" t="n">
        <f aca="false">'$ VOLS'!B133</f>
        <v>4.95</v>
      </c>
      <c r="B31" s="123" t="n">
        <f aca="false">+B30+1</f>
        <v>36970</v>
      </c>
      <c r="C31" s="104" t="n">
        <v>0</v>
      </c>
      <c r="D31" s="124" t="n">
        <f aca="false">IF(C31&gt;$D$7,$D$7,C31)</f>
        <v>0</v>
      </c>
      <c r="E31" s="124" t="n">
        <f aca="false">IF(C31&gt;$D$7,C31-D31,0)</f>
        <v>0</v>
      </c>
      <c r="F31" s="124" t="n">
        <f aca="false">IF(C31&lt;$D$8,$D$8-C31,0)</f>
        <v>1194.3</v>
      </c>
      <c r="G31" s="125" t="n">
        <f aca="false">ROUND(A31-$I$47-(A31-$I$47)*$I$48,4)</f>
        <v>4.8599</v>
      </c>
      <c r="H31" s="126" t="n">
        <f aca="false">+G31*E31</f>
        <v>0</v>
      </c>
      <c r="I31" s="112" t="n">
        <v>0</v>
      </c>
      <c r="J31" s="148" t="n">
        <f aca="false">C31*$J$11</f>
        <v>0</v>
      </c>
    </row>
    <row r="32" customFormat="false" ht="14.25" hidden="false" customHeight="true" outlineLevel="0" collapsed="false">
      <c r="A32" s="122" t="n">
        <f aca="false">'$ VOLS'!B134</f>
        <v>5.025</v>
      </c>
      <c r="B32" s="123" t="n">
        <f aca="false">+B31+1</f>
        <v>36971</v>
      </c>
      <c r="C32" s="104" t="n">
        <v>0</v>
      </c>
      <c r="D32" s="124" t="n">
        <f aca="false">IF(C32&gt;$D$7,$D$7,C32)</f>
        <v>0</v>
      </c>
      <c r="E32" s="124" t="n">
        <f aca="false">IF(C32&gt;$D$7,C32-D32,0)</f>
        <v>0</v>
      </c>
      <c r="F32" s="124" t="n">
        <f aca="false">IF(C32&lt;$D$8,$D$8-C32,0)</f>
        <v>1194.3</v>
      </c>
      <c r="G32" s="125" t="n">
        <f aca="false">ROUND(A32-$I$47-(A32-$I$47)*$I$48,4)</f>
        <v>4.9346</v>
      </c>
      <c r="H32" s="126" t="n">
        <f aca="false">+G32*E32</f>
        <v>0</v>
      </c>
      <c r="I32" s="112" t="n">
        <v>0</v>
      </c>
      <c r="J32" s="148" t="n">
        <f aca="false">C32*$J$11</f>
        <v>0</v>
      </c>
    </row>
    <row r="33" customFormat="false" ht="14.25" hidden="false" customHeight="true" outlineLevel="0" collapsed="false">
      <c r="A33" s="122" t="n">
        <f aca="false">'$ VOLS'!B135</f>
        <v>5.07</v>
      </c>
      <c r="B33" s="123" t="n">
        <f aca="false">+B32+1</f>
        <v>36972</v>
      </c>
      <c r="C33" s="104" t="n">
        <v>0</v>
      </c>
      <c r="D33" s="124" t="n">
        <f aca="false">IF(C33&gt;$D$7,$D$7,C33)</f>
        <v>0</v>
      </c>
      <c r="E33" s="124" t="n">
        <f aca="false">IF(C33&gt;$D$7,C33-D33,0)</f>
        <v>0</v>
      </c>
      <c r="F33" s="124" t="n">
        <f aca="false">IF(C33&lt;$D$8,$D$8-C33,0)</f>
        <v>1194.3</v>
      </c>
      <c r="G33" s="125" t="n">
        <f aca="false">ROUND(A33-$I$47-(A33-$I$47)*$I$48,4)</f>
        <v>4.9794</v>
      </c>
      <c r="H33" s="126" t="n">
        <f aca="false">+G33*E33</f>
        <v>0</v>
      </c>
      <c r="I33" s="112" t="n">
        <v>0</v>
      </c>
      <c r="J33" s="148" t="n">
        <f aca="false">C33*$J$11</f>
        <v>0</v>
      </c>
    </row>
    <row r="34" customFormat="false" ht="14.25" hidden="false" customHeight="true" outlineLevel="0" collapsed="false">
      <c r="A34" s="122" t="n">
        <f aca="false">'$ VOLS'!B136</f>
        <v>5.94</v>
      </c>
      <c r="B34" s="123" t="n">
        <f aca="false">+B33+1</f>
        <v>36973</v>
      </c>
      <c r="C34" s="104" t="n">
        <v>0</v>
      </c>
      <c r="D34" s="124" t="n">
        <f aca="false">IF(C34&gt;$D$7,$D$7,C34)</f>
        <v>0</v>
      </c>
      <c r="E34" s="124" t="n">
        <f aca="false">IF(C34&gt;$D$7,C34-D34,0)</f>
        <v>0</v>
      </c>
      <c r="F34" s="124" t="n">
        <f aca="false">IF(C34&lt;$D$8,$D$8-C34,0)</f>
        <v>1194.3</v>
      </c>
      <c r="G34" s="125" t="n">
        <f aca="false">ROUND(A34-$I$47-(A34-$I$47)*$I$48,4)</f>
        <v>5.8454</v>
      </c>
      <c r="H34" s="126" t="n">
        <f aca="false">+G34*E34</f>
        <v>0</v>
      </c>
      <c r="I34" s="112" t="n">
        <v>0</v>
      </c>
      <c r="J34" s="148" t="n">
        <f aca="false">C34*$J$11</f>
        <v>0</v>
      </c>
    </row>
    <row r="35" customFormat="false" ht="14.25" hidden="false" customHeight="true" outlineLevel="0" collapsed="false">
      <c r="A35" s="122" t="n">
        <f aca="false">'$ VOLS'!B137</f>
        <v>5.115</v>
      </c>
      <c r="B35" s="123" t="n">
        <f aca="false">+B34+1</f>
        <v>36974</v>
      </c>
      <c r="C35" s="104" t="n">
        <v>0</v>
      </c>
      <c r="D35" s="124" t="n">
        <f aca="false">IF(C35&gt;$D$7,$D$7,C35)</f>
        <v>0</v>
      </c>
      <c r="E35" s="124" t="n">
        <f aca="false">IF(C35&gt;$D$7,C35-D35,0)</f>
        <v>0</v>
      </c>
      <c r="F35" s="124" t="n">
        <f aca="false">IF(C35&lt;$D$8,$D$8-C35,0)</f>
        <v>1194.3</v>
      </c>
      <c r="G35" s="125" t="n">
        <f aca="false">ROUND(A35-$I$47-(A35-$I$47)*$I$48,4)</f>
        <v>5.0242</v>
      </c>
      <c r="H35" s="126" t="n">
        <f aca="false">+G35*E35</f>
        <v>0</v>
      </c>
      <c r="I35" s="112" t="n">
        <v>0</v>
      </c>
      <c r="J35" s="148" t="n">
        <f aca="false">C35*$J$11</f>
        <v>0</v>
      </c>
    </row>
    <row r="36" customFormat="false" ht="14.25" hidden="false" customHeight="true" outlineLevel="0" collapsed="false">
      <c r="A36" s="122" t="n">
        <f aca="false">'$ VOLS'!B138</f>
        <v>5.115</v>
      </c>
      <c r="B36" s="123" t="n">
        <f aca="false">+B35+1</f>
        <v>36975</v>
      </c>
      <c r="C36" s="104" t="n">
        <v>0</v>
      </c>
      <c r="D36" s="124" t="n">
        <f aca="false">IF(C36&gt;$D$7,$D$7,C36)</f>
        <v>0</v>
      </c>
      <c r="E36" s="124" t="n">
        <f aca="false">IF(C36&gt;$D$7,C36-D36,0)</f>
        <v>0</v>
      </c>
      <c r="F36" s="124" t="n">
        <f aca="false">IF(C36&lt;$D$8,$D$8-C36,0)</f>
        <v>1194.3</v>
      </c>
      <c r="G36" s="125" t="n">
        <f aca="false">ROUND(A36-$I$47-(A36-$I$47)*$I$48,4)</f>
        <v>5.0242</v>
      </c>
      <c r="H36" s="126" t="n">
        <f aca="false">+G36*E36</f>
        <v>0</v>
      </c>
      <c r="I36" s="112" t="n">
        <v>0</v>
      </c>
      <c r="J36" s="148" t="n">
        <f aca="false">C36*$J$11</f>
        <v>0</v>
      </c>
    </row>
    <row r="37" customFormat="false" ht="14.25" hidden="false" customHeight="true" outlineLevel="0" collapsed="false">
      <c r="A37" s="122" t="n">
        <f aca="false">'$ VOLS'!B139</f>
        <v>5.115</v>
      </c>
      <c r="B37" s="123" t="n">
        <f aca="false">+B36+1</f>
        <v>36976</v>
      </c>
      <c r="C37" s="104" t="n">
        <v>0</v>
      </c>
      <c r="D37" s="124" t="n">
        <f aca="false">IF(C37&gt;$D$7,$D$7,C37)</f>
        <v>0</v>
      </c>
      <c r="E37" s="124" t="n">
        <f aca="false">IF(C37&gt;$D$7,C37-D37,0)</f>
        <v>0</v>
      </c>
      <c r="F37" s="124" t="n">
        <f aca="false">IF(C37&lt;$D$8,$D$8-C37,0)</f>
        <v>1194.3</v>
      </c>
      <c r="G37" s="125" t="n">
        <f aca="false">ROUND(A37-$I$47-(A37-$I$47)*$I$48,4)</f>
        <v>5.0242</v>
      </c>
      <c r="H37" s="126" t="n">
        <f aca="false">+G37*E37</f>
        <v>0</v>
      </c>
      <c r="I37" s="112" t="n">
        <v>0</v>
      </c>
      <c r="J37" s="148" t="n">
        <f aca="false">C37*$J$11</f>
        <v>0</v>
      </c>
    </row>
    <row r="38" customFormat="false" ht="14.25" hidden="false" customHeight="true" outlineLevel="0" collapsed="false">
      <c r="A38" s="122" t="n">
        <f aca="false">'$ VOLS'!B140</f>
        <v>5.065</v>
      </c>
      <c r="B38" s="123" t="n">
        <f aca="false">+B37+1</f>
        <v>36977</v>
      </c>
      <c r="C38" s="104" t="n">
        <v>0</v>
      </c>
      <c r="D38" s="124" t="n">
        <f aca="false">IF(C38&gt;$D$7,$D$7,C38)</f>
        <v>0</v>
      </c>
      <c r="E38" s="124" t="n">
        <f aca="false">IF(C38&gt;$D$7,C38-D38,0)</f>
        <v>0</v>
      </c>
      <c r="F38" s="124" t="n">
        <f aca="false">IF(C38&lt;$D$8,$D$8-C38,0)</f>
        <v>1194.3</v>
      </c>
      <c r="G38" s="125" t="n">
        <f aca="false">ROUND(A38-$I$47-(A38-$I$47)*$I$48,4)</f>
        <v>4.9744</v>
      </c>
      <c r="H38" s="126" t="n">
        <f aca="false">+G38*E38</f>
        <v>0</v>
      </c>
      <c r="I38" s="112" t="n">
        <v>0</v>
      </c>
      <c r="J38" s="148" t="n">
        <f aca="false">C38*$J$11</f>
        <v>0</v>
      </c>
    </row>
    <row r="39" customFormat="false" ht="14.25" hidden="false" customHeight="true" outlineLevel="0" collapsed="false">
      <c r="A39" s="122" t="n">
        <f aca="false">'$ VOLS'!B141</f>
        <v>5.155</v>
      </c>
      <c r="B39" s="123" t="n">
        <f aca="false">+B38+1</f>
        <v>36978</v>
      </c>
      <c r="C39" s="104" t="n">
        <v>0</v>
      </c>
      <c r="D39" s="124" t="n">
        <f aca="false">IF(C39&gt;$D$7,$D$7,C39)</f>
        <v>0</v>
      </c>
      <c r="E39" s="124" t="n">
        <f aca="false">IF(C39&gt;$D$7,C39-D39,0)</f>
        <v>0</v>
      </c>
      <c r="F39" s="124" t="n">
        <f aca="false">IF(C39&lt;$D$8,$D$8-C39,0)</f>
        <v>1194.3</v>
      </c>
      <c r="G39" s="125" t="n">
        <f aca="false">ROUND(A39-$I$47-(A39-$I$47)*$I$48,4)</f>
        <v>5.064</v>
      </c>
      <c r="H39" s="126" t="n">
        <f aca="false">+G39*E39</f>
        <v>0</v>
      </c>
      <c r="I39" s="112" t="n">
        <v>0</v>
      </c>
      <c r="J39" s="148" t="n">
        <f aca="false">C39*$J$11</f>
        <v>0</v>
      </c>
    </row>
    <row r="40" customFormat="false" ht="14.25" hidden="false" customHeight="true" outlineLevel="0" collapsed="false">
      <c r="A40" s="122" t="n">
        <f aca="false">'$ VOLS'!B142</f>
        <v>5.385</v>
      </c>
      <c r="B40" s="123" t="n">
        <f aca="false">+B39+1</f>
        <v>36979</v>
      </c>
      <c r="C40" s="104" t="n">
        <v>0</v>
      </c>
      <c r="D40" s="124" t="n">
        <f aca="false">IF(C40&gt;$D$7,$D$7,C40)</f>
        <v>0</v>
      </c>
      <c r="E40" s="124" t="n">
        <f aca="false">IF(C40&gt;$D$7,C40-D40,0)</f>
        <v>0</v>
      </c>
      <c r="F40" s="124" t="n">
        <f aca="false">IF(C40&lt;$D$8,$D$8-C40,0)</f>
        <v>1194.3</v>
      </c>
      <c r="G40" s="125" t="n">
        <f aca="false">ROUND(A40-$I$47-(A40-$I$47)*$I$48,4)</f>
        <v>5.2929</v>
      </c>
      <c r="H40" s="126" t="n">
        <f aca="false">+G40*E40</f>
        <v>0</v>
      </c>
      <c r="I40" s="112" t="n">
        <v>0</v>
      </c>
      <c r="J40" s="148" t="n">
        <f aca="false">C40*$J$11</f>
        <v>0</v>
      </c>
    </row>
    <row r="41" customFormat="false" ht="14.25" hidden="false" customHeight="true" outlineLevel="0" collapsed="false">
      <c r="A41" s="122" t="n">
        <f aca="false">'$ VOLS'!B143</f>
        <v>5.145</v>
      </c>
      <c r="B41" s="123" t="n">
        <f aca="false">+B40+1</f>
        <v>36980</v>
      </c>
      <c r="C41" s="104" t="n">
        <v>0</v>
      </c>
      <c r="D41" s="124" t="n">
        <f aca="false">IF(C41&gt;$D$7,$D$7,C41)</f>
        <v>0</v>
      </c>
      <c r="E41" s="124" t="n">
        <f aca="false">IF(C41&gt;$D$7,C41-D41,0)</f>
        <v>0</v>
      </c>
      <c r="F41" s="124" t="n">
        <f aca="false">IF(C41&lt;$D$8,$D$8-C41,0)</f>
        <v>1194.3</v>
      </c>
      <c r="G41" s="125" t="n">
        <f aca="false">ROUND(A41-$I$47-(A41-$I$47)*$I$48,4)</f>
        <v>5.054</v>
      </c>
      <c r="H41" s="126" t="n">
        <f aca="false">+G41*E41</f>
        <v>0</v>
      </c>
      <c r="I41" s="112" t="n">
        <v>0</v>
      </c>
      <c r="J41" s="148" t="n">
        <f aca="false">C41*$J$11</f>
        <v>0</v>
      </c>
    </row>
    <row r="42" customFormat="false" ht="14.25" hidden="false" customHeight="true" outlineLevel="0" collapsed="false">
      <c r="A42" s="122" t="n">
        <f aca="false">'$ VOLS'!B144</f>
        <v>5.145</v>
      </c>
      <c r="B42" s="123" t="n">
        <f aca="false">+B41+1</f>
        <v>36981</v>
      </c>
      <c r="C42" s="104" t="n">
        <v>0</v>
      </c>
      <c r="D42" s="124" t="n">
        <f aca="false">IF(C42&gt;$D$7,$D$7,C42)</f>
        <v>0</v>
      </c>
      <c r="E42" s="124" t="n">
        <f aca="false">IF(C42&gt;$D$7,C42-D42,0)</f>
        <v>0</v>
      </c>
      <c r="F42" s="124" t="n">
        <f aca="false">IF(C42&lt;$D$8,$D$8-C42,0)</f>
        <v>1194.3</v>
      </c>
      <c r="G42" s="125" t="n">
        <f aca="false">ROUND(A42-$I$47-(A42-$I$47)*$I$48,4)</f>
        <v>5.054</v>
      </c>
      <c r="H42" s="126" t="n">
        <f aca="false">+G42*E42</f>
        <v>0</v>
      </c>
      <c r="I42" s="112" t="n">
        <v>0</v>
      </c>
      <c r="J42" s="148" t="n">
        <f aca="false">C42*$J$11</f>
        <v>0</v>
      </c>
    </row>
    <row r="43" customFormat="false" ht="14.25" hidden="false" customHeight="false" outlineLevel="0" collapsed="false">
      <c r="A43" s="122" t="n">
        <f aca="false">'$ VOLS'!B145</f>
        <v>0</v>
      </c>
      <c r="B43" s="123" t="s">
        <v>124</v>
      </c>
      <c r="C43" s="128" t="n">
        <v>0</v>
      </c>
      <c r="D43" s="128" t="n">
        <f aca="false">SUM(D12:D42)</f>
        <v>1696.7</v>
      </c>
      <c r="E43" s="128" t="n">
        <f aca="false">SUM(E12:E42)</f>
        <v>2060.3</v>
      </c>
      <c r="F43" s="128" t="n">
        <f aca="false">SUM(F12:F42)</f>
        <v>35592</v>
      </c>
      <c r="G43" s="150" t="s">
        <v>6</v>
      </c>
      <c r="H43" s="131" t="n">
        <f aca="false">SUM(H12:H42)</f>
        <v>10443.6607</v>
      </c>
      <c r="I43" s="131" t="n">
        <f aca="false">SUM(I12:I42)</f>
        <v>0</v>
      </c>
      <c r="J43" s="105"/>
    </row>
    <row r="44" customFormat="false" ht="12.75" hidden="false" customHeight="false" outlineLevel="0" collapsed="false">
      <c r="A44" s="30"/>
      <c r="B44" s="28"/>
      <c r="C44" s="29" t="n">
        <f aca="false">D43+E43</f>
        <v>3757</v>
      </c>
      <c r="D44" s="132" t="s">
        <v>6</v>
      </c>
      <c r="E44" s="133" t="s">
        <v>6</v>
      </c>
      <c r="F44" s="29" t="s">
        <v>6</v>
      </c>
      <c r="G44" s="134" t="s">
        <v>6</v>
      </c>
      <c r="H44" s="30"/>
      <c r="I44" s="31"/>
      <c r="J44" s="30"/>
    </row>
    <row r="45" customFormat="false" ht="14.25" hidden="false" customHeight="false" outlineLevel="0" collapsed="false">
      <c r="A45" s="30"/>
      <c r="B45" s="28" t="s">
        <v>6</v>
      </c>
      <c r="C45" s="29" t="n">
        <f aca="false">+C44-C43</f>
        <v>3757</v>
      </c>
      <c r="D45" s="135" t="s">
        <v>125</v>
      </c>
      <c r="E45" s="136" t="s">
        <v>6</v>
      </c>
      <c r="F45" s="137"/>
      <c r="G45" s="30"/>
      <c r="H45" s="30"/>
      <c r="I45" s="31"/>
      <c r="J45" s="30"/>
    </row>
    <row r="46" customFormat="false" ht="5.25" hidden="false" customHeight="true" outlineLevel="0" collapsed="false">
      <c r="A46" s="30"/>
      <c r="B46" s="30"/>
      <c r="C46" s="29"/>
      <c r="D46" s="30"/>
      <c r="E46" s="30"/>
      <c r="F46" s="30"/>
      <c r="G46" s="30"/>
      <c r="H46" s="30"/>
      <c r="I46" s="31"/>
      <c r="J46" s="30"/>
    </row>
    <row r="47" customFormat="false" ht="14.25" hidden="false" customHeight="false" outlineLevel="0" collapsed="false">
      <c r="A47" s="30"/>
      <c r="B47" s="28"/>
      <c r="C47" s="128" t="s">
        <v>126</v>
      </c>
      <c r="D47" s="71"/>
      <c r="E47" s="138" t="n">
        <f aca="false">+D43</f>
        <v>1696.7</v>
      </c>
      <c r="F47" s="42" t="n">
        <f aca="false">'$ VOLS'!E16</f>
        <v>4.9048</v>
      </c>
      <c r="G47" s="41" t="n">
        <f aca="false">+F47*D43</f>
        <v>8321.97416</v>
      </c>
      <c r="H47" s="139" t="s">
        <v>59</v>
      </c>
      <c r="I47" s="72" t="n">
        <f aca="false">+'$ VOLS'!C28</f>
        <v>0.0676</v>
      </c>
      <c r="J47" s="30"/>
    </row>
    <row r="48" customFormat="false" ht="14.25" hidden="false" customHeight="false" outlineLevel="0" collapsed="false">
      <c r="A48" s="30"/>
      <c r="B48" s="28"/>
      <c r="C48" s="128" t="s">
        <v>128</v>
      </c>
      <c r="D48" s="71"/>
      <c r="E48" s="138" t="n">
        <f aca="false">+E43</f>
        <v>2060.3</v>
      </c>
      <c r="F48" s="71"/>
      <c r="G48" s="41" t="n">
        <f aca="false">+H43</f>
        <v>10443.6607</v>
      </c>
      <c r="H48" s="31" t="s">
        <v>129</v>
      </c>
      <c r="I48" s="140" t="n">
        <f aca="false">+'$ VOLS'!C29</f>
        <v>0.0046</v>
      </c>
      <c r="J48" s="30"/>
    </row>
    <row r="49" customFormat="false" ht="14.25" hidden="false" customHeight="false" outlineLevel="0" collapsed="false">
      <c r="A49" s="30"/>
      <c r="B49" s="28"/>
      <c r="C49" s="128" t="s">
        <v>130</v>
      </c>
      <c r="D49" s="71"/>
      <c r="E49" s="141"/>
      <c r="F49" s="71"/>
      <c r="G49" s="142" t="n">
        <f aca="false">+I43</f>
        <v>0</v>
      </c>
      <c r="H49" s="30"/>
      <c r="I49" s="31"/>
      <c r="J49" s="30"/>
    </row>
    <row r="50" customFormat="false" ht="15" hidden="false" customHeight="false" outlineLevel="0" collapsed="false">
      <c r="A50" s="30"/>
      <c r="B50" s="28"/>
      <c r="C50" s="128"/>
      <c r="D50" s="71"/>
      <c r="E50" s="138" t="n">
        <f aca="false">SUM(E47:E49)</f>
        <v>3757</v>
      </c>
      <c r="F50" s="143" t="n">
        <f aca="false">+G50/E50</f>
        <v>4.99484558424275</v>
      </c>
      <c r="G50" s="144" t="n">
        <f aca="false">SUM(G47:G49)</f>
        <v>18765.63486</v>
      </c>
      <c r="H50" s="145"/>
      <c r="I50" s="31"/>
      <c r="J50" s="30"/>
    </row>
    <row r="51" customFormat="false" ht="13.5" hidden="false" customHeight="false" outlineLevel="0" collapsed="false">
      <c r="A51" s="30"/>
      <c r="B51" s="28" t="s">
        <v>6</v>
      </c>
      <c r="C51" s="29"/>
      <c r="D51" s="30"/>
      <c r="E51" s="30"/>
      <c r="F51" s="30"/>
      <c r="G51" s="30"/>
      <c r="H51" s="30"/>
      <c r="I51" s="31"/>
      <c r="J51" s="30"/>
    </row>
    <row r="52" customFormat="false" ht="12" hidden="false" customHeight="true" outlineLevel="0" collapsed="false">
      <c r="A52" s="113"/>
      <c r="B52" s="117"/>
      <c r="C52" s="151" t="s">
        <v>133</v>
      </c>
      <c r="D52" s="105"/>
      <c r="E52" s="105"/>
      <c r="F52" s="105"/>
      <c r="G52" s="146" t="s">
        <v>6</v>
      </c>
      <c r="H52" s="113"/>
      <c r="I52" s="147"/>
      <c r="J52" s="113"/>
    </row>
    <row r="53" customFormat="false" ht="12" hidden="false" customHeight="true" outlineLevel="0" collapsed="false">
      <c r="A53" s="105"/>
      <c r="B53" s="117"/>
      <c r="C53" s="104"/>
      <c r="D53" s="105"/>
      <c r="E53" s="105"/>
      <c r="F53" s="105"/>
      <c r="G53" s="105" t="s">
        <v>6</v>
      </c>
      <c r="H53" s="105"/>
      <c r="I53" s="112"/>
      <c r="J53" s="105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false" showRowColHeaders="true" showZeros="true" rightToLeft="false" tabSelected="false" showOutlineSymbols="true" defaultGridColor="true" view="normal" topLeftCell="E27" colorId="64" zoomScale="100" zoomScaleNormal="100" zoomScalePageLayoutView="100" workbookViewId="0">
      <selection pane="topLeft" activeCell="D22" activeCellId="0" sqref="D22"/>
    </sheetView>
  </sheetViews>
  <sheetFormatPr defaultColWidth="9.05078125" defaultRowHeight="12" customHeight="true" zeroHeight="false" outlineLevelRow="0" outlineLevelCol="0"/>
  <cols>
    <col collapsed="false" customWidth="true" hidden="false" outlineLevel="0" max="2" min="2" style="25" width="9.74"/>
    <col collapsed="false" customWidth="true" hidden="false" outlineLevel="0" max="3" min="3" style="26" width="15.37"/>
    <col collapsed="false" customWidth="true" hidden="false" outlineLevel="0" max="4" min="4" style="0" width="14.74"/>
    <col collapsed="false" customWidth="true" hidden="false" outlineLevel="0" max="5" min="5" style="0" width="16.24"/>
    <col collapsed="false" customWidth="true" hidden="false" outlineLevel="0" max="6" min="6" style="0" width="15.49"/>
    <col collapsed="false" customWidth="true" hidden="false" outlineLevel="0" max="7" min="7" style="0" width="15.74"/>
    <col collapsed="false" customWidth="true" hidden="false" outlineLevel="0" max="8" min="8" style="0" width="15.37"/>
    <col collapsed="false" customWidth="true" hidden="false" outlineLevel="0" max="9" min="9" style="27" width="14.62"/>
    <col collapsed="false" customWidth="true" hidden="false" outlineLevel="0" max="10" min="10" style="0" width="11.74"/>
  </cols>
  <sheetData>
    <row r="1" customFormat="false" ht="15" hidden="false" customHeight="true" outlineLevel="0" collapsed="false">
      <c r="A1" s="30" t="s">
        <v>134</v>
      </c>
      <c r="B1" s="28"/>
      <c r="C1" s="29"/>
      <c r="D1" s="30"/>
      <c r="E1" s="30"/>
      <c r="F1" s="30"/>
      <c r="G1" s="30"/>
      <c r="H1" s="30"/>
      <c r="I1" s="31"/>
      <c r="J1" s="30"/>
    </row>
    <row r="2" customFormat="false" ht="22.5" hidden="false" customHeight="false" outlineLevel="0" collapsed="false">
      <c r="A2" s="106"/>
      <c r="B2" s="103" t="s">
        <v>103</v>
      </c>
      <c r="C2" s="104"/>
      <c r="D2" s="105"/>
      <c r="E2" s="105"/>
      <c r="F2" s="105"/>
      <c r="G2" s="105"/>
      <c r="H2" s="106"/>
      <c r="I2" s="107" t="s">
        <v>6</v>
      </c>
      <c r="J2" s="106"/>
    </row>
    <row r="3" customFormat="false" ht="22.5" hidden="false" customHeight="false" outlineLevel="0" collapsed="false">
      <c r="A3" s="106"/>
      <c r="B3" s="108" t="s">
        <v>135</v>
      </c>
      <c r="C3" s="104"/>
      <c r="D3" s="105"/>
      <c r="E3" s="105"/>
      <c r="F3" s="105"/>
      <c r="G3" s="105" t="s">
        <v>6</v>
      </c>
      <c r="H3" s="106"/>
      <c r="I3" s="107"/>
      <c r="J3" s="106"/>
    </row>
    <row r="4" customFormat="false" ht="22.5" hidden="false" customHeight="false" outlineLevel="0" collapsed="false">
      <c r="A4" s="106"/>
      <c r="B4" s="152"/>
      <c r="C4" s="104"/>
      <c r="D4" s="153"/>
      <c r="E4" s="105"/>
      <c r="F4" s="105"/>
      <c r="G4" s="105" t="s">
        <v>6</v>
      </c>
      <c r="H4" s="106"/>
      <c r="I4" s="107"/>
      <c r="J4" s="106"/>
    </row>
    <row r="5" customFormat="false" ht="9" hidden="false" customHeight="true" outlineLevel="0" collapsed="false">
      <c r="A5" s="106"/>
      <c r="B5" s="111"/>
      <c r="C5" s="104"/>
      <c r="D5" s="105"/>
      <c r="E5" s="105"/>
      <c r="F5" s="105"/>
      <c r="G5" s="105" t="s">
        <v>6</v>
      </c>
      <c r="H5" s="106"/>
      <c r="I5" s="112"/>
      <c r="J5" s="106"/>
    </row>
    <row r="6" customFormat="false" ht="12.75" hidden="false" customHeight="false" outlineLevel="0" collapsed="false">
      <c r="A6" s="105"/>
      <c r="B6" s="105" t="s">
        <v>105</v>
      </c>
      <c r="C6" s="104"/>
      <c r="D6" s="104" t="n">
        <f aca="false">'[1]$ VOLS'!G25</f>
        <v>0</v>
      </c>
      <c r="E6" s="105"/>
      <c r="F6" s="105"/>
      <c r="H6" s="105"/>
      <c r="I6" s="112"/>
      <c r="J6" s="105"/>
    </row>
    <row r="7" customFormat="false" ht="12.75" hidden="false" customHeight="false" outlineLevel="0" collapsed="false">
      <c r="A7" s="105"/>
      <c r="B7" s="154" t="s">
        <v>136</v>
      </c>
      <c r="C7" s="104"/>
      <c r="D7" s="104" t="n">
        <f aca="false">+D6</f>
        <v>0</v>
      </c>
      <c r="E7" s="105"/>
      <c r="F7" s="105"/>
      <c r="H7" s="105"/>
      <c r="I7" s="112"/>
      <c r="J7" s="105"/>
    </row>
    <row r="8" customFormat="false" ht="12.75" hidden="false" customHeight="false" outlineLevel="0" collapsed="false">
      <c r="A8" s="105"/>
      <c r="B8" s="105" t="s">
        <v>107</v>
      </c>
      <c r="C8" s="104"/>
      <c r="D8" s="104" t="n">
        <f aca="false">+D6*0.9</f>
        <v>0</v>
      </c>
      <c r="E8" s="105"/>
      <c r="F8" s="114" t="s">
        <v>108</v>
      </c>
      <c r="G8" s="115" t="s">
        <v>43</v>
      </c>
      <c r="H8" s="105"/>
      <c r="I8" s="112"/>
      <c r="J8" s="116" t="s">
        <v>6</v>
      </c>
    </row>
    <row r="9" customFormat="false" ht="13.5" hidden="false" customHeight="true" outlineLevel="0" collapsed="false">
      <c r="A9" s="105"/>
      <c r="B9" s="117"/>
      <c r="C9" s="119"/>
      <c r="D9" s="105"/>
      <c r="E9" s="114" t="s">
        <v>6</v>
      </c>
      <c r="F9" s="114" t="s">
        <v>111</v>
      </c>
      <c r="G9" s="115" t="s">
        <v>112</v>
      </c>
      <c r="H9" s="115"/>
      <c r="I9" s="105"/>
      <c r="J9" s="116" t="s">
        <v>6</v>
      </c>
    </row>
    <row r="10" customFormat="false" ht="12.75" hidden="false" customHeight="false" outlineLevel="0" collapsed="false">
      <c r="A10" s="105"/>
      <c r="B10" s="117"/>
      <c r="C10" s="119"/>
      <c r="D10" s="114" t="s">
        <v>115</v>
      </c>
      <c r="E10" s="114" t="s">
        <v>116</v>
      </c>
      <c r="F10" s="114" t="s">
        <v>115</v>
      </c>
      <c r="G10" s="106" t="s">
        <v>117</v>
      </c>
      <c r="H10" s="115" t="s">
        <v>137</v>
      </c>
      <c r="I10" s="112" t="s">
        <v>118</v>
      </c>
      <c r="J10" s="116" t="s">
        <v>6</v>
      </c>
    </row>
    <row r="11" customFormat="false" ht="12.75" hidden="false" customHeight="false" outlineLevel="0" collapsed="false">
      <c r="A11" s="106"/>
      <c r="B11" s="106"/>
      <c r="C11" s="119" t="s">
        <v>114</v>
      </c>
      <c r="D11" s="106" t="str">
        <f aca="false">+E11</f>
        <v>VOLUME</v>
      </c>
      <c r="E11" s="106" t="s">
        <v>108</v>
      </c>
      <c r="F11" s="114" t="s">
        <v>121</v>
      </c>
      <c r="G11" s="106" t="s">
        <v>122</v>
      </c>
      <c r="H11" s="121" t="str">
        <f aca="false">+I11</f>
        <v>AMOUNT</v>
      </c>
      <c r="I11" s="112" t="s">
        <v>123</v>
      </c>
      <c r="J11" s="105"/>
    </row>
    <row r="12" customFormat="false" ht="14.25" hidden="false" customHeight="true" outlineLevel="0" collapsed="false">
      <c r="A12" s="155" t="n">
        <v>5</v>
      </c>
      <c r="B12" s="123" t="s">
        <v>138</v>
      </c>
      <c r="C12" s="104" t="n">
        <v>1938</v>
      </c>
      <c r="D12" s="124" t="n">
        <f aca="false">+C12</f>
        <v>1938</v>
      </c>
      <c r="E12" s="124" t="n">
        <v>0</v>
      </c>
      <c r="F12" s="124" t="n">
        <f aca="false">IF(C12&lt;$D$8,$D$8-C12,0)</f>
        <v>0</v>
      </c>
      <c r="G12" s="125" t="n">
        <v>5.14</v>
      </c>
      <c r="H12" s="126" t="n">
        <f aca="false">+G12*D12</f>
        <v>9961.32</v>
      </c>
      <c r="I12" s="112" t="n">
        <f aca="false">IF(G12&gt;$F$47,($F$47-G12)*F12,0)</f>
        <v>0</v>
      </c>
      <c r="J12" s="105"/>
    </row>
    <row r="13" customFormat="false" ht="14.25" hidden="false" customHeight="true" outlineLevel="0" collapsed="false">
      <c r="A13" s="155" t="n">
        <f aca="false">+A12</f>
        <v>5</v>
      </c>
      <c r="B13" s="123" t="s">
        <v>139</v>
      </c>
      <c r="C13" s="104" t="n">
        <v>2168</v>
      </c>
      <c r="D13" s="124" t="n">
        <f aca="false">+C13</f>
        <v>2168</v>
      </c>
      <c r="E13" s="124" t="n">
        <v>0</v>
      </c>
      <c r="F13" s="124" t="n">
        <f aca="false">IF(C13&lt;$D$8,$D$8-C13,0)</f>
        <v>0</v>
      </c>
      <c r="G13" s="125" t="n">
        <v>4.46</v>
      </c>
      <c r="H13" s="126" t="n">
        <f aca="false">+G13*D13</f>
        <v>9669.28</v>
      </c>
      <c r="I13" s="112" t="n">
        <f aca="false">IF(G13&gt;$F$47,($F$47-G13)*F13,0)</f>
        <v>0</v>
      </c>
      <c r="J13" s="105"/>
    </row>
    <row r="14" customFormat="false" ht="14.25" hidden="false" customHeight="true" outlineLevel="0" collapsed="false">
      <c r="A14" s="155" t="n">
        <f aca="false">+A13</f>
        <v>5</v>
      </c>
      <c r="B14" s="123" t="s">
        <v>140</v>
      </c>
      <c r="C14" s="104" t="n">
        <v>3224</v>
      </c>
      <c r="D14" s="124" t="n">
        <f aca="false">+C14</f>
        <v>3224</v>
      </c>
      <c r="E14" s="124" t="n">
        <v>0</v>
      </c>
      <c r="F14" s="124" t="n">
        <f aca="false">IF(C14&lt;$D$8,$D$8-C14,0)</f>
        <v>0</v>
      </c>
      <c r="G14" s="125" t="n">
        <v>5.99</v>
      </c>
      <c r="H14" s="126" t="n">
        <f aca="false">+G14*D14</f>
        <v>19311.76</v>
      </c>
      <c r="I14" s="112" t="n">
        <f aca="false">IF(G14&gt;$F$47,($F$47-G14)*F14,0)</f>
        <v>-0</v>
      </c>
      <c r="J14" s="105"/>
    </row>
    <row r="15" customFormat="false" ht="14.25" hidden="false" customHeight="true" outlineLevel="0" collapsed="false">
      <c r="A15" s="155" t="n">
        <f aca="false">+A14</f>
        <v>5</v>
      </c>
      <c r="B15" s="123"/>
      <c r="C15" s="104"/>
      <c r="D15" s="124"/>
      <c r="E15" s="124"/>
      <c r="F15" s="124"/>
      <c r="G15" s="125"/>
      <c r="H15" s="126"/>
      <c r="I15" s="112"/>
      <c r="J15" s="105"/>
    </row>
    <row r="16" customFormat="false" ht="14.25" hidden="false" customHeight="true" outlineLevel="0" collapsed="false">
      <c r="A16" s="155" t="n">
        <f aca="false">+A15</f>
        <v>5</v>
      </c>
      <c r="B16" s="123"/>
      <c r="C16" s="104"/>
      <c r="D16" s="124"/>
      <c r="E16" s="124"/>
      <c r="F16" s="124"/>
      <c r="G16" s="125"/>
      <c r="H16" s="126"/>
      <c r="I16" s="112"/>
      <c r="J16" s="105"/>
    </row>
    <row r="17" customFormat="false" ht="14.25" hidden="false" customHeight="true" outlineLevel="0" collapsed="false">
      <c r="A17" s="155" t="n">
        <f aca="false">+A16</f>
        <v>5</v>
      </c>
      <c r="B17" s="123"/>
      <c r="C17" s="104"/>
      <c r="D17" s="124"/>
      <c r="E17" s="124"/>
      <c r="F17" s="124"/>
      <c r="G17" s="125"/>
      <c r="H17" s="126"/>
      <c r="I17" s="112"/>
      <c r="J17" s="105"/>
    </row>
    <row r="18" customFormat="false" ht="14.25" hidden="false" customHeight="true" outlineLevel="0" collapsed="false">
      <c r="A18" s="155" t="n">
        <f aca="false">+A17</f>
        <v>5</v>
      </c>
      <c r="B18" s="123"/>
      <c r="C18" s="104"/>
      <c r="D18" s="124"/>
      <c r="E18" s="124"/>
      <c r="F18" s="124"/>
      <c r="G18" s="125"/>
      <c r="H18" s="126"/>
      <c r="I18" s="112"/>
      <c r="J18" s="105"/>
    </row>
    <row r="19" customFormat="false" ht="14.25" hidden="false" customHeight="true" outlineLevel="0" collapsed="false">
      <c r="A19" s="155" t="n">
        <f aca="false">+A18</f>
        <v>5</v>
      </c>
      <c r="B19" s="123"/>
      <c r="C19" s="104"/>
      <c r="D19" s="124"/>
      <c r="E19" s="124"/>
      <c r="F19" s="124"/>
      <c r="G19" s="125"/>
      <c r="H19" s="126"/>
      <c r="I19" s="112"/>
      <c r="J19" s="105"/>
    </row>
    <row r="20" customFormat="false" ht="14.25" hidden="false" customHeight="true" outlineLevel="0" collapsed="false">
      <c r="A20" s="155" t="n">
        <f aca="false">+A19</f>
        <v>5</v>
      </c>
      <c r="B20" s="123"/>
      <c r="C20" s="104"/>
      <c r="D20" s="124"/>
      <c r="E20" s="124"/>
      <c r="F20" s="124"/>
      <c r="G20" s="125"/>
      <c r="H20" s="126"/>
      <c r="I20" s="112"/>
      <c r="J20" s="105"/>
    </row>
    <row r="21" customFormat="false" ht="14.25" hidden="false" customHeight="true" outlineLevel="0" collapsed="false">
      <c r="A21" s="155" t="n">
        <f aca="false">+A20</f>
        <v>5</v>
      </c>
      <c r="B21" s="123"/>
      <c r="C21" s="104"/>
      <c r="D21" s="124"/>
      <c r="E21" s="124"/>
      <c r="F21" s="124"/>
      <c r="G21" s="125"/>
      <c r="H21" s="126"/>
      <c r="I21" s="112"/>
      <c r="J21" s="105"/>
    </row>
    <row r="22" customFormat="false" ht="14.25" hidden="false" customHeight="true" outlineLevel="0" collapsed="false">
      <c r="A22" s="155" t="n">
        <f aca="false">+A21</f>
        <v>5</v>
      </c>
      <c r="B22" s="123"/>
      <c r="C22" s="104"/>
      <c r="D22" s="124"/>
      <c r="E22" s="124"/>
      <c r="F22" s="124"/>
      <c r="G22" s="125"/>
      <c r="H22" s="126"/>
      <c r="I22" s="112"/>
      <c r="J22" s="105"/>
    </row>
    <row r="23" customFormat="false" ht="14.25" hidden="false" customHeight="true" outlineLevel="0" collapsed="false">
      <c r="A23" s="155" t="n">
        <f aca="false">+A22</f>
        <v>5</v>
      </c>
      <c r="B23" s="123"/>
      <c r="C23" s="104"/>
      <c r="D23" s="124"/>
      <c r="E23" s="124"/>
      <c r="F23" s="124"/>
      <c r="G23" s="125"/>
      <c r="H23" s="126"/>
      <c r="I23" s="112"/>
      <c r="J23" s="105"/>
    </row>
    <row r="24" customFormat="false" ht="14.25" hidden="false" customHeight="true" outlineLevel="0" collapsed="false">
      <c r="A24" s="155" t="n">
        <f aca="false">+A23</f>
        <v>5</v>
      </c>
      <c r="B24" s="123"/>
      <c r="C24" s="104"/>
      <c r="D24" s="124"/>
      <c r="E24" s="124"/>
      <c r="F24" s="124"/>
      <c r="G24" s="125"/>
      <c r="H24" s="126"/>
      <c r="I24" s="112"/>
      <c r="J24" s="105"/>
    </row>
    <row r="25" customFormat="false" ht="14.25" hidden="false" customHeight="true" outlineLevel="0" collapsed="false">
      <c r="A25" s="155" t="n">
        <f aca="false">+A24</f>
        <v>5</v>
      </c>
      <c r="B25" s="123"/>
      <c r="C25" s="104"/>
      <c r="D25" s="124"/>
      <c r="E25" s="124"/>
      <c r="F25" s="124"/>
      <c r="G25" s="125"/>
      <c r="H25" s="126"/>
      <c r="I25" s="112"/>
      <c r="J25" s="105"/>
    </row>
    <row r="26" customFormat="false" ht="14.25" hidden="false" customHeight="true" outlineLevel="0" collapsed="false">
      <c r="A26" s="155" t="n">
        <f aca="false">+A25</f>
        <v>5</v>
      </c>
      <c r="B26" s="123"/>
      <c r="C26" s="104"/>
      <c r="D26" s="124"/>
      <c r="E26" s="124"/>
      <c r="F26" s="124"/>
      <c r="G26" s="125"/>
      <c r="H26" s="126"/>
      <c r="I26" s="112"/>
      <c r="J26" s="105"/>
    </row>
    <row r="27" customFormat="false" ht="14.25" hidden="false" customHeight="true" outlineLevel="0" collapsed="false">
      <c r="A27" s="155" t="n">
        <f aca="false">+A26</f>
        <v>5</v>
      </c>
      <c r="B27" s="123"/>
      <c r="C27" s="104"/>
      <c r="D27" s="124"/>
      <c r="E27" s="124"/>
      <c r="F27" s="124"/>
      <c r="G27" s="125"/>
      <c r="H27" s="126"/>
      <c r="I27" s="112"/>
      <c r="J27" s="105"/>
    </row>
    <row r="28" customFormat="false" ht="14.25" hidden="false" customHeight="true" outlineLevel="0" collapsed="false">
      <c r="A28" s="155" t="n">
        <f aca="false">+A27</f>
        <v>5</v>
      </c>
      <c r="B28" s="123"/>
      <c r="C28" s="104"/>
      <c r="D28" s="124"/>
      <c r="E28" s="124"/>
      <c r="F28" s="124"/>
      <c r="G28" s="125"/>
      <c r="H28" s="126"/>
      <c r="I28" s="112"/>
      <c r="J28" s="105"/>
    </row>
    <row r="29" customFormat="false" ht="14.25" hidden="false" customHeight="true" outlineLevel="0" collapsed="false">
      <c r="A29" s="155" t="n">
        <f aca="false">+A28</f>
        <v>5</v>
      </c>
      <c r="B29" s="123"/>
      <c r="C29" s="104"/>
      <c r="D29" s="124"/>
      <c r="E29" s="124"/>
      <c r="F29" s="124"/>
      <c r="G29" s="125"/>
      <c r="H29" s="126"/>
      <c r="I29" s="112"/>
      <c r="J29" s="105"/>
    </row>
    <row r="30" customFormat="false" ht="14.25" hidden="false" customHeight="true" outlineLevel="0" collapsed="false">
      <c r="A30" s="155" t="n">
        <f aca="false">+A29</f>
        <v>5</v>
      </c>
      <c r="B30" s="123"/>
      <c r="C30" s="104"/>
      <c r="D30" s="124"/>
      <c r="E30" s="124"/>
      <c r="F30" s="124"/>
      <c r="G30" s="125"/>
      <c r="H30" s="126"/>
      <c r="I30" s="112"/>
      <c r="J30" s="105"/>
    </row>
    <row r="31" customFormat="false" ht="14.25" hidden="false" customHeight="true" outlineLevel="0" collapsed="false">
      <c r="A31" s="155" t="n">
        <f aca="false">+A30</f>
        <v>5</v>
      </c>
      <c r="B31" s="123"/>
      <c r="C31" s="104"/>
      <c r="D31" s="124"/>
      <c r="E31" s="124"/>
      <c r="F31" s="124"/>
      <c r="G31" s="125"/>
      <c r="H31" s="126"/>
      <c r="I31" s="112"/>
      <c r="J31" s="105"/>
    </row>
    <row r="32" customFormat="false" ht="14.25" hidden="false" customHeight="true" outlineLevel="0" collapsed="false">
      <c r="A32" s="155" t="n">
        <f aca="false">+A31</f>
        <v>5</v>
      </c>
      <c r="B32" s="123"/>
      <c r="C32" s="104"/>
      <c r="D32" s="124"/>
      <c r="E32" s="124"/>
      <c r="F32" s="124"/>
      <c r="G32" s="125"/>
      <c r="H32" s="126"/>
      <c r="I32" s="112"/>
      <c r="J32" s="105"/>
    </row>
    <row r="33" customFormat="false" ht="14.25" hidden="false" customHeight="true" outlineLevel="0" collapsed="false">
      <c r="A33" s="155" t="n">
        <f aca="false">+A32</f>
        <v>5</v>
      </c>
      <c r="B33" s="123"/>
      <c r="C33" s="104"/>
      <c r="D33" s="124"/>
      <c r="E33" s="124"/>
      <c r="F33" s="124"/>
      <c r="G33" s="125"/>
      <c r="H33" s="126"/>
      <c r="I33" s="112"/>
      <c r="J33" s="105"/>
    </row>
    <row r="34" customFormat="false" ht="14.25" hidden="false" customHeight="true" outlineLevel="0" collapsed="false">
      <c r="A34" s="155" t="n">
        <f aca="false">+A33</f>
        <v>5</v>
      </c>
      <c r="B34" s="123"/>
      <c r="C34" s="104"/>
      <c r="D34" s="124"/>
      <c r="E34" s="124"/>
      <c r="F34" s="124"/>
      <c r="G34" s="125"/>
      <c r="H34" s="126"/>
      <c r="I34" s="112"/>
      <c r="J34" s="105"/>
    </row>
    <row r="35" customFormat="false" ht="14.25" hidden="false" customHeight="true" outlineLevel="0" collapsed="false">
      <c r="A35" s="155" t="n">
        <f aca="false">+A34</f>
        <v>5</v>
      </c>
      <c r="B35" s="123"/>
      <c r="C35" s="104"/>
      <c r="D35" s="124"/>
      <c r="E35" s="124"/>
      <c r="F35" s="124"/>
      <c r="G35" s="125"/>
      <c r="H35" s="126"/>
      <c r="I35" s="112"/>
      <c r="J35" s="105"/>
    </row>
    <row r="36" customFormat="false" ht="14.25" hidden="false" customHeight="true" outlineLevel="0" collapsed="false">
      <c r="A36" s="155" t="n">
        <f aca="false">+A35</f>
        <v>5</v>
      </c>
      <c r="B36" s="123"/>
      <c r="C36" s="104"/>
      <c r="D36" s="124"/>
      <c r="E36" s="124"/>
      <c r="F36" s="124"/>
      <c r="G36" s="125"/>
      <c r="H36" s="126"/>
      <c r="I36" s="112"/>
      <c r="J36" s="105"/>
    </row>
    <row r="37" customFormat="false" ht="14.25" hidden="false" customHeight="true" outlineLevel="0" collapsed="false">
      <c r="A37" s="155" t="n">
        <f aca="false">+A36</f>
        <v>5</v>
      </c>
      <c r="B37" s="123"/>
      <c r="C37" s="104"/>
      <c r="D37" s="124"/>
      <c r="E37" s="124"/>
      <c r="F37" s="124"/>
      <c r="G37" s="125"/>
      <c r="H37" s="126"/>
      <c r="I37" s="112"/>
      <c r="J37" s="105"/>
    </row>
    <row r="38" customFormat="false" ht="14.25" hidden="false" customHeight="true" outlineLevel="0" collapsed="false">
      <c r="A38" s="155" t="n">
        <f aca="false">+A37</f>
        <v>5</v>
      </c>
      <c r="B38" s="123"/>
      <c r="C38" s="104"/>
      <c r="D38" s="124"/>
      <c r="E38" s="124"/>
      <c r="F38" s="124"/>
      <c r="G38" s="125"/>
      <c r="H38" s="126"/>
      <c r="I38" s="112"/>
      <c r="J38" s="105"/>
    </row>
    <row r="39" customFormat="false" ht="14.25" hidden="false" customHeight="true" outlineLevel="0" collapsed="false">
      <c r="A39" s="155" t="n">
        <f aca="false">+A38</f>
        <v>5</v>
      </c>
      <c r="B39" s="123"/>
      <c r="C39" s="104"/>
      <c r="D39" s="124"/>
      <c r="E39" s="124"/>
      <c r="F39" s="124"/>
      <c r="G39" s="125"/>
      <c r="H39" s="126"/>
      <c r="I39" s="112"/>
      <c r="J39" s="105"/>
    </row>
    <row r="40" customFormat="false" ht="14.25" hidden="false" customHeight="true" outlineLevel="0" collapsed="false">
      <c r="A40" s="155" t="n">
        <f aca="false">+A39</f>
        <v>5</v>
      </c>
      <c r="B40" s="123"/>
      <c r="C40" s="104"/>
      <c r="D40" s="124"/>
      <c r="E40" s="124"/>
      <c r="F40" s="124"/>
      <c r="G40" s="125"/>
      <c r="H40" s="126"/>
      <c r="I40" s="112"/>
      <c r="J40" s="105"/>
    </row>
    <row r="41" customFormat="false" ht="14.25" hidden="false" customHeight="true" outlineLevel="0" collapsed="false">
      <c r="A41" s="155" t="n">
        <f aca="false">+A40</f>
        <v>5</v>
      </c>
      <c r="B41" s="123"/>
      <c r="C41" s="104"/>
      <c r="D41" s="124"/>
      <c r="E41" s="124"/>
      <c r="F41" s="156"/>
      <c r="G41" s="125"/>
      <c r="H41" s="126"/>
      <c r="I41" s="41"/>
      <c r="J41" s="105"/>
    </row>
    <row r="42" customFormat="false" ht="14.25" hidden="false" customHeight="true" outlineLevel="0" collapsed="false">
      <c r="A42" s="155" t="n">
        <f aca="false">+A41</f>
        <v>5</v>
      </c>
      <c r="B42" s="123"/>
      <c r="C42" s="104"/>
      <c r="D42" s="124"/>
      <c r="E42" s="124"/>
      <c r="F42" s="124"/>
      <c r="G42" s="125" t="n">
        <v>0</v>
      </c>
      <c r="H42" s="126" t="n">
        <f aca="false">E42*A42</f>
        <v>0</v>
      </c>
      <c r="I42" s="112"/>
      <c r="J42" s="105"/>
    </row>
    <row r="43" customFormat="false" ht="12.75" hidden="false" customHeight="false" outlineLevel="0" collapsed="false">
      <c r="A43" s="155" t="s">
        <v>6</v>
      </c>
      <c r="B43" s="123" t="s">
        <v>6</v>
      </c>
      <c r="C43" s="157" t="n">
        <f aca="false">SUM(C12:C42)</f>
        <v>7330</v>
      </c>
      <c r="D43" s="157" t="n">
        <f aca="false">SUM(D12:D42)</f>
        <v>7330</v>
      </c>
      <c r="E43" s="157" t="n">
        <f aca="false">SUM(E12:E42)</f>
        <v>0</v>
      </c>
      <c r="F43" s="157" t="n">
        <f aca="false">SUM(F12:F42)</f>
        <v>0</v>
      </c>
      <c r="G43" s="158"/>
      <c r="H43" s="158" t="n">
        <f aca="false">SUM(H12:H42)</f>
        <v>38942.36</v>
      </c>
      <c r="I43" s="158" t="n">
        <f aca="false">SUM(I12:I42)</f>
        <v>0</v>
      </c>
      <c r="J43" s="105"/>
    </row>
    <row r="44" customFormat="false" ht="12.75" hidden="false" customHeight="false" outlineLevel="0" collapsed="false">
      <c r="A44" s="155" t="s">
        <v>6</v>
      </c>
      <c r="B44" s="123" t="s">
        <v>6</v>
      </c>
      <c r="C44" s="29" t="n">
        <f aca="false">E43</f>
        <v>0</v>
      </c>
      <c r="D44" s="132" t="s">
        <v>6</v>
      </c>
      <c r="E44" s="133" t="s">
        <v>6</v>
      </c>
      <c r="F44" s="29" t="s">
        <v>6</v>
      </c>
      <c r="G44" s="134" t="s">
        <v>6</v>
      </c>
      <c r="H44" s="30"/>
      <c r="I44" s="31"/>
      <c r="J44" s="30"/>
    </row>
    <row r="45" customFormat="false" ht="14.25" hidden="false" customHeight="false" outlineLevel="0" collapsed="false">
      <c r="A45" s="30"/>
      <c r="B45" s="28" t="s">
        <v>6</v>
      </c>
      <c r="C45" s="29" t="n">
        <f aca="false">+C44-C43</f>
        <v>-7330</v>
      </c>
      <c r="D45" s="135" t="s">
        <v>125</v>
      </c>
      <c r="E45" s="136" t="s">
        <v>6</v>
      </c>
      <c r="F45" s="137"/>
      <c r="G45" s="30"/>
      <c r="H45" s="30"/>
      <c r="I45" s="31"/>
      <c r="J45" s="30"/>
    </row>
    <row r="46" customFormat="false" ht="5.25" hidden="false" customHeight="true" outlineLevel="0" collapsed="false">
      <c r="A46" s="30"/>
      <c r="B46" s="30"/>
      <c r="C46" s="29"/>
      <c r="D46" s="30"/>
      <c r="E46" s="30"/>
      <c r="F46" s="30"/>
      <c r="G46" s="30"/>
      <c r="H46" s="30"/>
      <c r="I46" s="31"/>
      <c r="J46" s="30"/>
    </row>
    <row r="47" customFormat="false" ht="14.25" hidden="false" customHeight="false" outlineLevel="0" collapsed="false">
      <c r="A47" s="30"/>
      <c r="B47" s="28"/>
      <c r="C47" s="128" t="s">
        <v>126</v>
      </c>
      <c r="D47" s="71"/>
      <c r="E47" s="138" t="n">
        <f aca="false">+D43</f>
        <v>7330</v>
      </c>
      <c r="F47" s="42" t="n">
        <f aca="false">+G47/E47</f>
        <v>5.31273669849932</v>
      </c>
      <c r="G47" s="41" t="n">
        <f aca="false">+H43</f>
        <v>38942.36</v>
      </c>
      <c r="H47" s="139" t="s">
        <v>59</v>
      </c>
      <c r="I47" s="72" t="n">
        <v>0</v>
      </c>
      <c r="J47" s="30"/>
    </row>
    <row r="48" customFormat="false" ht="14.25" hidden="false" customHeight="false" outlineLevel="0" collapsed="false">
      <c r="A48" s="30"/>
      <c r="B48" s="28"/>
      <c r="C48" s="128" t="s">
        <v>128</v>
      </c>
      <c r="D48" s="71"/>
      <c r="E48" s="138" t="n">
        <f aca="false">+E43</f>
        <v>0</v>
      </c>
      <c r="F48" s="71"/>
      <c r="G48" s="41"/>
      <c r="H48" s="31" t="s">
        <v>129</v>
      </c>
      <c r="I48" s="140" t="n">
        <v>0</v>
      </c>
      <c r="J48" s="30"/>
    </row>
    <row r="49" customFormat="false" ht="14.25" hidden="false" customHeight="false" outlineLevel="0" collapsed="false">
      <c r="A49" s="30"/>
      <c r="B49" s="28"/>
      <c r="C49" s="128" t="s">
        <v>130</v>
      </c>
      <c r="D49" s="71"/>
      <c r="E49" s="141"/>
      <c r="F49" s="71"/>
      <c r="G49" s="142" t="n">
        <f aca="false">+I43</f>
        <v>0</v>
      </c>
      <c r="H49" s="30"/>
      <c r="I49" s="31"/>
      <c r="J49" s="30"/>
    </row>
    <row r="50" customFormat="false" ht="15" hidden="false" customHeight="false" outlineLevel="0" collapsed="false">
      <c r="A50" s="30"/>
      <c r="B50" s="28"/>
      <c r="C50" s="128"/>
      <c r="D50" s="71"/>
      <c r="E50" s="138" t="n">
        <f aca="false">SUM(E47:E49)</f>
        <v>7330</v>
      </c>
      <c r="F50" s="143" t="n">
        <f aca="false">+G50/E50</f>
        <v>5.31273669849932</v>
      </c>
      <c r="G50" s="144" t="n">
        <f aca="false">SUM(G47:G49)</f>
        <v>38942.36</v>
      </c>
      <c r="H50" s="145"/>
      <c r="I50" s="31"/>
      <c r="J50" s="30"/>
    </row>
    <row r="51" customFormat="false" ht="13.5" hidden="false" customHeight="false" outlineLevel="0" collapsed="false">
      <c r="A51" s="30"/>
      <c r="B51" s="28" t="s">
        <v>6</v>
      </c>
      <c r="C51" s="29"/>
      <c r="D51" s="30"/>
      <c r="E51" s="30"/>
      <c r="F51" s="30"/>
      <c r="G51" s="30"/>
      <c r="H51" s="30"/>
      <c r="I51" s="31"/>
      <c r="J51" s="30"/>
    </row>
    <row r="52" customFormat="false" ht="12" hidden="false" customHeight="true" outlineLevel="0" collapsed="false">
      <c r="A52" s="113"/>
      <c r="B52" s="117"/>
      <c r="C52" s="104"/>
      <c r="D52" s="105"/>
      <c r="E52" s="105"/>
      <c r="F52" s="105"/>
      <c r="G52" s="146" t="s">
        <v>6</v>
      </c>
      <c r="H52" s="113"/>
      <c r="I52" s="147"/>
      <c r="J52" s="113"/>
    </row>
    <row r="53" customFormat="false" ht="12" hidden="false" customHeight="true" outlineLevel="0" collapsed="false">
      <c r="A53" s="105"/>
      <c r="B53" s="117"/>
      <c r="C53" s="104"/>
      <c r="D53" s="105"/>
      <c r="E53" s="105"/>
      <c r="F53" s="105"/>
      <c r="G53" s="105" t="s">
        <v>6</v>
      </c>
      <c r="H53" s="105"/>
      <c r="I53" s="112"/>
      <c r="J53" s="105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C16" activeCellId="0" sqref="C1:C16384"/>
    </sheetView>
  </sheetViews>
  <sheetFormatPr defaultColWidth="9.05078125" defaultRowHeight="12" customHeight="true" zeroHeight="false" outlineLevelRow="0" outlineLevelCol="0"/>
  <cols>
    <col collapsed="false" customWidth="true" hidden="false" outlineLevel="0" max="1" min="1" style="0" width="9.37"/>
    <col collapsed="false" customWidth="true" hidden="false" outlineLevel="0" max="2" min="2" style="25" width="10.24"/>
    <col collapsed="false" customWidth="true" hidden="false" outlineLevel="0" max="3" min="3" style="26" width="15.37"/>
    <col collapsed="false" customWidth="true" hidden="false" outlineLevel="0" max="4" min="4" style="0" width="14.74"/>
    <col collapsed="false" customWidth="true" hidden="false" outlineLevel="0" max="5" min="5" style="0" width="16.24"/>
    <col collapsed="false" customWidth="true" hidden="false" outlineLevel="0" max="6" min="6" style="0" width="15.49"/>
    <col collapsed="false" customWidth="true" hidden="false" outlineLevel="0" max="7" min="7" style="0" width="15.74"/>
    <col collapsed="false" customWidth="true" hidden="false" outlineLevel="0" max="8" min="8" style="0" width="15.37"/>
    <col collapsed="false" customWidth="true" hidden="false" outlineLevel="0" max="9" min="9" style="27" width="14.62"/>
    <col collapsed="false" customWidth="true" hidden="false" outlineLevel="0" max="10" min="10" style="0" width="11.74"/>
  </cols>
  <sheetData>
    <row r="1" customFormat="false" ht="15" hidden="false" customHeight="true" outlineLevel="0" collapsed="false">
      <c r="A1" s="30" t="s">
        <v>6</v>
      </c>
      <c r="B1" s="28"/>
      <c r="C1" s="29"/>
      <c r="D1" s="30"/>
      <c r="E1" s="30"/>
      <c r="F1" s="30"/>
      <c r="G1" s="30"/>
      <c r="H1" s="30"/>
      <c r="I1" s="31"/>
      <c r="J1" s="30"/>
    </row>
    <row r="2" customFormat="false" ht="22.5" hidden="false" customHeight="false" outlineLevel="0" collapsed="false">
      <c r="A2" s="106"/>
      <c r="B2" s="103" t="s">
        <v>103</v>
      </c>
      <c r="C2" s="104"/>
      <c r="D2" s="105"/>
      <c r="E2" s="105"/>
      <c r="F2" s="105"/>
      <c r="G2" s="105"/>
      <c r="H2" s="106"/>
      <c r="I2" s="107" t="s">
        <v>6</v>
      </c>
      <c r="J2" s="106"/>
    </row>
    <row r="3" customFormat="false" ht="22.5" hidden="false" customHeight="false" outlineLevel="0" collapsed="false">
      <c r="A3" s="106"/>
      <c r="B3" s="108" t="s">
        <v>141</v>
      </c>
      <c r="C3" s="104"/>
      <c r="D3" s="105"/>
      <c r="E3" s="105"/>
      <c r="F3" s="105"/>
      <c r="G3" s="105" t="s">
        <v>6</v>
      </c>
      <c r="H3" s="106"/>
      <c r="I3" s="107"/>
      <c r="J3" s="106"/>
    </row>
    <row r="4" customFormat="false" ht="18.75" hidden="false" customHeight="false" outlineLevel="0" collapsed="false">
      <c r="A4" s="106"/>
      <c r="B4" s="109" t="n">
        <f aca="false">+'$ VOLS'!B6</f>
        <v>36951</v>
      </c>
      <c r="C4" s="104"/>
      <c r="D4" s="101" t="s">
        <v>6</v>
      </c>
      <c r="E4" s="105"/>
      <c r="F4" s="105"/>
      <c r="G4" s="105" t="s">
        <v>6</v>
      </c>
      <c r="H4" s="106"/>
      <c r="I4" s="107"/>
      <c r="J4" s="106"/>
    </row>
    <row r="5" customFormat="false" ht="9" hidden="false" customHeight="true" outlineLevel="0" collapsed="false">
      <c r="A5" s="106"/>
      <c r="B5" s="111"/>
      <c r="C5" s="104"/>
      <c r="D5" s="105"/>
      <c r="E5" s="105"/>
      <c r="F5" s="105"/>
      <c r="G5" s="105" t="s">
        <v>6</v>
      </c>
      <c r="H5" s="106"/>
      <c r="I5" s="112"/>
      <c r="J5" s="106"/>
    </row>
    <row r="6" customFormat="false" ht="12.75" hidden="false" customHeight="false" outlineLevel="0" collapsed="false">
      <c r="A6" s="105"/>
      <c r="B6" s="105" t="s">
        <v>105</v>
      </c>
      <c r="C6" s="104"/>
      <c r="D6" s="104" t="n">
        <f aca="false">'$ VOLS'!G17</f>
        <v>1020</v>
      </c>
      <c r="E6" s="105"/>
      <c r="F6" s="105"/>
      <c r="H6" s="105"/>
      <c r="I6" s="112"/>
      <c r="J6" s="105"/>
    </row>
    <row r="7" customFormat="false" ht="12.75" hidden="false" customHeight="false" outlineLevel="0" collapsed="false">
      <c r="A7" s="105"/>
      <c r="B7" s="105" t="s">
        <v>106</v>
      </c>
      <c r="C7" s="104"/>
      <c r="D7" s="104" t="n">
        <f aca="false">+D6*1.1</f>
        <v>1122</v>
      </c>
      <c r="E7" s="105"/>
      <c r="F7" s="105"/>
      <c r="H7" s="105"/>
      <c r="I7" s="112"/>
      <c r="J7" s="105"/>
    </row>
    <row r="8" customFormat="false" ht="12.75" hidden="false" customHeight="false" outlineLevel="0" collapsed="false">
      <c r="A8" s="105"/>
      <c r="B8" s="105" t="s">
        <v>107</v>
      </c>
      <c r="C8" s="104"/>
      <c r="D8" s="104" t="n">
        <f aca="false">+D6*0.9</f>
        <v>918</v>
      </c>
      <c r="E8" s="105"/>
      <c r="F8" s="114" t="s">
        <v>108</v>
      </c>
      <c r="G8" s="115" t="s">
        <v>43</v>
      </c>
      <c r="H8" s="105"/>
      <c r="I8" s="112"/>
      <c r="J8" s="116" t="s">
        <v>110</v>
      </c>
    </row>
    <row r="9" customFormat="false" ht="13.5" hidden="false" customHeight="true" outlineLevel="0" collapsed="false">
      <c r="A9" s="105"/>
      <c r="B9" s="117"/>
      <c r="C9" s="119"/>
      <c r="D9" s="105"/>
      <c r="E9" s="114" t="s">
        <v>6</v>
      </c>
      <c r="F9" s="114" t="s">
        <v>111</v>
      </c>
      <c r="G9" s="115" t="s">
        <v>112</v>
      </c>
      <c r="H9" s="115"/>
      <c r="I9" s="105"/>
      <c r="J9" s="116" t="s">
        <v>113</v>
      </c>
    </row>
    <row r="10" customFormat="false" ht="12.75" hidden="false" customHeight="false" outlineLevel="0" collapsed="false">
      <c r="A10" s="105"/>
      <c r="B10" s="117"/>
      <c r="C10" s="119"/>
      <c r="D10" s="114" t="s">
        <v>115</v>
      </c>
      <c r="E10" s="114" t="s">
        <v>116</v>
      </c>
      <c r="F10" s="114" t="s">
        <v>115</v>
      </c>
      <c r="G10" s="106" t="s">
        <v>117</v>
      </c>
      <c r="H10" s="115" t="str">
        <f aca="false">+E10</f>
        <v>EXCESS</v>
      </c>
      <c r="I10" s="112" t="s">
        <v>118</v>
      </c>
      <c r="J10" s="116" t="s">
        <v>119</v>
      </c>
    </row>
    <row r="11" customFormat="false" ht="12.75" hidden="false" customHeight="false" outlineLevel="0" collapsed="false">
      <c r="A11" s="106"/>
      <c r="B11" s="106"/>
      <c r="C11" s="119" t="s">
        <v>114</v>
      </c>
      <c r="D11" s="106" t="str">
        <f aca="false">+E11</f>
        <v>VOLUME</v>
      </c>
      <c r="E11" s="106" t="s">
        <v>108</v>
      </c>
      <c r="F11" s="114" t="s">
        <v>121</v>
      </c>
      <c r="G11" s="106" t="s">
        <v>122</v>
      </c>
      <c r="H11" s="121" t="str">
        <f aca="false">+I11</f>
        <v>AMOUNT</v>
      </c>
      <c r="I11" s="112" t="s">
        <v>123</v>
      </c>
      <c r="J11" s="116" t="n">
        <v>1.043</v>
      </c>
    </row>
    <row r="12" customFormat="false" ht="14.25" hidden="false" customHeight="true" outlineLevel="0" collapsed="false">
      <c r="A12" s="122" t="n">
        <f aca="false">'$ VOLS'!B114</f>
        <v>5.02</v>
      </c>
      <c r="B12" s="123" t="n">
        <v>36951</v>
      </c>
      <c r="C12" s="104" t="n">
        <v>0</v>
      </c>
      <c r="D12" s="124" t="n">
        <f aca="false">IF(C12&gt;$D$7,$D$7,C12)</f>
        <v>0</v>
      </c>
      <c r="E12" s="124" t="n">
        <f aca="false">IF(C12&gt;$D$7,C12-D12,0)</f>
        <v>0</v>
      </c>
      <c r="F12" s="124" t="n">
        <f aca="false">IF(C12&lt;$D$8,$D$8-C12,0)</f>
        <v>918</v>
      </c>
      <c r="G12" s="125" t="n">
        <f aca="false">ROUND(A12-$I$47-(A12-$I$47)*$I$48,4)</f>
        <v>4.9296</v>
      </c>
      <c r="H12" s="126" t="n">
        <f aca="false">+G12*E12</f>
        <v>0</v>
      </c>
      <c r="I12" s="112" t="n">
        <f aca="false">IF(G12&gt;$F$47,($F$47-G12)*F12,0)</f>
        <v>-22.7663999999999</v>
      </c>
      <c r="J12" s="148" t="n">
        <f aca="false">C12*$J$11</f>
        <v>0</v>
      </c>
    </row>
    <row r="13" customFormat="false" ht="14.25" hidden="false" customHeight="true" outlineLevel="0" collapsed="false">
      <c r="A13" s="122" t="n">
        <f aca="false">'$ VOLS'!B115</f>
        <v>4.945</v>
      </c>
      <c r="B13" s="123" t="n">
        <f aca="false">+B12+1</f>
        <v>36952</v>
      </c>
      <c r="C13" s="104" t="n">
        <v>0</v>
      </c>
      <c r="D13" s="124" t="n">
        <f aca="false">IF(C13&gt;$D$7,$D$7,C13)</f>
        <v>0</v>
      </c>
      <c r="E13" s="124" t="n">
        <f aca="false">IF(C13&gt;$D$7,C13-D13,0)</f>
        <v>0</v>
      </c>
      <c r="F13" s="124" t="n">
        <f aca="false">IF(C13&lt;$D$8,$D$8-C13,0)</f>
        <v>918</v>
      </c>
      <c r="G13" s="125" t="n">
        <f aca="false">ROUND(A13-$I$47-(A13-$I$47)*$I$48,4)</f>
        <v>4.855</v>
      </c>
      <c r="H13" s="126" t="n">
        <f aca="false">+G13*E13</f>
        <v>0</v>
      </c>
      <c r="I13" s="112" t="n">
        <v>0</v>
      </c>
      <c r="J13" s="148" t="n">
        <f aca="false">C13*$J$11</f>
        <v>0</v>
      </c>
    </row>
    <row r="14" customFormat="false" ht="14.25" hidden="false" customHeight="true" outlineLevel="0" collapsed="false">
      <c r="A14" s="122" t="n">
        <f aca="false">'$ VOLS'!B116</f>
        <v>4.945</v>
      </c>
      <c r="B14" s="123" t="n">
        <f aca="false">+B13+1</f>
        <v>36953</v>
      </c>
      <c r="C14" s="104" t="n">
        <v>0</v>
      </c>
      <c r="D14" s="124" t="n">
        <f aca="false">IF(C14&gt;$D$7,$D$7,C14)</f>
        <v>0</v>
      </c>
      <c r="E14" s="124" t="n">
        <f aca="false">IF(C14&gt;$D$7,C14-D14,0)</f>
        <v>0</v>
      </c>
      <c r="F14" s="124" t="n">
        <f aca="false">IF(C14&lt;$D$8,$D$8-C14,0)</f>
        <v>918</v>
      </c>
      <c r="G14" s="125" t="n">
        <f aca="false">ROUND(A14-$I$47-(A14-$I$47)*$I$48,4)</f>
        <v>4.855</v>
      </c>
      <c r="H14" s="126" t="n">
        <f aca="false">+G14*E14</f>
        <v>0</v>
      </c>
      <c r="I14" s="112" t="n">
        <f aca="false">IF(G14&gt;$F$47,($F$47-G14)*F14,0)</f>
        <v>0</v>
      </c>
      <c r="J14" s="148" t="n">
        <f aca="false">C14*$J$11</f>
        <v>0</v>
      </c>
    </row>
    <row r="15" customFormat="false" ht="14.25" hidden="false" customHeight="true" outlineLevel="0" collapsed="false">
      <c r="A15" s="122" t="n">
        <f aca="false">'$ VOLS'!B117</f>
        <v>4.945</v>
      </c>
      <c r="B15" s="123" t="n">
        <f aca="false">+B14+1</f>
        <v>36954</v>
      </c>
      <c r="C15" s="104" t="n">
        <v>0</v>
      </c>
      <c r="D15" s="124" t="n">
        <f aca="false">IF(C15&gt;$D$7,$D$7,C15)</f>
        <v>0</v>
      </c>
      <c r="E15" s="124" t="n">
        <f aca="false">IF(C15&gt;$D$7,C15-D15,0)</f>
        <v>0</v>
      </c>
      <c r="F15" s="124" t="n">
        <f aca="false">IF(C15&lt;$D$8,$D$8-C15,0)</f>
        <v>918</v>
      </c>
      <c r="G15" s="125" t="n">
        <f aca="false">ROUND(A15-$I$47-(A15-$I$47)*$I$48,4)</f>
        <v>4.855</v>
      </c>
      <c r="H15" s="126" t="n">
        <f aca="false">+G15*E15</f>
        <v>0</v>
      </c>
      <c r="I15" s="112" t="n">
        <f aca="false">IF(G15&gt;$F$47,($F$47-G15)*F15,0)</f>
        <v>0</v>
      </c>
      <c r="J15" s="148" t="n">
        <f aca="false">C15*$J$11</f>
        <v>0</v>
      </c>
    </row>
    <row r="16" customFormat="false" ht="14.25" hidden="false" customHeight="true" outlineLevel="0" collapsed="false">
      <c r="A16" s="122" t="n">
        <f aca="false">'$ VOLS'!B118</f>
        <v>4.945</v>
      </c>
      <c r="B16" s="123" t="n">
        <f aca="false">+B15+1</f>
        <v>36955</v>
      </c>
      <c r="C16" s="104" t="n">
        <v>0</v>
      </c>
      <c r="D16" s="124" t="n">
        <f aca="false">IF(C16&gt;$D$7,$D$7,C16)</f>
        <v>0</v>
      </c>
      <c r="E16" s="124" t="n">
        <f aca="false">IF(C16&gt;$D$7,C16-D16,0)</f>
        <v>0</v>
      </c>
      <c r="F16" s="124" t="n">
        <f aca="false">IF(C16&lt;$D$8,$D$8-C16,0)</f>
        <v>918</v>
      </c>
      <c r="G16" s="125" t="n">
        <f aca="false">ROUND(A16-$I$47-(A16-$I$47)*$I$48,4)</f>
        <v>4.855</v>
      </c>
      <c r="H16" s="126" t="n">
        <f aca="false">+G16*E16</f>
        <v>0</v>
      </c>
      <c r="I16" s="112" t="n">
        <f aca="false">IF(G16&gt;$F$47,($F$47-G16)*F16,0)</f>
        <v>0</v>
      </c>
      <c r="J16" s="148" t="n">
        <f aca="false">C16*$J$11</f>
        <v>0</v>
      </c>
    </row>
    <row r="17" customFormat="false" ht="14.25" hidden="false" customHeight="true" outlineLevel="0" collapsed="false">
      <c r="A17" s="122" t="n">
        <f aca="false">'$ VOLS'!B119</f>
        <v>5.16</v>
      </c>
      <c r="B17" s="123" t="n">
        <f aca="false">+B16+1</f>
        <v>36956</v>
      </c>
      <c r="C17" s="104" t="n">
        <v>2300</v>
      </c>
      <c r="D17" s="124" t="n">
        <f aca="false">IF(C17&gt;$D$7,$D$7,C17)</f>
        <v>1122</v>
      </c>
      <c r="E17" s="124" t="n">
        <f aca="false">IF(C17&gt;$D$7,C17-D17,0)</f>
        <v>1178</v>
      </c>
      <c r="F17" s="124" t="n">
        <f aca="false">IF(C17&lt;$D$8,$D$8-C17,0)</f>
        <v>0</v>
      </c>
      <c r="G17" s="125" t="n">
        <f aca="false">ROUND(A17-$I$47-(A17-$I$47)*$I$48,4)</f>
        <v>5.069</v>
      </c>
      <c r="H17" s="126" t="n">
        <f aca="false">+G17*E17</f>
        <v>5971.282</v>
      </c>
      <c r="I17" s="112" t="n">
        <f aca="false">IF(G17&gt;$F$47,($F$47-G17)*F17,0)</f>
        <v>-0</v>
      </c>
      <c r="J17" s="148" t="n">
        <f aca="false">C17*$J$11</f>
        <v>2398.9</v>
      </c>
    </row>
    <row r="18" customFormat="false" ht="14.25" hidden="false" customHeight="true" outlineLevel="0" collapsed="false">
      <c r="A18" s="122" t="n">
        <f aca="false">'$ VOLS'!B120</f>
        <v>5.16</v>
      </c>
      <c r="B18" s="123" t="n">
        <f aca="false">+B17+1</f>
        <v>36957</v>
      </c>
      <c r="C18" s="104" t="n">
        <v>3495</v>
      </c>
      <c r="D18" s="124" t="n">
        <f aca="false">IF(C18&gt;$D$7,$D$7,C18)</f>
        <v>1122</v>
      </c>
      <c r="E18" s="124" t="n">
        <f aca="false">IF(C18&gt;$D$7,C18-D18,0)</f>
        <v>2373</v>
      </c>
      <c r="F18" s="124" t="n">
        <f aca="false">IF(C18&lt;$D$8,$D$8-C18,0)</f>
        <v>0</v>
      </c>
      <c r="G18" s="125" t="n">
        <f aca="false">ROUND(A18-$I$47-(A18-$I$47)*$I$48,4)</f>
        <v>5.069</v>
      </c>
      <c r="H18" s="126" t="n">
        <f aca="false">+G18*E18</f>
        <v>12028.737</v>
      </c>
      <c r="I18" s="112" t="n">
        <f aca="false">IF(G18&gt;$F$47,($F$47-G18)*F18,0)</f>
        <v>-0</v>
      </c>
      <c r="J18" s="148" t="n">
        <f aca="false">C18*$J$11</f>
        <v>3645.285</v>
      </c>
    </row>
    <row r="19" customFormat="false" ht="14.25" hidden="false" customHeight="true" outlineLevel="0" collapsed="false">
      <c r="A19" s="122" t="n">
        <f aca="false">'$ VOLS'!B121</f>
        <v>5.145</v>
      </c>
      <c r="B19" s="123" t="n">
        <f aca="false">+B18+1</f>
        <v>36958</v>
      </c>
      <c r="C19" s="104" t="n">
        <v>3948</v>
      </c>
      <c r="D19" s="124" t="n">
        <f aca="false">IF(C19&gt;$D$7,$D$7,C19)</f>
        <v>1122</v>
      </c>
      <c r="E19" s="124" t="n">
        <f aca="false">IF(C19&gt;$D$7,C19-D19,0)</f>
        <v>2826</v>
      </c>
      <c r="F19" s="124" t="n">
        <f aca="false">IF(C19&lt;$D$8,$D$8-C19,0)</f>
        <v>0</v>
      </c>
      <c r="G19" s="125" t="n">
        <f aca="false">ROUND(A19-$I$47-(A19-$I$47)*$I$48,4)</f>
        <v>5.054</v>
      </c>
      <c r="H19" s="126" t="n">
        <f aca="false">+G19*E19</f>
        <v>14282.604</v>
      </c>
      <c r="I19" s="112" t="n">
        <f aca="false">IF(G19&gt;$F$47,($F$47-G19)*F19,0)</f>
        <v>-0</v>
      </c>
      <c r="J19" s="148" t="n">
        <f aca="false">C19*$J$11</f>
        <v>4117.764</v>
      </c>
    </row>
    <row r="20" customFormat="false" ht="14.25" hidden="false" customHeight="true" outlineLevel="0" collapsed="false">
      <c r="A20" s="122" t="n">
        <f aca="false">'$ VOLS'!B122</f>
        <v>5.16</v>
      </c>
      <c r="B20" s="123" t="n">
        <f aca="false">+B19+1</f>
        <v>36959</v>
      </c>
      <c r="C20" s="104" t="n">
        <v>995</v>
      </c>
      <c r="D20" s="124" t="n">
        <f aca="false">IF(C20&gt;$D$7,$D$7,C20)</f>
        <v>995</v>
      </c>
      <c r="E20" s="124" t="n">
        <f aca="false">IF(C20&gt;$D$7,C20-D20,0)</f>
        <v>0</v>
      </c>
      <c r="F20" s="124" t="n">
        <f aca="false">IF(C20&lt;$D$8,$D$8-C20,0)</f>
        <v>0</v>
      </c>
      <c r="G20" s="125" t="n">
        <f aca="false">ROUND(A20-$I$47-(A20-$I$47)*$I$48,4)</f>
        <v>5.069</v>
      </c>
      <c r="H20" s="126" t="n">
        <f aca="false">+G20*E20</f>
        <v>0</v>
      </c>
      <c r="I20" s="112" t="n">
        <f aca="false">IF(G20&gt;$F$47,($F$47-G20)*F20,0)</f>
        <v>-0</v>
      </c>
      <c r="J20" s="148" t="n">
        <f aca="false">C20*$J$11</f>
        <v>1037.785</v>
      </c>
    </row>
    <row r="21" customFormat="false" ht="14.25" hidden="false" customHeight="true" outlineLevel="0" collapsed="false">
      <c r="A21" s="122" t="n">
        <f aca="false">'$ VOLS'!B123</f>
        <v>5.06</v>
      </c>
      <c r="B21" s="123" t="n">
        <f aca="false">+B20+1</f>
        <v>36960</v>
      </c>
      <c r="C21" s="104" t="n">
        <v>2997</v>
      </c>
      <c r="D21" s="124" t="n">
        <f aca="false">IF(C21&gt;$D$7,$D$7,C21)</f>
        <v>1122</v>
      </c>
      <c r="E21" s="124" t="n">
        <f aca="false">IF(C21&gt;$D$7,C21-D21,0)</f>
        <v>1875</v>
      </c>
      <c r="F21" s="124" t="n">
        <f aca="false">IF(C21&lt;$D$8,$D$8-C21,0)</f>
        <v>0</v>
      </c>
      <c r="G21" s="125" t="n">
        <f aca="false">ROUND(A21-$I$47-(A21-$I$47)*$I$48,4)</f>
        <v>4.9694</v>
      </c>
      <c r="H21" s="126" t="n">
        <f aca="false">+G21*E21</f>
        <v>9317.625</v>
      </c>
      <c r="I21" s="112" t="n">
        <f aca="false">IF(G21&gt;$F$47,($F$47-G21)*F21,0)</f>
        <v>-0</v>
      </c>
      <c r="J21" s="148" t="n">
        <f aca="false">C21*$J$11</f>
        <v>3125.871</v>
      </c>
    </row>
    <row r="22" customFormat="false" ht="14.25" hidden="false" customHeight="true" outlineLevel="0" collapsed="false">
      <c r="A22" s="122" t="n">
        <f aca="false">'$ VOLS'!B124</f>
        <v>5.06</v>
      </c>
      <c r="B22" s="123" t="n">
        <f aca="false">+B21+1</f>
        <v>36961</v>
      </c>
      <c r="C22" s="104" t="n">
        <v>2975</v>
      </c>
      <c r="D22" s="124" t="n">
        <f aca="false">IF(C22&gt;$D$7,$D$7,C22)</f>
        <v>1122</v>
      </c>
      <c r="E22" s="124" t="n">
        <f aca="false">IF(C22&gt;$D$7,C22-D22,0)</f>
        <v>1853</v>
      </c>
      <c r="F22" s="124" t="n">
        <f aca="false">IF(C22&lt;$D$8,$D$8-C22,0)</f>
        <v>0</v>
      </c>
      <c r="G22" s="125" t="n">
        <f aca="false">ROUND(A22-$I$47-(A22-$I$47)*$I$48,4)</f>
        <v>4.9694</v>
      </c>
      <c r="H22" s="126" t="n">
        <f aca="false">+G22*E22</f>
        <v>9208.2982</v>
      </c>
      <c r="I22" s="112" t="n">
        <f aca="false">IF(G22&gt;$F$47,($F$47-G22)*F22,0)</f>
        <v>-0</v>
      </c>
      <c r="J22" s="148" t="n">
        <f aca="false">C22*$J$11</f>
        <v>3102.925</v>
      </c>
    </row>
    <row r="23" customFormat="false" ht="14.25" hidden="false" customHeight="true" outlineLevel="0" collapsed="false">
      <c r="A23" s="122" t="n">
        <f aca="false">'$ VOLS'!B125</f>
        <v>5.06</v>
      </c>
      <c r="B23" s="123" t="n">
        <f aca="false">+B22+1</f>
        <v>36962</v>
      </c>
      <c r="C23" s="104" t="n">
        <v>2824</v>
      </c>
      <c r="D23" s="124" t="n">
        <f aca="false">IF(C23&gt;$D$7,$D$7,C23)</f>
        <v>1122</v>
      </c>
      <c r="E23" s="124" t="n">
        <f aca="false">IF(C23&gt;$D$7,C23-D23,0)</f>
        <v>1702</v>
      </c>
      <c r="F23" s="124" t="n">
        <f aca="false">IF(C23&lt;$D$8,$D$8-C23,0)</f>
        <v>0</v>
      </c>
      <c r="G23" s="125" t="n">
        <f aca="false">ROUND(A23-$I$47-(A23-$I$47)*$I$48,4)</f>
        <v>4.9694</v>
      </c>
      <c r="H23" s="126" t="n">
        <f aca="false">+G23*E23</f>
        <v>8457.9188</v>
      </c>
      <c r="I23" s="112" t="n">
        <v>0</v>
      </c>
      <c r="J23" s="148" t="n">
        <f aca="false">C23*$J$11</f>
        <v>2945.432</v>
      </c>
    </row>
    <row r="24" customFormat="false" ht="14.25" hidden="false" customHeight="true" outlineLevel="0" collapsed="false">
      <c r="A24" s="122" t="n">
        <f aca="false">'$ VOLS'!B126</f>
        <v>4.89</v>
      </c>
      <c r="B24" s="123" t="n">
        <f aca="false">+B23+1</f>
        <v>36963</v>
      </c>
      <c r="C24" s="104" t="n">
        <v>2615</v>
      </c>
      <c r="D24" s="124" t="n">
        <f aca="false">IF(C24&gt;$D$7,$D$7,C24)</f>
        <v>1122</v>
      </c>
      <c r="E24" s="124" t="n">
        <f aca="false">IF(C24&gt;$D$7,C24-D24,0)</f>
        <v>1493</v>
      </c>
      <c r="F24" s="124" t="n">
        <f aca="false">IF(C24&lt;$D$8,$D$8-C24,0)</f>
        <v>0</v>
      </c>
      <c r="G24" s="125" t="n">
        <f aca="false">ROUND(A24-$I$47-(A24-$I$47)*$I$48,4)</f>
        <v>4.8002</v>
      </c>
      <c r="H24" s="126" t="n">
        <f aca="false">+G24*E24</f>
        <v>7166.6986</v>
      </c>
      <c r="I24" s="112" t="n">
        <v>0</v>
      </c>
      <c r="J24" s="148" t="n">
        <f aca="false">C24*$J$11</f>
        <v>2727.445</v>
      </c>
    </row>
    <row r="25" customFormat="false" ht="14.25" hidden="false" customHeight="true" outlineLevel="0" collapsed="false">
      <c r="A25" s="122" t="n">
        <f aca="false">'$ VOLS'!B127</f>
        <v>4.98</v>
      </c>
      <c r="B25" s="123" t="n">
        <f aca="false">+B24+1</f>
        <v>36964</v>
      </c>
      <c r="C25" s="104" t="n">
        <v>4015</v>
      </c>
      <c r="D25" s="124" t="n">
        <f aca="false">IF(C25&gt;$D$7,$D$7,C25)</f>
        <v>1122</v>
      </c>
      <c r="E25" s="124" t="n">
        <f aca="false">IF(C25&gt;$D$7,C25-D25,0)</f>
        <v>2893</v>
      </c>
      <c r="F25" s="124" t="n">
        <f aca="false">IF(C25&lt;$D$8,$D$8-C25,0)</f>
        <v>0</v>
      </c>
      <c r="G25" s="125" t="n">
        <f aca="false">ROUND(A25-$I$47-(A25-$I$47)*$I$48,4)</f>
        <v>4.8898</v>
      </c>
      <c r="H25" s="126" t="n">
        <f aca="false">+G25*E25</f>
        <v>14146.1914</v>
      </c>
      <c r="I25" s="112" t="n">
        <v>0</v>
      </c>
      <c r="J25" s="148" t="n">
        <f aca="false">C25*$J$11</f>
        <v>4187.645</v>
      </c>
    </row>
    <row r="26" customFormat="false" ht="14.25" hidden="false" customHeight="true" outlineLevel="0" collapsed="false">
      <c r="A26" s="122" t="n">
        <f aca="false">'$ VOLS'!B128</f>
        <v>4.885</v>
      </c>
      <c r="B26" s="123" t="n">
        <f aca="false">+B25+1</f>
        <v>36965</v>
      </c>
      <c r="C26" s="104" t="n">
        <v>2751</v>
      </c>
      <c r="D26" s="124" t="n">
        <f aca="false">IF(C26&gt;$D$7,$D$7,C26)</f>
        <v>1122</v>
      </c>
      <c r="E26" s="124" t="n">
        <f aca="false">IF(C26&gt;$D$7,C26-D26,0)</f>
        <v>1629</v>
      </c>
      <c r="F26" s="124" t="n">
        <f aca="false">IF(C26&lt;$D$8,$D$8-C26,0)</f>
        <v>0</v>
      </c>
      <c r="G26" s="125" t="n">
        <f aca="false">ROUND(A26-$I$47-(A26-$I$47)*$I$48,4)</f>
        <v>4.7952</v>
      </c>
      <c r="H26" s="126" t="n">
        <f aca="false">+G26*E26</f>
        <v>7811.3808</v>
      </c>
      <c r="I26" s="112" t="n">
        <v>0</v>
      </c>
      <c r="J26" s="148" t="n">
        <f aca="false">C26*$J$11</f>
        <v>2869.293</v>
      </c>
    </row>
    <row r="27" customFormat="false" ht="14.25" hidden="false" customHeight="true" outlineLevel="0" collapsed="false">
      <c r="A27" s="122" t="n">
        <f aca="false">'$ VOLS'!B129</f>
        <v>4.805</v>
      </c>
      <c r="B27" s="123" t="n">
        <f aca="false">+B26+1</f>
        <v>36966</v>
      </c>
      <c r="C27" s="104" t="n">
        <v>3906</v>
      </c>
      <c r="D27" s="124" t="n">
        <f aca="false">IF(C27&gt;$D$7,$D$7,C27)</f>
        <v>1122</v>
      </c>
      <c r="E27" s="124" t="n">
        <f aca="false">IF(C27&gt;$D$7,C27-D27,0)</f>
        <v>2784</v>
      </c>
      <c r="F27" s="124" t="n">
        <f aca="false">IF(C27&lt;$D$8,$D$8-C27,0)</f>
        <v>0</v>
      </c>
      <c r="G27" s="125" t="n">
        <f aca="false">ROUND(A27-$I$47-(A27-$I$47)*$I$48,4)</f>
        <v>4.7156</v>
      </c>
      <c r="H27" s="126" t="n">
        <f aca="false">+G27*E27</f>
        <v>13128.2304</v>
      </c>
      <c r="I27" s="112" t="n">
        <f aca="false">IF(G27&gt;$F$47,($F$47-G27)*F27,0)</f>
        <v>0</v>
      </c>
      <c r="J27" s="148" t="n">
        <f aca="false">C27*$J$11</f>
        <v>4073.958</v>
      </c>
    </row>
    <row r="28" customFormat="false" ht="14.25" hidden="false" customHeight="true" outlineLevel="0" collapsed="false">
      <c r="A28" s="122" t="n">
        <f aca="false">'$ VOLS'!B130</f>
        <v>4.86</v>
      </c>
      <c r="B28" s="123" t="n">
        <f aca="false">+B27+1</f>
        <v>36967</v>
      </c>
      <c r="C28" s="104" t="n">
        <v>4204</v>
      </c>
      <c r="D28" s="124" t="n">
        <f aca="false">IF(C28&gt;$D$7,$D$7,C28)</f>
        <v>1122</v>
      </c>
      <c r="E28" s="124" t="n">
        <f aca="false">IF(C28&gt;$D$7,C28-D28,0)</f>
        <v>3082</v>
      </c>
      <c r="F28" s="124" t="n">
        <f aca="false">IF(C28&lt;$D$8,$D$8-C28,0)</f>
        <v>0</v>
      </c>
      <c r="G28" s="125" t="n">
        <f aca="false">ROUND(A28-$I$47-(A28-$I$47)*$I$48,4)</f>
        <v>4.7704</v>
      </c>
      <c r="H28" s="126" t="n">
        <f aca="false">+G28*E28</f>
        <v>14702.3728</v>
      </c>
      <c r="I28" s="112" t="n">
        <f aca="false">IF(G28&gt;$F$47,($F$47-G28)*F28,0)</f>
        <v>0</v>
      </c>
      <c r="J28" s="148" t="n">
        <f aca="false">C28*$J$11</f>
        <v>4384.772</v>
      </c>
    </row>
    <row r="29" customFormat="false" ht="14.25" hidden="false" customHeight="true" outlineLevel="0" collapsed="false">
      <c r="A29" s="122" t="n">
        <f aca="false">'$ VOLS'!B131</f>
        <v>4.86</v>
      </c>
      <c r="B29" s="123" t="n">
        <f aca="false">+B28+1</f>
        <v>36968</v>
      </c>
      <c r="C29" s="104" t="n">
        <v>4451</v>
      </c>
      <c r="D29" s="124" t="n">
        <f aca="false">IF(C29&gt;$D$7,$D$7,C29)</f>
        <v>1122</v>
      </c>
      <c r="E29" s="124" t="n">
        <f aca="false">IF(C29&gt;$D$7,C29-D29,0)</f>
        <v>3329</v>
      </c>
      <c r="F29" s="124" t="n">
        <v>0</v>
      </c>
      <c r="G29" s="125" t="n">
        <f aca="false">ROUND(A29-$I$47-(A29-$I$47)*$I$48,4)</f>
        <v>4.7704</v>
      </c>
      <c r="H29" s="126" t="n">
        <f aca="false">+G29*E29</f>
        <v>15880.6616</v>
      </c>
      <c r="I29" s="125" t="n">
        <v>0</v>
      </c>
      <c r="J29" s="148" t="n">
        <f aca="false">C29*$J$11</f>
        <v>4642.393</v>
      </c>
    </row>
    <row r="30" customFormat="false" ht="14.25" hidden="false" customHeight="true" outlineLevel="0" collapsed="false">
      <c r="A30" s="122" t="n">
        <f aca="false">'$ VOLS'!B132</f>
        <v>4.86</v>
      </c>
      <c r="B30" s="123" t="n">
        <f aca="false">+B29+1</f>
        <v>36969</v>
      </c>
      <c r="C30" s="104" t="n">
        <v>4171</v>
      </c>
      <c r="D30" s="124" t="n">
        <f aca="false">IF(C30&gt;$D$7,$D$7,C30)</f>
        <v>1122</v>
      </c>
      <c r="E30" s="124" t="n">
        <f aca="false">IF(C30&gt;$D$7,C30-D30,0)</f>
        <v>3049</v>
      </c>
      <c r="F30" s="124" t="n">
        <f aca="false">IF(C30&lt;$D$8,$D$8-C30,0)</f>
        <v>0</v>
      </c>
      <c r="G30" s="125" t="n">
        <f aca="false">ROUND(A30-$I$47-(A30-$I$47)*$I$48,4)</f>
        <v>4.7704</v>
      </c>
      <c r="H30" s="126" t="n">
        <f aca="false">+G30*E30</f>
        <v>14544.9496</v>
      </c>
      <c r="I30" s="125" t="n">
        <v>0</v>
      </c>
      <c r="J30" s="148" t="n">
        <f aca="false">C30*$J$11</f>
        <v>4350.353</v>
      </c>
    </row>
    <row r="31" customFormat="false" ht="14.25" hidden="false" customHeight="true" outlineLevel="0" collapsed="false">
      <c r="A31" s="122" t="n">
        <f aca="false">'$ VOLS'!B133</f>
        <v>4.95</v>
      </c>
      <c r="B31" s="123" t="n">
        <f aca="false">+B30+1</f>
        <v>36970</v>
      </c>
      <c r="C31" s="104" t="n">
        <v>3774</v>
      </c>
      <c r="D31" s="124" t="n">
        <f aca="false">IF(C31&gt;$D$7,$D$7,C31)</f>
        <v>1122</v>
      </c>
      <c r="E31" s="124" t="n">
        <f aca="false">IF(C31&gt;$D$7,C31-D31,0)</f>
        <v>2652</v>
      </c>
      <c r="F31" s="124" t="n">
        <f aca="false">IF(C31&lt;$D$8,$D$8-C31,0)</f>
        <v>0</v>
      </c>
      <c r="G31" s="125" t="n">
        <f aca="false">ROUND(A31-$I$47-(A31-$I$47)*$I$48,4)</f>
        <v>4.8599</v>
      </c>
      <c r="H31" s="126" t="n">
        <f aca="false">+G31*E31</f>
        <v>12888.4548</v>
      </c>
      <c r="I31" s="125" t="n">
        <v>0</v>
      </c>
      <c r="J31" s="148" t="n">
        <f aca="false">C31*$J$11</f>
        <v>3936.282</v>
      </c>
    </row>
    <row r="32" customFormat="false" ht="14.25" hidden="false" customHeight="true" outlineLevel="0" collapsed="false">
      <c r="A32" s="122" t="n">
        <f aca="false">'$ VOLS'!B134</f>
        <v>5.025</v>
      </c>
      <c r="B32" s="123" t="n">
        <f aca="false">+B31+1</f>
        <v>36971</v>
      </c>
      <c r="C32" s="104" t="n">
        <v>4142</v>
      </c>
      <c r="D32" s="124" t="n">
        <f aca="false">IF(C32&gt;$D$7,$D$7,C32)</f>
        <v>1122</v>
      </c>
      <c r="E32" s="124" t="n">
        <f aca="false">IF(C32&gt;$D$7,C32-D32,0)</f>
        <v>3020</v>
      </c>
      <c r="F32" s="124" t="n">
        <f aca="false">IF(C32&lt;$D$8,$D$8-C32,0)</f>
        <v>0</v>
      </c>
      <c r="G32" s="125" t="n">
        <f aca="false">ROUND(A32-$I$47-(A32-$I$47)*$I$48,4)</f>
        <v>4.9346</v>
      </c>
      <c r="H32" s="126" t="n">
        <f aca="false">+G32*E32</f>
        <v>14902.492</v>
      </c>
      <c r="I32" s="125" t="n">
        <v>0</v>
      </c>
      <c r="J32" s="148" t="n">
        <f aca="false">C32*$J$11</f>
        <v>4320.106</v>
      </c>
    </row>
    <row r="33" customFormat="false" ht="14.25" hidden="false" customHeight="true" outlineLevel="0" collapsed="false">
      <c r="A33" s="122" t="n">
        <f aca="false">'$ VOLS'!B135</f>
        <v>5.07</v>
      </c>
      <c r="B33" s="123" t="n">
        <f aca="false">+B32+1</f>
        <v>36972</v>
      </c>
      <c r="C33" s="104" t="n">
        <v>4510</v>
      </c>
      <c r="D33" s="124" t="n">
        <f aca="false">IF(C33&gt;$D$7,$D$7,C33)</f>
        <v>1122</v>
      </c>
      <c r="E33" s="124" t="n">
        <f aca="false">IF(C33&gt;$D$7,C33-D33,0)</f>
        <v>3388</v>
      </c>
      <c r="F33" s="124" t="n">
        <f aca="false">IF(C33&lt;$D$8,$D$8-C33,0)</f>
        <v>0</v>
      </c>
      <c r="G33" s="125" t="n">
        <f aca="false">ROUND(A33-$I$47-(A33-$I$47)*$I$48,4)</f>
        <v>4.9794</v>
      </c>
      <c r="H33" s="126" t="n">
        <f aca="false">+G33*E33</f>
        <v>16870.2072</v>
      </c>
      <c r="I33" s="125" t="n">
        <v>0</v>
      </c>
      <c r="J33" s="148" t="n">
        <f aca="false">C33*$J$11</f>
        <v>4703.93</v>
      </c>
    </row>
    <row r="34" customFormat="false" ht="14.25" hidden="false" customHeight="true" outlineLevel="0" collapsed="false">
      <c r="A34" s="122" t="n">
        <f aca="false">'$ VOLS'!B136</f>
        <v>5.94</v>
      </c>
      <c r="B34" s="123" t="n">
        <f aca="false">+B33+1</f>
        <v>36973</v>
      </c>
      <c r="C34" s="104" t="n">
        <v>4524</v>
      </c>
      <c r="D34" s="124" t="n">
        <f aca="false">IF(C34&gt;$D$7,$D$7,C34)</f>
        <v>1122</v>
      </c>
      <c r="E34" s="124" t="n">
        <f aca="false">IF(C34&gt;$D$7,C34-D34,0)</f>
        <v>3402</v>
      </c>
      <c r="F34" s="124" t="n">
        <f aca="false">IF(C34&lt;$D$8,$D$8-C34,0)</f>
        <v>0</v>
      </c>
      <c r="G34" s="125" t="n">
        <f aca="false">ROUND(A34-$I$47-(A34-$I$47)*$I$48,4)</f>
        <v>5.8454</v>
      </c>
      <c r="H34" s="126" t="n">
        <f aca="false">+G34*E34</f>
        <v>19886.0508</v>
      </c>
      <c r="I34" s="125" t="n">
        <v>0</v>
      </c>
      <c r="J34" s="148" t="n">
        <f aca="false">C34*$J$11</f>
        <v>4718.532</v>
      </c>
    </row>
    <row r="35" customFormat="false" ht="14.25" hidden="false" customHeight="true" outlineLevel="0" collapsed="false">
      <c r="A35" s="122" t="n">
        <f aca="false">'$ VOLS'!B137</f>
        <v>5.115</v>
      </c>
      <c r="B35" s="123" t="n">
        <f aca="false">+B34+1</f>
        <v>36974</v>
      </c>
      <c r="C35" s="104" t="n">
        <v>3404</v>
      </c>
      <c r="D35" s="124" t="n">
        <f aca="false">IF(C35&gt;$D$7,$D$7,C35)</f>
        <v>1122</v>
      </c>
      <c r="E35" s="124" t="n">
        <f aca="false">IF(C35&gt;$D$7,C35-D35,0)</f>
        <v>2282</v>
      </c>
      <c r="F35" s="124" t="n">
        <f aca="false">IF(C35&lt;$D$8,$D$8-C35,0)</f>
        <v>0</v>
      </c>
      <c r="G35" s="125" t="n">
        <f aca="false">ROUND(A35-$I$47-(A35-$I$47)*$I$48,4)</f>
        <v>5.0242</v>
      </c>
      <c r="H35" s="126" t="n">
        <f aca="false">+G35*E35</f>
        <v>11465.2244</v>
      </c>
      <c r="I35" s="125" t="n">
        <v>0</v>
      </c>
      <c r="J35" s="148" t="n">
        <f aca="false">C35*$J$11</f>
        <v>3550.372</v>
      </c>
    </row>
    <row r="36" customFormat="false" ht="14.25" hidden="false" customHeight="true" outlineLevel="0" collapsed="false">
      <c r="A36" s="122" t="n">
        <f aca="false">'$ VOLS'!B138</f>
        <v>5.115</v>
      </c>
      <c r="B36" s="123" t="n">
        <f aca="false">+B35+1</f>
        <v>36975</v>
      </c>
      <c r="C36" s="104" t="n">
        <v>4629</v>
      </c>
      <c r="D36" s="124" t="n">
        <f aca="false">IF(C36&gt;$D$7,$D$7,C36)</f>
        <v>1122</v>
      </c>
      <c r="E36" s="124" t="n">
        <f aca="false">IF(C36&gt;$D$7,C36-D36,0)</f>
        <v>3507</v>
      </c>
      <c r="F36" s="124" t="n">
        <f aca="false">IF(C36&lt;$D$8,$D$8-C36,0)</f>
        <v>0</v>
      </c>
      <c r="G36" s="125" t="n">
        <f aca="false">ROUND(A36-$I$47-(A36-$I$47)*$I$48,4)</f>
        <v>5.0242</v>
      </c>
      <c r="H36" s="126" t="n">
        <f aca="false">+G36*E36</f>
        <v>17619.8694</v>
      </c>
      <c r="I36" s="125" t="n">
        <v>0</v>
      </c>
      <c r="J36" s="148" t="n">
        <f aca="false">C36*$J$11</f>
        <v>4828.047</v>
      </c>
    </row>
    <row r="37" customFormat="false" ht="14.25" hidden="false" customHeight="true" outlineLevel="0" collapsed="false">
      <c r="A37" s="122" t="n">
        <f aca="false">'$ VOLS'!B139</f>
        <v>5.115</v>
      </c>
      <c r="B37" s="123" t="n">
        <f aca="false">+B36+1</f>
        <v>36976</v>
      </c>
      <c r="C37" s="104" t="n">
        <v>4584</v>
      </c>
      <c r="D37" s="124" t="n">
        <f aca="false">IF(C37&gt;$D$7,$D$7,C37)</f>
        <v>1122</v>
      </c>
      <c r="E37" s="124" t="n">
        <f aca="false">IF(C37&gt;$D$7,C37-D37,0)</f>
        <v>3462</v>
      </c>
      <c r="F37" s="124" t="n">
        <f aca="false">IF(C37&lt;$D$8,$D$8-C37,0)</f>
        <v>0</v>
      </c>
      <c r="G37" s="125" t="n">
        <f aca="false">ROUND(A37-$I$47-(A37-$I$47)*$I$48,4)</f>
        <v>5.0242</v>
      </c>
      <c r="H37" s="126" t="n">
        <f aca="false">+G37*E37</f>
        <v>17393.7804</v>
      </c>
      <c r="I37" s="125" t="n">
        <v>0</v>
      </c>
      <c r="J37" s="148" t="n">
        <f aca="false">C37*$J$11</f>
        <v>4781.112</v>
      </c>
    </row>
    <row r="38" customFormat="false" ht="14.25" hidden="false" customHeight="true" outlineLevel="0" collapsed="false">
      <c r="A38" s="122" t="n">
        <f aca="false">'$ VOLS'!B140</f>
        <v>5.065</v>
      </c>
      <c r="B38" s="123" t="n">
        <f aca="false">+B37+1</f>
        <v>36977</v>
      </c>
      <c r="C38" s="104" t="n">
        <v>4538</v>
      </c>
      <c r="D38" s="124" t="n">
        <f aca="false">IF(C38&gt;$D$7,$D$7,C38)</f>
        <v>1122</v>
      </c>
      <c r="E38" s="124" t="n">
        <f aca="false">IF(C38&gt;$D$7,C38-D38,0)</f>
        <v>3416</v>
      </c>
      <c r="F38" s="124" t="n">
        <f aca="false">IF(C38&lt;$D$8,$D$8-C38,0)</f>
        <v>0</v>
      </c>
      <c r="G38" s="125" t="n">
        <f aca="false">ROUND(A38-$I$47-(A38-$I$47)*$I$48,4)</f>
        <v>4.9744</v>
      </c>
      <c r="H38" s="126" t="n">
        <f aca="false">+G38*E38</f>
        <v>16992.5504</v>
      </c>
      <c r="I38" s="125" t="n">
        <v>0</v>
      </c>
      <c r="J38" s="148" t="n">
        <f aca="false">C38*$J$11</f>
        <v>4733.134</v>
      </c>
    </row>
    <row r="39" customFormat="false" ht="14.25" hidden="false" customHeight="true" outlineLevel="0" collapsed="false">
      <c r="A39" s="122" t="n">
        <f aca="false">'$ VOLS'!B141</f>
        <v>5.155</v>
      </c>
      <c r="B39" s="123" t="n">
        <f aca="false">+B38+1</f>
        <v>36978</v>
      </c>
      <c r="C39" s="104" t="n">
        <v>4514</v>
      </c>
      <c r="D39" s="124" t="n">
        <f aca="false">IF(C39&gt;$D$7,$D$7,C39)</f>
        <v>1122</v>
      </c>
      <c r="E39" s="124" t="n">
        <f aca="false">IF(C39&gt;$D$7,C39-D39,0)</f>
        <v>3392</v>
      </c>
      <c r="F39" s="124" t="n">
        <f aca="false">IF(C39&lt;$D$8,$D$8-C39,0)</f>
        <v>0</v>
      </c>
      <c r="G39" s="125" t="n">
        <f aca="false">ROUND(A39-$I$47-(A39-$I$47)*$I$48,4)</f>
        <v>5.064</v>
      </c>
      <c r="H39" s="126" t="n">
        <f aca="false">+G39*E39</f>
        <v>17177.088</v>
      </c>
      <c r="I39" s="125" t="n">
        <v>0</v>
      </c>
      <c r="J39" s="148" t="n">
        <f aca="false">C39*$J$11</f>
        <v>4708.102</v>
      </c>
    </row>
    <row r="40" customFormat="false" ht="14.25" hidden="false" customHeight="true" outlineLevel="0" collapsed="false">
      <c r="A40" s="122" t="n">
        <f aca="false">'$ VOLS'!B142</f>
        <v>5.385</v>
      </c>
      <c r="B40" s="123" t="n">
        <f aca="false">+B39+1</f>
        <v>36979</v>
      </c>
      <c r="C40" s="104" t="n">
        <v>4504</v>
      </c>
      <c r="D40" s="124" t="n">
        <f aca="false">IF(C40&gt;$D$7,$D$7,C40)</f>
        <v>1122</v>
      </c>
      <c r="E40" s="124" t="n">
        <f aca="false">IF(C40&gt;$D$7,C40-D40,0)</f>
        <v>3382</v>
      </c>
      <c r="F40" s="124" t="n">
        <f aca="false">IF(C40&lt;$D$8,$D$8-C40,0)</f>
        <v>0</v>
      </c>
      <c r="G40" s="125" t="n">
        <f aca="false">ROUND(A40-$I$47-(A40-$I$47)*$I$48,4)</f>
        <v>5.2929</v>
      </c>
      <c r="H40" s="126" t="n">
        <f aca="false">+G40*E40</f>
        <v>17900.5878</v>
      </c>
      <c r="I40" s="125" t="n">
        <v>0</v>
      </c>
      <c r="J40" s="148" t="n">
        <f aca="false">C40*$J$11</f>
        <v>4697.672</v>
      </c>
    </row>
    <row r="41" customFormat="false" ht="14.25" hidden="false" customHeight="true" outlineLevel="0" collapsed="false">
      <c r="A41" s="122" t="n">
        <f aca="false">'$ VOLS'!B143</f>
        <v>5.145</v>
      </c>
      <c r="B41" s="123" t="n">
        <f aca="false">+B40+1</f>
        <v>36980</v>
      </c>
      <c r="C41" s="104" t="n">
        <v>4491</v>
      </c>
      <c r="D41" s="124" t="n">
        <f aca="false">IF(C41&gt;$D$7,$D$7,C41)</f>
        <v>1122</v>
      </c>
      <c r="E41" s="124" t="n">
        <f aca="false">IF(C41&gt;$D$7,C41-D41,0)</f>
        <v>3369</v>
      </c>
      <c r="F41" s="124" t="n">
        <f aca="false">IF(C41&lt;$D$8,$D$8-C41,0)</f>
        <v>0</v>
      </c>
      <c r="G41" s="125" t="n">
        <f aca="false">ROUND(A41-$I$47-(A41-$I$47)*$I$48,4)</f>
        <v>5.054</v>
      </c>
      <c r="H41" s="126" t="n">
        <f aca="false">+G41*E41</f>
        <v>17026.926</v>
      </c>
      <c r="I41" s="125" t="n">
        <v>0</v>
      </c>
      <c r="J41" s="148" t="n">
        <f aca="false">C41*$J$11</f>
        <v>4684.113</v>
      </c>
    </row>
    <row r="42" customFormat="false" ht="14.25" hidden="false" customHeight="true" outlineLevel="0" collapsed="false">
      <c r="A42" s="122" t="n">
        <f aca="false">'$ VOLS'!B144</f>
        <v>5.145</v>
      </c>
      <c r="B42" s="123" t="n">
        <f aca="false">+B41+1</f>
        <v>36981</v>
      </c>
      <c r="C42" s="104" t="n">
        <v>4212</v>
      </c>
      <c r="D42" s="124" t="n">
        <f aca="false">IF(C42&gt;$D$7,$D$7,C42)</f>
        <v>1122</v>
      </c>
      <c r="E42" s="124" t="n">
        <f aca="false">IF(C42&gt;$D$7,C42-D42,0)</f>
        <v>3090</v>
      </c>
      <c r="F42" s="124" t="n">
        <v>0</v>
      </c>
      <c r="G42" s="125" t="n">
        <f aca="false">ROUND(A42-$I$47-(A42-$I$47)*$I$48,4)</f>
        <v>5.054</v>
      </c>
      <c r="H42" s="126" t="n">
        <f aca="false">+G42*E42</f>
        <v>15616.86</v>
      </c>
      <c r="I42" s="125"/>
      <c r="J42" s="148" t="n">
        <f aca="false">C42*$J$11</f>
        <v>4393.116</v>
      </c>
    </row>
    <row r="43" customFormat="false" ht="14.25" hidden="false" customHeight="false" outlineLevel="0" collapsed="false">
      <c r="A43" s="127" t="n">
        <f aca="false">AVERAGE(A12:A42)</f>
        <v>5.06354838709677</v>
      </c>
      <c r="B43" s="123" t="s">
        <v>124</v>
      </c>
      <c r="C43" s="128" t="n">
        <f aca="false">SUM(C12:C42)</f>
        <v>97473</v>
      </c>
      <c r="D43" s="128" t="n">
        <f aca="false">SUM(D12:D42)</f>
        <v>29045</v>
      </c>
      <c r="E43" s="128" t="n">
        <f aca="false">SUM(E12:E42)</f>
        <v>68428</v>
      </c>
      <c r="F43" s="128" t="n">
        <f aca="false">SUM(F12:F42)</f>
        <v>4590</v>
      </c>
      <c r="G43" s="127" t="n">
        <f aca="false">AVERAGE(G12:G42)</f>
        <v>4.97296774193548</v>
      </c>
      <c r="H43" s="149" t="n">
        <f aca="false">SUM(H12:H42)</f>
        <v>342387.0414</v>
      </c>
      <c r="I43" s="131" t="n">
        <f aca="false">SUM(I12:I42)</f>
        <v>-22.7663999999999</v>
      </c>
      <c r="J43" s="105"/>
    </row>
    <row r="44" customFormat="false" ht="12.75" hidden="false" customHeight="false" outlineLevel="0" collapsed="false">
      <c r="A44" s="30"/>
      <c r="B44" s="28"/>
      <c r="C44" s="29" t="n">
        <f aca="false">D43+E43</f>
        <v>97473</v>
      </c>
      <c r="D44" s="132" t="s">
        <v>6</v>
      </c>
      <c r="E44" s="133" t="s">
        <v>6</v>
      </c>
      <c r="F44" s="29" t="s">
        <v>6</v>
      </c>
      <c r="G44" s="134" t="s">
        <v>6</v>
      </c>
      <c r="H44" s="30"/>
      <c r="I44" s="31"/>
      <c r="J44" s="30"/>
    </row>
    <row r="45" customFormat="false" ht="14.25" hidden="false" customHeight="false" outlineLevel="0" collapsed="false">
      <c r="A45" s="30"/>
      <c r="B45" s="28" t="s">
        <v>6</v>
      </c>
      <c r="C45" s="29" t="n">
        <f aca="false">+C44-C43</f>
        <v>0</v>
      </c>
      <c r="D45" s="135" t="s">
        <v>125</v>
      </c>
      <c r="E45" s="136" t="s">
        <v>6</v>
      </c>
      <c r="F45" s="137"/>
      <c r="G45" s="30"/>
      <c r="H45" s="30"/>
      <c r="I45" s="31"/>
      <c r="J45" s="30"/>
    </row>
    <row r="46" customFormat="false" ht="5.25" hidden="false" customHeight="true" outlineLevel="0" collapsed="false">
      <c r="A46" s="30"/>
      <c r="B46" s="30"/>
      <c r="C46" s="29"/>
      <c r="D46" s="30"/>
      <c r="E46" s="30"/>
      <c r="F46" s="30"/>
      <c r="G46" s="30"/>
      <c r="H46" s="30"/>
      <c r="I46" s="31"/>
      <c r="J46" s="30"/>
    </row>
    <row r="47" customFormat="false" ht="14.25" hidden="false" customHeight="false" outlineLevel="0" collapsed="false">
      <c r="A47" s="30"/>
      <c r="B47" s="28"/>
      <c r="C47" s="128" t="s">
        <v>126</v>
      </c>
      <c r="D47" s="71"/>
      <c r="E47" s="138" t="n">
        <f aca="false">+D43</f>
        <v>29045</v>
      </c>
      <c r="F47" s="42" t="n">
        <f aca="false">'$ VOLS'!E17</f>
        <v>4.9048</v>
      </c>
      <c r="G47" s="41" t="n">
        <f aca="false">+F47*D43</f>
        <v>142459.916</v>
      </c>
      <c r="H47" s="139" t="s">
        <v>59</v>
      </c>
      <c r="I47" s="72" t="n">
        <f aca="false">+'$ VOLS'!C28</f>
        <v>0.0676</v>
      </c>
      <c r="J47" s="30"/>
    </row>
    <row r="48" customFormat="false" ht="14.25" hidden="false" customHeight="false" outlineLevel="0" collapsed="false">
      <c r="A48" s="30"/>
      <c r="B48" s="28"/>
      <c r="C48" s="128" t="s">
        <v>128</v>
      </c>
      <c r="D48" s="71"/>
      <c r="E48" s="138" t="n">
        <f aca="false">+E43</f>
        <v>68428</v>
      </c>
      <c r="F48" s="71"/>
      <c r="G48" s="41" t="n">
        <f aca="false">+H43</f>
        <v>342387.0414</v>
      </c>
      <c r="H48" s="31" t="s">
        <v>129</v>
      </c>
      <c r="I48" s="140" t="n">
        <f aca="false">+'$ VOLS'!C29</f>
        <v>0.0046</v>
      </c>
      <c r="J48" s="30"/>
    </row>
    <row r="49" customFormat="false" ht="14.25" hidden="false" customHeight="false" outlineLevel="0" collapsed="false">
      <c r="A49" s="30"/>
      <c r="B49" s="28"/>
      <c r="C49" s="128" t="s">
        <v>130</v>
      </c>
      <c r="D49" s="71"/>
      <c r="E49" s="141"/>
      <c r="F49" s="71"/>
      <c r="G49" s="142" t="n">
        <f aca="false">+I43</f>
        <v>-22.7663999999999</v>
      </c>
      <c r="H49" s="30"/>
      <c r="I49" s="31"/>
      <c r="J49" s="30"/>
    </row>
    <row r="50" customFormat="false" ht="15" hidden="false" customHeight="false" outlineLevel="0" collapsed="false">
      <c r="A50" s="30"/>
      <c r="B50" s="28"/>
      <c r="C50" s="128"/>
      <c r="D50" s="71"/>
      <c r="E50" s="138" t="n">
        <f aca="false">SUM(E47:E49)</f>
        <v>97473</v>
      </c>
      <c r="F50" s="143" t="n">
        <f aca="false">+G50/E50</f>
        <v>4.97393320201492</v>
      </c>
      <c r="G50" s="144" t="n">
        <f aca="false">SUM(G47:G49)</f>
        <v>484824.191</v>
      </c>
      <c r="H50" s="145"/>
      <c r="I50" s="31"/>
      <c r="J50" s="30"/>
    </row>
    <row r="51" customFormat="false" ht="13.5" hidden="false" customHeight="false" outlineLevel="0" collapsed="false">
      <c r="A51" s="30"/>
      <c r="B51" s="28" t="s">
        <v>6</v>
      </c>
      <c r="C51" s="29"/>
      <c r="D51" s="30"/>
      <c r="E51" s="30"/>
      <c r="F51" s="30"/>
      <c r="G51" s="30"/>
      <c r="H51" s="30"/>
      <c r="I51" s="31"/>
      <c r="J51" s="30"/>
    </row>
    <row r="52" customFormat="false" ht="12" hidden="false" customHeight="true" outlineLevel="0" collapsed="false">
      <c r="A52" s="113"/>
      <c r="B52" s="117"/>
      <c r="C52" s="104"/>
      <c r="D52" s="105"/>
      <c r="E52" s="105"/>
      <c r="F52" s="105"/>
      <c r="G52" s="146" t="s">
        <v>6</v>
      </c>
      <c r="H52" s="113"/>
      <c r="I52" s="147"/>
      <c r="J52" s="113"/>
    </row>
    <row r="53" customFormat="false" ht="12" hidden="false" customHeight="true" outlineLevel="0" collapsed="false">
      <c r="A53" s="105"/>
      <c r="B53" s="117"/>
      <c r="C53" s="104"/>
      <c r="D53" s="105"/>
      <c r="E53" s="105"/>
      <c r="F53" s="105"/>
      <c r="G53" s="105" t="s">
        <v>6</v>
      </c>
      <c r="H53" s="105"/>
      <c r="I53" s="112"/>
      <c r="J53" s="105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4"/>
  <sheetViews>
    <sheetView showFormulas="false" showGridLines="false" showRowColHeaders="true" showZeros="true" rightToLeft="false" tabSelected="false" showOutlineSymbols="true" defaultGridColor="true" view="normal" topLeftCell="A42" colorId="64" zoomScale="100" zoomScaleNormal="100" zoomScalePageLayoutView="100" workbookViewId="0">
      <selection pane="topLeft" activeCell="E20" activeCellId="0" sqref="E1:E16384"/>
    </sheetView>
  </sheetViews>
  <sheetFormatPr defaultColWidth="9.05078125" defaultRowHeight="12" customHeight="true" zeroHeight="false" outlineLevelRow="0" outlineLevelCol="0"/>
  <cols>
    <col collapsed="false" customWidth="true" hidden="false" outlineLevel="0" max="1" min="1" style="100" width="10.24"/>
    <col collapsed="false" customWidth="false" hidden="false" outlineLevel="0" max="2" min="2" style="25" width="8.99"/>
    <col collapsed="false" customWidth="false" hidden="true" outlineLevel="0" max="4" min="3" style="25" width="8.99"/>
    <col collapsed="false" customWidth="true" hidden="false" outlineLevel="0" max="5" min="5" style="26" width="15.37"/>
    <col collapsed="false" customWidth="true" hidden="false" outlineLevel="0" max="6" min="6" style="0" width="14.74"/>
    <col collapsed="false" customWidth="true" hidden="false" outlineLevel="0" max="7" min="7" style="0" width="16.24"/>
    <col collapsed="false" customWidth="true" hidden="false" outlineLevel="0" max="8" min="8" style="0" width="15.49"/>
    <col collapsed="false" customWidth="true" hidden="false" outlineLevel="0" max="9" min="9" style="0" width="15.74"/>
    <col collapsed="false" customWidth="true" hidden="false" outlineLevel="0" max="10" min="10" style="0" width="15.37"/>
    <col collapsed="false" customWidth="true" hidden="false" outlineLevel="0" max="11" min="11" style="27" width="14.62"/>
    <col collapsed="false" customWidth="true" hidden="false" outlineLevel="0" max="12" min="12" style="0" width="11.74"/>
  </cols>
  <sheetData>
    <row r="1" customFormat="false" ht="15" hidden="false" customHeight="true" outlineLevel="0" collapsed="false">
      <c r="A1" s="101"/>
      <c r="B1" s="28"/>
      <c r="C1" s="28"/>
      <c r="D1" s="28"/>
      <c r="E1" s="29"/>
      <c r="F1" s="30"/>
      <c r="G1" s="30"/>
      <c r="H1" s="30"/>
      <c r="I1" s="30"/>
      <c r="J1" s="30"/>
      <c r="K1" s="31"/>
      <c r="L1" s="30"/>
    </row>
    <row r="2" customFormat="false" ht="22.5" hidden="false" customHeight="false" outlineLevel="0" collapsed="false">
      <c r="A2" s="102"/>
      <c r="B2" s="103" t="s">
        <v>103</v>
      </c>
      <c r="C2" s="103"/>
      <c r="D2" s="103"/>
      <c r="E2" s="104"/>
      <c r="F2" s="105"/>
      <c r="G2" s="105"/>
      <c r="H2" s="105"/>
      <c r="I2" s="105"/>
      <c r="J2" s="106"/>
      <c r="K2" s="107" t="s">
        <v>6</v>
      </c>
      <c r="L2" s="106"/>
    </row>
    <row r="3" customFormat="false" ht="22.5" hidden="false" customHeight="false" outlineLevel="0" collapsed="false">
      <c r="A3" s="102"/>
      <c r="B3" s="108" t="s">
        <v>142</v>
      </c>
      <c r="C3" s="108"/>
      <c r="D3" s="108"/>
      <c r="E3" s="104"/>
      <c r="F3" s="105"/>
      <c r="G3" s="105"/>
      <c r="H3" s="105"/>
      <c r="I3" s="105" t="s">
        <v>6</v>
      </c>
      <c r="J3" s="106"/>
      <c r="K3" s="107"/>
      <c r="L3" s="106"/>
    </row>
    <row r="4" customFormat="false" ht="22.5" hidden="false" customHeight="false" outlineLevel="0" collapsed="false">
      <c r="A4" s="102"/>
      <c r="B4" s="109" t="n">
        <f aca="false">+'$ VOLS'!B6</f>
        <v>36951</v>
      </c>
      <c r="C4" s="152"/>
      <c r="D4" s="152"/>
      <c r="E4" s="104"/>
      <c r="F4" s="105"/>
      <c r="G4" s="105"/>
      <c r="H4" s="105"/>
      <c r="I4" s="105" t="s">
        <v>6</v>
      </c>
      <c r="J4" s="106"/>
      <c r="K4" s="107"/>
      <c r="L4" s="106"/>
    </row>
    <row r="5" customFormat="false" ht="9" hidden="false" customHeight="true" outlineLevel="0" collapsed="false">
      <c r="A5" s="102"/>
      <c r="B5" s="111"/>
      <c r="C5" s="111"/>
      <c r="D5" s="111"/>
      <c r="E5" s="104"/>
      <c r="F5" s="105"/>
      <c r="G5" s="105"/>
      <c r="H5" s="105"/>
      <c r="I5" s="105" t="s">
        <v>6</v>
      </c>
      <c r="J5" s="106"/>
      <c r="K5" s="112"/>
      <c r="L5" s="106"/>
    </row>
    <row r="6" customFormat="false" ht="12.75" hidden="false" customHeight="false" outlineLevel="0" collapsed="false">
      <c r="A6" s="113"/>
      <c r="B6" s="105" t="s">
        <v>105</v>
      </c>
      <c r="C6" s="105"/>
      <c r="D6" s="105"/>
      <c r="E6" s="104"/>
      <c r="F6" s="104" t="n">
        <f aca="false">'$ VOLS'!G18</f>
        <v>48</v>
      </c>
      <c r="G6" s="105"/>
      <c r="H6" s="105"/>
      <c r="J6" s="105"/>
      <c r="K6" s="112"/>
      <c r="L6" s="105"/>
    </row>
    <row r="7" customFormat="false" ht="12.75" hidden="false" customHeight="false" outlineLevel="0" collapsed="false">
      <c r="A7" s="113"/>
      <c r="B7" s="105" t="s">
        <v>106</v>
      </c>
      <c r="C7" s="105"/>
      <c r="D7" s="105"/>
      <c r="E7" s="104"/>
      <c r="F7" s="104" t="n">
        <f aca="false">+F6*1.1</f>
        <v>52.8</v>
      </c>
      <c r="G7" s="105"/>
      <c r="H7" s="105"/>
      <c r="J7" s="105"/>
      <c r="K7" s="112"/>
      <c r="L7" s="105"/>
    </row>
    <row r="8" customFormat="false" ht="12.75" hidden="false" customHeight="false" outlineLevel="0" collapsed="false">
      <c r="A8" s="113"/>
      <c r="B8" s="105" t="s">
        <v>107</v>
      </c>
      <c r="C8" s="105"/>
      <c r="D8" s="105"/>
      <c r="E8" s="104"/>
      <c r="F8" s="104" t="n">
        <f aca="false">+F6*0.9</f>
        <v>43.2</v>
      </c>
      <c r="G8" s="105"/>
      <c r="H8" s="114" t="s">
        <v>108</v>
      </c>
      <c r="I8" s="115" t="s">
        <v>32</v>
      </c>
      <c r="J8" s="105"/>
      <c r="K8" s="112"/>
      <c r="L8" s="116" t="s">
        <v>110</v>
      </c>
    </row>
    <row r="9" customFormat="false" ht="13.5" hidden="false" customHeight="true" outlineLevel="0" collapsed="false">
      <c r="A9" s="113"/>
      <c r="B9" s="117"/>
      <c r="C9" s="117"/>
      <c r="D9" s="117"/>
      <c r="E9" s="119"/>
      <c r="F9" s="105"/>
      <c r="G9" s="114" t="s">
        <v>6</v>
      </c>
      <c r="H9" s="114" t="s">
        <v>111</v>
      </c>
      <c r="I9" s="115" t="s">
        <v>112</v>
      </c>
      <c r="J9" s="115"/>
      <c r="K9" s="105"/>
      <c r="L9" s="116" t="s">
        <v>113</v>
      </c>
    </row>
    <row r="10" customFormat="false" ht="12.75" hidden="false" customHeight="false" outlineLevel="0" collapsed="false">
      <c r="A10" s="113"/>
      <c r="B10" s="117"/>
      <c r="C10" s="117"/>
      <c r="D10" s="117"/>
      <c r="E10" s="119"/>
      <c r="F10" s="114" t="s">
        <v>115</v>
      </c>
      <c r="G10" s="114" t="s">
        <v>116</v>
      </c>
      <c r="H10" s="114" t="s">
        <v>115</v>
      </c>
      <c r="I10" s="106" t="s">
        <v>117</v>
      </c>
      <c r="J10" s="115" t="str">
        <f aca="false">+G10</f>
        <v>EXCESS</v>
      </c>
      <c r="K10" s="112" t="s">
        <v>118</v>
      </c>
      <c r="L10" s="116" t="s">
        <v>119</v>
      </c>
    </row>
    <row r="11" customFormat="false" ht="12.75" hidden="false" customHeight="false" outlineLevel="0" collapsed="false">
      <c r="A11" s="102"/>
      <c r="B11" s="106"/>
      <c r="C11" s="106"/>
      <c r="D11" s="106"/>
      <c r="E11" s="119" t="s">
        <v>114</v>
      </c>
      <c r="F11" s="106" t="str">
        <f aca="false">+G11</f>
        <v>VOLUME</v>
      </c>
      <c r="G11" s="106" t="s">
        <v>108</v>
      </c>
      <c r="H11" s="114" t="s">
        <v>121</v>
      </c>
      <c r="I11" s="106" t="s">
        <v>122</v>
      </c>
      <c r="J11" s="121" t="str">
        <f aca="false">+K11</f>
        <v>AMOUNT</v>
      </c>
      <c r="K11" s="112" t="s">
        <v>123</v>
      </c>
      <c r="L11" s="116" t="n">
        <v>1.051</v>
      </c>
    </row>
    <row r="12" customFormat="false" ht="14.25" hidden="false" customHeight="true" outlineLevel="0" collapsed="false">
      <c r="A12" s="122" t="n">
        <f aca="false">'$ VOLS'!G114</f>
        <v>5.14</v>
      </c>
      <c r="B12" s="123" t="n">
        <v>36951</v>
      </c>
      <c r="C12" s="104" t="n">
        <v>1512</v>
      </c>
      <c r="D12" s="104" t="n">
        <v>1512</v>
      </c>
      <c r="E12" s="104" t="n">
        <v>523</v>
      </c>
      <c r="F12" s="124" t="n">
        <f aca="false">IF(E12&gt;$F$7,$F$7,E12)</f>
        <v>52.8</v>
      </c>
      <c r="G12" s="124" t="n">
        <f aca="false">IF(E12&gt;$F$7,E12-F12,0)</f>
        <v>470.2</v>
      </c>
      <c r="H12" s="124" t="n">
        <f aca="false">IF(E12&lt;$F$8,$F$8-E12,0)</f>
        <v>0</v>
      </c>
      <c r="I12" s="125" t="n">
        <f aca="false">ROUND(A12-$K$47-(A12-$K$47)*$K$48,4)</f>
        <v>5.0181</v>
      </c>
      <c r="J12" s="126" t="n">
        <f aca="false">+I12*G12</f>
        <v>2359.51062</v>
      </c>
      <c r="K12" s="112" t="n">
        <f aca="false">IF(I12&gt;$H$47,($H$47-I12)*H12,0)</f>
        <v>-0</v>
      </c>
      <c r="L12" s="148" t="n">
        <f aca="false">E12*$L$11</f>
        <v>549.673</v>
      </c>
    </row>
    <row r="13" customFormat="false" ht="14.25" hidden="false" customHeight="true" outlineLevel="0" collapsed="false">
      <c r="A13" s="122" t="n">
        <f aca="false">'$ VOLS'!G115</f>
        <v>5.085</v>
      </c>
      <c r="B13" s="123" t="n">
        <f aca="false">+B12+1</f>
        <v>36952</v>
      </c>
      <c r="C13" s="104" t="n">
        <v>1512</v>
      </c>
      <c r="D13" s="104" t="n">
        <v>1512</v>
      </c>
      <c r="E13" s="104" t="n">
        <v>633</v>
      </c>
      <c r="F13" s="124" t="n">
        <f aca="false">IF(E13&gt;$F$7,$F$7,E13)</f>
        <v>52.8</v>
      </c>
      <c r="G13" s="124" t="n">
        <f aca="false">IF(E13&gt;$F$7,E13-F13,0)</f>
        <v>580.2</v>
      </c>
      <c r="H13" s="124" t="n">
        <f aca="false">IF(E13&lt;$F$8,$F$8-E13,0)</f>
        <v>0</v>
      </c>
      <c r="I13" s="125" t="n">
        <f aca="false">ROUND(A13-$K$47-(A13-$K$47)*$K$48,4)</f>
        <v>4.9643</v>
      </c>
      <c r="J13" s="126" t="n">
        <f aca="false">+I13*G13</f>
        <v>2880.28686</v>
      </c>
      <c r="K13" s="112" t="n">
        <f aca="false">IF(I13&gt;$H$47,($H$47-I13)*H13,0)</f>
        <v>-0</v>
      </c>
      <c r="L13" s="148" t="n">
        <f aca="false">E13*$L$11</f>
        <v>665.283</v>
      </c>
    </row>
    <row r="14" customFormat="false" ht="14.25" hidden="false" customHeight="true" outlineLevel="0" collapsed="false">
      <c r="A14" s="122" t="n">
        <f aca="false">'$ VOLS'!G116</f>
        <v>5.08</v>
      </c>
      <c r="B14" s="123" t="n">
        <f aca="false">+B13+1</f>
        <v>36953</v>
      </c>
      <c r="C14" s="104" t="n">
        <v>1512</v>
      </c>
      <c r="D14" s="104" t="n">
        <v>1512</v>
      </c>
      <c r="E14" s="104" t="n">
        <v>716</v>
      </c>
      <c r="F14" s="124" t="n">
        <f aca="false">IF(E14&gt;$F$7,$F$7,E14)</f>
        <v>52.8</v>
      </c>
      <c r="G14" s="124" t="n">
        <f aca="false">IF(E14&gt;$F$7,E14-F14,0)</f>
        <v>663.2</v>
      </c>
      <c r="H14" s="124" t="n">
        <f aca="false">IF(E14&lt;$F$8,$F$8-E14,0)</f>
        <v>0</v>
      </c>
      <c r="I14" s="125" t="n">
        <f aca="false">ROUND(A14-$K$47-(A14-$K$47)*$K$48,4)</f>
        <v>4.9594</v>
      </c>
      <c r="J14" s="126" t="n">
        <f aca="false">+I14*G14</f>
        <v>3289.07408</v>
      </c>
      <c r="K14" s="112" t="n">
        <f aca="false">IF(I14&gt;$H$47,($H$47-I14)*H14,0)</f>
        <v>-0</v>
      </c>
      <c r="L14" s="148" t="n">
        <f aca="false">E14*$L$11</f>
        <v>752.516</v>
      </c>
    </row>
    <row r="15" customFormat="false" ht="14.25" hidden="false" customHeight="true" outlineLevel="0" collapsed="false">
      <c r="A15" s="122" t="n">
        <f aca="false">'$ VOLS'!G117</f>
        <v>5.08</v>
      </c>
      <c r="B15" s="123" t="n">
        <f aca="false">+B14+1</f>
        <v>36954</v>
      </c>
      <c r="C15" s="104" t="n">
        <v>1512</v>
      </c>
      <c r="D15" s="104" t="n">
        <v>1512</v>
      </c>
      <c r="E15" s="104" t="n">
        <v>775</v>
      </c>
      <c r="F15" s="124" t="n">
        <f aca="false">IF(E15&gt;$F$7,$F$7,E15)</f>
        <v>52.8</v>
      </c>
      <c r="G15" s="124" t="n">
        <f aca="false">IF(E15&gt;$F$7,E15-F15,0)</f>
        <v>722.2</v>
      </c>
      <c r="H15" s="124" t="n">
        <f aca="false">IF(E15&lt;$F$8,$F$8-E15,0)</f>
        <v>0</v>
      </c>
      <c r="I15" s="125" t="n">
        <f aca="false">ROUND(A15-$K$47-(A15-$K$47)*$K$48,4)</f>
        <v>4.9594</v>
      </c>
      <c r="J15" s="126" t="n">
        <f aca="false">+I15*G15</f>
        <v>3581.67868</v>
      </c>
      <c r="K15" s="112" t="n">
        <f aca="false">IF(I15&gt;$H$47,($H$47-I15)*H15,0)</f>
        <v>-0</v>
      </c>
      <c r="L15" s="148" t="n">
        <f aca="false">E15*$L$11</f>
        <v>814.525</v>
      </c>
    </row>
    <row r="16" customFormat="false" ht="14.25" hidden="false" customHeight="true" outlineLevel="0" collapsed="false">
      <c r="A16" s="122" t="n">
        <f aca="false">'$ VOLS'!G118</f>
        <v>5.08</v>
      </c>
      <c r="B16" s="123" t="n">
        <f aca="false">+B15+1</f>
        <v>36955</v>
      </c>
      <c r="C16" s="104" t="n">
        <v>1512</v>
      </c>
      <c r="D16" s="104" t="n">
        <v>1512</v>
      </c>
      <c r="E16" s="104" t="n">
        <v>784</v>
      </c>
      <c r="F16" s="124" t="n">
        <f aca="false">IF(E16&gt;$F$7,$F$7,E16)</f>
        <v>52.8</v>
      </c>
      <c r="G16" s="124" t="n">
        <f aca="false">IF(E16&gt;$F$7,E16-F16,0)</f>
        <v>731.2</v>
      </c>
      <c r="H16" s="124" t="n">
        <f aca="false">IF(E16&lt;$F$8,$F$8-E16,0)</f>
        <v>0</v>
      </c>
      <c r="I16" s="125" t="n">
        <f aca="false">ROUND(A16-$K$47-(A16-$K$47)*$K$48,4)</f>
        <v>4.9594</v>
      </c>
      <c r="J16" s="126" t="n">
        <f aca="false">+I16*G16</f>
        <v>3626.31328</v>
      </c>
      <c r="K16" s="112" t="n">
        <f aca="false">IF(I16&gt;$H$47,($H$47-I16)*H16,0)</f>
        <v>-0</v>
      </c>
      <c r="L16" s="148" t="n">
        <f aca="false">E16*$L$11</f>
        <v>823.984</v>
      </c>
    </row>
    <row r="17" customFormat="false" ht="14.25" hidden="false" customHeight="true" outlineLevel="0" collapsed="false">
      <c r="A17" s="122" t="n">
        <f aca="false">'$ VOLS'!G119</f>
        <v>5.295</v>
      </c>
      <c r="B17" s="123" t="n">
        <f aca="false">+B16+1</f>
        <v>36956</v>
      </c>
      <c r="C17" s="104" t="n">
        <v>1512</v>
      </c>
      <c r="D17" s="104" t="n">
        <v>1512</v>
      </c>
      <c r="E17" s="104" t="n">
        <v>648</v>
      </c>
      <c r="F17" s="124" t="n">
        <f aca="false">IF(E17&gt;$F$7,$F$7,E17)</f>
        <v>52.8</v>
      </c>
      <c r="G17" s="124" t="n">
        <f aca="false">IF(E17&gt;$F$7,E17-F17,0)</f>
        <v>595.2</v>
      </c>
      <c r="H17" s="124" t="n">
        <f aca="false">IF(E17&lt;$F$8,$F$8-E17,0)</f>
        <v>0</v>
      </c>
      <c r="I17" s="125" t="n">
        <f aca="false">ROUND(A17-$K$47-(A17-$K$47)*$K$48,4)</f>
        <v>5.1698</v>
      </c>
      <c r="J17" s="126" t="n">
        <f aca="false">+I17*G17</f>
        <v>3077.06496</v>
      </c>
      <c r="K17" s="112" t="n">
        <f aca="false">IF(I17&gt;$H$47,($H$47-I17)*H17,0)</f>
        <v>-0</v>
      </c>
      <c r="L17" s="148" t="n">
        <f aca="false">E17*$L$11</f>
        <v>681.048</v>
      </c>
    </row>
    <row r="18" customFormat="false" ht="14.25" hidden="false" customHeight="true" outlineLevel="0" collapsed="false">
      <c r="A18" s="122" t="n">
        <f aca="false">'$ VOLS'!G120</f>
        <v>5.24</v>
      </c>
      <c r="B18" s="123" t="n">
        <f aca="false">+B17+1</f>
        <v>36957</v>
      </c>
      <c r="C18" s="104" t="n">
        <v>1512</v>
      </c>
      <c r="D18" s="104" t="n">
        <v>1512</v>
      </c>
      <c r="E18" s="104" t="n">
        <v>591</v>
      </c>
      <c r="F18" s="124" t="n">
        <f aca="false">IF(E18&gt;$F$7,$F$7,E18)</f>
        <v>52.8</v>
      </c>
      <c r="G18" s="124" t="n">
        <f aca="false">IF(E18&gt;$F$7,E18-F18,0)</f>
        <v>538.2</v>
      </c>
      <c r="H18" s="124" t="n">
        <f aca="false">IF(E18&lt;$F$8,$F$8-E18,0)</f>
        <v>0</v>
      </c>
      <c r="I18" s="125" t="n">
        <f aca="false">ROUND(A18-$K$47-(A18-$K$47)*$K$48,4)</f>
        <v>5.116</v>
      </c>
      <c r="J18" s="126" t="n">
        <f aca="false">+I18*G18</f>
        <v>2753.4312</v>
      </c>
      <c r="K18" s="112" t="n">
        <f aca="false">IF(I18&gt;$H$47,($H$47-I18)*H18,0)</f>
        <v>-0</v>
      </c>
      <c r="L18" s="148" t="n">
        <f aca="false">E18*$L$11</f>
        <v>621.141</v>
      </c>
    </row>
    <row r="19" customFormat="false" ht="14.25" hidden="false" customHeight="true" outlineLevel="0" collapsed="false">
      <c r="A19" s="122" t="n">
        <f aca="false">'$ VOLS'!G121</f>
        <v>5.185</v>
      </c>
      <c r="B19" s="123" t="n">
        <f aca="false">+B18+1</f>
        <v>36958</v>
      </c>
      <c r="C19" s="104" t="n">
        <v>1512</v>
      </c>
      <c r="D19" s="104" t="n">
        <v>1512</v>
      </c>
      <c r="E19" s="104" t="n">
        <v>673</v>
      </c>
      <c r="F19" s="124" t="n">
        <f aca="false">IF(E19&gt;$F$7,$F$7,E19)</f>
        <v>52.8</v>
      </c>
      <c r="G19" s="124" t="n">
        <f aca="false">IF(E19&gt;$F$7,E19-F19,0)</f>
        <v>620.2</v>
      </c>
      <c r="H19" s="124" t="n">
        <f aca="false">IF(E19&lt;$F$8,$F$8-E19,0)</f>
        <v>0</v>
      </c>
      <c r="I19" s="125" t="n">
        <f aca="false">ROUND(A19-$K$47-(A19-$K$47)*$K$48,4)</f>
        <v>5.0622</v>
      </c>
      <c r="J19" s="126" t="n">
        <f aca="false">+I19*G19</f>
        <v>3139.57644</v>
      </c>
      <c r="K19" s="112" t="n">
        <f aca="false">IF(I19&gt;$H$47,($H$47-I19)*H19,0)</f>
        <v>-0</v>
      </c>
      <c r="L19" s="148" t="n">
        <f aca="false">E19*$L$11</f>
        <v>707.323</v>
      </c>
    </row>
    <row r="20" customFormat="false" ht="14.25" hidden="false" customHeight="true" outlineLevel="0" collapsed="false">
      <c r="A20" s="122" t="n">
        <f aca="false">'$ VOLS'!G122</f>
        <v>5.22</v>
      </c>
      <c r="B20" s="123" t="n">
        <f aca="false">+B19+1</f>
        <v>36959</v>
      </c>
      <c r="C20" s="104" t="n">
        <v>1512</v>
      </c>
      <c r="D20" s="104" t="n">
        <v>1512</v>
      </c>
      <c r="E20" s="104" t="n">
        <v>0</v>
      </c>
      <c r="F20" s="124" t="n">
        <f aca="false">IF(E20&gt;$F$7,$F$7,E20)</f>
        <v>0</v>
      </c>
      <c r="G20" s="124" t="n">
        <f aca="false">IF(E20&gt;$F$7,E20-F20,0)</f>
        <v>0</v>
      </c>
      <c r="H20" s="124" t="n">
        <f aca="false">IF(E20&lt;$F$8,$F$8-E20,0)</f>
        <v>43.2</v>
      </c>
      <c r="I20" s="125" t="n">
        <f aca="false">ROUND(A20-$K$47-(A20-$K$47)*$K$48,4)</f>
        <v>5.0964</v>
      </c>
      <c r="J20" s="126" t="n">
        <f aca="false">+I20*G20</f>
        <v>0</v>
      </c>
      <c r="K20" s="112" t="n">
        <f aca="false">IF(I20&gt;$H$47,($H$47-I20)*H20,0)</f>
        <v>-12.99024</v>
      </c>
      <c r="L20" s="148" t="n">
        <f aca="false">E20*$L$11</f>
        <v>0</v>
      </c>
    </row>
    <row r="21" customFormat="false" ht="14.25" hidden="false" customHeight="true" outlineLevel="0" collapsed="false">
      <c r="A21" s="122" t="n">
        <f aca="false">'$ VOLS'!G123</f>
        <v>5.1</v>
      </c>
      <c r="B21" s="123" t="n">
        <f aca="false">+B20+1</f>
        <v>36960</v>
      </c>
      <c r="C21" s="104" t="n">
        <v>0</v>
      </c>
      <c r="D21" s="104" t="n">
        <v>0</v>
      </c>
      <c r="E21" s="104" t="n">
        <v>0</v>
      </c>
      <c r="F21" s="124" t="n">
        <f aca="false">IF(E21&gt;$F$7,$F$7,E21)</f>
        <v>0</v>
      </c>
      <c r="G21" s="124" t="n">
        <f aca="false">IF(E21&gt;$F$7,E21-F21,0)</f>
        <v>0</v>
      </c>
      <c r="H21" s="124" t="n">
        <f aca="false">IF(E21&lt;$F$8,$F$8-E21,0)</f>
        <v>43.2</v>
      </c>
      <c r="I21" s="125" t="n">
        <f aca="false">ROUND(A21-$K$47-(A21-$K$47)*$K$48,4)</f>
        <v>4.979</v>
      </c>
      <c r="J21" s="126" t="n">
        <f aca="false">+I21*G21</f>
        <v>0</v>
      </c>
      <c r="K21" s="112" t="n">
        <f aca="false">IF(I21&gt;$H$47,($H$47-I21)*H21,0)</f>
        <v>-7.91856</v>
      </c>
      <c r="L21" s="148" t="n">
        <f aca="false">E21*$L$11</f>
        <v>0</v>
      </c>
    </row>
    <row r="22" customFormat="false" ht="14.25" hidden="false" customHeight="true" outlineLevel="0" collapsed="false">
      <c r="A22" s="122" t="n">
        <f aca="false">'$ VOLS'!G124</f>
        <v>5.1</v>
      </c>
      <c r="B22" s="123" t="n">
        <f aca="false">+B21+1</f>
        <v>36961</v>
      </c>
      <c r="C22" s="104" t="n">
        <v>0</v>
      </c>
      <c r="D22" s="104" t="n">
        <v>0</v>
      </c>
      <c r="E22" s="104" t="n">
        <v>1</v>
      </c>
      <c r="F22" s="124" t="n">
        <f aca="false">IF(E22&gt;$F$7,$F$7,E22)</f>
        <v>1</v>
      </c>
      <c r="G22" s="124" t="n">
        <f aca="false">IF(E22&gt;$F$7,E22-F22,0)</f>
        <v>0</v>
      </c>
      <c r="H22" s="124" t="n">
        <f aca="false">IF(E22&lt;$F$8,$F$8-E22,0)</f>
        <v>42.2</v>
      </c>
      <c r="I22" s="125" t="n">
        <f aca="false">ROUND(A22-$K$47-(A22-$K$47)*$K$48,4)</f>
        <v>4.979</v>
      </c>
      <c r="J22" s="126" t="n">
        <f aca="false">+I22*G22</f>
        <v>0</v>
      </c>
      <c r="K22" s="112" t="n">
        <f aca="false">IF(I22&gt;$H$47,($H$47-I22)*H22,0)</f>
        <v>-7.73526</v>
      </c>
      <c r="L22" s="148" t="n">
        <f aca="false">E22*$L$11</f>
        <v>1.051</v>
      </c>
    </row>
    <row r="23" customFormat="false" ht="14.25" hidden="false" customHeight="true" outlineLevel="0" collapsed="false">
      <c r="A23" s="122" t="n">
        <f aca="false">'$ VOLS'!G125</f>
        <v>5.1</v>
      </c>
      <c r="B23" s="123" t="n">
        <f aca="false">+B22+1</f>
        <v>36962</v>
      </c>
      <c r="C23" s="104" t="n">
        <v>0</v>
      </c>
      <c r="D23" s="104" t="n">
        <v>0</v>
      </c>
      <c r="E23" s="104" t="n">
        <v>1</v>
      </c>
      <c r="F23" s="124" t="n">
        <f aca="false">IF(E23&gt;$F$7,$F$7,E23)</f>
        <v>1</v>
      </c>
      <c r="G23" s="124" t="n">
        <f aca="false">IF(E23&gt;$F$7,E23-F23,0)</f>
        <v>0</v>
      </c>
      <c r="H23" s="124" t="n">
        <f aca="false">IF(E23&lt;$F$8,$F$8-E23,0)</f>
        <v>42.2</v>
      </c>
      <c r="I23" s="125" t="n">
        <f aca="false">ROUND(A23-$K$47-(A23-$K$47)*$K$48,4)</f>
        <v>4.979</v>
      </c>
      <c r="J23" s="126" t="n">
        <f aca="false">+I23*G23</f>
        <v>0</v>
      </c>
      <c r="K23" s="112" t="n">
        <f aca="false">IF(I23&gt;$H$47,($H$47-I23)*H23,0)</f>
        <v>-7.73526</v>
      </c>
      <c r="L23" s="148" t="n">
        <f aca="false">E23*$L$11</f>
        <v>1.051</v>
      </c>
    </row>
    <row r="24" customFormat="false" ht="14.25" hidden="false" customHeight="true" outlineLevel="0" collapsed="false">
      <c r="A24" s="122" t="n">
        <f aca="false">'$ VOLS'!G126</f>
        <v>4.95</v>
      </c>
      <c r="B24" s="123" t="n">
        <f aca="false">+B23+1</f>
        <v>36963</v>
      </c>
      <c r="C24" s="104" t="n">
        <v>0</v>
      </c>
      <c r="D24" s="104" t="n">
        <v>0</v>
      </c>
      <c r="E24" s="104" t="n">
        <v>1</v>
      </c>
      <c r="F24" s="124" t="n">
        <f aca="false">IF(E24&gt;$F$7,$F$7,E24)</f>
        <v>1</v>
      </c>
      <c r="G24" s="124" t="n">
        <f aca="false">IF(E24&gt;$F$7,E24-F24,0)</f>
        <v>0</v>
      </c>
      <c r="H24" s="124" t="n">
        <f aca="false">IF(E24&lt;$F$8,$F$8-E24,0)</f>
        <v>42.2</v>
      </c>
      <c r="I24" s="125" t="n">
        <f aca="false">ROUND(A24-$K$47-(A24-$K$47)*$K$48,4)</f>
        <v>4.8321</v>
      </c>
      <c r="J24" s="126" t="n">
        <f aca="false">+I24*G24</f>
        <v>0</v>
      </c>
      <c r="K24" s="112" t="n">
        <f aca="false">IF(I24&gt;$H$47,($H$47-I24)*H24,0)</f>
        <v>-1.53607999999998</v>
      </c>
      <c r="L24" s="148" t="n">
        <f aca="false">E24*$L$11</f>
        <v>1.051</v>
      </c>
    </row>
    <row r="25" customFormat="false" ht="14.25" hidden="false" customHeight="true" outlineLevel="0" collapsed="false">
      <c r="A25" s="122" t="n">
        <f aca="false">'$ VOLS'!G127</f>
        <v>5.05</v>
      </c>
      <c r="B25" s="123" t="n">
        <f aca="false">+B24+1</f>
        <v>36964</v>
      </c>
      <c r="C25" s="104" t="n">
        <v>0</v>
      </c>
      <c r="D25" s="104" t="n">
        <v>0</v>
      </c>
      <c r="E25" s="104" t="n">
        <v>637</v>
      </c>
      <c r="F25" s="124" t="n">
        <f aca="false">IF(E25&gt;$F$7,$F$7,E25)</f>
        <v>52.8</v>
      </c>
      <c r="G25" s="124" t="n">
        <f aca="false">IF(E25&gt;$F$7,E25-F25,0)</f>
        <v>584.2</v>
      </c>
      <c r="H25" s="124" t="n">
        <f aca="false">IF(E25&lt;$F$8,$F$8-E25,0)</f>
        <v>0</v>
      </c>
      <c r="I25" s="125" t="n">
        <f aca="false">ROUND(A25-$K$47-(A25-$K$47)*$K$48,4)</f>
        <v>4.93</v>
      </c>
      <c r="J25" s="126" t="n">
        <f aca="false">+I25*G25</f>
        <v>2880.106</v>
      </c>
      <c r="K25" s="112" t="n">
        <f aca="false">IF(I25&gt;$H$47,($H$47-I25)*H25,0)</f>
        <v>-0</v>
      </c>
      <c r="L25" s="148" t="n">
        <f aca="false">E25*$L$11</f>
        <v>669.487</v>
      </c>
    </row>
    <row r="26" customFormat="false" ht="14.25" hidden="false" customHeight="true" outlineLevel="0" collapsed="false">
      <c r="A26" s="122" t="n">
        <f aca="false">'$ VOLS'!G128</f>
        <v>4.95</v>
      </c>
      <c r="B26" s="123" t="n">
        <f aca="false">+B25+1</f>
        <v>36965</v>
      </c>
      <c r="C26" s="104" t="n">
        <v>0</v>
      </c>
      <c r="D26" s="104" t="n">
        <v>0</v>
      </c>
      <c r="E26" s="104" t="n">
        <v>630</v>
      </c>
      <c r="F26" s="124" t="n">
        <f aca="false">IF(E26&gt;$F$7,$F$7,E26)</f>
        <v>52.8</v>
      </c>
      <c r="G26" s="124" t="n">
        <f aca="false">IF(E26&gt;$F$7,E26-F26,0)</f>
        <v>577.2</v>
      </c>
      <c r="H26" s="124" t="n">
        <f aca="false">IF(E26&lt;$F$8,$F$8-E26,0)</f>
        <v>0</v>
      </c>
      <c r="I26" s="125" t="n">
        <f aca="false">ROUND(A26-$K$47-(A26-$K$47)*$K$48,4)</f>
        <v>4.8321</v>
      </c>
      <c r="J26" s="126" t="n">
        <f aca="false">+I26*G26</f>
        <v>2789.08812</v>
      </c>
      <c r="K26" s="112" t="n">
        <f aca="false">IF(I26&gt;$H$47,($H$47-I26)*H26,0)</f>
        <v>-0</v>
      </c>
      <c r="L26" s="148" t="n">
        <f aca="false">E26*$L$11</f>
        <v>662.13</v>
      </c>
    </row>
    <row r="27" customFormat="false" ht="14.25" hidden="false" customHeight="true" outlineLevel="0" collapsed="false">
      <c r="A27" s="122" t="n">
        <f aca="false">'$ VOLS'!G129</f>
        <v>4.895</v>
      </c>
      <c r="B27" s="123" t="n">
        <f aca="false">+B26+1</f>
        <v>36966</v>
      </c>
      <c r="C27" s="104" t="n">
        <v>0</v>
      </c>
      <c r="D27" s="104" t="n">
        <v>0</v>
      </c>
      <c r="E27" s="104" t="n">
        <v>624</v>
      </c>
      <c r="F27" s="124" t="n">
        <f aca="false">IF(E27&gt;$F$7,$F$7,E27)</f>
        <v>52.8</v>
      </c>
      <c r="G27" s="124" t="n">
        <f aca="false">IF(E27&gt;$F$7,E27-F27,0)</f>
        <v>571.2</v>
      </c>
      <c r="H27" s="124" t="n">
        <f aca="false">IF(E27&lt;$F$8,$F$8-E27,0)</f>
        <v>0</v>
      </c>
      <c r="I27" s="125" t="n">
        <f aca="false">ROUND(A27-$K$47-(A27-$K$47)*$K$48,4)</f>
        <v>4.7783</v>
      </c>
      <c r="J27" s="126" t="n">
        <f aca="false">+I27*G27</f>
        <v>2729.36496</v>
      </c>
      <c r="K27" s="112" t="n">
        <f aca="false">IF(I27&gt;$H$47,($H$47-I27)*H27,0)</f>
        <v>0</v>
      </c>
      <c r="L27" s="148" t="n">
        <f aca="false">E27*$L$11</f>
        <v>655.824</v>
      </c>
    </row>
    <row r="28" customFormat="false" ht="14.25" hidden="false" customHeight="true" outlineLevel="0" collapsed="false">
      <c r="A28" s="122" t="n">
        <f aca="false">'$ VOLS'!G130</f>
        <v>4.955</v>
      </c>
      <c r="B28" s="123" t="n">
        <f aca="false">+B27+1</f>
        <v>36967</v>
      </c>
      <c r="C28" s="104" t="n">
        <v>0</v>
      </c>
      <c r="D28" s="104" t="n">
        <v>0</v>
      </c>
      <c r="E28" s="104" t="n">
        <v>623</v>
      </c>
      <c r="F28" s="124" t="n">
        <f aca="false">IF(E28&gt;$F$7,$F$7,E28)</f>
        <v>52.8</v>
      </c>
      <c r="G28" s="124" t="n">
        <f aca="false">IF(E28&gt;$F$7,E28-F28,0)</f>
        <v>570.2</v>
      </c>
      <c r="H28" s="124" t="n">
        <f aca="false">IF(E28&lt;$F$8,$F$8-E28,0)</f>
        <v>0</v>
      </c>
      <c r="I28" s="125" t="n">
        <f aca="false">ROUND(A28-$K$47-(A28-$K$47)*$K$48,4)</f>
        <v>4.837</v>
      </c>
      <c r="J28" s="126" t="n">
        <f aca="false">+I28*G28</f>
        <v>2758.0574</v>
      </c>
      <c r="K28" s="112" t="n">
        <f aca="false">IF(I28&gt;$H$47,($H$47-I28)*H28,0)</f>
        <v>-0</v>
      </c>
      <c r="L28" s="148" t="n">
        <f aca="false">E28*$L$11</f>
        <v>654.773</v>
      </c>
    </row>
    <row r="29" customFormat="false" ht="14.25" hidden="false" customHeight="true" outlineLevel="0" collapsed="false">
      <c r="A29" s="122" t="n">
        <f aca="false">'$ VOLS'!G131</f>
        <v>4.955</v>
      </c>
      <c r="B29" s="123" t="n">
        <f aca="false">+B28+1</f>
        <v>36968</v>
      </c>
      <c r="C29" s="104" t="n">
        <v>1240</v>
      </c>
      <c r="D29" s="104" t="n">
        <v>1240</v>
      </c>
      <c r="E29" s="104" t="n">
        <v>617</v>
      </c>
      <c r="F29" s="124" t="n">
        <f aca="false">IF(E29&gt;$F$7,$F$7,E29)</f>
        <v>52.8</v>
      </c>
      <c r="G29" s="124" t="n">
        <f aca="false">IF(E29&gt;$F$7,E29-F29,0)</f>
        <v>564.2</v>
      </c>
      <c r="H29" s="124" t="n">
        <f aca="false">IF(E29&lt;$F$8,$F$8-E29,0)</f>
        <v>0</v>
      </c>
      <c r="I29" s="125" t="n">
        <f aca="false">ROUND(A29-$K$47-(A29-$K$47)*$K$48,4)</f>
        <v>4.837</v>
      </c>
      <c r="J29" s="126" t="n">
        <f aca="false">+I29*G29</f>
        <v>2729.0354</v>
      </c>
      <c r="K29" s="112" t="n">
        <f aca="false">IF(I29&gt;$H$47,($H$47-I29)*H29,0)</f>
        <v>-0</v>
      </c>
      <c r="L29" s="148" t="n">
        <f aca="false">E29*$L$11</f>
        <v>648.467</v>
      </c>
    </row>
    <row r="30" customFormat="false" ht="14.25" hidden="false" customHeight="true" outlineLevel="0" collapsed="false">
      <c r="A30" s="122" t="n">
        <f aca="false">'$ VOLS'!G132</f>
        <v>4.955</v>
      </c>
      <c r="B30" s="123" t="n">
        <f aca="false">+B29+1</f>
        <v>36969</v>
      </c>
      <c r="C30" s="104" t="n">
        <v>1217</v>
      </c>
      <c r="D30" s="104" t="n">
        <v>1217</v>
      </c>
      <c r="E30" s="104" t="n">
        <v>616</v>
      </c>
      <c r="F30" s="124" t="n">
        <f aca="false">IF(E30&gt;$F$7,$F$7,E30)</f>
        <v>52.8</v>
      </c>
      <c r="G30" s="124" t="n">
        <f aca="false">IF(E30&gt;$F$7,E30-F30,0)</f>
        <v>563.2</v>
      </c>
      <c r="H30" s="124" t="n">
        <f aca="false">IF(E30&lt;$F$8,$F$8-E30,0)</f>
        <v>0</v>
      </c>
      <c r="I30" s="125" t="n">
        <f aca="false">ROUND(A30-$K$47-(A30-$K$47)*$K$48,4)</f>
        <v>4.837</v>
      </c>
      <c r="J30" s="126" t="n">
        <f aca="false">+I30*G30</f>
        <v>2724.1984</v>
      </c>
      <c r="K30" s="112" t="n">
        <f aca="false">IF(I30&gt;$H$47,($H$47-I30)*H30,0)</f>
        <v>-0</v>
      </c>
      <c r="L30" s="148" t="n">
        <f aca="false">E30*$L$11</f>
        <v>647.416</v>
      </c>
    </row>
    <row r="31" customFormat="false" ht="14.25" hidden="false" customHeight="true" outlineLevel="0" collapsed="false">
      <c r="A31" s="122" t="n">
        <f aca="false">'$ VOLS'!G133</f>
        <v>5.035</v>
      </c>
      <c r="B31" s="123" t="n">
        <f aca="false">+B30+1</f>
        <v>36970</v>
      </c>
      <c r="C31" s="104" t="n">
        <v>1225</v>
      </c>
      <c r="D31" s="104" t="n">
        <v>1225</v>
      </c>
      <c r="E31" s="104" t="n">
        <v>603</v>
      </c>
      <c r="F31" s="124" t="n">
        <f aca="false">IF(E31&gt;$F$7,$F$7,E31)</f>
        <v>52.8</v>
      </c>
      <c r="G31" s="124" t="n">
        <f aca="false">IF(E31&gt;$F$7,E31-F31,0)</f>
        <v>550.2</v>
      </c>
      <c r="H31" s="124" t="n">
        <f aca="false">IF(E31&lt;$F$8,$F$8-E31,0)</f>
        <v>0</v>
      </c>
      <c r="I31" s="125" t="n">
        <f aca="false">ROUND(A31-$K$47-(A31-$K$47)*$K$48,4)</f>
        <v>4.9153</v>
      </c>
      <c r="J31" s="126" t="n">
        <f aca="false">+I31*G31</f>
        <v>2704.39806</v>
      </c>
      <c r="K31" s="112" t="n">
        <f aca="false">IF(I31&gt;$H$47,($H$47-I31)*H31,0)</f>
        <v>-0</v>
      </c>
      <c r="L31" s="148" t="n">
        <f aca="false">E31*$L$11</f>
        <v>633.753</v>
      </c>
    </row>
    <row r="32" customFormat="false" ht="14.25" hidden="false" customHeight="true" outlineLevel="0" collapsed="false">
      <c r="A32" s="122" t="n">
        <f aca="false">'$ VOLS'!G134</f>
        <v>5.025</v>
      </c>
      <c r="B32" s="123" t="n">
        <f aca="false">+B31+1</f>
        <v>36971</v>
      </c>
      <c r="C32" s="104" t="n">
        <v>1208</v>
      </c>
      <c r="D32" s="104" t="n">
        <v>1208</v>
      </c>
      <c r="E32" s="104" t="n">
        <v>592</v>
      </c>
      <c r="F32" s="124" t="n">
        <f aca="false">IF(E32&gt;$F$7,$F$7,E32)</f>
        <v>52.8</v>
      </c>
      <c r="G32" s="124" t="n">
        <f aca="false">IF(E32&gt;$F$7,E32-F32,0)</f>
        <v>539.2</v>
      </c>
      <c r="H32" s="124" t="n">
        <f aca="false">IF(E32&lt;$F$8,$F$8-E32,0)</f>
        <v>0</v>
      </c>
      <c r="I32" s="125" t="n">
        <f aca="false">ROUND(A32-$K$47-(A32-$K$47)*$K$48,4)</f>
        <v>4.9055</v>
      </c>
      <c r="J32" s="126" t="n">
        <f aca="false">+I32*G32</f>
        <v>2645.0456</v>
      </c>
      <c r="K32" s="112" t="n">
        <f aca="false">IF(I32&gt;$H$47,($H$47-I32)*H32,0)</f>
        <v>-0</v>
      </c>
      <c r="L32" s="148" t="n">
        <f aca="false">E32*$L$11</f>
        <v>622.192</v>
      </c>
    </row>
    <row r="33" customFormat="false" ht="14.25" hidden="false" customHeight="true" outlineLevel="0" collapsed="false">
      <c r="A33" s="122" t="n">
        <f aca="false">'$ VOLS'!G135</f>
        <v>5.13</v>
      </c>
      <c r="B33" s="123" t="n">
        <f aca="false">+B32+1</f>
        <v>36972</v>
      </c>
      <c r="C33" s="104" t="n">
        <v>1189</v>
      </c>
      <c r="D33" s="104" t="n">
        <v>1188</v>
      </c>
      <c r="E33" s="104" t="n">
        <v>564</v>
      </c>
      <c r="F33" s="124" t="n">
        <f aca="false">IF(E33&gt;$F$7,$F$7,E33)</f>
        <v>52.8</v>
      </c>
      <c r="G33" s="124" t="n">
        <f aca="false">IF(E33&gt;$F$7,E33-F33,0)</f>
        <v>511.2</v>
      </c>
      <c r="H33" s="124" t="n">
        <f aca="false">IF(E33&lt;$F$8,$F$8-E33,0)</f>
        <v>0</v>
      </c>
      <c r="I33" s="125" t="n">
        <f aca="false">ROUND(A33-$K$47-(A33-$K$47)*$K$48,4)</f>
        <v>5.0083</v>
      </c>
      <c r="J33" s="126" t="n">
        <f aca="false">+I33*G33</f>
        <v>2560.24296</v>
      </c>
      <c r="K33" s="112" t="n">
        <f aca="false">IF(I33&gt;$H$47,($H$47-I33)*H33,0)</f>
        <v>-0</v>
      </c>
      <c r="L33" s="148" t="n">
        <f aca="false">E33*$L$11</f>
        <v>592.764</v>
      </c>
    </row>
    <row r="34" customFormat="false" ht="14.25" hidden="false" customHeight="true" outlineLevel="0" collapsed="false">
      <c r="A34" s="122" t="n">
        <f aca="false">'$ VOLS'!G136</f>
        <v>4.975</v>
      </c>
      <c r="B34" s="123" t="n">
        <f aca="false">+B33+1</f>
        <v>36973</v>
      </c>
      <c r="C34" s="104" t="n">
        <v>2624</v>
      </c>
      <c r="D34" s="104" t="n">
        <v>2624</v>
      </c>
      <c r="E34" s="104" t="n">
        <v>566</v>
      </c>
      <c r="F34" s="124" t="n">
        <f aca="false">IF(E34&gt;$F$7,$F$7,E34)</f>
        <v>52.8</v>
      </c>
      <c r="G34" s="124" t="n">
        <f aca="false">IF(E34&gt;$F$7,E34-F34,0)</f>
        <v>513.2</v>
      </c>
      <c r="H34" s="124" t="n">
        <f aca="false">IF(E34&lt;$F$8,$F$8-E34,0)</f>
        <v>0</v>
      </c>
      <c r="I34" s="125" t="n">
        <f aca="false">ROUND(A34-$K$47-(A34-$K$47)*$K$48,4)</f>
        <v>4.8566</v>
      </c>
      <c r="J34" s="126" t="n">
        <f aca="false">+I34*G34</f>
        <v>2492.40712</v>
      </c>
      <c r="K34" s="112" t="n">
        <f aca="false">IF(I34&gt;$H$47,($H$47-I34)*H34,0)</f>
        <v>-0</v>
      </c>
      <c r="L34" s="148" t="n">
        <f aca="false">E34*$L$11</f>
        <v>594.866</v>
      </c>
    </row>
    <row r="35" customFormat="false" ht="14.25" hidden="false" customHeight="true" outlineLevel="0" collapsed="false">
      <c r="A35" s="122" t="n">
        <f aca="false">'$ VOLS'!G137</f>
        <v>5.2</v>
      </c>
      <c r="B35" s="123" t="n">
        <f aca="false">+B34+1</f>
        <v>36974</v>
      </c>
      <c r="C35" s="104" t="n">
        <v>2579</v>
      </c>
      <c r="D35" s="104" t="n">
        <v>2578</v>
      </c>
      <c r="E35" s="104" t="n">
        <v>568</v>
      </c>
      <c r="F35" s="124" t="n">
        <f aca="false">IF(E35&gt;$F$7,$F$7,E35)</f>
        <v>52.8</v>
      </c>
      <c r="G35" s="124" t="n">
        <f aca="false">IF(E35&gt;$F$7,E35-F35,0)</f>
        <v>515.2</v>
      </c>
      <c r="H35" s="124" t="n">
        <f aca="false">IF(E35&lt;$F$8,$F$8-E35,0)</f>
        <v>0</v>
      </c>
      <c r="I35" s="125" t="n">
        <f aca="false">ROUND(A35-$K$47-(A35-$K$47)*$K$48,4)</f>
        <v>5.0768</v>
      </c>
      <c r="J35" s="126" t="n">
        <f aca="false">+I35*G35</f>
        <v>2615.56736</v>
      </c>
      <c r="K35" s="112" t="n">
        <f aca="false">IF(I35&gt;$H$47,($H$47-I35)*H35,0)</f>
        <v>-0</v>
      </c>
      <c r="L35" s="148" t="n">
        <f aca="false">E35*$L$11</f>
        <v>596.968</v>
      </c>
    </row>
    <row r="36" customFormat="false" ht="14.25" hidden="false" customHeight="true" outlineLevel="0" collapsed="false">
      <c r="A36" s="122" t="n">
        <f aca="false">'$ VOLS'!G138</f>
        <v>5.2</v>
      </c>
      <c r="B36" s="123" t="n">
        <f aca="false">+B35+1</f>
        <v>36975</v>
      </c>
      <c r="C36" s="104" t="n">
        <v>2559</v>
      </c>
      <c r="D36" s="104" t="n">
        <v>2558</v>
      </c>
      <c r="E36" s="104" t="n">
        <v>562</v>
      </c>
      <c r="F36" s="124" t="n">
        <f aca="false">IF(E36&gt;$F$7,$F$7,E36)</f>
        <v>52.8</v>
      </c>
      <c r="G36" s="124" t="n">
        <f aca="false">IF(E36&gt;$F$7,E36-F36,0)</f>
        <v>509.2</v>
      </c>
      <c r="H36" s="124" t="n">
        <f aca="false">IF(E36&lt;$F$8,$F$8-E36,0)</f>
        <v>0</v>
      </c>
      <c r="I36" s="125" t="n">
        <f aca="false">ROUND(A36-$K$47-(A36-$K$47)*$K$48,4)</f>
        <v>5.0768</v>
      </c>
      <c r="J36" s="126" t="n">
        <f aca="false">+I36*G36</f>
        <v>2585.10656</v>
      </c>
      <c r="K36" s="112" t="n">
        <f aca="false">IF(I36&gt;$H$47,($H$47-I36)*H36,0)</f>
        <v>-0</v>
      </c>
      <c r="L36" s="148" t="n">
        <f aca="false">E36*$L$11</f>
        <v>590.662</v>
      </c>
    </row>
    <row r="37" customFormat="false" ht="14.25" hidden="false" customHeight="true" outlineLevel="0" collapsed="false">
      <c r="A37" s="122" t="n">
        <f aca="false">'$ VOLS'!G139</f>
        <v>5.2</v>
      </c>
      <c r="B37" s="123" t="n">
        <f aca="false">+B36+1</f>
        <v>36976</v>
      </c>
      <c r="C37" s="104" t="n">
        <v>2430</v>
      </c>
      <c r="D37" s="104" t="n">
        <v>2430</v>
      </c>
      <c r="E37" s="104" t="n">
        <v>557</v>
      </c>
      <c r="F37" s="124" t="n">
        <f aca="false">IF(E37&gt;$F$7,$F$7,E37)</f>
        <v>52.8</v>
      </c>
      <c r="G37" s="124" t="n">
        <f aca="false">IF(E37&gt;$F$7,E37-F37,0)</f>
        <v>504.2</v>
      </c>
      <c r="H37" s="124" t="n">
        <f aca="false">IF(E37&lt;$F$8,$F$8-E37,0)</f>
        <v>0</v>
      </c>
      <c r="I37" s="125" t="n">
        <f aca="false">ROUND(A37-$K$47-(A37-$K$47)*$K$48,4)</f>
        <v>5.0768</v>
      </c>
      <c r="J37" s="126" t="n">
        <f aca="false">+I37*G37</f>
        <v>2559.72256</v>
      </c>
      <c r="K37" s="112" t="n">
        <f aca="false">IF(I37&gt;$H$47,($H$47-I37)*H37,0)</f>
        <v>-0</v>
      </c>
      <c r="L37" s="148" t="n">
        <f aca="false">E37*$L$11</f>
        <v>585.407</v>
      </c>
    </row>
    <row r="38" customFormat="false" ht="14.25" hidden="false" customHeight="true" outlineLevel="0" collapsed="false">
      <c r="A38" s="122" t="n">
        <f aca="false">'$ VOLS'!G140</f>
        <v>5.175</v>
      </c>
      <c r="B38" s="123" t="n">
        <f aca="false">+B37+1</f>
        <v>36977</v>
      </c>
      <c r="C38" s="104" t="n">
        <v>2405</v>
      </c>
      <c r="D38" s="104" t="n">
        <v>2404</v>
      </c>
      <c r="E38" s="104" t="n">
        <v>513</v>
      </c>
      <c r="F38" s="124" t="n">
        <f aca="false">IF(E38&gt;$F$7,$F$7,E38)</f>
        <v>52.8</v>
      </c>
      <c r="G38" s="124" t="n">
        <f aca="false">IF(E38&gt;$F$7,E38-F38,0)</f>
        <v>460.2</v>
      </c>
      <c r="H38" s="124" t="n">
        <f aca="false">IF(E38&lt;$F$8,$F$8-E38,0)</f>
        <v>0</v>
      </c>
      <c r="I38" s="125" t="n">
        <f aca="false">ROUND(A38-$K$47-(A38-$K$47)*$K$48,4)</f>
        <v>5.0524</v>
      </c>
      <c r="J38" s="126" t="n">
        <f aca="false">+I38*G38</f>
        <v>2325.11448</v>
      </c>
      <c r="K38" s="112" t="n">
        <f aca="false">IF(I38&gt;$H$47,($H$47-I38)*H38,0)</f>
        <v>-0</v>
      </c>
      <c r="L38" s="148" t="n">
        <f aca="false">E38*$L$11</f>
        <v>539.163</v>
      </c>
    </row>
    <row r="39" customFormat="false" ht="14.25" hidden="false" customHeight="true" outlineLevel="0" collapsed="false">
      <c r="A39" s="122" t="n">
        <f aca="false">'$ VOLS'!G141</f>
        <v>5.365</v>
      </c>
      <c r="B39" s="123" t="n">
        <f aca="false">+B38+1</f>
        <v>36978</v>
      </c>
      <c r="C39" s="104" t="n">
        <v>2384</v>
      </c>
      <c r="D39" s="104" t="n">
        <v>2384</v>
      </c>
      <c r="E39" s="104" t="n">
        <v>504</v>
      </c>
      <c r="F39" s="124" t="n">
        <f aca="false">IF(E39&gt;$F$7,$F$7,E39)</f>
        <v>52.8</v>
      </c>
      <c r="G39" s="124" t="n">
        <f aca="false">IF(E39&gt;$F$7,E39-F39,0)</f>
        <v>451.2</v>
      </c>
      <c r="H39" s="124" t="n">
        <f aca="false">IF(E39&lt;$F$8,$F$8-E39,0)</f>
        <v>0</v>
      </c>
      <c r="I39" s="125" t="n">
        <f aca="false">ROUND(A39-$K$47-(A39-$K$47)*$K$48,4)</f>
        <v>5.2383</v>
      </c>
      <c r="J39" s="126" t="n">
        <f aca="false">+I39*G39</f>
        <v>2363.52096</v>
      </c>
      <c r="K39" s="112" t="n">
        <f aca="false">IF(I39&gt;$H$47,($H$47-I39)*H39,0)</f>
        <v>-0</v>
      </c>
      <c r="L39" s="148" t="n">
        <f aca="false">E39*$L$11</f>
        <v>529.704</v>
      </c>
    </row>
    <row r="40" customFormat="false" ht="14.25" hidden="false" customHeight="true" outlineLevel="0" collapsed="false">
      <c r="A40" s="122" t="n">
        <f aca="false">'$ VOLS'!G142</f>
        <v>5.545</v>
      </c>
      <c r="B40" s="123" t="n">
        <f aca="false">+B39+1</f>
        <v>36979</v>
      </c>
      <c r="C40" s="104" t="n">
        <v>2412</v>
      </c>
      <c r="D40" s="104" t="n">
        <v>2412</v>
      </c>
      <c r="E40" s="104" t="n">
        <v>559</v>
      </c>
      <c r="F40" s="124" t="n">
        <f aca="false">IF(E40&gt;$F$7,$F$7,E40)</f>
        <v>52.8</v>
      </c>
      <c r="G40" s="124" t="n">
        <f aca="false">IF(E40&gt;$F$7,E40-F40,0)</f>
        <v>506.2</v>
      </c>
      <c r="H40" s="124" t="n">
        <f aca="false">IF(E40&lt;$F$8,$F$8-E40,0)</f>
        <v>0</v>
      </c>
      <c r="I40" s="125" t="n">
        <f aca="false">ROUND(A40-$K$47-(A40-$K$47)*$K$48,4)</f>
        <v>5.4145</v>
      </c>
      <c r="J40" s="126" t="n">
        <f aca="false">+I40*G40</f>
        <v>2740.8199</v>
      </c>
      <c r="K40" s="112" t="n">
        <f aca="false">IF(I40&gt;$H$47,($H$47-I40)*H40,0)</f>
        <v>-0</v>
      </c>
      <c r="L40" s="148" t="n">
        <f aca="false">E40*$L$11</f>
        <v>587.509</v>
      </c>
    </row>
    <row r="41" customFormat="false" ht="14.25" hidden="false" customHeight="true" outlineLevel="0" collapsed="false">
      <c r="A41" s="122" t="n">
        <f aca="false">'$ VOLS'!G143</f>
        <v>5.3</v>
      </c>
      <c r="B41" s="123" t="n">
        <f aca="false">+B40+1</f>
        <v>36980</v>
      </c>
      <c r="C41" s="104"/>
      <c r="D41" s="104"/>
      <c r="E41" s="104" t="n">
        <v>553</v>
      </c>
      <c r="F41" s="124" t="n">
        <f aca="false">IF(E41&gt;$F$7,$F$7,E41)</f>
        <v>52.8</v>
      </c>
      <c r="G41" s="124" t="n">
        <f aca="false">IF(E41&gt;$F$7,E41-F41,0)</f>
        <v>500.2</v>
      </c>
      <c r="H41" s="124" t="n">
        <f aca="false">IF(E41&lt;$F$8,$F$8-E41,0)</f>
        <v>0</v>
      </c>
      <c r="I41" s="125" t="n">
        <f aca="false">ROUND(A41-$K$47-(A41-$K$47)*$K$48,4)</f>
        <v>5.1747</v>
      </c>
      <c r="J41" s="126" t="n">
        <f aca="false">+I41*G41</f>
        <v>2588.38494</v>
      </c>
      <c r="K41" s="112" t="n">
        <f aca="false">IF(I41&gt;$H$47,($H$47-I41)*H41,0)</f>
        <v>-0</v>
      </c>
      <c r="L41" s="148" t="n">
        <f aca="false">E41*$L$11</f>
        <v>581.203</v>
      </c>
    </row>
    <row r="42" customFormat="false" ht="14.25" hidden="false" customHeight="true" outlineLevel="0" collapsed="false">
      <c r="A42" s="122" t="n">
        <f aca="false">'$ VOLS'!G144</f>
        <v>5.3</v>
      </c>
      <c r="B42" s="123" t="n">
        <f aca="false">+B41+1</f>
        <v>36981</v>
      </c>
      <c r="C42" s="104"/>
      <c r="D42" s="104"/>
      <c r="E42" s="159" t="n">
        <v>509</v>
      </c>
      <c r="F42" s="124" t="n">
        <f aca="false">IF(E42&gt;$F$7,$F$7,E42)</f>
        <v>52.8</v>
      </c>
      <c r="G42" s="124" t="n">
        <f aca="false">IF(E42&gt;$F$7,E42-F42,0)</f>
        <v>456.2</v>
      </c>
      <c r="H42" s="124" t="n">
        <f aca="false">IF(E41&lt;$F$8,$F$8-E41,0)</f>
        <v>0</v>
      </c>
      <c r="I42" s="125" t="n">
        <f aca="false">ROUND(A42-$K$47-(A42-$K$47)*$K$48,4)</f>
        <v>5.1747</v>
      </c>
      <c r="J42" s="126" t="n">
        <f aca="false">+I42*G42</f>
        <v>2360.69814</v>
      </c>
      <c r="K42" s="112" t="n">
        <f aca="false">IF(I42&gt;$H$47,($H$47-I42)*H42,0)</f>
        <v>-0</v>
      </c>
      <c r="L42" s="148" t="n">
        <f aca="false">E42*$L$11</f>
        <v>534.959</v>
      </c>
    </row>
    <row r="43" customFormat="false" ht="14.25" hidden="false" customHeight="false" outlineLevel="0" collapsed="false">
      <c r="A43" s="127" t="n">
        <f aca="false">AVERAGE(A12:A42)</f>
        <v>5.12467741935484</v>
      </c>
      <c r="B43" s="123" t="s">
        <v>124</v>
      </c>
      <c r="C43" s="128" t="n">
        <f aca="false">SUM(C12:C40)</f>
        <v>37080</v>
      </c>
      <c r="D43" s="128" t="n">
        <f aca="false">SUM(D12:D40)</f>
        <v>37076</v>
      </c>
      <c r="E43" s="128" t="n">
        <f aca="false">SUM(E12:E42)</f>
        <v>15743</v>
      </c>
      <c r="F43" s="128" t="n">
        <f aca="false">SUM(F12:F42)</f>
        <v>1375.8</v>
      </c>
      <c r="G43" s="128" t="n">
        <f aca="false">SUM(G12:G42)</f>
        <v>14367.2</v>
      </c>
      <c r="H43" s="128" t="n">
        <f aca="false">SUM(H12:H42)</f>
        <v>213</v>
      </c>
      <c r="I43" s="127" t="n">
        <f aca="false">AVERAGE(I12:I42)</f>
        <v>5.00310322580645</v>
      </c>
      <c r="J43" s="149" t="n">
        <f aca="false">SUM(J12:J42)</f>
        <v>71857.81504</v>
      </c>
      <c r="K43" s="131" t="n">
        <f aca="false">SUM(K12:K42)</f>
        <v>-37.9154</v>
      </c>
      <c r="L43" s="105"/>
    </row>
    <row r="44" customFormat="false" ht="12.75" hidden="false" customHeight="false" outlineLevel="0" collapsed="false">
      <c r="A44" s="101"/>
      <c r="B44" s="28"/>
      <c r="C44" s="29" t="n">
        <v>37080</v>
      </c>
      <c r="D44" s="29" t="n">
        <v>37076</v>
      </c>
      <c r="E44" s="29" t="n">
        <f aca="false">F43+G43</f>
        <v>15743</v>
      </c>
      <c r="F44" s="132" t="s">
        <v>6</v>
      </c>
      <c r="G44" s="133" t="s">
        <v>6</v>
      </c>
      <c r="H44" s="29" t="s">
        <v>6</v>
      </c>
      <c r="I44" s="134" t="s">
        <v>6</v>
      </c>
      <c r="J44" s="30"/>
      <c r="K44" s="31"/>
      <c r="L44" s="30"/>
    </row>
    <row r="45" customFormat="false" ht="14.25" hidden="false" customHeight="false" outlineLevel="0" collapsed="false">
      <c r="A45" s="101"/>
      <c r="B45" s="28" t="s">
        <v>6</v>
      </c>
      <c r="C45" s="29" t="n">
        <f aca="false">+C44-C43</f>
        <v>0</v>
      </c>
      <c r="D45" s="29" t="n">
        <f aca="false">+D44-D43</f>
        <v>0</v>
      </c>
      <c r="E45" s="29" t="n">
        <f aca="false">+E44-E43</f>
        <v>0</v>
      </c>
      <c r="F45" s="135" t="s">
        <v>125</v>
      </c>
      <c r="G45" s="136" t="s">
        <v>6</v>
      </c>
      <c r="H45" s="137"/>
      <c r="I45" s="30"/>
      <c r="J45" s="30"/>
      <c r="K45" s="31"/>
      <c r="L45" s="30"/>
    </row>
    <row r="46" customFormat="false" ht="5.25" hidden="false" customHeight="true" outlineLevel="0" collapsed="false">
      <c r="A46" s="101"/>
      <c r="B46" s="30"/>
      <c r="C46" s="30"/>
      <c r="D46" s="30"/>
      <c r="E46" s="29"/>
      <c r="F46" s="30"/>
      <c r="G46" s="30"/>
      <c r="H46" s="30"/>
      <c r="I46" s="30"/>
      <c r="J46" s="30"/>
      <c r="K46" s="31"/>
      <c r="L46" s="30"/>
    </row>
    <row r="47" customFormat="false" ht="14.25" hidden="false" customHeight="false" outlineLevel="0" collapsed="false">
      <c r="A47" s="101"/>
      <c r="B47" s="28"/>
      <c r="C47" s="28"/>
      <c r="D47" s="28"/>
      <c r="E47" s="128" t="s">
        <v>126</v>
      </c>
      <c r="F47" s="71"/>
      <c r="G47" s="138" t="n">
        <f aca="false">+F43</f>
        <v>1375.8</v>
      </c>
      <c r="H47" s="42" t="n">
        <f aca="false">'$ VOLS'!E18</f>
        <v>4.7957</v>
      </c>
      <c r="I47" s="41" t="n">
        <f aca="false">+H47*F43</f>
        <v>6597.92406</v>
      </c>
      <c r="J47" s="139" t="s">
        <v>59</v>
      </c>
      <c r="K47" s="72" t="n">
        <f aca="false">+'$ VOLS'!C74</f>
        <v>0.0132</v>
      </c>
      <c r="L47" s="30"/>
    </row>
    <row r="48" customFormat="false" ht="14.25" hidden="false" customHeight="false" outlineLevel="0" collapsed="false">
      <c r="A48" s="101"/>
      <c r="B48" s="28"/>
      <c r="C48" s="28"/>
      <c r="D48" s="28"/>
      <c r="E48" s="128" t="s">
        <v>128</v>
      </c>
      <c r="F48" s="71"/>
      <c r="G48" s="138" t="n">
        <f aca="false">+G43</f>
        <v>14367.2</v>
      </c>
      <c r="H48" s="71"/>
      <c r="I48" s="41" t="n">
        <f aca="false">+J43</f>
        <v>71857.81504</v>
      </c>
      <c r="J48" s="31" t="s">
        <v>129</v>
      </c>
      <c r="K48" s="140" t="n">
        <f aca="false">+'$ VOLS'!C75</f>
        <v>0.0212</v>
      </c>
      <c r="L48" s="30"/>
    </row>
    <row r="49" customFormat="false" ht="14.25" hidden="false" customHeight="false" outlineLevel="0" collapsed="false">
      <c r="A49" s="101"/>
      <c r="B49" s="28"/>
      <c r="C49" s="28"/>
      <c r="D49" s="28"/>
      <c r="E49" s="128" t="s">
        <v>130</v>
      </c>
      <c r="F49" s="71"/>
      <c r="G49" s="141"/>
      <c r="H49" s="71"/>
      <c r="I49" s="142" t="n">
        <f aca="false">+K43</f>
        <v>-37.9154</v>
      </c>
      <c r="J49" s="30"/>
      <c r="K49" s="31"/>
      <c r="L49" s="30"/>
    </row>
    <row r="50" customFormat="false" ht="15" hidden="false" customHeight="false" outlineLevel="0" collapsed="false">
      <c r="A50" s="101"/>
      <c r="B50" s="28"/>
      <c r="C50" s="28"/>
      <c r="D50" s="28"/>
      <c r="E50" s="128"/>
      <c r="F50" s="71"/>
      <c r="G50" s="138" t="n">
        <f aca="false">SUM(G47:G49)</f>
        <v>15743</v>
      </c>
      <c r="H50" s="143" t="n">
        <f aca="false">+I50/G50</f>
        <v>4.98112327383599</v>
      </c>
      <c r="I50" s="144" t="n">
        <f aca="false">SUM(I47:I49)</f>
        <v>78417.8237</v>
      </c>
      <c r="J50" s="145"/>
      <c r="K50" s="31"/>
      <c r="L50" s="30"/>
    </row>
    <row r="51" customFormat="false" ht="13.5" hidden="false" customHeight="false" outlineLevel="0" collapsed="false">
      <c r="A51" s="101"/>
      <c r="B51" s="28" t="s">
        <v>6</v>
      </c>
      <c r="C51" s="28"/>
      <c r="D51" s="28"/>
      <c r="E51" s="29"/>
      <c r="F51" s="30"/>
      <c r="G51" s="30"/>
      <c r="H51" s="30"/>
      <c r="I51" s="30"/>
      <c r="J51" s="30"/>
      <c r="K51" s="31"/>
      <c r="L51" s="30"/>
    </row>
    <row r="52" customFormat="false" ht="12" hidden="false" customHeight="true" outlineLevel="0" collapsed="false">
      <c r="A52" s="113"/>
      <c r="B52" s="117"/>
      <c r="C52" s="117"/>
      <c r="D52" s="117"/>
      <c r="E52" s="104" t="s">
        <v>6</v>
      </c>
      <c r="F52" s="105"/>
      <c r="G52" s="105"/>
      <c r="H52" s="105"/>
      <c r="I52" s="146" t="s">
        <v>6</v>
      </c>
      <c r="J52" s="113"/>
      <c r="K52" s="147"/>
      <c r="L52" s="113"/>
    </row>
    <row r="53" customFormat="false" ht="12" hidden="false" customHeight="true" outlineLevel="0" collapsed="false">
      <c r="A53" s="113"/>
      <c r="B53" s="117"/>
      <c r="C53" s="117"/>
      <c r="D53" s="117"/>
      <c r="E53" s="104" t="s">
        <v>6</v>
      </c>
      <c r="F53" s="105"/>
      <c r="G53" s="105"/>
      <c r="H53" s="105"/>
      <c r="I53" s="105" t="s">
        <v>6</v>
      </c>
      <c r="J53" s="105"/>
      <c r="K53" s="112"/>
      <c r="L53" s="105"/>
    </row>
    <row r="54" customFormat="false" ht="12" hidden="false" customHeight="false" outlineLevel="0" collapsed="false">
      <c r="E54" s="26" t="s">
        <v>6</v>
      </c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54" activeCellId="0" sqref="C54"/>
    </sheetView>
  </sheetViews>
  <sheetFormatPr defaultColWidth="9.05078125" defaultRowHeight="12" customHeight="true" zeroHeight="false" outlineLevelRow="0" outlineLevelCol="0"/>
  <cols>
    <col collapsed="false" customWidth="false" hidden="false" outlineLevel="0" max="1" min="1" style="100" width="8.99"/>
    <col collapsed="false" customWidth="false" hidden="false" outlineLevel="0" max="2" min="2" style="25" width="8.99"/>
    <col collapsed="false" customWidth="true" hidden="false" outlineLevel="0" max="3" min="3" style="26" width="15.37"/>
    <col collapsed="false" customWidth="true" hidden="false" outlineLevel="0" max="4" min="4" style="0" width="14.74"/>
    <col collapsed="false" customWidth="true" hidden="false" outlineLevel="0" max="5" min="5" style="0" width="16.24"/>
    <col collapsed="false" customWidth="true" hidden="false" outlineLevel="0" max="6" min="6" style="0" width="15.49"/>
    <col collapsed="false" customWidth="true" hidden="false" outlineLevel="0" max="7" min="7" style="0" width="15.74"/>
    <col collapsed="false" customWidth="true" hidden="false" outlineLevel="0" max="8" min="8" style="0" width="15.37"/>
    <col collapsed="false" customWidth="true" hidden="false" outlineLevel="0" max="9" min="9" style="27" width="14.62"/>
    <col collapsed="false" customWidth="true" hidden="false" outlineLevel="0" max="10" min="10" style="0" width="11.74"/>
  </cols>
  <sheetData>
    <row r="1" customFormat="false" ht="15" hidden="false" customHeight="true" outlineLevel="0" collapsed="false">
      <c r="A1" s="101" t="s">
        <v>6</v>
      </c>
      <c r="B1" s="28"/>
      <c r="C1" s="29"/>
      <c r="D1" s="30"/>
      <c r="E1" s="30"/>
      <c r="F1" s="30"/>
      <c r="G1" s="30"/>
      <c r="H1" s="30"/>
      <c r="I1" s="31"/>
      <c r="J1" s="30"/>
    </row>
    <row r="2" customFormat="false" ht="22.5" hidden="false" customHeight="false" outlineLevel="0" collapsed="false">
      <c r="A2" s="102"/>
      <c r="B2" s="103" t="s">
        <v>103</v>
      </c>
      <c r="C2" s="104"/>
      <c r="D2" s="105"/>
      <c r="E2" s="105"/>
      <c r="F2" s="105"/>
      <c r="G2" s="105"/>
      <c r="H2" s="106"/>
      <c r="I2" s="107" t="s">
        <v>6</v>
      </c>
      <c r="J2" s="106"/>
    </row>
    <row r="3" customFormat="false" ht="22.5" hidden="false" customHeight="false" outlineLevel="0" collapsed="false">
      <c r="A3" s="102"/>
      <c r="B3" s="108" t="s">
        <v>143</v>
      </c>
      <c r="C3" s="104"/>
      <c r="D3" s="105"/>
      <c r="E3" s="105"/>
      <c r="F3" s="105"/>
      <c r="G3" s="105" t="s">
        <v>6</v>
      </c>
      <c r="H3" s="106"/>
      <c r="I3" s="107"/>
      <c r="J3" s="106"/>
    </row>
    <row r="4" customFormat="false" ht="18.75" hidden="false" customHeight="false" outlineLevel="0" collapsed="false">
      <c r="A4" s="102"/>
      <c r="B4" s="109" t="n">
        <f aca="false">+'$ VOLS'!B6</f>
        <v>36951</v>
      </c>
      <c r="C4" s="104"/>
      <c r="D4" s="105"/>
      <c r="E4" s="160" t="s">
        <v>6</v>
      </c>
      <c r="F4" s="105"/>
      <c r="G4" s="105" t="s">
        <v>6</v>
      </c>
      <c r="H4" s="106"/>
      <c r="I4" s="107"/>
      <c r="J4" s="106"/>
    </row>
    <row r="5" customFormat="false" ht="9" hidden="false" customHeight="true" outlineLevel="0" collapsed="false">
      <c r="A5" s="102"/>
      <c r="B5" s="111"/>
      <c r="C5" s="104"/>
      <c r="D5" s="105"/>
      <c r="E5" s="105"/>
      <c r="F5" s="105"/>
      <c r="G5" s="105" t="s">
        <v>6</v>
      </c>
      <c r="H5" s="106"/>
      <c r="I5" s="112"/>
      <c r="J5" s="106"/>
    </row>
    <row r="6" customFormat="false" ht="12.75" hidden="false" customHeight="false" outlineLevel="0" collapsed="false">
      <c r="A6" s="113"/>
      <c r="B6" s="105" t="s">
        <v>105</v>
      </c>
      <c r="C6" s="104"/>
      <c r="D6" s="104" t="n">
        <f aca="false">'$ VOLS'!G20</f>
        <v>1237</v>
      </c>
      <c r="E6" s="105"/>
      <c r="F6" s="105"/>
      <c r="H6" s="105"/>
      <c r="I6" s="112"/>
      <c r="J6" s="105"/>
    </row>
    <row r="7" customFormat="false" ht="12.75" hidden="false" customHeight="false" outlineLevel="0" collapsed="false">
      <c r="A7" s="113"/>
      <c r="B7" s="105" t="s">
        <v>106</v>
      </c>
      <c r="C7" s="104"/>
      <c r="D7" s="104" t="n">
        <f aca="false">+D6*1.1</f>
        <v>1360.7</v>
      </c>
      <c r="E7" s="105"/>
      <c r="F7" s="105"/>
      <c r="H7" s="105"/>
      <c r="I7" s="112"/>
      <c r="J7" s="105"/>
    </row>
    <row r="8" customFormat="false" ht="12.75" hidden="false" customHeight="false" outlineLevel="0" collapsed="false">
      <c r="A8" s="113"/>
      <c r="B8" s="105" t="s">
        <v>107</v>
      </c>
      <c r="C8" s="104"/>
      <c r="D8" s="104" t="n">
        <f aca="false">+D6*0.9</f>
        <v>1113.3</v>
      </c>
      <c r="E8" s="105"/>
      <c r="F8" s="114" t="s">
        <v>108</v>
      </c>
      <c r="G8" s="115" t="s">
        <v>45</v>
      </c>
      <c r="H8" s="105"/>
      <c r="I8" s="112"/>
      <c r="J8" s="116" t="s">
        <v>110</v>
      </c>
    </row>
    <row r="9" customFormat="false" ht="13.5" hidden="false" customHeight="true" outlineLevel="0" collapsed="false">
      <c r="A9" s="113"/>
      <c r="B9" s="117"/>
      <c r="C9" s="119"/>
      <c r="D9" s="105"/>
      <c r="E9" s="114" t="s">
        <v>6</v>
      </c>
      <c r="F9" s="114" t="s">
        <v>111</v>
      </c>
      <c r="G9" s="115" t="s">
        <v>112</v>
      </c>
      <c r="H9" s="115"/>
      <c r="I9" s="105"/>
      <c r="J9" s="116" t="s">
        <v>113</v>
      </c>
    </row>
    <row r="10" customFormat="false" ht="12.75" hidden="false" customHeight="false" outlineLevel="0" collapsed="false">
      <c r="A10" s="113"/>
      <c r="B10" s="117"/>
      <c r="C10" s="119"/>
      <c r="D10" s="114" t="s">
        <v>115</v>
      </c>
      <c r="E10" s="114" t="s">
        <v>116</v>
      </c>
      <c r="F10" s="114" t="s">
        <v>115</v>
      </c>
      <c r="G10" s="106" t="s">
        <v>117</v>
      </c>
      <c r="H10" s="115" t="str">
        <f aca="false">+E10</f>
        <v>EXCESS</v>
      </c>
      <c r="I10" s="112" t="s">
        <v>118</v>
      </c>
      <c r="J10" s="116" t="s">
        <v>119</v>
      </c>
    </row>
    <row r="11" customFormat="false" ht="12.75" hidden="false" customHeight="false" outlineLevel="0" collapsed="false">
      <c r="A11" s="102"/>
      <c r="B11" s="106"/>
      <c r="C11" s="119" t="s">
        <v>114</v>
      </c>
      <c r="D11" s="106" t="str">
        <f aca="false">+E11</f>
        <v>VOLUME</v>
      </c>
      <c r="E11" s="106" t="s">
        <v>108</v>
      </c>
      <c r="F11" s="114" t="s">
        <v>121</v>
      </c>
      <c r="G11" s="106" t="s">
        <v>122</v>
      </c>
      <c r="H11" s="121" t="str">
        <f aca="false">+I11</f>
        <v>AMOUNT</v>
      </c>
      <c r="I11" s="112" t="s">
        <v>123</v>
      </c>
      <c r="J11" s="116" t="n">
        <v>1.021</v>
      </c>
    </row>
    <row r="12" customFormat="false" ht="14.25" hidden="false" customHeight="true" outlineLevel="0" collapsed="false">
      <c r="A12" s="122" t="n">
        <f aca="false">'$ VOLS'!C114</f>
        <v>5.18</v>
      </c>
      <c r="B12" s="123" t="n">
        <v>36951</v>
      </c>
      <c r="C12" s="104" t="n">
        <v>2287</v>
      </c>
      <c r="D12" s="124" t="n">
        <f aca="false">IF(C12&gt;$D$7,$D$7,C12)</f>
        <v>1360.7</v>
      </c>
      <c r="E12" s="124" t="n">
        <f aca="false">IF(C12&gt;$D$7,C12-D12,0)</f>
        <v>926.3</v>
      </c>
      <c r="F12" s="124" t="n">
        <f aca="false">IF(C12&lt;$D$8,$D$8-C12,0)</f>
        <v>0</v>
      </c>
      <c r="G12" s="125" t="n">
        <f aca="false">ROUND(A12-$J$47-(A12-$J$47)*$J$48,4)</f>
        <v>5.0801</v>
      </c>
      <c r="H12" s="126" t="n">
        <f aca="false">+G12*E12</f>
        <v>4705.69663</v>
      </c>
      <c r="I12" s="112" t="n">
        <f aca="false">IF(G12&gt;$F$47,($F$47-G12)*F12,0)</f>
        <v>-0</v>
      </c>
      <c r="J12" s="148" t="n">
        <f aca="false">C12*$J$11</f>
        <v>2335.027</v>
      </c>
    </row>
    <row r="13" customFormat="false" ht="14.25" hidden="false" customHeight="true" outlineLevel="0" collapsed="false">
      <c r="A13" s="122" t="n">
        <f aca="false">'$ VOLS'!C115</f>
        <v>5.105</v>
      </c>
      <c r="B13" s="123" t="n">
        <f aca="false">+B12+1</f>
        <v>36952</v>
      </c>
      <c r="C13" s="104" t="n">
        <v>2931</v>
      </c>
      <c r="D13" s="124" t="n">
        <f aca="false">IF(C13&gt;$D$7,$D$7,C13)</f>
        <v>1360.7</v>
      </c>
      <c r="E13" s="124" t="n">
        <f aca="false">IF(C13&gt;$D$7,C13-D13,0)</f>
        <v>1570.3</v>
      </c>
      <c r="F13" s="124" t="n">
        <f aca="false">IF(C13&lt;$D$8,$D$8-C13,0)</f>
        <v>0</v>
      </c>
      <c r="G13" s="125" t="n">
        <f aca="false">ROUND(A13-$J$47-(A13-$J$47)*$J$48,4)</f>
        <v>5.0055</v>
      </c>
      <c r="H13" s="126" t="n">
        <f aca="false">+G13*E13</f>
        <v>7860.13665</v>
      </c>
      <c r="I13" s="112" t="n">
        <f aca="false">IF(G13&gt;$F$47,($F$47-G13)*F13,0)</f>
        <v>-0</v>
      </c>
      <c r="J13" s="148" t="n">
        <f aca="false">C13*$J$11</f>
        <v>2992.551</v>
      </c>
    </row>
    <row r="14" customFormat="false" ht="14.25" hidden="false" customHeight="true" outlineLevel="0" collapsed="false">
      <c r="A14" s="122" t="n">
        <f aca="false">'$ VOLS'!C116</f>
        <v>5.13</v>
      </c>
      <c r="B14" s="123" t="n">
        <f aca="false">+B13+1</f>
        <v>36953</v>
      </c>
      <c r="C14" s="104" t="n">
        <v>2940</v>
      </c>
      <c r="D14" s="124" t="n">
        <f aca="false">IF(C14&gt;$D$7,$D$7,C14)</f>
        <v>1360.7</v>
      </c>
      <c r="E14" s="124" t="n">
        <f aca="false">IF(C14&gt;$D$7,C14-D14,0)</f>
        <v>1579.3</v>
      </c>
      <c r="F14" s="124" t="n">
        <f aca="false">IF(C14&lt;$D$8,$D$8-C14,0)</f>
        <v>0</v>
      </c>
      <c r="G14" s="125" t="n">
        <f aca="false">ROUND(A14-$J$47-(A14-$J$47)*$J$48,4)</f>
        <v>5.0304</v>
      </c>
      <c r="H14" s="126" t="n">
        <f aca="false">+G14*E14</f>
        <v>7944.51072</v>
      </c>
      <c r="I14" s="112" t="n">
        <f aca="false">IF(G14&gt;$F$47,($F$47-G14)*F14,0)</f>
        <v>-0</v>
      </c>
      <c r="J14" s="148" t="n">
        <f aca="false">C14*$J$11</f>
        <v>3001.74</v>
      </c>
    </row>
    <row r="15" customFormat="false" ht="14.25" hidden="false" customHeight="true" outlineLevel="0" collapsed="false">
      <c r="A15" s="122" t="n">
        <f aca="false">'$ VOLS'!C117</f>
        <v>5.13</v>
      </c>
      <c r="B15" s="123" t="n">
        <f aca="false">+B14+1</f>
        <v>36954</v>
      </c>
      <c r="C15" s="104" t="n">
        <v>4125</v>
      </c>
      <c r="D15" s="124" t="n">
        <f aca="false">IF(C15&gt;$D$7,$D$7,C15)</f>
        <v>1360.7</v>
      </c>
      <c r="E15" s="124" t="n">
        <f aca="false">IF(C15&gt;$D$7,C15-D15,0)</f>
        <v>2764.3</v>
      </c>
      <c r="F15" s="124" t="n">
        <f aca="false">IF(C15&lt;$D$8,$D$8-C15,0)</f>
        <v>0</v>
      </c>
      <c r="G15" s="125" t="n">
        <f aca="false">ROUND(A15-$J$47-(A15-$J$47)*$J$48,4)</f>
        <v>5.0304</v>
      </c>
      <c r="H15" s="126" t="n">
        <f aca="false">+G15*E15</f>
        <v>13905.53472</v>
      </c>
      <c r="I15" s="112" t="n">
        <f aca="false">IF(G15&gt;$F$47,($F$47-G15)*F15,0)</f>
        <v>-0</v>
      </c>
      <c r="J15" s="148" t="n">
        <f aca="false">C15*$J$11</f>
        <v>4211.625</v>
      </c>
    </row>
    <row r="16" customFormat="false" ht="14.25" hidden="false" customHeight="true" outlineLevel="0" collapsed="false">
      <c r="A16" s="122" t="n">
        <f aca="false">'$ VOLS'!C118</f>
        <v>5.13</v>
      </c>
      <c r="B16" s="123" t="n">
        <f aca="false">+B15+1</f>
        <v>36955</v>
      </c>
      <c r="C16" s="104" t="n">
        <v>4125</v>
      </c>
      <c r="D16" s="124" t="n">
        <f aca="false">IF(C16&gt;$D$7,$D$7,C16)</f>
        <v>1360.7</v>
      </c>
      <c r="E16" s="124" t="n">
        <f aca="false">IF(C16&gt;$D$7,C16-D16,0)</f>
        <v>2764.3</v>
      </c>
      <c r="F16" s="124" t="n">
        <f aca="false">IF(C16&lt;$D$8,$D$8-C16,0)</f>
        <v>0</v>
      </c>
      <c r="G16" s="125" t="n">
        <f aca="false">ROUND(A16-$J$47-(A16-$J$47)*$J$48,4)</f>
        <v>5.0304</v>
      </c>
      <c r="H16" s="126" t="n">
        <f aca="false">+G16*E16</f>
        <v>13905.53472</v>
      </c>
      <c r="I16" s="112" t="n">
        <f aca="false">IF(G16&gt;$F$47,($F$47-G16)*F16,0)</f>
        <v>-0</v>
      </c>
      <c r="J16" s="148" t="n">
        <f aca="false">C16*$J$11</f>
        <v>4211.625</v>
      </c>
    </row>
    <row r="17" customFormat="false" ht="14.25" hidden="false" customHeight="true" outlineLevel="0" collapsed="false">
      <c r="A17" s="122" t="n">
        <f aca="false">'$ VOLS'!C119</f>
        <v>5.315</v>
      </c>
      <c r="B17" s="123" t="n">
        <f aca="false">+B16+1</f>
        <v>36956</v>
      </c>
      <c r="C17" s="104" t="n">
        <v>2791</v>
      </c>
      <c r="D17" s="124" t="n">
        <f aca="false">IF(C17&gt;$D$7,$D$7,C17)</f>
        <v>1360.7</v>
      </c>
      <c r="E17" s="124" t="n">
        <f aca="false">IF(C17&gt;$D$7,C17-D17,0)</f>
        <v>1430.3</v>
      </c>
      <c r="F17" s="124" t="n">
        <f aca="false">IF(C17&lt;$D$8,$D$8-C17,0)</f>
        <v>0</v>
      </c>
      <c r="G17" s="125" t="n">
        <f aca="false">ROUND(A17-$J$47-(A17-$J$47)*$J$48,4)</f>
        <v>5.2145</v>
      </c>
      <c r="H17" s="126" t="n">
        <f aca="false">+G17*E17</f>
        <v>7458.29935</v>
      </c>
      <c r="I17" s="112" t="n">
        <f aca="false">IF(G17&gt;$F$47,($F$47-G17)*F17,0)</f>
        <v>-0</v>
      </c>
      <c r="J17" s="148" t="n">
        <f aca="false">C17*$J$11</f>
        <v>2849.611</v>
      </c>
    </row>
    <row r="18" customFormat="false" ht="14.25" hidden="false" customHeight="true" outlineLevel="0" collapsed="false">
      <c r="A18" s="122" t="n">
        <f aca="false">'$ VOLS'!C120</f>
        <v>5.315</v>
      </c>
      <c r="B18" s="123" t="n">
        <f aca="false">+B17+1</f>
        <v>36957</v>
      </c>
      <c r="C18" s="104" t="n">
        <v>2791</v>
      </c>
      <c r="D18" s="124" t="n">
        <f aca="false">IF(C18&gt;$D$7,$D$7,C18)</f>
        <v>1360.7</v>
      </c>
      <c r="E18" s="124" t="n">
        <f aca="false">IF(C18&gt;$D$7,C18-D18,0)</f>
        <v>1430.3</v>
      </c>
      <c r="F18" s="124" t="n">
        <f aca="false">IF(C18&lt;$D$8,$D$8-C18,0)</f>
        <v>0</v>
      </c>
      <c r="G18" s="125" t="n">
        <f aca="false">ROUND(A18-$J$47-(A18-$J$47)*$J$48,4)</f>
        <v>5.2145</v>
      </c>
      <c r="H18" s="126" t="n">
        <f aca="false">+G18*E18</f>
        <v>7458.29935</v>
      </c>
      <c r="I18" s="112" t="n">
        <f aca="false">IF(G18&gt;$F$47,($F$47-G18)*F18,0)</f>
        <v>-0</v>
      </c>
      <c r="J18" s="148" t="n">
        <f aca="false">C18*$J$11</f>
        <v>2849.611</v>
      </c>
    </row>
    <row r="19" customFormat="false" ht="14.25" hidden="false" customHeight="true" outlineLevel="0" collapsed="false">
      <c r="A19" s="122" t="n">
        <f aca="false">'$ VOLS'!C121</f>
        <v>5.28</v>
      </c>
      <c r="B19" s="123" t="n">
        <f aca="false">+B18+1</f>
        <v>36958</v>
      </c>
      <c r="C19" s="104" t="n">
        <v>2791</v>
      </c>
      <c r="D19" s="124" t="n">
        <f aca="false">IF(C19&gt;$D$7,$D$7,C19)</f>
        <v>1360.7</v>
      </c>
      <c r="E19" s="124" t="n">
        <f aca="false">IF(C19&gt;$D$7,C19-D19,0)</f>
        <v>1430.3</v>
      </c>
      <c r="F19" s="124" t="n">
        <f aca="false">IF(C19&lt;$D$8,$D$8-C19,0)</f>
        <v>0</v>
      </c>
      <c r="G19" s="125" t="n">
        <f aca="false">ROUND(A19-$J$47-(A19-$J$47)*$J$48,4)</f>
        <v>5.1797</v>
      </c>
      <c r="H19" s="126" t="n">
        <f aca="false">+G19*E19</f>
        <v>7408.52491</v>
      </c>
      <c r="I19" s="112" t="n">
        <f aca="false">IF(G19&gt;$F$47,($F$47-G19)*F19,0)</f>
        <v>-0</v>
      </c>
      <c r="J19" s="148" t="n">
        <f aca="false">C19*$J$11</f>
        <v>2849.611</v>
      </c>
    </row>
    <row r="20" customFormat="false" ht="14.25" hidden="false" customHeight="true" outlineLevel="0" collapsed="false">
      <c r="A20" s="122" t="n">
        <f aca="false">'$ VOLS'!C122</f>
        <v>5.3</v>
      </c>
      <c r="B20" s="123" t="n">
        <f aca="false">+B19+1</f>
        <v>36959</v>
      </c>
      <c r="C20" s="104" t="n">
        <v>2791</v>
      </c>
      <c r="D20" s="124" t="n">
        <f aca="false">IF(C20&gt;$D$7,$D$7,C20)</f>
        <v>1360.7</v>
      </c>
      <c r="E20" s="124" t="n">
        <f aca="false">IF(C20&gt;$D$7,C20-D20,0)</f>
        <v>1430.3</v>
      </c>
      <c r="F20" s="124" t="n">
        <f aca="false">IF(C20&lt;$D$8,$D$8-C20,0)</f>
        <v>0</v>
      </c>
      <c r="G20" s="125" t="n">
        <f aca="false">ROUND(A20-$J$47-(A20-$J$47)*$J$48,4)</f>
        <v>5.1996</v>
      </c>
      <c r="H20" s="126" t="n">
        <f aca="false">+G20*E20</f>
        <v>7436.98788</v>
      </c>
      <c r="I20" s="112" t="n">
        <f aca="false">IF(G20&gt;$F$47,($F$47-G20)*F20,0)</f>
        <v>-0</v>
      </c>
      <c r="J20" s="148" t="n">
        <f aca="false">C20*$J$11</f>
        <v>2849.611</v>
      </c>
    </row>
    <row r="21" customFormat="false" ht="14.25" hidden="false" customHeight="true" outlineLevel="0" collapsed="false">
      <c r="A21" s="122" t="n">
        <f aca="false">'$ VOLS'!C123</f>
        <v>5.19</v>
      </c>
      <c r="B21" s="123" t="n">
        <f aca="false">+B20+1</f>
        <v>36960</v>
      </c>
      <c r="C21" s="104" t="n">
        <v>2791</v>
      </c>
      <c r="D21" s="124" t="n">
        <f aca="false">IF(C21&gt;$D$7,$D$7,C21)</f>
        <v>1360.7</v>
      </c>
      <c r="E21" s="124" t="n">
        <f aca="false">IF(C21&gt;$D$7,C21-D21,0)</f>
        <v>1430.3</v>
      </c>
      <c r="F21" s="124" t="n">
        <f aca="false">IF(C21&lt;$D$8,$D$8-C21,0)</f>
        <v>0</v>
      </c>
      <c r="G21" s="125" t="n">
        <f aca="false">ROUND(A21-$J$47-(A21-$J$47)*$J$48,4)</f>
        <v>5.0901</v>
      </c>
      <c r="H21" s="126" t="n">
        <f aca="false">+G21*E21</f>
        <v>7280.37003</v>
      </c>
      <c r="I21" s="112" t="n">
        <f aca="false">IF(G21&gt;$F$47,($F$47-G21)*F21,0)</f>
        <v>-0</v>
      </c>
      <c r="J21" s="148" t="n">
        <f aca="false">C21*$J$11</f>
        <v>2849.611</v>
      </c>
    </row>
    <row r="22" customFormat="false" ht="14.25" hidden="false" customHeight="true" outlineLevel="0" collapsed="false">
      <c r="A22" s="122" t="n">
        <f aca="false">'$ VOLS'!C124</f>
        <v>5.19</v>
      </c>
      <c r="B22" s="123" t="n">
        <f aca="false">+B21+1</f>
        <v>36961</v>
      </c>
      <c r="C22" s="104" t="n">
        <v>2791</v>
      </c>
      <c r="D22" s="124" t="n">
        <f aca="false">IF(C22&gt;$D$7,$D$7,C22)</f>
        <v>1360.7</v>
      </c>
      <c r="E22" s="124" t="n">
        <f aca="false">IF(C22&gt;$D$7,C22-D22,0)</f>
        <v>1430.3</v>
      </c>
      <c r="F22" s="124" t="n">
        <f aca="false">IF(C22&lt;$D$8,$D$8-C22,0)</f>
        <v>0</v>
      </c>
      <c r="G22" s="125" t="n">
        <f aca="false">ROUND(A22-$J$47-(A22-$J$47)*$J$48,4)</f>
        <v>5.0901</v>
      </c>
      <c r="H22" s="126" t="n">
        <f aca="false">+G22*E22</f>
        <v>7280.37003</v>
      </c>
      <c r="I22" s="112" t="n">
        <f aca="false">IF(G22&gt;$F$47,($F$47-G22)*F22,0)</f>
        <v>-0</v>
      </c>
      <c r="J22" s="148" t="n">
        <f aca="false">C22*$J$11</f>
        <v>2849.611</v>
      </c>
    </row>
    <row r="23" customFormat="false" ht="14.25" hidden="false" customHeight="true" outlineLevel="0" collapsed="false">
      <c r="A23" s="122" t="n">
        <f aca="false">'$ VOLS'!C125</f>
        <v>5.19</v>
      </c>
      <c r="B23" s="123" t="n">
        <f aca="false">+B22+1</f>
        <v>36962</v>
      </c>
      <c r="C23" s="104" t="n">
        <v>2791</v>
      </c>
      <c r="D23" s="124" t="n">
        <f aca="false">IF(C23&gt;$D$7,$D$7,C23)</f>
        <v>1360.7</v>
      </c>
      <c r="E23" s="124" t="n">
        <f aca="false">IF(C23&gt;$D$7,C23-D23,0)</f>
        <v>1430.3</v>
      </c>
      <c r="F23" s="124" t="n">
        <f aca="false">IF(C23&lt;$D$8,$D$8-C23,0)</f>
        <v>0</v>
      </c>
      <c r="G23" s="125" t="n">
        <f aca="false">ROUND(A23-$J$47-(A23-$J$47)*$J$48,4)</f>
        <v>5.0901</v>
      </c>
      <c r="H23" s="126" t="n">
        <f aca="false">+G23*E23</f>
        <v>7280.37003</v>
      </c>
      <c r="I23" s="112" t="n">
        <f aca="false">IF(G23&gt;$F$47,($F$47-G23)*F23,0)</f>
        <v>-0</v>
      </c>
      <c r="J23" s="148" t="n">
        <f aca="false">C23*$J$11</f>
        <v>2849.611</v>
      </c>
    </row>
    <row r="24" customFormat="false" ht="14.25" hidden="false" customHeight="true" outlineLevel="0" collapsed="false">
      <c r="A24" s="122" t="n">
        <f aca="false">'$ VOLS'!C126</f>
        <v>5.02</v>
      </c>
      <c r="B24" s="123" t="n">
        <f aca="false">+B23+1</f>
        <v>36963</v>
      </c>
      <c r="C24" s="104" t="n">
        <v>2791</v>
      </c>
      <c r="D24" s="124" t="n">
        <f aca="false">IF(C24&gt;$D$7,$D$7,C24)</f>
        <v>1360.7</v>
      </c>
      <c r="E24" s="124" t="n">
        <f aca="false">IF(C24&gt;$D$7,C24-D24,0)</f>
        <v>1430.3</v>
      </c>
      <c r="F24" s="124" t="n">
        <f aca="false">IF(C24&lt;$D$8,$D$8-C24,0)</f>
        <v>0</v>
      </c>
      <c r="G24" s="125" t="n">
        <f aca="false">ROUND(A24-$J$47-(A24-$J$47)*$J$48,4)</f>
        <v>4.9209</v>
      </c>
      <c r="H24" s="126" t="n">
        <f aca="false">+G24*E24</f>
        <v>7038.36327</v>
      </c>
      <c r="I24" s="112" t="n">
        <f aca="false">IF(G24&gt;$F$47,($F$47-G24)*F24,0)</f>
        <v>0</v>
      </c>
      <c r="J24" s="148" t="n">
        <f aca="false">C24*$J$11</f>
        <v>2849.611</v>
      </c>
    </row>
    <row r="25" customFormat="false" ht="14.25" hidden="false" customHeight="true" outlineLevel="0" collapsed="false">
      <c r="A25" s="122" t="n">
        <f aca="false">'$ VOLS'!C127</f>
        <v>5.125</v>
      </c>
      <c r="B25" s="123" t="n">
        <f aca="false">+B24+1</f>
        <v>36964</v>
      </c>
      <c r="C25" s="104" t="n">
        <v>2791</v>
      </c>
      <c r="D25" s="124" t="n">
        <f aca="false">IF(C25&gt;$D$7,$D$7,C25)</f>
        <v>1360.7</v>
      </c>
      <c r="E25" s="124" t="n">
        <f aca="false">IF(C25&gt;$D$7,C25-D25,0)</f>
        <v>1430.3</v>
      </c>
      <c r="F25" s="124" t="n">
        <f aca="false">IF(C25&lt;$D$8,$D$8-C25,0)</f>
        <v>0</v>
      </c>
      <c r="G25" s="125" t="n">
        <f aca="false">ROUND(A25-$J$47-(A25-$J$47)*$J$48,4)</f>
        <v>5.0254</v>
      </c>
      <c r="H25" s="126" t="n">
        <f aca="false">+G25*E25</f>
        <v>7187.82962</v>
      </c>
      <c r="I25" s="112" t="n">
        <f aca="false">IF(G25&gt;$F$47,($F$47-G25)*F25,0)</f>
        <v>-0</v>
      </c>
      <c r="J25" s="148" t="n">
        <f aca="false">C25*$J$11</f>
        <v>2849.611</v>
      </c>
    </row>
    <row r="26" customFormat="false" ht="14.25" hidden="false" customHeight="true" outlineLevel="0" collapsed="false">
      <c r="A26" s="122" t="n">
        <f aca="false">'$ VOLS'!C128</f>
        <v>5.025</v>
      </c>
      <c r="B26" s="123" t="n">
        <f aca="false">+B25+1</f>
        <v>36965</v>
      </c>
      <c r="C26" s="104" t="n">
        <v>2791</v>
      </c>
      <c r="D26" s="124" t="n">
        <f aca="false">IF(C26&gt;$D$7,$D$7,C26)</f>
        <v>1360.7</v>
      </c>
      <c r="E26" s="124" t="n">
        <f aca="false">IF(C26&gt;$D$7,C26-D26,0)</f>
        <v>1430.3</v>
      </c>
      <c r="F26" s="124" t="n">
        <f aca="false">IF(C26&lt;$D$8,$D$8-C26,0)</f>
        <v>0</v>
      </c>
      <c r="G26" s="125" t="n">
        <f aca="false">ROUND(A26-$J$47-(A26-$J$47)*$J$48,4)</f>
        <v>4.9258</v>
      </c>
      <c r="H26" s="126" t="n">
        <f aca="false">+G26*E26</f>
        <v>7045.37174</v>
      </c>
      <c r="I26" s="112" t="n">
        <f aca="false">IF(G26&gt;$F$47,($F$47-G26)*F26,0)</f>
        <v>0</v>
      </c>
      <c r="J26" s="148" t="n">
        <f aca="false">C26*$J$11</f>
        <v>2849.611</v>
      </c>
    </row>
    <row r="27" customFormat="false" ht="14.25" hidden="false" customHeight="true" outlineLevel="0" collapsed="false">
      <c r="A27" s="122" t="n">
        <f aca="false">'$ VOLS'!C129</f>
        <v>4.94</v>
      </c>
      <c r="B27" s="123" t="n">
        <f aca="false">+B26+1</f>
        <v>36966</v>
      </c>
      <c r="C27" s="104" t="n">
        <v>2791</v>
      </c>
      <c r="D27" s="124" t="n">
        <f aca="false">IF(C27&gt;$D$7,$D$7,C27)</f>
        <v>1360.7</v>
      </c>
      <c r="E27" s="124" t="n">
        <f aca="false">IF(C27&gt;$D$7,C27-D27,0)</f>
        <v>1430.3</v>
      </c>
      <c r="F27" s="124" t="n">
        <f aca="false">IF(C27&lt;$D$8,$D$8-C27,0)</f>
        <v>0</v>
      </c>
      <c r="G27" s="125" t="n">
        <f aca="false">ROUND(A27-$J$47-(A27-$J$47)*$J$48,4)</f>
        <v>4.8412</v>
      </c>
      <c r="H27" s="126" t="n">
        <f aca="false">+G27*E27</f>
        <v>6924.36836</v>
      </c>
      <c r="I27" s="112" t="n">
        <f aca="false">IF(G27&gt;$F$47,($F$47-G27)*F27,0)</f>
        <v>0</v>
      </c>
      <c r="J27" s="148" t="n">
        <f aca="false">C27*$J$11</f>
        <v>2849.611</v>
      </c>
    </row>
    <row r="28" customFormat="false" ht="14.25" hidden="false" customHeight="true" outlineLevel="0" collapsed="false">
      <c r="A28" s="122" t="n">
        <f aca="false">'$ VOLS'!C130</f>
        <v>4.975</v>
      </c>
      <c r="B28" s="123" t="n">
        <f aca="false">+B27+1</f>
        <v>36967</v>
      </c>
      <c r="C28" s="104" t="n">
        <v>2729</v>
      </c>
      <c r="D28" s="124" t="n">
        <f aca="false">IF(C28&gt;$D$7,$D$7,C28)</f>
        <v>1360.7</v>
      </c>
      <c r="E28" s="124" t="n">
        <f aca="false">IF(C28&gt;$D$7,C28-D28,0)</f>
        <v>1368.3</v>
      </c>
      <c r="F28" s="124" t="n">
        <f aca="false">IF(C28&lt;$D$8,$D$8-C28,0)</f>
        <v>0</v>
      </c>
      <c r="G28" s="125" t="n">
        <f aca="false">ROUND(A28-$J$47-(A28-$J$47)*$J$48,4)</f>
        <v>4.8761</v>
      </c>
      <c r="H28" s="126" t="n">
        <f aca="false">+G28*E28</f>
        <v>6671.96763</v>
      </c>
      <c r="I28" s="112" t="n">
        <f aca="false">IF(G28&gt;$F$47,($F$47-G28)*F28,0)</f>
        <v>0</v>
      </c>
      <c r="J28" s="148" t="n">
        <f aca="false">C28*$J$11</f>
        <v>2786.309</v>
      </c>
    </row>
    <row r="29" customFormat="false" ht="14.25" hidden="false" customHeight="true" outlineLevel="0" collapsed="false">
      <c r="A29" s="122" t="n">
        <f aca="false">'$ VOLS'!C131</f>
        <v>4.975</v>
      </c>
      <c r="B29" s="123" t="n">
        <f aca="false">+B28+1</f>
        <v>36968</v>
      </c>
      <c r="C29" s="104" t="n">
        <v>2712</v>
      </c>
      <c r="D29" s="124" t="n">
        <f aca="false">IF(C29&gt;$D$7,$D$7,C29)</f>
        <v>1360.7</v>
      </c>
      <c r="E29" s="124" t="n">
        <f aca="false">IF(C29&gt;$D$7,C29-D29,0)</f>
        <v>1351.3</v>
      </c>
      <c r="F29" s="124" t="n">
        <f aca="false">IF(C29&lt;$D$8,$D$8-C29,0)</f>
        <v>0</v>
      </c>
      <c r="G29" s="125" t="n">
        <f aca="false">ROUND(A29-$J$47-(A29-$J$47)*$J$48,4)</f>
        <v>4.8761</v>
      </c>
      <c r="H29" s="126" t="n">
        <f aca="false">+G29*E29</f>
        <v>6589.07393</v>
      </c>
      <c r="I29" s="112" t="n">
        <f aca="false">IF(G29&gt;$F$47,($F$47-G29)*F29,0)</f>
        <v>0</v>
      </c>
      <c r="J29" s="148" t="n">
        <f aca="false">C29*$J$11</f>
        <v>2768.952</v>
      </c>
    </row>
    <row r="30" customFormat="false" ht="14.25" hidden="false" customHeight="true" outlineLevel="0" collapsed="false">
      <c r="A30" s="122" t="n">
        <f aca="false">'$ VOLS'!C132</f>
        <v>4.975</v>
      </c>
      <c r="B30" s="123" t="n">
        <f aca="false">+B29+1</f>
        <v>36969</v>
      </c>
      <c r="C30" s="104" t="n">
        <v>2791</v>
      </c>
      <c r="D30" s="124" t="n">
        <f aca="false">IF(C30&gt;$D$7,$D$7,C30)</f>
        <v>1360.7</v>
      </c>
      <c r="E30" s="124" t="n">
        <f aca="false">IF(C30&gt;$D$7,C30-D30,0)</f>
        <v>1430.3</v>
      </c>
      <c r="F30" s="124" t="n">
        <f aca="false">IF(C30&lt;$D$8,$D$8-C30,0)</f>
        <v>0</v>
      </c>
      <c r="G30" s="125" t="n">
        <f aca="false">ROUND(A30-$J$47-(A30-$J$47)*$J$48,4)</f>
        <v>4.8761</v>
      </c>
      <c r="H30" s="126" t="n">
        <f aca="false">+G30*E30</f>
        <v>6974.28583</v>
      </c>
      <c r="I30" s="112" t="n">
        <f aca="false">IF(G30&gt;$F$47,($F$47-G30)*F30,0)</f>
        <v>0</v>
      </c>
      <c r="J30" s="148" t="n">
        <f aca="false">C30*$J$11</f>
        <v>2849.611</v>
      </c>
    </row>
    <row r="31" customFormat="false" ht="14.25" hidden="false" customHeight="true" outlineLevel="0" collapsed="false">
      <c r="A31" s="122" t="n">
        <f aca="false">'$ VOLS'!C133</f>
        <v>5.07</v>
      </c>
      <c r="B31" s="123" t="n">
        <f aca="false">+B30+1</f>
        <v>36970</v>
      </c>
      <c r="C31" s="104" t="n">
        <v>2805</v>
      </c>
      <c r="D31" s="124" t="n">
        <f aca="false">IF(C31&gt;$D$7,$D$7,C31)</f>
        <v>1360.7</v>
      </c>
      <c r="E31" s="124" t="n">
        <f aca="false">IF(C31&gt;$D$7,C31-D31,0)</f>
        <v>1444.3</v>
      </c>
      <c r="F31" s="124" t="n">
        <f aca="false">IF(C31&lt;$D$8,$D$8-C31,0)</f>
        <v>0</v>
      </c>
      <c r="G31" s="125" t="n">
        <f aca="false">ROUND(A31-$J$47-(A31-$J$47)*$J$48,4)</f>
        <v>4.9706</v>
      </c>
      <c r="H31" s="126" t="n">
        <f aca="false">+G31*E31</f>
        <v>7179.03758</v>
      </c>
      <c r="I31" s="112" t="n">
        <f aca="false">IF(G31&gt;$F$47,($F$47-G31)*F31,0)</f>
        <v>-0</v>
      </c>
      <c r="J31" s="148" t="n">
        <f aca="false">C31*$J$11</f>
        <v>2863.905</v>
      </c>
    </row>
    <row r="32" customFormat="false" ht="14.25" hidden="false" customHeight="true" outlineLevel="0" collapsed="false">
      <c r="A32" s="122" t="n">
        <f aca="false">'$ VOLS'!C134</f>
        <v>5.1</v>
      </c>
      <c r="B32" s="123" t="n">
        <f aca="false">+B31+1</f>
        <v>36971</v>
      </c>
      <c r="C32" s="104" t="n">
        <v>2805</v>
      </c>
      <c r="D32" s="124" t="n">
        <f aca="false">IF(C32&gt;$D$7,$D$7,C32)</f>
        <v>1360.7</v>
      </c>
      <c r="E32" s="124" t="n">
        <f aca="false">IF(C32&gt;$D$7,C32-D32,0)</f>
        <v>1444.3</v>
      </c>
      <c r="F32" s="124" t="n">
        <f aca="false">IF(C32&lt;$D$8,$D$8-C32,0)</f>
        <v>0</v>
      </c>
      <c r="G32" s="125" t="n">
        <f aca="false">ROUND(A32-$J$47-(A32-$J$47)*$J$48,4)</f>
        <v>5.0005</v>
      </c>
      <c r="H32" s="126" t="n">
        <f aca="false">+G32*E32</f>
        <v>7222.22215</v>
      </c>
      <c r="I32" s="112" t="n">
        <f aca="false">IF(G32&gt;$F$47,($F$47-G32)*F32,0)</f>
        <v>-0</v>
      </c>
      <c r="J32" s="148" t="n">
        <f aca="false">C32*$J$11</f>
        <v>2863.905</v>
      </c>
    </row>
    <row r="33" customFormat="false" ht="14.25" hidden="false" customHeight="true" outlineLevel="0" collapsed="false">
      <c r="A33" s="122" t="n">
        <f aca="false">'$ VOLS'!C135</f>
        <v>5.18</v>
      </c>
      <c r="B33" s="123" t="n">
        <f aca="false">+B32+1</f>
        <v>36972</v>
      </c>
      <c r="C33" s="104" t="n">
        <v>2805</v>
      </c>
      <c r="D33" s="124" t="n">
        <f aca="false">IF(C33&gt;$D$7,$D$7,C33)</f>
        <v>1360.7</v>
      </c>
      <c r="E33" s="124" t="n">
        <f aca="false">IF(C33&gt;$D$7,C33-D33,0)</f>
        <v>1444.3</v>
      </c>
      <c r="F33" s="124" t="n">
        <f aca="false">IF(C33&lt;$D$8,$D$8-C33,0)</f>
        <v>0</v>
      </c>
      <c r="G33" s="125" t="n">
        <f aca="false">ROUND(A33-$J$47-(A33-$J$47)*$J$48,4)</f>
        <v>5.0801</v>
      </c>
      <c r="H33" s="126" t="n">
        <f aca="false">+G33*E33</f>
        <v>7337.18843</v>
      </c>
      <c r="I33" s="112" t="n">
        <f aca="false">IF(G33&gt;$F$47,($F$47-G33)*F33,0)</f>
        <v>-0</v>
      </c>
      <c r="J33" s="148" t="n">
        <f aca="false">C33*$J$11</f>
        <v>2863.905</v>
      </c>
    </row>
    <row r="34" customFormat="false" ht="14.25" hidden="false" customHeight="true" outlineLevel="0" collapsed="false">
      <c r="A34" s="122" t="n">
        <f aca="false">'$ VOLS'!C136</f>
        <v>5.045</v>
      </c>
      <c r="B34" s="123" t="n">
        <f aca="false">+B33+1</f>
        <v>36973</v>
      </c>
      <c r="C34" s="104" t="n">
        <v>2805</v>
      </c>
      <c r="D34" s="124" t="n">
        <f aca="false">IF(C34&gt;$D$7,$D$7,C34)</f>
        <v>1360.7</v>
      </c>
      <c r="E34" s="124" t="n">
        <f aca="false">IF(C34&gt;$D$7,C34-D34,0)</f>
        <v>1444.3</v>
      </c>
      <c r="F34" s="124" t="n">
        <f aca="false">IF(C34&lt;$D$8,$D$8-C34,0)</f>
        <v>0</v>
      </c>
      <c r="G34" s="125" t="n">
        <f aca="false">ROUND(A34-$J$47-(A34-$J$47)*$J$48,4)</f>
        <v>4.9457</v>
      </c>
      <c r="H34" s="126" t="n">
        <f aca="false">+G34*E34</f>
        <v>7143.07451</v>
      </c>
      <c r="I34" s="112" t="n">
        <f aca="false">IF(G34&gt;$F$47,($F$47-G34)*F34,0)</f>
        <v>-0</v>
      </c>
      <c r="J34" s="148" t="n">
        <f aca="false">C34*$J$11</f>
        <v>2863.905</v>
      </c>
    </row>
    <row r="35" customFormat="false" ht="14.25" hidden="false" customHeight="true" outlineLevel="0" collapsed="false">
      <c r="A35" s="122" t="n">
        <f aca="false">'$ VOLS'!C137</f>
        <v>5.245</v>
      </c>
      <c r="B35" s="123" t="n">
        <f aca="false">+B34+1</f>
        <v>36974</v>
      </c>
      <c r="C35" s="104" t="n">
        <v>2805</v>
      </c>
      <c r="D35" s="124" t="n">
        <f aca="false">IF(C35&gt;$D$7,$D$7,C35)</f>
        <v>1360.7</v>
      </c>
      <c r="E35" s="124" t="n">
        <f aca="false">IF(C35&gt;$D$7,C35-D35,0)</f>
        <v>1444.3</v>
      </c>
      <c r="F35" s="124" t="n">
        <f aca="false">IF(C35&lt;$D$8,$D$8-C35,0)</f>
        <v>0</v>
      </c>
      <c r="G35" s="125" t="n">
        <f aca="false">ROUND(A35-$J$47-(A35-$J$47)*$J$48,4)</f>
        <v>5.1448</v>
      </c>
      <c r="H35" s="126" t="n">
        <f aca="false">+G35*E35</f>
        <v>7430.63464</v>
      </c>
      <c r="I35" s="112" t="n">
        <f aca="false">IF(G35&gt;$F$47,($F$47-G35)*F35,0)</f>
        <v>-0</v>
      </c>
      <c r="J35" s="148" t="n">
        <f aca="false">C35*$J$11</f>
        <v>2863.905</v>
      </c>
    </row>
    <row r="36" customFormat="false" ht="14.25" hidden="false" customHeight="true" outlineLevel="0" collapsed="false">
      <c r="A36" s="122" t="n">
        <f aca="false">'$ VOLS'!C138</f>
        <v>5.245</v>
      </c>
      <c r="B36" s="123" t="n">
        <f aca="false">+B35+1</f>
        <v>36975</v>
      </c>
      <c r="C36" s="104" t="n">
        <v>2454</v>
      </c>
      <c r="D36" s="124" t="n">
        <f aca="false">IF(C36&gt;$D$7,$D$7,C36)</f>
        <v>1360.7</v>
      </c>
      <c r="E36" s="124" t="n">
        <f aca="false">IF(C36&gt;$D$7,C36-D36,0)</f>
        <v>1093.3</v>
      </c>
      <c r="F36" s="124" t="n">
        <f aca="false">IF(C36&lt;$D$8,$D$8-C36,0)</f>
        <v>0</v>
      </c>
      <c r="G36" s="125" t="n">
        <f aca="false">ROUND(A36-$J$47-(A36-$J$47)*$J$48,4)</f>
        <v>5.1448</v>
      </c>
      <c r="H36" s="126" t="n">
        <f aca="false">+G36*E36</f>
        <v>5624.80984</v>
      </c>
      <c r="I36" s="112" t="n">
        <f aca="false">IF(G36&gt;$F$47,($F$47-G36)*F36,0)</f>
        <v>-0</v>
      </c>
      <c r="J36" s="148" t="n">
        <f aca="false">C36*$J$11</f>
        <v>2505.534</v>
      </c>
    </row>
    <row r="37" customFormat="false" ht="14.25" hidden="false" customHeight="true" outlineLevel="0" collapsed="false">
      <c r="A37" s="122" t="n">
        <f aca="false">'$ VOLS'!C139</f>
        <v>5.245</v>
      </c>
      <c r="B37" s="123" t="n">
        <f aca="false">+B36+1</f>
        <v>36976</v>
      </c>
      <c r="C37" s="104" t="n">
        <v>2805</v>
      </c>
      <c r="D37" s="124" t="n">
        <f aca="false">IF(C37&gt;$D$7,$D$7,C37)</f>
        <v>1360.7</v>
      </c>
      <c r="E37" s="124" t="n">
        <f aca="false">IF(C37&gt;$D$7,C37-D37,0)</f>
        <v>1444.3</v>
      </c>
      <c r="F37" s="124" t="n">
        <f aca="false">IF(C37&lt;$D$8,$D$8-C37,0)</f>
        <v>0</v>
      </c>
      <c r="G37" s="125" t="n">
        <f aca="false">ROUND(A37-$J$47-(A37-$J$47)*$J$48,4)</f>
        <v>5.1448</v>
      </c>
      <c r="H37" s="126" t="n">
        <f aca="false">+G37*E37</f>
        <v>7430.63464</v>
      </c>
      <c r="I37" s="112" t="n">
        <f aca="false">IF(G37&gt;$F$47,($F$47-G37)*F37,0)</f>
        <v>-0</v>
      </c>
      <c r="J37" s="148" t="n">
        <f aca="false">C37*$J$11</f>
        <v>2863.905</v>
      </c>
    </row>
    <row r="38" customFormat="false" ht="14.25" hidden="false" customHeight="true" outlineLevel="0" collapsed="false">
      <c r="A38" s="122" t="n">
        <f aca="false">'$ VOLS'!C140</f>
        <v>5.19</v>
      </c>
      <c r="B38" s="123" t="n">
        <f aca="false">+B37+1</f>
        <v>36977</v>
      </c>
      <c r="C38" s="104" t="n">
        <v>2555</v>
      </c>
      <c r="D38" s="124" t="n">
        <f aca="false">IF(C38&gt;$D$7,$D$7,C38)</f>
        <v>1360.7</v>
      </c>
      <c r="E38" s="124" t="n">
        <f aca="false">IF(C38&gt;$D$7,C38-D38,0)</f>
        <v>1194.3</v>
      </c>
      <c r="F38" s="124" t="n">
        <f aca="false">IF(C38&lt;$D$8,$D$8-C38,0)</f>
        <v>0</v>
      </c>
      <c r="G38" s="125" t="n">
        <f aca="false">ROUND(A38-$J$47-(A38-$J$47)*$J$48,4)</f>
        <v>5.0901</v>
      </c>
      <c r="H38" s="126" t="n">
        <f aca="false">+G38*E38</f>
        <v>6079.10643</v>
      </c>
      <c r="I38" s="112" t="n">
        <f aca="false">IF(G38&gt;$F$47,($F$47-G38)*F38,0)</f>
        <v>-0</v>
      </c>
      <c r="J38" s="148" t="n">
        <f aca="false">C38*$J$11</f>
        <v>2608.655</v>
      </c>
    </row>
    <row r="39" customFormat="false" ht="14.25" hidden="false" customHeight="true" outlineLevel="0" collapsed="false">
      <c r="A39" s="122" t="n">
        <f aca="false">'$ VOLS'!C141</f>
        <v>5.335</v>
      </c>
      <c r="B39" s="123" t="n">
        <f aca="false">+B38+1</f>
        <v>36978</v>
      </c>
      <c r="C39" s="104" t="n">
        <v>2222</v>
      </c>
      <c r="D39" s="124" t="n">
        <f aca="false">IF(C39&gt;$D$7,$D$7,C39)</f>
        <v>1360.7</v>
      </c>
      <c r="E39" s="124" t="n">
        <f aca="false">IF(C39&gt;$D$7,C39-D39,0)</f>
        <v>861.3</v>
      </c>
      <c r="F39" s="124" t="n">
        <f aca="false">IF(C39&lt;$D$8,$D$8-C39,0)</f>
        <v>0</v>
      </c>
      <c r="G39" s="125" t="n">
        <f aca="false">ROUND(A39-$J$47-(A39-$J$47)*$J$48,4)</f>
        <v>5.2344</v>
      </c>
      <c r="H39" s="126" t="n">
        <f aca="false">+G39*E39</f>
        <v>4508.38872</v>
      </c>
      <c r="I39" s="112" t="n">
        <f aca="false">IF(G39&gt;$F$47,($F$47-G39)*F39,0)</f>
        <v>-0</v>
      </c>
      <c r="J39" s="148" t="n">
        <f aca="false">C39*$J$11</f>
        <v>2268.662</v>
      </c>
    </row>
    <row r="40" customFormat="false" ht="14.25" hidden="false" customHeight="true" outlineLevel="0" collapsed="false">
      <c r="A40" s="122" t="n">
        <f aca="false">'$ VOLS'!C142</f>
        <v>5.535</v>
      </c>
      <c r="B40" s="123" t="n">
        <f aca="false">+B39+1</f>
        <v>36979</v>
      </c>
      <c r="C40" s="104" t="n">
        <v>2471</v>
      </c>
      <c r="D40" s="124" t="n">
        <f aca="false">IF(C40&gt;$D$7,$D$7,C40)</f>
        <v>1360.7</v>
      </c>
      <c r="E40" s="124" t="n">
        <f aca="false">IF(C40&gt;$D$7,C40-D40,0)</f>
        <v>1110.3</v>
      </c>
      <c r="F40" s="124" t="n">
        <f aca="false">IF(C40&lt;$D$8,$D$8-C40,0)</f>
        <v>0</v>
      </c>
      <c r="G40" s="125" t="n">
        <f aca="false">ROUND(A40-$J$47-(A40-$J$47)*$J$48,4)</f>
        <v>5.4335</v>
      </c>
      <c r="H40" s="126" t="n">
        <f aca="false">+G40*E40</f>
        <v>6032.81505</v>
      </c>
      <c r="I40" s="112" t="n">
        <f aca="false">IF(G40&gt;$F$47,($F$47-G40)*F40,0)</f>
        <v>-0</v>
      </c>
      <c r="J40" s="148" t="n">
        <f aca="false">C40*$J$11</f>
        <v>2522.891</v>
      </c>
    </row>
    <row r="41" customFormat="false" ht="14.25" hidden="false" customHeight="true" outlineLevel="0" collapsed="false">
      <c r="A41" s="122" t="n">
        <f aca="false">'$ VOLS'!C143</f>
        <v>5.305</v>
      </c>
      <c r="B41" s="123" t="n">
        <f aca="false">+B40+1</f>
        <v>36980</v>
      </c>
      <c r="C41" s="104" t="n">
        <v>2471</v>
      </c>
      <c r="D41" s="124" t="n">
        <f aca="false">IF(C41&gt;$D$7,$D$7,C41)</f>
        <v>1360.7</v>
      </c>
      <c r="E41" s="124" t="n">
        <f aca="false">IF(C41&gt;$D$7,C41-D41,0)</f>
        <v>1110.3</v>
      </c>
      <c r="F41" s="124" t="n">
        <f aca="false">IF(C41&lt;$D$8,$D$8-C41,0)</f>
        <v>0</v>
      </c>
      <c r="G41" s="125" t="n">
        <f aca="false">ROUND(A41-$J$47-(A41-$J$47)*$J$48,4)</f>
        <v>5.2046</v>
      </c>
      <c r="H41" s="126" t="n">
        <f aca="false">+G41*E41</f>
        <v>5778.66738</v>
      </c>
      <c r="I41" s="112" t="n">
        <f aca="false">IF(G41&gt;$F$47,($F$47-G41)*F41,0)</f>
        <v>-0</v>
      </c>
      <c r="J41" s="148" t="n">
        <f aca="false">C41*$J$11</f>
        <v>2522.891</v>
      </c>
    </row>
    <row r="42" customFormat="false" ht="14.25" hidden="false" customHeight="true" outlineLevel="0" collapsed="false">
      <c r="A42" s="122" t="n">
        <f aca="false">'$ VOLS'!C144</f>
        <v>5.35</v>
      </c>
      <c r="B42" s="123" t="n">
        <f aca="false">+B41+1</f>
        <v>36981</v>
      </c>
      <c r="C42" s="104" t="n">
        <v>2471</v>
      </c>
      <c r="D42" s="124" t="n">
        <f aca="false">IF(C42&gt;$D$7,$D$7,C42)</f>
        <v>1360.7</v>
      </c>
      <c r="E42" s="124" t="n">
        <f aca="false">IF(C42&gt;$D$7,C42-D42,0)</f>
        <v>1110.3</v>
      </c>
      <c r="F42" s="124" t="n">
        <v>0</v>
      </c>
      <c r="G42" s="125" t="n">
        <f aca="false">ROUND(A42-$J$47-(A42-$J$47)*$J$48,4)</f>
        <v>5.2494</v>
      </c>
      <c r="H42" s="126" t="n">
        <f aca="false">+G42*E42</f>
        <v>5828.40882</v>
      </c>
      <c r="I42" s="112" t="n">
        <f aca="false">IF(G42&gt;$F$47,($F$47-G42)*F42,0)</f>
        <v>-0</v>
      </c>
      <c r="J42" s="148" t="n">
        <f aca="false">C42*$J$11</f>
        <v>2522.891</v>
      </c>
    </row>
    <row r="43" customFormat="false" ht="14.25" hidden="false" customHeight="false" outlineLevel="0" collapsed="false">
      <c r="A43" s="127" t="n">
        <f aca="false">AVERAGE(A12:A42)</f>
        <v>5.17209677419355</v>
      </c>
      <c r="B43" s="123" t="s">
        <v>124</v>
      </c>
      <c r="C43" s="128" t="n">
        <v>2471</v>
      </c>
      <c r="D43" s="128" t="n">
        <f aca="false">SUM(D12:D42)</f>
        <v>42181.7</v>
      </c>
      <c r="E43" s="128" t="n">
        <f aca="false">SUM(E12:E42)</f>
        <v>44633.3</v>
      </c>
      <c r="F43" s="128" t="n">
        <f aca="false">SUM(F12:F42)</f>
        <v>0</v>
      </c>
      <c r="G43" s="127" t="n">
        <f aca="false">AVERAGE(G12:G42)</f>
        <v>5.07226774193548</v>
      </c>
      <c r="H43" s="131" t="n">
        <f aca="false">SUM(H12:H42)</f>
        <v>225950.88359</v>
      </c>
      <c r="I43" s="131" t="n">
        <f aca="false">SUM(I12:I42)</f>
        <v>0</v>
      </c>
      <c r="J43" s="105"/>
    </row>
    <row r="44" customFormat="false" ht="12.75" hidden="false" customHeight="false" outlineLevel="0" collapsed="false">
      <c r="A44" s="101"/>
      <c r="B44" s="28"/>
      <c r="C44" s="29" t="n">
        <f aca="false">D43+E43</f>
        <v>86815</v>
      </c>
      <c r="D44" s="132" t="s">
        <v>6</v>
      </c>
      <c r="E44" s="133" t="s">
        <v>6</v>
      </c>
      <c r="F44" s="29" t="s">
        <v>6</v>
      </c>
      <c r="G44" s="134" t="s">
        <v>6</v>
      </c>
      <c r="H44" s="30"/>
      <c r="I44" s="31"/>
      <c r="J44" s="105"/>
    </row>
    <row r="45" customFormat="false" ht="14.25" hidden="false" customHeight="false" outlineLevel="0" collapsed="false">
      <c r="A45" s="101"/>
      <c r="B45" s="28" t="s">
        <v>6</v>
      </c>
      <c r="C45" s="104" t="n">
        <f aca="false">C43-C44</f>
        <v>-84344</v>
      </c>
      <c r="D45" s="135" t="s">
        <v>125</v>
      </c>
      <c r="E45" s="136" t="s">
        <v>6</v>
      </c>
      <c r="F45" s="137"/>
      <c r="G45" s="30"/>
      <c r="H45" s="30"/>
      <c r="I45" s="31"/>
      <c r="J45" s="30"/>
    </row>
    <row r="46" customFormat="false" ht="5.25" hidden="false" customHeight="true" outlineLevel="0" collapsed="false">
      <c r="A46" s="101"/>
      <c r="B46" s="30"/>
      <c r="C46" s="29"/>
      <c r="D46" s="30"/>
      <c r="E46" s="30"/>
      <c r="F46" s="30"/>
      <c r="G46" s="30"/>
      <c r="H46" s="30"/>
      <c r="I46" s="31"/>
      <c r="J46" s="30"/>
    </row>
    <row r="47" customFormat="false" ht="14.25" hidden="false" customHeight="false" outlineLevel="0" collapsed="false">
      <c r="A47" s="101"/>
      <c r="B47" s="28"/>
      <c r="C47" s="128" t="s">
        <v>126</v>
      </c>
      <c r="D47" s="71"/>
      <c r="E47" s="138" t="n">
        <f aca="false">+D43</f>
        <v>42181.7</v>
      </c>
      <c r="F47" s="42" t="n">
        <f aca="false">'$ VOLS'!C45</f>
        <v>4.9308</v>
      </c>
      <c r="G47" s="41" t="n">
        <f aca="false">+F47*D43</f>
        <v>207989.52636</v>
      </c>
      <c r="H47" s="30"/>
      <c r="I47" s="139" t="s">
        <v>59</v>
      </c>
      <c r="J47" s="72" t="n">
        <f aca="false">+'$ VOLS'!C43</f>
        <v>0.0769</v>
      </c>
    </row>
    <row r="48" customFormat="false" ht="14.25" hidden="false" customHeight="false" outlineLevel="0" collapsed="false">
      <c r="A48" s="101"/>
      <c r="B48" s="28"/>
      <c r="C48" s="128" t="s">
        <v>128</v>
      </c>
      <c r="D48" s="71"/>
      <c r="E48" s="138" t="n">
        <f aca="false">+E43</f>
        <v>44633.3</v>
      </c>
      <c r="F48" s="71"/>
      <c r="G48" s="41" t="n">
        <f aca="false">+H43</f>
        <v>225950.88359</v>
      </c>
      <c r="H48" s="30"/>
      <c r="I48" s="31" t="s">
        <v>129</v>
      </c>
      <c r="J48" s="140" t="n">
        <f aca="false">+'$ VOLS'!C44</f>
        <v>0.0045</v>
      </c>
    </row>
    <row r="49" customFormat="false" ht="14.25" hidden="false" customHeight="false" outlineLevel="0" collapsed="false">
      <c r="A49" s="101"/>
      <c r="B49" s="28"/>
      <c r="C49" s="128" t="s">
        <v>130</v>
      </c>
      <c r="D49" s="71"/>
      <c r="E49" s="141"/>
      <c r="F49" s="71"/>
      <c r="G49" s="142" t="n">
        <f aca="false">+I43</f>
        <v>0</v>
      </c>
      <c r="H49" s="30"/>
      <c r="I49" s="31"/>
      <c r="J49" s="30"/>
    </row>
    <row r="50" customFormat="false" ht="15" hidden="false" customHeight="false" outlineLevel="0" collapsed="false">
      <c r="A50" s="101"/>
      <c r="B50" s="28"/>
      <c r="C50" s="128"/>
      <c r="D50" s="71"/>
      <c r="E50" s="138" t="n">
        <f aca="false">SUM(E47:E49)</f>
        <v>86815</v>
      </c>
      <c r="F50" s="143" t="n">
        <f aca="false">+G50/E50</f>
        <v>4.99844969129759</v>
      </c>
      <c r="G50" s="144" t="n">
        <f aca="false">SUM(G47:G49)</f>
        <v>433940.40995</v>
      </c>
      <c r="H50" s="145"/>
      <c r="I50" s="31"/>
      <c r="J50" s="30"/>
    </row>
    <row r="51" customFormat="false" ht="13.5" hidden="false" customHeight="false" outlineLevel="0" collapsed="false">
      <c r="A51" s="101"/>
      <c r="B51" s="28" t="s">
        <v>6</v>
      </c>
      <c r="C51" s="29"/>
      <c r="D51" s="30"/>
      <c r="E51" s="30"/>
      <c r="F51" s="30"/>
      <c r="G51" s="30"/>
      <c r="H51" s="30"/>
      <c r="I51" s="31"/>
      <c r="J51" s="30"/>
    </row>
    <row r="52" customFormat="false" ht="12" hidden="false" customHeight="true" outlineLevel="0" collapsed="false">
      <c r="A52" s="113"/>
      <c r="B52" s="117"/>
      <c r="C52" s="104"/>
      <c r="D52" s="105"/>
      <c r="E52" s="105"/>
      <c r="F52" s="105"/>
      <c r="G52" s="146" t="s">
        <v>6</v>
      </c>
      <c r="H52" s="113"/>
      <c r="I52" s="147"/>
      <c r="J52" s="113"/>
    </row>
    <row r="53" customFormat="false" ht="12" hidden="false" customHeight="true" outlineLevel="0" collapsed="false">
      <c r="A53" s="113"/>
      <c r="B53" s="117"/>
      <c r="C53" s="104"/>
      <c r="D53" s="105"/>
      <c r="E53" s="105"/>
      <c r="F53" s="105"/>
      <c r="G53" s="105" t="s">
        <v>6</v>
      </c>
      <c r="H53" s="105"/>
      <c r="I53" s="112"/>
      <c r="J53" s="105"/>
    </row>
  </sheetData>
  <printOptions headings="false" gridLines="false" gridLinesSet="true" horizontalCentered="false" verticalCentered="false"/>
  <pageMargins left="0.45" right="0.125" top="0" bottom="0.15" header="0.511811023622047" footer="0.1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1997-09-23T16:45:58Z</dcterms:created>
  <dc:creator/>
  <dc:description>- Oracle 8i ODBC QueryFix Applied</dc:description>
  <dc:language>en-US</dc:language>
  <cp:lastModifiedBy>Bill</cp:lastModifiedBy>
  <cp:lastPrinted>2001-04-25T17:01:05Z</cp:lastPrinted>
  <dcterms:modified xsi:type="dcterms:W3CDTF">2001-04-25T17:57:43Z</dcterms:modified>
  <cp:revision>0</cp:revision>
  <dc:subject/>
  <dc:title/>
</cp:coreProperties>
</file>