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7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$/ton
12,000 btu content big sandy NYMEX Coal + T&amp;H
Conversion factor:
$ coal/24= $mmbtu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9</xdr:colOff>
                <xdr:row>35</xdr:row>
                <xdr:rowOff>3</xdr:rowOff>
              </xdr:from>
              <xdr:to>
                <xdr:col>12</xdr:col>
                <xdr:colOff>31</xdr:colOff>
                <xdr:row>41</xdr:row>
                <xdr:rowOff>2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40</xdr:colOff>
                <xdr:row>36</xdr:row>
                <xdr:rowOff>3</xdr:rowOff>
              </xdr:from>
              <xdr:to>
                <xdr:col>15</xdr:col>
                <xdr:colOff>9</xdr:colOff>
                <xdr:row>40</xdr:row>
                <xdr:rowOff>9</xdr:rowOff>
              </xdr:to>
            </anchor>
          </commentPr>
        </mc:Choice>
        <mc:Fallback/>
      </mc:AlternateContent>
    </comment>
    <comment ref="L39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40</xdr:colOff>
                <xdr:row>37</xdr:row>
                <xdr:rowOff>3</xdr:rowOff>
              </xdr:from>
              <xdr:to>
                <xdr:col>15</xdr:col>
                <xdr:colOff>9</xdr:colOff>
                <xdr:row>41</xdr:row>
                <xdr:rowOff>9</xdr:rowOff>
              </xdr:to>
            </anchor>
          </commentPr>
        </mc:Choice>
        <mc:Fallback/>
      </mc:AlternateContent>
    </commen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Gulf Coast Resid
Quoted in $/Bl.  Conversion is
$FO6*6.306=$/mmbtu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40</xdr:colOff>
                <xdr:row>38</xdr:row>
                <xdr:rowOff>1</xdr:rowOff>
              </xdr:from>
              <xdr:to>
                <xdr:col>15</xdr:col>
                <xdr:colOff>9</xdr:colOff>
                <xdr:row>42</xdr:row>
                <xdr:rowOff>7</xdr:rowOff>
              </xdr:to>
            </anchor>
          </commentPr>
        </mc:Choice>
        <mc:Fallback/>
      </mc:AlternateContent>
    </commen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quoted in Cents/Gal, 42 Gal per Bl.  Coversion is $FO2*7.17 = 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40</xdr:colOff>
                <xdr:row>39</xdr:row>
                <xdr:rowOff>3</xdr:rowOff>
              </xdr:from>
              <xdr:to>
                <xdr:col>15</xdr:col>
                <xdr:colOff>9</xdr:colOff>
                <xdr:row>43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<sst xmlns="http://schemas.openxmlformats.org/spreadsheetml/2006/main" count="133" uniqueCount="106">
  <si>
    <t xml:space="preserve">SOCO</t>
  </si>
  <si>
    <t xml:space="preserve">Geograhic Boundary:</t>
  </si>
  <si>
    <t xml:space="preserve">SE Mississippi, Alabama, Georgia, &amp; Florida panhandle</t>
  </si>
  <si>
    <t xml:space="preserve">Fuel Sources:</t>
  </si>
  <si>
    <t xml:space="preserve">COAL</t>
  </si>
  <si>
    <t xml:space="preserve">Appalachia</t>
  </si>
  <si>
    <t xml:space="preserve">Ill Basin</t>
  </si>
  <si>
    <t xml:space="preserve">S. PRB</t>
  </si>
  <si>
    <t xml:space="preserve">Other</t>
  </si>
  <si>
    <t xml:space="preserve">Imports</t>
  </si>
  <si>
    <t xml:space="preserve">% Delivered</t>
  </si>
  <si>
    <t xml:space="preserve">MS T&amp;H</t>
  </si>
  <si>
    <t xml:space="preserve">AL/FL T&amp;H</t>
  </si>
  <si>
    <t xml:space="preserve">GA T&amp;H</t>
  </si>
  <si>
    <t xml:space="preserve">BTU Content</t>
  </si>
  <si>
    <t xml:space="preserve">Conversion</t>
  </si>
  <si>
    <t xml:space="preserve">Natural Gas</t>
  </si>
  <si>
    <t xml:space="preserve">Southern Co., the main ute pulls off of SONAT which historically trades -.02 to Henry hub</t>
  </si>
  <si>
    <t xml:space="preserve">FO2/FO6</t>
  </si>
  <si>
    <t xml:space="preserve">Use Gulf Coast Resid and Heating Oil prices, with minimal variable costs</t>
  </si>
  <si>
    <t xml:space="preserve">FO6(resid) is qouted in $/Bl, conversion is .1586</t>
  </si>
  <si>
    <t xml:space="preserve">FO2(HO) is quoted in Cents/Gallon, conversion is 7.17</t>
  </si>
  <si>
    <t xml:space="preserve">Load Mix:</t>
  </si>
  <si>
    <t xml:space="preserve">Stack/Outages:</t>
  </si>
  <si>
    <t xml:space="preserve">Winter</t>
  </si>
  <si>
    <t xml:space="preserve">Summer</t>
  </si>
  <si>
    <t xml:space="preserve">Marginal</t>
  </si>
  <si>
    <t xml:space="preserve">New</t>
  </si>
  <si>
    <t xml:space="preserve">Total</t>
  </si>
  <si>
    <t xml:space="preserve">%</t>
  </si>
  <si>
    <t xml:space="preserve">Fuel</t>
  </si>
  <si>
    <t xml:space="preserve">$</t>
  </si>
  <si>
    <t xml:space="preserve">MW(h)</t>
  </si>
  <si>
    <t xml:space="preserve">Increm</t>
  </si>
  <si>
    <t xml:space="preserve">Fuel Type</t>
  </si>
  <si>
    <t xml:space="preserve">HeatRate</t>
  </si>
  <si>
    <t xml:space="preserve">Cap</t>
  </si>
  <si>
    <t xml:space="preserve">Cost</t>
  </si>
  <si>
    <t xml:space="preserve">mmbtu</t>
  </si>
  <si>
    <t xml:space="preserve">MW</t>
  </si>
  <si>
    <t xml:space="preserve">Hydro</t>
  </si>
  <si>
    <t xml:space="preserve">Nuke</t>
  </si>
  <si>
    <t xml:space="preserve">Coal</t>
  </si>
  <si>
    <t xml:space="preserve">NG-CC</t>
  </si>
  <si>
    <t xml:space="preserve">NG-CT</t>
  </si>
  <si>
    <t xml:space="preserve">FO6-Resid</t>
  </si>
  <si>
    <t xml:space="preserve">FO2-HO</t>
  </si>
  <si>
    <t xml:space="preserve">*** SOCO has 1500MW of COGEN which could switch to the GRID if prices permit</t>
  </si>
  <si>
    <t xml:space="preserve">Capacity Additions</t>
  </si>
  <si>
    <t xml:space="preserve">Seasonal Demand/Outages</t>
  </si>
  <si>
    <t xml:space="preserve">Year</t>
  </si>
  <si>
    <t xml:space="preserve">Gas-CC</t>
  </si>
  <si>
    <t xml:space="preserve">Gas-CT</t>
  </si>
  <si>
    <t xml:space="preserve">Cogen</t>
  </si>
  <si>
    <t xml:space="preserve">Totals</t>
  </si>
  <si>
    <t xml:space="preserve">16 hr Peak</t>
  </si>
  <si>
    <t xml:space="preserve">Peak Range</t>
  </si>
  <si>
    <t xml:space="preserve">Seasonal</t>
  </si>
  <si>
    <t xml:space="preserve">Src/Snk</t>
  </si>
  <si>
    <t xml:space="preserve">*Normal</t>
  </si>
  <si>
    <t xml:space="preserve">Q1-2002</t>
  </si>
  <si>
    <t xml:space="preserve">Month</t>
  </si>
  <si>
    <t xml:space="preserve">Avg.</t>
  </si>
  <si>
    <t xml:space="preserve">Max</t>
  </si>
  <si>
    <t xml:space="preserve">Min</t>
  </si>
  <si>
    <t xml:space="preserve">Interch</t>
  </si>
  <si>
    <t xml:space="preserve">Outages</t>
  </si>
  <si>
    <t xml:space="preserve">Q2-2002</t>
  </si>
  <si>
    <t xml:space="preserve">Jan</t>
  </si>
  <si>
    <t xml:space="preserve">Q3-2002</t>
  </si>
  <si>
    <t xml:space="preserve">Feb</t>
  </si>
  <si>
    <t xml:space="preserve">Q4-2002</t>
  </si>
  <si>
    <t xml:space="preserve">Mar</t>
  </si>
  <si>
    <t xml:space="preserve">Apr</t>
  </si>
  <si>
    <t xml:space="preserve">Q1-2003</t>
  </si>
  <si>
    <t xml:space="preserve">May</t>
  </si>
  <si>
    <t xml:space="preserve">Q2-2003</t>
  </si>
  <si>
    <t xml:space="preserve">Jun</t>
  </si>
  <si>
    <t xml:space="preserve">Q3-2003</t>
  </si>
  <si>
    <t xml:space="preserve">Jul</t>
  </si>
  <si>
    <t xml:space="preserve">Q4-2003</t>
  </si>
  <si>
    <t xml:space="preserve">Aug</t>
  </si>
  <si>
    <t xml:space="preserve">Sep</t>
  </si>
  <si>
    <t xml:space="preserve">Q1-2004</t>
  </si>
  <si>
    <t xml:space="preserve">Oct</t>
  </si>
  <si>
    <t xml:space="preserve">Q2-2004</t>
  </si>
  <si>
    <t xml:space="preserve">Nov</t>
  </si>
  <si>
    <t xml:space="preserve">Q3-2004</t>
  </si>
  <si>
    <t xml:space="preserve">Dec</t>
  </si>
  <si>
    <t xml:space="preserve">Q4-2004</t>
  </si>
  <si>
    <t xml:space="preserve">*Outages include 5% forced out</t>
  </si>
  <si>
    <t xml:space="preserve">TOTAL</t>
  </si>
  <si>
    <t xml:space="preserve">Top 5 Utes:</t>
  </si>
  <si>
    <t xml:space="preserve">FO6</t>
  </si>
  <si>
    <t xml:space="preserve">FO2</t>
  </si>
  <si>
    <t xml:space="preserve">Georgia Pwr</t>
  </si>
  <si>
    <t xml:space="preserve">Ala Pwr Co.</t>
  </si>
  <si>
    <t xml:space="preserve">Southern Nuclear</t>
  </si>
  <si>
    <t xml:space="preserve">Miss Pwr Co.</t>
  </si>
  <si>
    <t xml:space="preserve">Gulf Pwr Co.</t>
  </si>
  <si>
    <t xml:space="preserve">Top 5 Merchant(EOY '02):</t>
  </si>
  <si>
    <t xml:space="preserve">Duke</t>
  </si>
  <si>
    <t xml:space="preserve">Tenaska</t>
  </si>
  <si>
    <t xml:space="preserve">Morgan Stanley</t>
  </si>
  <si>
    <t xml:space="preserve">El Paso</t>
  </si>
  <si>
    <t xml:space="preserve">Dynegy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</si>
</sst>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_(\$* #,##0.00_);_(\$* \(#,##0.00\);_(\$* \-??_);_(@_)"/>
    <numFmt numFmtId="167" formatCode="0.00000"/>
    <numFmt numFmtId="168" formatCode="0.0000"/>
    <numFmt numFmtId="169" formatCode="[$-409]m/d/yyyy"/>
    <numFmt numFmtId="170" formatCode="m/d/yy"/>
    <numFmt numFmtId="171" formatCode="_(\$* #,##0.0000_);_(\$* \(#,##0.0000\);_(\$* \-??_);_(@_)"/>
    <numFmt numFmtId="172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7"/>
      <color rgb="FF0000FF"/>
      <name val="Arial"/>
      <family val="2"/>
    </font>
    <font>
      <b val="true"/>
      <u val="singl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3.85"/>
    <col collapsed="false" customWidth="true" hidden="false" outlineLevel="0" max="3" min="3" style="0" width="10.71"/>
    <col collapsed="false" customWidth="true" hidden="false" outlineLevel="0" max="4" min="4" style="0" width="9.99"/>
    <col collapsed="false" customWidth="true" hidden="false" outlineLevel="0" max="5" min="5" style="0" width="8.7"/>
    <col collapsed="false" customWidth="true" hidden="false" outlineLevel="0" max="6" min="6" style="0" width="6.85"/>
    <col collapsed="false" customWidth="true" hidden="false" outlineLevel="0" max="7" min="7" style="0" width="7.85"/>
    <col collapsed="false" customWidth="true" hidden="false" outlineLevel="0" max="8" min="8" style="0" width="6.28"/>
    <col collapsed="false" customWidth="true" hidden="false" outlineLevel="0" max="11" min="10" style="0" width="8.41"/>
    <col collapsed="false" customWidth="true" hidden="false" outlineLevel="0" max="12" min="12" style="0" width="6.99"/>
    <col collapsed="false" customWidth="true" hidden="false" outlineLevel="0" max="13" min="13" style="0" width="7.99"/>
    <col collapsed="false" customWidth="true" hidden="false" outlineLevel="0" max="14" min="14" style="0" width="7.85"/>
    <col collapsed="false" customWidth="true" hidden="false" outlineLevel="0" max="15" min="15" style="0" width="6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2.75" hidden="false" customHeight="false" outlineLevel="0" collapsed="false">
      <c r="A4" s="3" t="s">
        <v>1</v>
      </c>
      <c r="B4" s="2"/>
      <c r="C4" s="2"/>
      <c r="D4" s="2" t="s">
        <v>2</v>
      </c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A7" s="3" t="s">
        <v>3</v>
      </c>
      <c r="B7" s="3"/>
    </row>
    <row r="8" customFormat="false" ht="12.75" hidden="false" customHeight="false" outlineLevel="0" collapsed="false">
      <c r="A8" s="2"/>
      <c r="B8" s="2"/>
    </row>
    <row r="9" customFormat="false" ht="12.75" hidden="false" customHeight="false" outlineLevel="0" collapsed="false">
      <c r="A9" s="2"/>
      <c r="B9" s="4" t="s">
        <v>4</v>
      </c>
      <c r="C9" s="2"/>
      <c r="D9" s="2"/>
      <c r="E9" s="2"/>
      <c r="F9" s="2"/>
      <c r="G9" s="2"/>
    </row>
    <row r="10" customFormat="false" ht="12.75" hidden="false" customHeight="false" outlineLevel="0" collapsed="false">
      <c r="A10" s="2"/>
      <c r="B10" s="2"/>
      <c r="C10" s="5" t="s">
        <v>5</v>
      </c>
      <c r="D10" s="6" t="s">
        <v>6</v>
      </c>
      <c r="E10" s="6" t="s">
        <v>7</v>
      </c>
      <c r="F10" s="6" t="s">
        <v>8</v>
      </c>
      <c r="G10" s="7" t="s">
        <v>9</v>
      </c>
    </row>
    <row r="11" customFormat="false" ht="12.75" hidden="false" customHeight="false" outlineLevel="0" collapsed="false">
      <c r="A11" s="2"/>
      <c r="B11" s="3" t="s">
        <v>10</v>
      </c>
      <c r="C11" s="8" t="n">
        <v>0.52</v>
      </c>
      <c r="D11" s="9" t="n">
        <v>0.14</v>
      </c>
      <c r="E11" s="9" t="n">
        <v>0.29</v>
      </c>
      <c r="F11" s="9" t="n">
        <v>0.04</v>
      </c>
      <c r="G11" s="10" t="n">
        <v>0.01</v>
      </c>
    </row>
    <row r="12" customFormat="false" ht="12.75" hidden="false" customHeight="false" outlineLevel="0" collapsed="false">
      <c r="A12" s="2"/>
      <c r="B12" s="3" t="s">
        <v>11</v>
      </c>
      <c r="C12" s="11" t="n">
        <v>13.98</v>
      </c>
      <c r="D12" s="12" t="n">
        <v>10.7</v>
      </c>
      <c r="E12" s="12" t="n">
        <v>19</v>
      </c>
      <c r="F12" s="13"/>
      <c r="G12" s="14"/>
    </row>
    <row r="13" customFormat="false" ht="12.75" hidden="false" customHeight="false" outlineLevel="0" collapsed="false">
      <c r="A13" s="2"/>
      <c r="B13" s="3" t="s">
        <v>12</v>
      </c>
      <c r="C13" s="15" t="n">
        <v>11.01</v>
      </c>
      <c r="D13" s="16" t="n">
        <v>7.12</v>
      </c>
      <c r="E13" s="16" t="n">
        <v>21</v>
      </c>
      <c r="F13" s="17"/>
      <c r="G13" s="18"/>
    </row>
    <row r="14" customFormat="false" ht="12.75" hidden="false" customHeight="false" outlineLevel="0" collapsed="false">
      <c r="A14" s="2"/>
      <c r="B14" s="3" t="s">
        <v>13</v>
      </c>
      <c r="C14" s="15" t="n">
        <v>12.11</v>
      </c>
      <c r="D14" s="16" t="n">
        <v>11.04</v>
      </c>
      <c r="E14" s="16" t="n">
        <v>21</v>
      </c>
      <c r="F14" s="17"/>
      <c r="G14" s="18"/>
    </row>
    <row r="15" customFormat="false" ht="12.75" hidden="false" customHeight="false" outlineLevel="0" collapsed="false">
      <c r="A15" s="2"/>
      <c r="B15" s="3" t="s">
        <v>14</v>
      </c>
      <c r="C15" s="19" t="n">
        <v>12000</v>
      </c>
      <c r="D15" s="20" t="n">
        <v>11300</v>
      </c>
      <c r="E15" s="20" t="n">
        <v>8600</v>
      </c>
      <c r="F15" s="20"/>
      <c r="G15" s="21"/>
      <c r="H15" s="2"/>
    </row>
    <row r="16" customFormat="false" ht="12.75" hidden="false" customHeight="false" outlineLevel="0" collapsed="false">
      <c r="A16" s="2"/>
      <c r="B16" s="3" t="s">
        <v>15</v>
      </c>
      <c r="C16" s="22" t="n">
        <f aca="false">1/24</f>
        <v>0.0416666666666667</v>
      </c>
      <c r="D16" s="23" t="n">
        <f aca="false">1/22.6</f>
        <v>0.0442477876106195</v>
      </c>
      <c r="E16" s="23" t="n">
        <f aca="false">1/17.2</f>
        <v>0.0581395348837209</v>
      </c>
      <c r="F16" s="20"/>
      <c r="G16" s="21"/>
      <c r="H16" s="2"/>
    </row>
    <row r="17" customFormat="false" ht="12.75" hidden="false" customHeight="false" outlineLevel="0" collapsed="false">
      <c r="A17" s="2"/>
      <c r="B17" s="2"/>
      <c r="C17" s="3"/>
      <c r="D17" s="24"/>
      <c r="E17" s="2"/>
      <c r="F17" s="2"/>
      <c r="G17" s="2"/>
      <c r="H17" s="2"/>
    </row>
    <row r="18" customFormat="false" ht="12.75" hidden="false" customHeight="false" outlineLevel="0" collapsed="false">
      <c r="A18" s="2"/>
      <c r="B18" s="4" t="s">
        <v>16</v>
      </c>
      <c r="C18" s="3"/>
      <c r="D18" s="24" t="s">
        <v>17</v>
      </c>
      <c r="E18" s="2"/>
      <c r="F18" s="2"/>
      <c r="G18" s="2"/>
      <c r="H18" s="2"/>
    </row>
    <row r="19" customFormat="false" ht="12.75" hidden="false" customHeight="false" outlineLevel="0" collapsed="false">
      <c r="A19" s="2"/>
      <c r="B19" s="2"/>
      <c r="C19" s="3"/>
      <c r="D19" s="24"/>
      <c r="E19" s="2"/>
      <c r="F19" s="2"/>
      <c r="G19" s="2"/>
      <c r="H19" s="2"/>
    </row>
    <row r="20" customFormat="false" ht="12.75" hidden="false" customHeight="false" outlineLevel="0" collapsed="false">
      <c r="A20" s="2"/>
      <c r="B20" s="4" t="s">
        <v>18</v>
      </c>
      <c r="C20" s="3"/>
      <c r="D20" s="24" t="s">
        <v>19</v>
      </c>
      <c r="E20" s="2"/>
      <c r="F20" s="2"/>
      <c r="G20" s="2"/>
      <c r="H20" s="2"/>
    </row>
    <row r="21" customFormat="false" ht="12.75" hidden="false" customHeight="false" outlineLevel="0" collapsed="false">
      <c r="A21" s="2"/>
      <c r="B21" s="2"/>
      <c r="C21" s="3"/>
      <c r="D21" s="24" t="s">
        <v>20</v>
      </c>
      <c r="E21" s="2"/>
      <c r="F21" s="2"/>
      <c r="G21" s="2"/>
      <c r="H21" s="2"/>
    </row>
    <row r="22" customFormat="false" ht="12.75" hidden="false" customHeight="false" outlineLevel="0" collapsed="false">
      <c r="A22" s="2"/>
      <c r="B22" s="2"/>
      <c r="C22" s="3"/>
      <c r="D22" s="24" t="s">
        <v>21</v>
      </c>
      <c r="E22" s="2"/>
      <c r="F22" s="2"/>
      <c r="G22" s="2"/>
      <c r="H22" s="2"/>
    </row>
    <row r="23" customFormat="false" ht="12.75" hidden="false" customHeight="false" outlineLevel="0" collapsed="false">
      <c r="A23" s="2"/>
      <c r="B23" s="2"/>
      <c r="C23" s="3"/>
      <c r="D23" s="24"/>
      <c r="E23" s="2"/>
      <c r="F23" s="2"/>
      <c r="G23" s="2"/>
      <c r="H23" s="2"/>
    </row>
    <row r="24" customFormat="false" ht="12.75" hidden="false" customHeight="false" outlineLevel="0" collapsed="false">
      <c r="A24" s="3" t="s">
        <v>22</v>
      </c>
      <c r="B24" s="2"/>
      <c r="C24" s="3"/>
      <c r="D24" s="24"/>
      <c r="E24" s="2"/>
      <c r="F24" s="2"/>
      <c r="G24" s="2"/>
      <c r="H24" s="2"/>
    </row>
    <row r="25" customFormat="false" ht="12.75" hidden="false" customHeight="false" outlineLevel="0" collapsed="false">
      <c r="A25" s="2"/>
      <c r="B25" s="2"/>
      <c r="C25" s="3"/>
      <c r="D25" s="24"/>
      <c r="E25" s="2"/>
      <c r="F25" s="2"/>
      <c r="G25" s="2"/>
      <c r="H25" s="2"/>
    </row>
    <row r="26" customFormat="false" ht="12.75" hidden="false" customHeight="false" outlineLevel="0" collapsed="false">
      <c r="A26" s="2"/>
      <c r="B26" s="2"/>
      <c r="C26" s="3"/>
      <c r="D26" s="24"/>
      <c r="E26" s="2"/>
      <c r="F26" s="2"/>
      <c r="G26" s="2"/>
      <c r="H26" s="2"/>
    </row>
    <row r="27" customFormat="false" ht="12.75" hidden="false" customHeight="false" outlineLevel="0" collapsed="false">
      <c r="A27" s="2"/>
      <c r="B27" s="2"/>
      <c r="C27" s="25"/>
      <c r="D27" s="26"/>
      <c r="E27" s="2"/>
      <c r="F27" s="2"/>
      <c r="G27" s="2"/>
      <c r="H27" s="2"/>
    </row>
    <row r="28" customFormat="false" ht="12.75" hidden="false" customHeight="false" outlineLevel="0" collapsed="false">
      <c r="A28" s="2"/>
      <c r="B28" s="2"/>
      <c r="C28" s="27"/>
      <c r="D28" s="24"/>
      <c r="E28" s="2"/>
      <c r="F28" s="2"/>
      <c r="G28" s="2"/>
      <c r="H28" s="2"/>
    </row>
    <row r="29" customFormat="false" ht="12.75" hidden="false" customHeight="false" outlineLevel="0" collapsed="false">
      <c r="A29" s="2"/>
      <c r="B29" s="2"/>
      <c r="C29" s="3"/>
      <c r="D29" s="24"/>
      <c r="E29" s="2"/>
      <c r="F29" s="2"/>
      <c r="G29" s="2"/>
      <c r="H29" s="2"/>
    </row>
    <row r="30" customFormat="false" ht="12.75" hidden="false" customHeight="false" outlineLevel="0" collapsed="false">
      <c r="A30" s="2"/>
      <c r="B30" s="2"/>
      <c r="C30" s="3"/>
      <c r="D30" s="24"/>
      <c r="E30" s="2"/>
      <c r="F30" s="2"/>
      <c r="G30" s="2"/>
      <c r="H30" s="2"/>
    </row>
    <row r="31" customFormat="false" ht="12.75" hidden="false" customHeight="false" outlineLevel="0" collapsed="false">
      <c r="A31" s="3" t="s">
        <v>23</v>
      </c>
    </row>
    <row r="32" customFormat="false" ht="12.75" hidden="false" customHeight="false" outlineLevel="0" collapsed="false">
      <c r="B32" s="3"/>
      <c r="C32" s="3"/>
      <c r="D32" s="3"/>
      <c r="E32" s="3"/>
      <c r="F32" s="3" t="s">
        <v>24</v>
      </c>
      <c r="G32" s="3"/>
      <c r="H32" s="3"/>
      <c r="I32" s="3"/>
      <c r="J32" s="3" t="s">
        <v>25</v>
      </c>
      <c r="K32" s="3"/>
      <c r="L32" s="3"/>
      <c r="M32" s="3"/>
      <c r="N32" s="3" t="s">
        <v>26</v>
      </c>
      <c r="O32" s="3" t="s">
        <v>25</v>
      </c>
      <c r="P32" s="3" t="s">
        <v>24</v>
      </c>
    </row>
    <row r="33" customFormat="false" ht="12.75" hidden="false" customHeight="false" outlineLevel="0" collapsed="false">
      <c r="B33" s="3"/>
      <c r="C33" s="3"/>
      <c r="D33" s="28" t="s">
        <v>24</v>
      </c>
      <c r="E33" s="28" t="s">
        <v>27</v>
      </c>
      <c r="F33" s="3" t="s">
        <v>28</v>
      </c>
      <c r="G33" s="3" t="s">
        <v>29</v>
      </c>
      <c r="H33" s="3" t="s">
        <v>25</v>
      </c>
      <c r="I33" s="28" t="s">
        <v>27</v>
      </c>
      <c r="J33" s="3" t="s">
        <v>28</v>
      </c>
      <c r="K33" s="3" t="s">
        <v>29</v>
      </c>
      <c r="L33" s="3" t="s">
        <v>30</v>
      </c>
      <c r="M33" s="29" t="s">
        <v>31</v>
      </c>
      <c r="N33" s="3" t="s">
        <v>32</v>
      </c>
      <c r="O33" s="3" t="s">
        <v>33</v>
      </c>
      <c r="P33" s="3" t="s">
        <v>33</v>
      </c>
    </row>
    <row r="34" customFormat="false" ht="12.75" hidden="false" customHeight="false" outlineLevel="0" collapsed="false">
      <c r="B34" s="3" t="s">
        <v>34</v>
      </c>
      <c r="C34" s="28" t="s">
        <v>35</v>
      </c>
      <c r="D34" s="28" t="s">
        <v>36</v>
      </c>
      <c r="E34" s="28" t="s">
        <v>36</v>
      </c>
      <c r="F34" s="3" t="s">
        <v>36</v>
      </c>
      <c r="G34" s="3" t="s">
        <v>36</v>
      </c>
      <c r="H34" s="3" t="s">
        <v>36</v>
      </c>
      <c r="I34" s="28" t="s">
        <v>36</v>
      </c>
      <c r="J34" s="3" t="s">
        <v>36</v>
      </c>
      <c r="K34" s="3" t="s">
        <v>36</v>
      </c>
      <c r="L34" s="3" t="s">
        <v>37</v>
      </c>
      <c r="M34" s="3" t="s">
        <v>38</v>
      </c>
      <c r="N34" s="3" t="s">
        <v>37</v>
      </c>
      <c r="O34" s="3" t="s">
        <v>39</v>
      </c>
      <c r="P34" s="3" t="s">
        <v>39</v>
      </c>
    </row>
    <row r="35" customFormat="false" ht="12.75" hidden="false" customHeight="false" outlineLevel="0" collapsed="false">
      <c r="B35" s="30" t="s">
        <v>40</v>
      </c>
      <c r="C35" s="31" t="n">
        <v>0.01</v>
      </c>
      <c r="D35" s="31" t="n">
        <v>5249</v>
      </c>
      <c r="E35" s="32" t="n">
        <v>0</v>
      </c>
      <c r="F35" s="33" t="n">
        <f aca="false">SUM(D35:E35)</f>
        <v>5249</v>
      </c>
      <c r="G35" s="34" t="n">
        <f aca="false">F35/$F$42</f>
        <v>0.100384402073094</v>
      </c>
      <c r="H35" s="31" t="n">
        <v>5276</v>
      </c>
      <c r="I35" s="32" t="n">
        <f aca="false">E35</f>
        <v>0</v>
      </c>
      <c r="J35" s="33" t="n">
        <f aca="false">SUM(H35:I35)</f>
        <v>5276</v>
      </c>
      <c r="K35" s="34" t="n">
        <f aca="false">J35/$J$42</f>
        <v>0.102466498349194</v>
      </c>
      <c r="L35" s="35" t="n">
        <v>0.25</v>
      </c>
      <c r="M35" s="36" t="n">
        <f aca="false">L35</f>
        <v>0.25</v>
      </c>
      <c r="N35" s="37" t="n">
        <f aca="false">L35*C35</f>
        <v>0.0025</v>
      </c>
      <c r="O35" s="31" t="n">
        <f aca="false">J35</f>
        <v>5276</v>
      </c>
      <c r="P35" s="38" t="n">
        <f aca="false">F35</f>
        <v>5249</v>
      </c>
    </row>
    <row r="36" customFormat="false" ht="12.75" hidden="false" customHeight="false" outlineLevel="0" collapsed="false">
      <c r="B36" s="30" t="s">
        <v>41</v>
      </c>
      <c r="C36" s="39" t="n">
        <v>10930</v>
      </c>
      <c r="D36" s="39" t="n">
        <v>5774</v>
      </c>
      <c r="E36" s="40" t="n">
        <v>0</v>
      </c>
      <c r="F36" s="41" t="n">
        <f aca="false">SUM(D36:E36)</f>
        <v>5774</v>
      </c>
      <c r="G36" s="42" t="n">
        <f aca="false">F36/$F$42</f>
        <v>0.110424754728528</v>
      </c>
      <c r="H36" s="39" t="n">
        <v>5774</v>
      </c>
      <c r="I36" s="40" t="n">
        <f aca="false">E36</f>
        <v>0</v>
      </c>
      <c r="J36" s="41" t="n">
        <f aca="false">SUM(H36:I36)</f>
        <v>5774</v>
      </c>
      <c r="K36" s="42" t="n">
        <f aca="false">J36/$J$42</f>
        <v>0.11213827927753</v>
      </c>
      <c r="L36" s="43" t="n">
        <v>0.5</v>
      </c>
      <c r="M36" s="44" t="n">
        <f aca="false">L36</f>
        <v>0.5</v>
      </c>
      <c r="N36" s="45" t="n">
        <f aca="false">L36*C36/1000</f>
        <v>5.465</v>
      </c>
      <c r="O36" s="39" t="n">
        <f aca="false">O35+J36</f>
        <v>11050</v>
      </c>
      <c r="P36" s="46" t="n">
        <f aca="false">P35+F36</f>
        <v>11023</v>
      </c>
    </row>
    <row r="37" customFormat="false" ht="12.75" hidden="false" customHeight="false" outlineLevel="0" collapsed="false">
      <c r="B37" s="30" t="s">
        <v>42</v>
      </c>
      <c r="C37" s="39" t="n">
        <v>9791</v>
      </c>
      <c r="D37" s="39" t="n">
        <v>26017</v>
      </c>
      <c r="E37" s="40" t="n">
        <v>0</v>
      </c>
      <c r="F37" s="41" t="n">
        <f aca="false">SUM(D37:E37)</f>
        <v>26017</v>
      </c>
      <c r="G37" s="42" t="n">
        <f aca="false">F37/$F$42</f>
        <v>0.497561628640823</v>
      </c>
      <c r="H37" s="39" t="n">
        <v>25984</v>
      </c>
      <c r="I37" s="40" t="n">
        <f aca="false">E37</f>
        <v>0</v>
      </c>
      <c r="J37" s="41" t="n">
        <f aca="false">SUM(H37:I37)</f>
        <v>25984</v>
      </c>
      <c r="K37" s="42" t="n">
        <f aca="false">J37/$J$42</f>
        <v>0.504641677995727</v>
      </c>
      <c r="L37" s="43" t="n">
        <f aca="false">27+11</f>
        <v>38</v>
      </c>
      <c r="M37" s="44" t="n">
        <f aca="false">L37/24</f>
        <v>1.58333333333333</v>
      </c>
      <c r="N37" s="45" t="n">
        <f aca="false">(L37/24)*C37/1000</f>
        <v>15.5024166666667</v>
      </c>
      <c r="O37" s="39" t="n">
        <f aca="false">O36+J37</f>
        <v>37034</v>
      </c>
      <c r="P37" s="46" t="n">
        <f aca="false">P36+F37</f>
        <v>37040</v>
      </c>
    </row>
    <row r="38" customFormat="false" ht="12.75" hidden="false" customHeight="false" outlineLevel="0" collapsed="false">
      <c r="B38" s="30" t="s">
        <v>43</v>
      </c>
      <c r="C38" s="39" t="n">
        <v>8138</v>
      </c>
      <c r="D38" s="39" t="n">
        <v>5225</v>
      </c>
      <c r="E38" s="40" t="n">
        <v>0</v>
      </c>
      <c r="F38" s="41" t="n">
        <f aca="false">SUM(D38:E38)</f>
        <v>5225</v>
      </c>
      <c r="G38" s="42" t="n">
        <f aca="false">F38/$F$42</f>
        <v>0.0999254145231311</v>
      </c>
      <c r="H38" s="39" t="n">
        <v>5161</v>
      </c>
      <c r="I38" s="40" t="n">
        <f aca="false">E38</f>
        <v>0</v>
      </c>
      <c r="J38" s="41" t="n">
        <f aca="false">SUM(H38:I38)</f>
        <v>5161</v>
      </c>
      <c r="K38" s="42" t="n">
        <f aca="false">J38/$J$42</f>
        <v>0.100233054962129</v>
      </c>
      <c r="L38" s="43" t="n">
        <v>2</v>
      </c>
      <c r="M38" s="44" t="n">
        <f aca="false">L38</f>
        <v>2</v>
      </c>
      <c r="N38" s="45" t="n">
        <f aca="false">L38*C38/1000</f>
        <v>16.276</v>
      </c>
      <c r="O38" s="39" t="n">
        <f aca="false">O37+J38</f>
        <v>42195</v>
      </c>
      <c r="P38" s="46" t="n">
        <f aca="false">P37+F38</f>
        <v>42265</v>
      </c>
    </row>
    <row r="39" customFormat="false" ht="12.75" hidden="false" customHeight="false" outlineLevel="0" collapsed="false">
      <c r="B39" s="30" t="s">
        <v>44</v>
      </c>
      <c r="C39" s="39" t="n">
        <v>12142</v>
      </c>
      <c r="D39" s="39" t="n">
        <v>8199</v>
      </c>
      <c r="E39" s="40" t="n">
        <v>0</v>
      </c>
      <c r="F39" s="41" t="n">
        <f aca="false">SUM(D39:E39)</f>
        <v>8199</v>
      </c>
      <c r="G39" s="42" t="n">
        <f aca="false">F39/$F$42</f>
        <v>0.15680162175601</v>
      </c>
      <c r="H39" s="39" t="n">
        <v>7782</v>
      </c>
      <c r="I39" s="40" t="n">
        <f aca="false">E39</f>
        <v>0</v>
      </c>
      <c r="J39" s="41" t="n">
        <f aca="false">SUM(H39:I39)</f>
        <v>7782</v>
      </c>
      <c r="K39" s="42" t="n">
        <f aca="false">J39/$J$42</f>
        <v>0.151136142940377</v>
      </c>
      <c r="L39" s="43" t="n">
        <v>2</v>
      </c>
      <c r="M39" s="44" t="n">
        <f aca="false">L39</f>
        <v>2</v>
      </c>
      <c r="N39" s="45" t="n">
        <f aca="false">L39*C39/1000</f>
        <v>24.284</v>
      </c>
      <c r="O39" s="39" t="n">
        <f aca="false">O38+J39</f>
        <v>49977</v>
      </c>
      <c r="P39" s="46" t="n">
        <f aca="false">P38+F39</f>
        <v>50464</v>
      </c>
    </row>
    <row r="40" customFormat="false" ht="12.75" hidden="false" customHeight="false" outlineLevel="0" collapsed="false">
      <c r="B40" s="30" t="s">
        <v>45</v>
      </c>
      <c r="C40" s="39" t="n">
        <v>10746</v>
      </c>
      <c r="D40" s="39" t="n">
        <v>122</v>
      </c>
      <c r="E40" s="40" t="n">
        <v>0</v>
      </c>
      <c r="F40" s="41" t="n">
        <f aca="false">SUM(D40:E40)</f>
        <v>122</v>
      </c>
      <c r="G40" s="42" t="n">
        <f aca="false">F40/$F$42</f>
        <v>0.00233318671231043</v>
      </c>
      <c r="H40" s="39" t="n">
        <v>122</v>
      </c>
      <c r="I40" s="40" t="n">
        <f aca="false">E40</f>
        <v>0</v>
      </c>
      <c r="J40" s="41" t="n">
        <f aca="false">SUM(H40:I40)</f>
        <v>122</v>
      </c>
      <c r="K40" s="42" t="n">
        <f aca="false">J40/$J$42</f>
        <v>0.00236939211497378</v>
      </c>
      <c r="L40" s="43" t="n">
        <v>14.63</v>
      </c>
      <c r="M40" s="44" t="n">
        <f aca="false">L40/6.306</f>
        <v>2.32001268633048</v>
      </c>
      <c r="N40" s="45" t="n">
        <f aca="false">(L40/6.306)*C40/1000</f>
        <v>24.9308563273073</v>
      </c>
      <c r="O40" s="39" t="n">
        <f aca="false">O39+J40</f>
        <v>50099</v>
      </c>
      <c r="P40" s="46" t="n">
        <f aca="false">P39+F40</f>
        <v>50586</v>
      </c>
    </row>
    <row r="41" customFormat="false" ht="12.75" hidden="false" customHeight="false" outlineLevel="0" collapsed="false">
      <c r="B41" s="30" t="s">
        <v>46</v>
      </c>
      <c r="C41" s="47" t="n">
        <v>13828</v>
      </c>
      <c r="D41" s="47" t="n">
        <v>1703</v>
      </c>
      <c r="E41" s="48" t="n">
        <v>0</v>
      </c>
      <c r="F41" s="49" t="n">
        <f aca="false">SUM(D41:E41)</f>
        <v>1703</v>
      </c>
      <c r="G41" s="50" t="n">
        <f aca="false">F41/$F$42</f>
        <v>0.0325689915661038</v>
      </c>
      <c r="H41" s="47" t="n">
        <v>1391</v>
      </c>
      <c r="I41" s="48" t="n">
        <f aca="false">E41</f>
        <v>0</v>
      </c>
      <c r="J41" s="49" t="n">
        <f aca="false">SUM(H41:I41)</f>
        <v>1391</v>
      </c>
      <c r="K41" s="50" t="n">
        <f aca="false">J41/$J$42</f>
        <v>0.0270149543600699</v>
      </c>
      <c r="L41" s="51" t="n">
        <v>0.5205</v>
      </c>
      <c r="M41" s="52" t="n">
        <f aca="false">L41*7.17</f>
        <v>3.731985</v>
      </c>
      <c r="N41" s="53" t="n">
        <f aca="false">((L41*7.17)*C41)/1000</f>
        <v>51.60588858</v>
      </c>
      <c r="O41" s="47" t="n">
        <f aca="false">O40+J41</f>
        <v>51490</v>
      </c>
      <c r="P41" s="54" t="n">
        <f aca="false">P40+F41</f>
        <v>52289</v>
      </c>
    </row>
    <row r="42" customFormat="false" ht="12.75" hidden="false" customHeight="false" outlineLevel="0" collapsed="false">
      <c r="B42" s="55"/>
      <c r="C42" s="55"/>
      <c r="D42" s="55" t="n">
        <f aca="false">SUM(D35:D41)</f>
        <v>52289</v>
      </c>
      <c r="E42" s="55" t="n">
        <f aca="false">SUM(E35:E41)</f>
        <v>0</v>
      </c>
      <c r="F42" s="55" t="n">
        <f aca="false">SUM(F35:F41)</f>
        <v>52289</v>
      </c>
      <c r="G42" s="56" t="n">
        <f aca="false">SUM(G35:G41)</f>
        <v>1</v>
      </c>
      <c r="H42" s="55" t="n">
        <f aca="false">SUM(H35:H41)</f>
        <v>51490</v>
      </c>
      <c r="I42" s="55" t="n">
        <f aca="false">SUM(I35:I41)</f>
        <v>0</v>
      </c>
      <c r="J42" s="55" t="n">
        <f aca="false">SUM(J35:J41)</f>
        <v>51490</v>
      </c>
      <c r="K42" s="56" t="n">
        <f aca="false">SUM(K35:K41)</f>
        <v>1</v>
      </c>
      <c r="L42" s="55"/>
      <c r="M42" s="55"/>
      <c r="N42" s="55"/>
      <c r="O42" s="55"/>
      <c r="P42" s="55"/>
    </row>
    <row r="43" customFormat="false" ht="12.75" hidden="false" customHeight="false" outlineLevel="0" collapsed="false">
      <c r="B43" s="55" t="s">
        <v>47</v>
      </c>
      <c r="C43" s="55"/>
      <c r="D43" s="55"/>
      <c r="E43" s="55"/>
      <c r="F43" s="55"/>
      <c r="G43" s="56"/>
      <c r="H43" s="55"/>
      <c r="I43" s="55"/>
      <c r="J43" s="55"/>
      <c r="K43" s="56"/>
      <c r="L43" s="55"/>
      <c r="M43" s="55"/>
      <c r="N43" s="55"/>
      <c r="O43" s="55"/>
      <c r="P43" s="55"/>
    </row>
    <row r="44" customFormat="false" ht="12.75" hidden="false" customHeight="false" outlineLevel="0" collapsed="false">
      <c r="I44" s="3"/>
      <c r="J44" s="3"/>
      <c r="K44" s="3"/>
      <c r="L44" s="3"/>
      <c r="M44" s="2"/>
    </row>
    <row r="45" customFormat="false" ht="12.75" hidden="false" customHeight="false" outlineLevel="0" collapsed="false">
      <c r="C45" s="57" t="s">
        <v>48</v>
      </c>
      <c r="I45" s="4" t="s">
        <v>49</v>
      </c>
      <c r="J45" s="29"/>
      <c r="L45" s="29"/>
      <c r="M45" s="29"/>
    </row>
    <row r="46" customFormat="false" ht="12.75" hidden="false" customHeight="false" outlineLevel="0" collapsed="false">
      <c r="C46" s="28" t="s">
        <v>50</v>
      </c>
      <c r="D46" s="28" t="s">
        <v>51</v>
      </c>
      <c r="E46" s="28" t="s">
        <v>52</v>
      </c>
      <c r="F46" s="28" t="s">
        <v>53</v>
      </c>
      <c r="G46" s="28" t="s">
        <v>54</v>
      </c>
      <c r="H46" s="2"/>
      <c r="I46" s="3"/>
      <c r="J46" s="3" t="s">
        <v>55</v>
      </c>
      <c r="K46" s="58" t="s">
        <v>56</v>
      </c>
      <c r="L46" s="58"/>
      <c r="M46" s="3" t="s">
        <v>57</v>
      </c>
      <c r="N46" s="29" t="s">
        <v>58</v>
      </c>
      <c r="O46" s="3" t="s">
        <v>59</v>
      </c>
    </row>
    <row r="47" customFormat="false" ht="12.75" hidden="false" customHeight="false" outlineLevel="0" collapsed="false">
      <c r="C47" s="3" t="s">
        <v>60</v>
      </c>
      <c r="D47" s="59" t="n">
        <v>570</v>
      </c>
      <c r="E47" s="13" t="n">
        <v>0</v>
      </c>
      <c r="F47" s="13" t="n">
        <v>0</v>
      </c>
      <c r="G47" s="60" t="n">
        <f aca="false">SUM(D47:F47)</f>
        <v>570</v>
      </c>
      <c r="H47" s="2"/>
      <c r="I47" s="28" t="s">
        <v>61</v>
      </c>
      <c r="J47" s="58" t="s">
        <v>62</v>
      </c>
      <c r="K47" s="61" t="s">
        <v>63</v>
      </c>
      <c r="L47" s="62" t="s">
        <v>64</v>
      </c>
      <c r="M47" s="29" t="s">
        <v>65</v>
      </c>
      <c r="N47" s="63" t="s">
        <v>65</v>
      </c>
      <c r="O47" s="64" t="s">
        <v>66</v>
      </c>
    </row>
    <row r="48" customFormat="false" ht="12.75" hidden="false" customHeight="false" outlineLevel="0" collapsed="false">
      <c r="C48" s="3" t="s">
        <v>67</v>
      </c>
      <c r="D48" s="65" t="n">
        <f aca="false">1240+1132+500+846</f>
        <v>3718</v>
      </c>
      <c r="E48" s="17" t="n">
        <f aca="false">640+1020+314+440+680+468</f>
        <v>3562</v>
      </c>
      <c r="F48" s="17" t="n">
        <v>0</v>
      </c>
      <c r="G48" s="66" t="n">
        <f aca="false">SUM(D48:F48)</f>
        <v>7280</v>
      </c>
      <c r="H48" s="2"/>
      <c r="I48" s="67" t="s">
        <v>68</v>
      </c>
      <c r="J48" s="68" t="n">
        <v>30340</v>
      </c>
      <c r="K48" s="59" t="n">
        <v>34184</v>
      </c>
      <c r="L48" s="14" t="n">
        <v>15912</v>
      </c>
      <c r="M48" s="69"/>
      <c r="N48" s="70"/>
      <c r="O48" s="70" t="n">
        <v>5198.45</v>
      </c>
      <c r="R48" s="71"/>
    </row>
    <row r="49" customFormat="false" ht="12.75" hidden="false" customHeight="false" outlineLevel="0" collapsed="false">
      <c r="C49" s="3" t="s">
        <v>69</v>
      </c>
      <c r="D49" s="65" t="n">
        <v>0</v>
      </c>
      <c r="E49" s="17" t="n">
        <v>0</v>
      </c>
      <c r="F49" s="17" t="n">
        <v>240</v>
      </c>
      <c r="G49" s="66" t="n">
        <f aca="false">SUM(D49:F49)</f>
        <v>240</v>
      </c>
      <c r="H49" s="2"/>
      <c r="I49" s="67" t="s">
        <v>70</v>
      </c>
      <c r="J49" s="72" t="n">
        <v>26185</v>
      </c>
      <c r="K49" s="65" t="n">
        <v>29614</v>
      </c>
      <c r="L49" s="18" t="n">
        <v>19179</v>
      </c>
      <c r="M49" s="73"/>
      <c r="N49" s="74"/>
      <c r="O49" s="74" t="n">
        <v>8245.45</v>
      </c>
      <c r="R49" s="71"/>
    </row>
    <row r="50" customFormat="false" ht="12.75" hidden="false" customHeight="false" outlineLevel="0" collapsed="false">
      <c r="C50" s="3" t="s">
        <v>71</v>
      </c>
      <c r="D50" s="65" t="n">
        <v>0</v>
      </c>
      <c r="E50" s="17" t="n">
        <v>0</v>
      </c>
      <c r="F50" s="17" t="n">
        <v>0</v>
      </c>
      <c r="G50" s="66" t="n">
        <f aca="false">SUM(D50:F50)</f>
        <v>0</v>
      </c>
      <c r="H50" s="2"/>
      <c r="I50" s="67" t="s">
        <v>72</v>
      </c>
      <c r="J50" s="72" t="n">
        <v>25560</v>
      </c>
      <c r="K50" s="65" t="n">
        <v>29106</v>
      </c>
      <c r="L50" s="18" t="n">
        <v>19589</v>
      </c>
      <c r="M50" s="73"/>
      <c r="N50" s="74"/>
      <c r="O50" s="74" t="n">
        <v>9998.45</v>
      </c>
      <c r="R50" s="71"/>
    </row>
    <row r="51" customFormat="false" ht="12.75" hidden="false" customHeight="false" outlineLevel="0" collapsed="false">
      <c r="C51" s="3" t="n">
        <v>2002</v>
      </c>
      <c r="D51" s="5" t="n">
        <f aca="false">SUM(D47:D50)</f>
        <v>4288</v>
      </c>
      <c r="E51" s="6" t="n">
        <f aca="false">SUM(E47:E50)</f>
        <v>3562</v>
      </c>
      <c r="F51" s="6" t="n">
        <f aca="false">SUM(F47:F50)</f>
        <v>240</v>
      </c>
      <c r="G51" s="75" t="n">
        <f aca="false">SUM(D51:F51)</f>
        <v>8090</v>
      </c>
      <c r="H51" s="2"/>
      <c r="I51" s="67" t="s">
        <v>73</v>
      </c>
      <c r="J51" s="72" t="n">
        <v>28025</v>
      </c>
      <c r="K51" s="65" t="n">
        <v>30306</v>
      </c>
      <c r="L51" s="18" t="n">
        <v>18742</v>
      </c>
      <c r="M51" s="73"/>
      <c r="N51" s="74"/>
      <c r="O51" s="74" t="n">
        <v>10551.45</v>
      </c>
      <c r="R51" s="71"/>
    </row>
    <row r="52" customFormat="false" ht="12.75" hidden="false" customHeight="false" outlineLevel="0" collapsed="false">
      <c r="C52" s="3" t="s">
        <v>74</v>
      </c>
      <c r="D52" s="59" t="n">
        <f aca="false">161+520+1086+640</f>
        <v>2407</v>
      </c>
      <c r="E52" s="13" t="n">
        <v>0</v>
      </c>
      <c r="F52" s="13" t="n">
        <v>0</v>
      </c>
      <c r="G52" s="60" t="n">
        <f aca="false">SUM(D52:F52)</f>
        <v>2407</v>
      </c>
      <c r="H52" s="2"/>
      <c r="I52" s="67" t="s">
        <v>75</v>
      </c>
      <c r="J52" s="72" t="n">
        <v>31932</v>
      </c>
      <c r="K52" s="65" t="n">
        <v>35125</v>
      </c>
      <c r="L52" s="18" t="n">
        <v>19584</v>
      </c>
      <c r="M52" s="73"/>
      <c r="N52" s="74"/>
      <c r="O52" s="74" t="n">
        <v>6031.45</v>
      </c>
      <c r="R52" s="71"/>
    </row>
    <row r="53" customFormat="false" ht="12.75" hidden="false" customHeight="false" outlineLevel="0" collapsed="false">
      <c r="C53" s="3" t="s">
        <v>76</v>
      </c>
      <c r="D53" s="65" t="n">
        <f aca="false">630+850+630+480</f>
        <v>2590</v>
      </c>
      <c r="E53" s="17" t="n">
        <f aca="false">628+510+220+850</f>
        <v>2208</v>
      </c>
      <c r="F53" s="17" t="n">
        <f aca="false">700+800</f>
        <v>1500</v>
      </c>
      <c r="G53" s="66" t="n">
        <f aca="false">SUM(D53:F53)</f>
        <v>6298</v>
      </c>
      <c r="H53" s="2"/>
      <c r="I53" s="67" t="s">
        <v>77</v>
      </c>
      <c r="J53" s="72" t="n">
        <v>34392</v>
      </c>
      <c r="K53" s="65" t="n">
        <v>38036</v>
      </c>
      <c r="L53" s="18" t="n">
        <v>20728</v>
      </c>
      <c r="M53" s="73"/>
      <c r="N53" s="74"/>
      <c r="O53" s="74" t="n">
        <v>2952.45</v>
      </c>
      <c r="R53" s="71"/>
    </row>
    <row r="54" customFormat="false" ht="12.75" hidden="false" customHeight="false" outlineLevel="0" collapsed="false">
      <c r="C54" s="3" t="s">
        <v>78</v>
      </c>
      <c r="D54" s="65" t="n">
        <v>0</v>
      </c>
      <c r="E54" s="17" t="n">
        <v>0</v>
      </c>
      <c r="F54" s="17" t="n">
        <v>0</v>
      </c>
      <c r="G54" s="66" t="n">
        <f aca="false">SUM(D54:F54)</f>
        <v>0</v>
      </c>
      <c r="H54" s="2"/>
      <c r="I54" s="67" t="s">
        <v>79</v>
      </c>
      <c r="J54" s="72" t="n">
        <v>36597</v>
      </c>
      <c r="K54" s="65" t="n">
        <v>41050</v>
      </c>
      <c r="L54" s="18" t="n">
        <v>26423</v>
      </c>
      <c r="M54" s="73"/>
      <c r="N54" s="74"/>
      <c r="O54" s="74" t="n">
        <v>2811.45</v>
      </c>
      <c r="R54" s="71"/>
    </row>
    <row r="55" customFormat="false" ht="12.75" hidden="false" customHeight="false" outlineLevel="0" collapsed="false">
      <c r="C55" s="3" t="s">
        <v>80</v>
      </c>
      <c r="D55" s="76" t="n">
        <v>0</v>
      </c>
      <c r="E55" s="77" t="n">
        <v>0</v>
      </c>
      <c r="F55" s="77" t="n">
        <v>0</v>
      </c>
      <c r="G55" s="66" t="n">
        <f aca="false">SUM(D55:F55)</f>
        <v>0</v>
      </c>
      <c r="H55" s="2"/>
      <c r="I55" s="67" t="s">
        <v>81</v>
      </c>
      <c r="J55" s="72" t="n">
        <v>36582</v>
      </c>
      <c r="K55" s="65" t="n">
        <v>41489</v>
      </c>
      <c r="L55" s="18" t="n">
        <v>24832</v>
      </c>
      <c r="M55" s="73"/>
      <c r="N55" s="74"/>
      <c r="O55" s="74" t="n">
        <v>2762.45</v>
      </c>
      <c r="R55" s="71"/>
    </row>
    <row r="56" customFormat="false" ht="12.75" hidden="false" customHeight="false" outlineLevel="0" collapsed="false">
      <c r="C56" s="3" t="n">
        <v>2003</v>
      </c>
      <c r="D56" s="5" t="n">
        <f aca="false">SUM(D52:D55)</f>
        <v>4997</v>
      </c>
      <c r="E56" s="6" t="n">
        <f aca="false">SUM(E52:E55)</f>
        <v>2208</v>
      </c>
      <c r="F56" s="7" t="n">
        <f aca="false">SUM(F52:F55)</f>
        <v>1500</v>
      </c>
      <c r="G56" s="75" t="n">
        <f aca="false">SUM(D56:F56)</f>
        <v>8705</v>
      </c>
      <c r="H56" s="2"/>
      <c r="I56" s="67" t="s">
        <v>82</v>
      </c>
      <c r="J56" s="72" t="n">
        <v>33599</v>
      </c>
      <c r="K56" s="65" t="n">
        <v>37382</v>
      </c>
      <c r="L56" s="18" t="n">
        <v>21574</v>
      </c>
      <c r="M56" s="73"/>
      <c r="N56" s="74"/>
      <c r="O56" s="74" t="n">
        <v>4171.45</v>
      </c>
      <c r="R56" s="71"/>
    </row>
    <row r="57" customFormat="false" ht="12.75" hidden="false" customHeight="false" outlineLevel="0" collapsed="false">
      <c r="C57" s="3" t="s">
        <v>83</v>
      </c>
      <c r="D57" s="59" t="n">
        <v>529</v>
      </c>
      <c r="E57" s="13" t="n">
        <v>0</v>
      </c>
      <c r="F57" s="13" t="n">
        <v>1230</v>
      </c>
      <c r="G57" s="60" t="n">
        <f aca="false">SUM(D57:F57)</f>
        <v>1759</v>
      </c>
      <c r="H57" s="2"/>
      <c r="I57" s="67" t="s">
        <v>84</v>
      </c>
      <c r="J57" s="72" t="n">
        <v>37934</v>
      </c>
      <c r="K57" s="65" t="n">
        <v>31984</v>
      </c>
      <c r="L57" s="18" t="n">
        <v>20248</v>
      </c>
      <c r="M57" s="73"/>
      <c r="N57" s="74"/>
      <c r="O57" s="74" t="n">
        <v>7794.45</v>
      </c>
      <c r="R57" s="71"/>
    </row>
    <row r="58" customFormat="false" ht="12.75" hidden="false" customHeight="false" outlineLevel="0" collapsed="false">
      <c r="C58" s="3" t="s">
        <v>85</v>
      </c>
      <c r="D58" s="65" t="n">
        <f aca="false">503+800</f>
        <v>1303</v>
      </c>
      <c r="E58" s="17" t="n">
        <v>750</v>
      </c>
      <c r="F58" s="17" t="n">
        <v>0</v>
      </c>
      <c r="G58" s="66" t="n">
        <f aca="false">SUM(D58:F58)</f>
        <v>2053</v>
      </c>
      <c r="H58" s="2"/>
      <c r="I58" s="67" t="s">
        <v>86</v>
      </c>
      <c r="J58" s="72" t="n">
        <v>27073</v>
      </c>
      <c r="K58" s="65" t="n">
        <v>29400</v>
      </c>
      <c r="L58" s="18" t="n">
        <v>18841</v>
      </c>
      <c r="M58" s="73"/>
      <c r="N58" s="74"/>
      <c r="O58" s="74" t="n">
        <v>8662.45</v>
      </c>
      <c r="R58" s="71"/>
    </row>
    <row r="59" customFormat="false" ht="12.75" hidden="false" customHeight="false" outlineLevel="0" collapsed="false">
      <c r="C59" s="3" t="s">
        <v>87</v>
      </c>
      <c r="D59" s="65" t="n">
        <v>0</v>
      </c>
      <c r="E59" s="17" t="n">
        <v>0</v>
      </c>
      <c r="F59" s="17" t="n">
        <v>0</v>
      </c>
      <c r="G59" s="66" t="n">
        <f aca="false">SUM(D59:F59)</f>
        <v>0</v>
      </c>
      <c r="H59" s="2"/>
      <c r="I59" s="67" t="s">
        <v>88</v>
      </c>
      <c r="J59" s="78" t="n">
        <v>30683</v>
      </c>
      <c r="K59" s="76" t="n">
        <v>34608</v>
      </c>
      <c r="L59" s="79" t="n">
        <v>18352</v>
      </c>
      <c r="M59" s="80"/>
      <c r="N59" s="81"/>
      <c r="O59" s="81" t="n">
        <v>5766.45</v>
      </c>
      <c r="R59" s="71"/>
    </row>
    <row r="60" customFormat="false" ht="12.75" hidden="false" customHeight="false" outlineLevel="0" collapsed="false">
      <c r="C60" s="3" t="s">
        <v>89</v>
      </c>
      <c r="D60" s="65" t="n">
        <v>0</v>
      </c>
      <c r="E60" s="17" t="n">
        <v>0</v>
      </c>
      <c r="F60" s="17" t="n">
        <v>0</v>
      </c>
      <c r="G60" s="66" t="n">
        <v>0</v>
      </c>
      <c r="H60" s="2"/>
      <c r="I60" s="2"/>
      <c r="J60" s="2" t="s">
        <v>90</v>
      </c>
      <c r="K60" s="2"/>
    </row>
    <row r="61" customFormat="false" ht="12.75" hidden="false" customHeight="false" outlineLevel="0" collapsed="false">
      <c r="C61" s="3" t="n">
        <v>2004</v>
      </c>
      <c r="D61" s="5" t="n">
        <f aca="false">SUM(D57:D60)</f>
        <v>1832</v>
      </c>
      <c r="E61" s="6" t="n">
        <f aca="false">SUM(E57:E60)</f>
        <v>750</v>
      </c>
      <c r="F61" s="6" t="n">
        <f aca="false">SUM(F57:F60)</f>
        <v>1230</v>
      </c>
      <c r="G61" s="75" t="n">
        <f aca="false">SUM(D61:F61)</f>
        <v>3812</v>
      </c>
      <c r="H61" s="2"/>
      <c r="I61" s="2"/>
      <c r="J61" s="2"/>
      <c r="K61" s="2"/>
    </row>
    <row r="62" customFormat="false" ht="12.75" hidden="false" customHeight="false" outlineLevel="0" collapsed="false">
      <c r="C62" s="3" t="s">
        <v>91</v>
      </c>
      <c r="D62" s="5" t="n">
        <f aca="false">D61+D56+D51</f>
        <v>11117</v>
      </c>
      <c r="E62" s="6" t="n">
        <f aca="false">E61+E56+E51</f>
        <v>6520</v>
      </c>
      <c r="F62" s="6" t="n">
        <f aca="false">F61+F56+F51</f>
        <v>2970</v>
      </c>
      <c r="G62" s="82" t="n">
        <f aca="false">SUM(D62:F62)</f>
        <v>20607</v>
      </c>
    </row>
    <row r="63" customFormat="false" ht="12.75" hidden="false" customHeight="false" outlineLevel="0" collapsed="false">
      <c r="A63" s="3" t="s">
        <v>92</v>
      </c>
    </row>
    <row r="64" customFormat="false" ht="12.75" hidden="false" customHeight="false" outlineLevel="0" collapsed="false">
      <c r="B64" s="2"/>
      <c r="C64" s="28" t="s">
        <v>40</v>
      </c>
      <c r="D64" s="28" t="s">
        <v>41</v>
      </c>
      <c r="E64" s="28" t="s">
        <v>42</v>
      </c>
      <c r="F64" s="28" t="s">
        <v>43</v>
      </c>
      <c r="G64" s="28" t="s">
        <v>44</v>
      </c>
      <c r="H64" s="28" t="s">
        <v>93</v>
      </c>
      <c r="I64" s="28" t="s">
        <v>94</v>
      </c>
      <c r="J64" s="28" t="s">
        <v>54</v>
      </c>
    </row>
    <row r="65" customFormat="false" ht="12.75" hidden="false" customHeight="false" outlineLevel="0" collapsed="false">
      <c r="B65" s="3" t="s">
        <v>95</v>
      </c>
      <c r="C65" s="59" t="n">
        <v>900</v>
      </c>
      <c r="D65" s="13" t="n">
        <v>0</v>
      </c>
      <c r="E65" s="13" t="n">
        <v>12845</v>
      </c>
      <c r="F65" s="13" t="n">
        <v>187</v>
      </c>
      <c r="G65" s="13" t="n">
        <v>1445</v>
      </c>
      <c r="H65" s="13" t="n">
        <v>122</v>
      </c>
      <c r="I65" s="14" t="n">
        <v>1106</v>
      </c>
      <c r="J65" s="68" t="n">
        <f aca="false">SUM(C65:I65)</f>
        <v>16605</v>
      </c>
    </row>
    <row r="66" customFormat="false" ht="12.75" hidden="false" customHeight="false" outlineLevel="0" collapsed="false">
      <c r="B66" s="3" t="s">
        <v>96</v>
      </c>
      <c r="C66" s="65" t="n">
        <v>1682</v>
      </c>
      <c r="D66" s="17" t="n">
        <v>940</v>
      </c>
      <c r="E66" s="17" t="n">
        <v>8274</v>
      </c>
      <c r="F66" s="17" t="n">
        <v>1314</v>
      </c>
      <c r="G66" s="17" t="n">
        <v>940</v>
      </c>
      <c r="H66" s="17" t="n">
        <v>0</v>
      </c>
      <c r="I66" s="18" t="n">
        <v>16</v>
      </c>
      <c r="J66" s="72" t="n">
        <f aca="false">SUM(C66:I66)</f>
        <v>13166</v>
      </c>
    </row>
    <row r="67" customFormat="false" ht="12.75" hidden="false" customHeight="false" outlineLevel="0" collapsed="false">
      <c r="B67" s="3" t="s">
        <v>97</v>
      </c>
      <c r="C67" s="65" t="n">
        <v>0</v>
      </c>
      <c r="D67" s="17" t="n">
        <v>5773</v>
      </c>
      <c r="E67" s="17" t="n">
        <v>0</v>
      </c>
      <c r="F67" s="17" t="n">
        <v>0</v>
      </c>
      <c r="G67" s="17" t="n">
        <v>0</v>
      </c>
      <c r="H67" s="17" t="n">
        <v>0</v>
      </c>
      <c r="I67" s="18" t="n">
        <v>0</v>
      </c>
      <c r="J67" s="72" t="n">
        <f aca="false">SUM(C67:I67)</f>
        <v>5773</v>
      </c>
    </row>
    <row r="68" customFormat="false" ht="12.75" hidden="false" customHeight="false" outlineLevel="0" collapsed="false">
      <c r="B68" s="3" t="s">
        <v>98</v>
      </c>
      <c r="C68" s="65" t="n">
        <v>0</v>
      </c>
      <c r="D68" s="17" t="n">
        <v>0</v>
      </c>
      <c r="E68" s="17" t="n">
        <v>1730</v>
      </c>
      <c r="F68" s="17" t="n">
        <v>1437</v>
      </c>
      <c r="G68" s="17" t="n">
        <v>0</v>
      </c>
      <c r="H68" s="17" t="n">
        <v>0</v>
      </c>
      <c r="I68" s="18" t="n">
        <v>0</v>
      </c>
      <c r="J68" s="72" t="n">
        <f aca="false">SUM(C68:I68)</f>
        <v>3167</v>
      </c>
    </row>
    <row r="69" customFormat="false" ht="12.75" hidden="false" customHeight="false" outlineLevel="0" collapsed="false">
      <c r="B69" s="3" t="s">
        <v>99</v>
      </c>
      <c r="C69" s="76" t="n">
        <v>0</v>
      </c>
      <c r="D69" s="77" t="n">
        <v>0</v>
      </c>
      <c r="E69" s="77" t="n">
        <v>1468</v>
      </c>
      <c r="F69" s="77" t="n">
        <v>88</v>
      </c>
      <c r="G69" s="77" t="n">
        <v>13</v>
      </c>
      <c r="H69" s="77" t="n">
        <v>0</v>
      </c>
      <c r="I69" s="79" t="n">
        <v>32</v>
      </c>
      <c r="J69" s="78" t="n">
        <f aca="false">SUM(C69:I69)</f>
        <v>1601</v>
      </c>
    </row>
    <row r="71" customFormat="false" ht="12.75" hidden="false" customHeight="false" outlineLevel="0" collapsed="false">
      <c r="A71" s="3" t="s">
        <v>100</v>
      </c>
      <c r="B71" s="2"/>
      <c r="C71" s="2"/>
      <c r="D71" s="2"/>
      <c r="E71" s="2"/>
    </row>
    <row r="72" customFormat="false" ht="12.75" hidden="false" customHeight="false" outlineLevel="0" collapsed="false">
      <c r="A72" s="2"/>
      <c r="B72" s="2"/>
      <c r="C72" s="28" t="s">
        <v>43</v>
      </c>
      <c r="D72" s="28" t="s">
        <v>44</v>
      </c>
      <c r="E72" s="28" t="s">
        <v>54</v>
      </c>
    </row>
    <row r="73" customFormat="false" ht="12.75" hidden="false" customHeight="false" outlineLevel="0" collapsed="false">
      <c r="A73" s="2"/>
      <c r="B73" s="3" t="s">
        <v>101</v>
      </c>
      <c r="C73" s="59" t="n">
        <v>1240</v>
      </c>
      <c r="D73" s="14" t="n">
        <v>640</v>
      </c>
      <c r="E73" s="68" t="n">
        <f aca="false">SUM(C73:D73)</f>
        <v>1880</v>
      </c>
    </row>
    <row r="74" customFormat="false" ht="12.75" hidden="false" customHeight="false" outlineLevel="0" collapsed="false">
      <c r="A74" s="2"/>
      <c r="B74" s="3" t="s">
        <v>102</v>
      </c>
      <c r="C74" s="65" t="n">
        <v>846</v>
      </c>
      <c r="D74" s="18" t="n">
        <v>468</v>
      </c>
      <c r="E74" s="72" t="n">
        <f aca="false">SUM(C74:D74)</f>
        <v>1314</v>
      </c>
    </row>
    <row r="75" customFormat="false" ht="12.75" hidden="false" customHeight="false" outlineLevel="0" collapsed="false">
      <c r="A75" s="2"/>
      <c r="B75" s="3" t="s">
        <v>103</v>
      </c>
      <c r="C75" s="65" t="n">
        <v>0</v>
      </c>
      <c r="D75" s="18" t="n">
        <v>1120</v>
      </c>
      <c r="E75" s="72" t="n">
        <f aca="false">SUM(C75:D75)</f>
        <v>1120</v>
      </c>
    </row>
    <row r="76" customFormat="false" ht="12.75" hidden="false" customHeight="false" outlineLevel="0" collapsed="false">
      <c r="A76" s="2"/>
      <c r="B76" s="3" t="s">
        <v>104</v>
      </c>
      <c r="C76" s="65" t="n">
        <v>0</v>
      </c>
      <c r="D76" s="18" t="n">
        <v>680</v>
      </c>
      <c r="E76" s="72" t="n">
        <f aca="false">SUM(C76:D76)</f>
        <v>680</v>
      </c>
    </row>
    <row r="77" customFormat="false" ht="12.75" hidden="false" customHeight="false" outlineLevel="0" collapsed="false">
      <c r="A77" s="2"/>
      <c r="B77" s="3" t="s">
        <v>105</v>
      </c>
      <c r="C77" s="76" t="n">
        <v>0</v>
      </c>
      <c r="D77" s="79" t="n">
        <v>500</v>
      </c>
      <c r="E77" s="78" t="n">
        <f aca="false">SUM(C77:D77)</f>
        <v>500</v>
      </c>
    </row>
    <row r="78" customFormat="false" ht="12.75" hidden="false" customHeight="false" outlineLevel="0" collapsed="false">
      <c r="A78" s="2"/>
    </row>
    <row r="79" customFormat="false" ht="12.75" hidden="false" customHeight="false" outlineLevel="0" collapsed="false">
      <c r="A79" s="2"/>
    </row>
    <row r="80" customFormat="false" ht="12.75" hidden="false" customHeight="false" outlineLevel="0" collapsed="false">
      <c r="A80" s="2"/>
    </row>
  </sheetData>
  <mergeCells count="2">
    <mergeCell ref="A1:P1"/>
    <mergeCell ref="K46:L46"/>
  </mergeCells>
  <printOptions headings="false" gridLines="false" gridLinesSet="true" horizontalCentered="false" verticalCentered="false"/>
  <pageMargins left="0.270138888888889" right="0.279861111111111" top="0.984027777777778" bottom="0.984027777777778" header="0.511811023622047" footer="0.511811023622047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2002-01-28T13:24:33Z</dcterms:created>
  <dc:creator>mcarson2</dc:creator>
  <dc:description/>
  <dc:language>en-US</dc:language>
  <cp:lastModifiedBy>mcarson2</cp:lastModifiedBy>
  <cp:lastPrinted>2002-01-31T15:38:55Z</cp:lastPrinted>
  <dcterms:modified xsi:type="dcterms:W3CDTF">2002-01-31T16:09:32Z</dcterms:modified>
  <cp:revision>0</cp:revision>
  <dc:subject/>
  <dc:title/>
</cp:coreProperties>
</file>