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OCO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L39" authorId="0">
      <text>
        <r>
          <rPr>
            <b val="true"/>
            <sz val="8"/>
            <color rgb="FF000000"/>
            <rFont val="Tahoma"/>
            <family val="0"/>
          </rPr>
          <t xml:space="preserve">mcarson2:
</t>
        </r>
        <r>
          <rPr>
            <sz val="8"/>
            <color rgb="FF000000"/>
            <rFont val="Tahoma"/>
            <family val="0"/>
          </rPr>
          <t xml:space="preserve">$/ton
12,000 btu content big sandy NYMEX Coal + T&amp;H
Conversion factor:
$ coal*.04167= $mmbtu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7</xdr:colOff>
                <xdr:row>37</xdr:row>
                <xdr:rowOff>3</xdr:rowOff>
              </xdr:from>
              <xdr:to>
                <xdr:col>12</xdr:col>
                <xdr:colOff>35</xdr:colOff>
                <xdr:row>43</xdr:row>
                <xdr:rowOff>2</xdr:rowOff>
              </xdr:to>
            </anchor>
          </commentPr>
        </mc:Choice>
        <mc:Fallback/>
      </mc:AlternateContent>
    </comment>
    <comment ref="L40" authorId="0">
      <text>
        <r>
          <rPr>
            <b val="true"/>
            <sz val="8"/>
            <color rgb="FF000000"/>
            <rFont val="Tahoma"/>
            <family val="0"/>
          </rPr>
          <t xml:space="preserve">mcarson2:
</t>
        </r>
        <r>
          <rPr>
            <sz val="8"/>
            <color rgb="FF000000"/>
            <rFont val="Tahoma"/>
            <family val="0"/>
          </rPr>
          <t xml:space="preserve">$/mmbtu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44</xdr:colOff>
                <xdr:row>38</xdr:row>
                <xdr:rowOff>3</xdr:rowOff>
              </xdr:from>
              <xdr:to>
                <xdr:col>15</xdr:col>
                <xdr:colOff>7</xdr:colOff>
                <xdr:row>42</xdr:row>
                <xdr:rowOff>9</xdr:rowOff>
              </xdr:to>
            </anchor>
          </commentPr>
        </mc:Choice>
        <mc:Fallback/>
      </mc:AlternateContent>
    </comment>
    <comment ref="L41" authorId="0">
      <text>
        <r>
          <rPr>
            <b val="true"/>
            <sz val="8"/>
            <color rgb="FF000000"/>
            <rFont val="Tahoma"/>
            <family val="0"/>
          </rPr>
          <t xml:space="preserve">mcarson2:
</t>
        </r>
        <r>
          <rPr>
            <sz val="8"/>
            <color rgb="FF000000"/>
            <rFont val="Tahoma"/>
            <family val="0"/>
          </rPr>
          <t xml:space="preserve">$/mmbtu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44</xdr:colOff>
                <xdr:row>39</xdr:row>
                <xdr:rowOff>3</xdr:rowOff>
              </xdr:from>
              <xdr:to>
                <xdr:col>15</xdr:col>
                <xdr:colOff>7</xdr:colOff>
                <xdr:row>43</xdr:row>
                <xdr:rowOff>9</xdr:rowOff>
              </xdr:to>
            </anchor>
          </commentPr>
        </mc:Choice>
        <mc:Fallback/>
      </mc:AlternateContent>
    </comment>
    <comment ref="L42" authorId="0">
      <text>
        <r>
          <rPr>
            <b val="true"/>
            <sz val="8"/>
            <color rgb="FF000000"/>
            <rFont val="Tahoma"/>
            <family val="0"/>
          </rPr>
          <t xml:space="preserve">mcarson2:
</t>
        </r>
        <r>
          <rPr>
            <sz val="8"/>
            <color rgb="FF000000"/>
            <rFont val="Tahoma"/>
            <family val="0"/>
          </rPr>
          <t xml:space="preserve">Gulf Coast Resid
Quoted in $/Bl.  Conversion is
$FO6*.1586=$/mmbtu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44</xdr:colOff>
                <xdr:row>40</xdr:row>
                <xdr:rowOff>1</xdr:rowOff>
              </xdr:from>
              <xdr:to>
                <xdr:col>15</xdr:col>
                <xdr:colOff>7</xdr:colOff>
                <xdr:row>44</xdr:row>
                <xdr:rowOff>7</xdr:rowOff>
              </xdr:to>
            </anchor>
          </commentPr>
        </mc:Choice>
        <mc:Fallback/>
      </mc:AlternateContent>
    </comment>
    <comment ref="L43" authorId="0">
      <text>
        <r>
          <rPr>
            <b val="true"/>
            <sz val="8"/>
            <color rgb="FF000000"/>
            <rFont val="Tahoma"/>
            <family val="0"/>
          </rPr>
          <t xml:space="preserve">mcarson2:
</t>
        </r>
        <r>
          <rPr>
            <sz val="8"/>
            <color rgb="FF000000"/>
            <rFont val="Tahoma"/>
            <family val="0"/>
          </rPr>
          <t xml:space="preserve">quoted in Cents/Gal, 42 Gal per Bl.  Coversion is $FO2*7.17 = $/mmbtu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44</xdr:colOff>
                <xdr:row>41</xdr:row>
                <xdr:rowOff>3</xdr:rowOff>
              </xdr:from>
              <xdr:to>
                <xdr:col>15</xdr:col>
                <xdr:colOff>7</xdr:colOff>
                <xdr:row>45</xdr:row>
                <xdr:rowOff>9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<sst xmlns="http://schemas.openxmlformats.org/spreadsheetml/2006/main" count="145" uniqueCount="116">
  <si>
    <t xml:space="preserve">SOCO</t>
  </si>
  <si>
    <t xml:space="preserve">Geograhic Boundary:</t>
  </si>
  <si>
    <t xml:space="preserve">SE Mississippi, Alabama, Georgia, &amp; Florida panhandle</t>
  </si>
  <si>
    <t xml:space="preserve">Fuel Sources:</t>
  </si>
  <si>
    <t xml:space="preserve">COAL</t>
  </si>
  <si>
    <t xml:space="preserve">Appalachia</t>
  </si>
  <si>
    <t xml:space="preserve">Ill Basin</t>
  </si>
  <si>
    <t xml:space="preserve">S. PRB</t>
  </si>
  <si>
    <t xml:space="preserve">Other</t>
  </si>
  <si>
    <t xml:space="preserve">Imports</t>
  </si>
  <si>
    <t xml:space="preserve">% Delivered</t>
  </si>
  <si>
    <t xml:space="preserve">MS T&amp;H</t>
  </si>
  <si>
    <t xml:space="preserve">AL/FL T&amp;H</t>
  </si>
  <si>
    <t xml:space="preserve">GA T&amp;H</t>
  </si>
  <si>
    <t xml:space="preserve">BTU Content</t>
  </si>
  <si>
    <t xml:space="preserve">Conversion</t>
  </si>
  <si>
    <t xml:space="preserve">Natural Gas</t>
  </si>
  <si>
    <t xml:space="preserve">Southern Co., the main ute pulls off of SONAT which historically trades -.02 to Henry hub</t>
  </si>
  <si>
    <t xml:space="preserve">FO2/FO6</t>
  </si>
  <si>
    <t xml:space="preserve">Use Gulf Coast Resid and Heating Oil prices, with minimal variable costs</t>
  </si>
  <si>
    <t xml:space="preserve">FO6(resid) is qouted in $/Bl, conversion is .1586</t>
  </si>
  <si>
    <t xml:space="preserve">FO2(HO) is quoted in Cents/Gallon, conversion is 7.17</t>
  </si>
  <si>
    <t xml:space="preserve">Rivers with Dams:</t>
  </si>
  <si>
    <t xml:space="preserve">Chattahochie River &amp; Tennessee River comprise 95% of Hydro sources</t>
  </si>
  <si>
    <t xml:space="preserve">Load Mix:</t>
  </si>
  <si>
    <t xml:space="preserve">Type</t>
  </si>
  <si>
    <t xml:space="preserve">%</t>
  </si>
  <si>
    <t xml:space="preserve">Residential</t>
  </si>
  <si>
    <t xml:space="preserve">Commercial</t>
  </si>
  <si>
    <t xml:space="preserve">Industrial</t>
  </si>
  <si>
    <t xml:space="preserve">Pub/St Hwy Lt</t>
  </si>
  <si>
    <t xml:space="preserve">Stack/Outages:</t>
  </si>
  <si>
    <t xml:space="preserve">Winter</t>
  </si>
  <si>
    <t xml:space="preserve">Summer</t>
  </si>
  <si>
    <t xml:space="preserve">Marginal</t>
  </si>
  <si>
    <t xml:space="preserve">New</t>
  </si>
  <si>
    <t xml:space="preserve">Total</t>
  </si>
  <si>
    <t xml:space="preserve">Fuel</t>
  </si>
  <si>
    <t xml:space="preserve">$</t>
  </si>
  <si>
    <t xml:space="preserve">MW(h)</t>
  </si>
  <si>
    <t xml:space="preserve">Increm</t>
  </si>
  <si>
    <t xml:space="preserve">Fuel Type</t>
  </si>
  <si>
    <t xml:space="preserve">HeatRate</t>
  </si>
  <si>
    <t xml:space="preserve">Cap</t>
  </si>
  <si>
    <t xml:space="preserve">Cost</t>
  </si>
  <si>
    <t xml:space="preserve">mmbtu</t>
  </si>
  <si>
    <t xml:space="preserve">MW</t>
  </si>
  <si>
    <t xml:space="preserve">Hydro</t>
  </si>
  <si>
    <t xml:space="preserve">Nuke</t>
  </si>
  <si>
    <t xml:space="preserve">Coal</t>
  </si>
  <si>
    <t xml:space="preserve">NG-CC</t>
  </si>
  <si>
    <t xml:space="preserve">NG-CT</t>
  </si>
  <si>
    <t xml:space="preserve">FO6-Resid</t>
  </si>
  <si>
    <t xml:space="preserve">FO2-HO</t>
  </si>
  <si>
    <t xml:space="preserve">*** SOCO has 1500MW of COGEN which could switch to the GRID if prices permit</t>
  </si>
  <si>
    <t xml:space="preserve">Capacity Additions</t>
  </si>
  <si>
    <t xml:space="preserve">Seasonal Demand/Outages</t>
  </si>
  <si>
    <t xml:space="preserve">Year</t>
  </si>
  <si>
    <t xml:space="preserve">Gas-CC</t>
  </si>
  <si>
    <t xml:space="preserve">Gas-CT</t>
  </si>
  <si>
    <t xml:space="preserve">Cogen</t>
  </si>
  <si>
    <t xml:space="preserve">Totals</t>
  </si>
  <si>
    <t xml:space="preserve">16 hr Pk</t>
  </si>
  <si>
    <t xml:space="preserve">Peak Range</t>
  </si>
  <si>
    <t xml:space="preserve">*Seasonal Interchange</t>
  </si>
  <si>
    <t xml:space="preserve">**Normal</t>
  </si>
  <si>
    <t xml:space="preserve">Q1-2002</t>
  </si>
  <si>
    <t xml:space="preserve">Month</t>
  </si>
  <si>
    <t xml:space="preserve">Avg.</t>
  </si>
  <si>
    <t xml:space="preserve">Max</t>
  </si>
  <si>
    <t xml:space="preserve">Min</t>
  </si>
  <si>
    <t xml:space="preserve">ENT</t>
  </si>
  <si>
    <t xml:space="preserve">VACAR</t>
  </si>
  <si>
    <t xml:space="preserve">TVA</t>
  </si>
  <si>
    <t xml:space="preserve">FLA</t>
  </si>
  <si>
    <t xml:space="preserve">Outages</t>
  </si>
  <si>
    <t xml:space="preserve">Q2-2002</t>
  </si>
  <si>
    <t xml:space="preserve">Jan</t>
  </si>
  <si>
    <t xml:space="preserve">Q3-2002</t>
  </si>
  <si>
    <t xml:space="preserve">Feb</t>
  </si>
  <si>
    <t xml:space="preserve">Q4-2002</t>
  </si>
  <si>
    <t xml:space="preserve">Mar</t>
  </si>
  <si>
    <t xml:space="preserve">Apr</t>
  </si>
  <si>
    <t xml:space="preserve">Q1-2003</t>
  </si>
  <si>
    <t xml:space="preserve">May</t>
  </si>
  <si>
    <t xml:space="preserve">Q2-2003</t>
  </si>
  <si>
    <t xml:space="preserve">Jun</t>
  </si>
  <si>
    <t xml:space="preserve">Q3-2003</t>
  </si>
  <si>
    <t xml:space="preserve">Jul</t>
  </si>
  <si>
    <t xml:space="preserve">Q4-2003</t>
  </si>
  <si>
    <t xml:space="preserve">Aug</t>
  </si>
  <si>
    <t xml:space="preserve">Sep</t>
  </si>
  <si>
    <t xml:space="preserve">Q1-2004</t>
  </si>
  <si>
    <t xml:space="preserve">Oct</t>
  </si>
  <si>
    <t xml:space="preserve">Q2-2004</t>
  </si>
  <si>
    <t xml:space="preserve">Nov</t>
  </si>
  <si>
    <t xml:space="preserve">Q3-2004</t>
  </si>
  <si>
    <t xml:space="preserve">Dec</t>
  </si>
  <si>
    <t xml:space="preserve">Q4-2004</t>
  </si>
  <si>
    <t xml:space="preserve">*A Postive interchange is "import", a Negative is "export"</t>
  </si>
  <si>
    <t xml:space="preserve">**Outages include 5% forced out</t>
  </si>
  <si>
    <t xml:space="preserve">TOTAL</t>
  </si>
  <si>
    <t xml:space="preserve">Top 5 Utes:</t>
  </si>
  <si>
    <t xml:space="preserve">FO6</t>
  </si>
  <si>
    <t xml:space="preserve">FO2</t>
  </si>
  <si>
    <t xml:space="preserve">Georgia Pwr</t>
  </si>
  <si>
    <t xml:space="preserve">Ala Pwr Co.</t>
  </si>
  <si>
    <t xml:space="preserve">Southern Nuclear</t>
  </si>
  <si>
    <t xml:space="preserve">Miss Pwr Co.</t>
  </si>
  <si>
    <t xml:space="preserve">Gulf Pwr Co.</t>
  </si>
  <si>
    <t xml:space="preserve">Top 5 Merchant(EOY '02):</t>
  </si>
  <si>
    <t xml:space="preserve">Duke</t>
  </si>
  <si>
    <t xml:space="preserve">Tenaska</t>
  </si>
  <si>
    <t xml:space="preserve">Morgan Stanley</t>
  </si>
  <si>
    <t xml:space="preserve">El Paso</t>
  </si>
  <si>
    <t xml:space="preserve">Dynegy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</si>
</sst>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0%"/>
    <numFmt numFmtId="166" formatCode="_(\$* #,##0.00_);_(\$* \(#,##0.00\);_(\$* \-??_);_(@_)"/>
    <numFmt numFmtId="167" formatCode="0.00000"/>
    <numFmt numFmtId="168" formatCode="0.0000"/>
    <numFmt numFmtId="169" formatCode="0.0%"/>
    <numFmt numFmtId="170" formatCode="_(\$* #,##0.0000_);_(\$* \(#,##0.0000\);_(\$* \-??_);_(@_)"/>
    <numFmt numFmtId="171" formatCode="0"/>
    <numFmt numFmtId="172" formatCode="0_);[RED]\(0\)"/>
  </numFmts>
  <fonts count="1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sz val="8"/>
      <name val="Arial"/>
      <family val="2"/>
    </font>
    <font>
      <b val="true"/>
      <sz val="8"/>
      <name val="Arial"/>
      <family val="2"/>
    </font>
    <font>
      <b val="true"/>
      <u val="single"/>
      <sz val="8"/>
      <name val="Arial"/>
      <family val="2"/>
    </font>
    <font>
      <b val="true"/>
      <sz val="7"/>
      <name val="Arial"/>
      <family val="2"/>
    </font>
    <font>
      <sz val="7"/>
      <name val="Arial"/>
      <family val="2"/>
    </font>
    <font>
      <sz val="7"/>
      <color rgb="FF0000FF"/>
      <name val="Arial"/>
      <family val="2"/>
    </font>
    <font>
      <b val="true"/>
      <u val="single"/>
      <sz val="9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</fonts>
  <fills count="2">
    <fill>
      <patternFill patternType="none"/>
    </fill>
    <fill>
      <patternFill patternType="gray125"/>
    </fill>
  </fills>
  <borders count="16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65" fontId="0" fillId="0" borderId="0" applyFont="true" applyBorder="false" applyAlignment="false" applyProtection="false"/>
  </cellStyleXfs>
  <cellXfs count="9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4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6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1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12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13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14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9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0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9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9" fillId="0" borderId="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1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0" fillId="0" borderId="1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9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9" fillId="0" borderId="1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6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0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9" fillId="0" borderId="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9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6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0" borderId="5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6" fillId="0" borderId="6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5" fillId="0" borderId="1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2" fontId="5" fillId="0" borderId="1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2" fontId="5" fillId="0" borderId="1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R8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56"/>
    <col collapsed="false" customWidth="true" hidden="false" outlineLevel="0" max="2" min="2" style="0" width="13.85"/>
    <col collapsed="false" customWidth="true" hidden="false" outlineLevel="0" max="3" min="3" style="0" width="10.71"/>
    <col collapsed="false" customWidth="true" hidden="false" outlineLevel="0" max="4" min="4" style="0" width="9.99"/>
    <col collapsed="false" customWidth="true" hidden="false" outlineLevel="0" max="5" min="5" style="0" width="8.7"/>
    <col collapsed="false" customWidth="true" hidden="false" outlineLevel="0" max="6" min="6" style="0" width="6.85"/>
    <col collapsed="false" customWidth="true" hidden="false" outlineLevel="0" max="7" min="7" style="0" width="7.85"/>
    <col collapsed="false" customWidth="true" hidden="false" outlineLevel="0" max="8" min="8" style="0" width="6.56"/>
    <col collapsed="false" customWidth="true" hidden="false" outlineLevel="0" max="10" min="10" style="0" width="8.41"/>
    <col collapsed="false" customWidth="true" hidden="false" outlineLevel="0" max="11" min="11" style="0" width="6.85"/>
    <col collapsed="false" customWidth="true" hidden="false" outlineLevel="0" max="12" min="12" style="0" width="7.7"/>
    <col collapsed="false" customWidth="true" hidden="false" outlineLevel="0" max="13" min="13" style="0" width="8.14"/>
    <col collapsed="false" customWidth="true" hidden="false" outlineLevel="0" max="14" min="14" style="0" width="8.56"/>
    <col collapsed="false" customWidth="true" hidden="false" outlineLevel="0" max="15" min="15" style="0" width="6.56"/>
  </cols>
  <sheetData>
    <row r="1" customFormat="false" ht="15.7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3" customFormat="false" ht="12.75" hidden="false" customHeight="false" outlineLevel="0" collapsed="false">
      <c r="A3" s="2"/>
      <c r="B3" s="2"/>
      <c r="C3" s="2"/>
      <c r="D3" s="2"/>
      <c r="E3" s="2"/>
      <c r="F3" s="2"/>
      <c r="G3" s="2"/>
      <c r="H3" s="2"/>
      <c r="I3" s="2"/>
      <c r="J3" s="2"/>
      <c r="K3" s="2"/>
    </row>
    <row r="4" customFormat="false" ht="12.75" hidden="false" customHeight="false" outlineLevel="0" collapsed="false">
      <c r="A4" s="3" t="s">
        <v>1</v>
      </c>
      <c r="B4" s="2"/>
      <c r="C4" s="2"/>
      <c r="D4" s="2" t="s">
        <v>2</v>
      </c>
      <c r="E4" s="2"/>
      <c r="F4" s="2"/>
      <c r="G4" s="2"/>
      <c r="H4" s="2"/>
      <c r="I4" s="2"/>
      <c r="J4" s="2"/>
      <c r="K4" s="2"/>
    </row>
    <row r="5" customFormat="false" ht="12.75" hidden="false" customHeight="false" outlineLevel="0" collapsed="false">
      <c r="A5" s="3"/>
      <c r="B5" s="2"/>
      <c r="C5" s="2"/>
      <c r="D5" s="2"/>
      <c r="E5" s="2"/>
      <c r="F5" s="2"/>
      <c r="G5" s="2"/>
      <c r="H5" s="2"/>
      <c r="I5" s="2"/>
      <c r="J5" s="2"/>
      <c r="K5" s="2"/>
    </row>
    <row r="7" customFormat="false" ht="12.75" hidden="false" customHeight="false" outlineLevel="0" collapsed="false">
      <c r="A7" s="3" t="s">
        <v>3</v>
      </c>
      <c r="B7" s="3"/>
    </row>
    <row r="8" customFormat="false" ht="12.75" hidden="false" customHeight="false" outlineLevel="0" collapsed="false">
      <c r="A8" s="2"/>
      <c r="B8" s="2"/>
    </row>
    <row r="9" customFormat="false" ht="12.75" hidden="false" customHeight="false" outlineLevel="0" collapsed="false">
      <c r="A9" s="2"/>
      <c r="B9" s="4" t="s">
        <v>4</v>
      </c>
      <c r="C9" s="2"/>
      <c r="D9" s="2"/>
      <c r="E9" s="2"/>
      <c r="F9" s="2"/>
      <c r="G9" s="2"/>
    </row>
    <row r="10" customFormat="false" ht="12.75" hidden="false" customHeight="false" outlineLevel="0" collapsed="false">
      <c r="A10" s="2"/>
      <c r="B10" s="2"/>
      <c r="C10" s="5" t="s">
        <v>5</v>
      </c>
      <c r="D10" s="6" t="s">
        <v>6</v>
      </c>
      <c r="E10" s="6" t="s">
        <v>7</v>
      </c>
      <c r="F10" s="6" t="s">
        <v>8</v>
      </c>
      <c r="G10" s="7" t="s">
        <v>9</v>
      </c>
    </row>
    <row r="11" customFormat="false" ht="12.75" hidden="false" customHeight="false" outlineLevel="0" collapsed="false">
      <c r="A11" s="2"/>
      <c r="B11" s="3" t="s">
        <v>10</v>
      </c>
      <c r="C11" s="8" t="n">
        <v>0.52</v>
      </c>
      <c r="D11" s="9" t="n">
        <v>0.14</v>
      </c>
      <c r="E11" s="9" t="n">
        <v>0.29</v>
      </c>
      <c r="F11" s="9" t="n">
        <v>0.04</v>
      </c>
      <c r="G11" s="10" t="n">
        <v>0.01</v>
      </c>
    </row>
    <row r="12" customFormat="false" ht="12.75" hidden="false" customHeight="false" outlineLevel="0" collapsed="false">
      <c r="A12" s="2"/>
      <c r="B12" s="3" t="s">
        <v>11</v>
      </c>
      <c r="C12" s="11" t="n">
        <v>13.98</v>
      </c>
      <c r="D12" s="12" t="n">
        <v>10.7</v>
      </c>
      <c r="E12" s="12" t="n">
        <v>19</v>
      </c>
      <c r="F12" s="13"/>
      <c r="G12" s="14"/>
    </row>
    <row r="13" customFormat="false" ht="12.75" hidden="false" customHeight="false" outlineLevel="0" collapsed="false">
      <c r="A13" s="2"/>
      <c r="B13" s="3" t="s">
        <v>12</v>
      </c>
      <c r="C13" s="15" t="n">
        <v>11.01</v>
      </c>
      <c r="D13" s="16" t="n">
        <v>7.12</v>
      </c>
      <c r="E13" s="16" t="n">
        <v>21</v>
      </c>
      <c r="F13" s="17"/>
      <c r="G13" s="18"/>
    </row>
    <row r="14" customFormat="false" ht="12.75" hidden="false" customHeight="false" outlineLevel="0" collapsed="false">
      <c r="A14" s="2"/>
      <c r="B14" s="3" t="s">
        <v>13</v>
      </c>
      <c r="C14" s="15" t="n">
        <v>12.11</v>
      </c>
      <c r="D14" s="16" t="n">
        <v>11.04</v>
      </c>
      <c r="E14" s="16" t="n">
        <v>21</v>
      </c>
      <c r="F14" s="17"/>
      <c r="G14" s="18"/>
    </row>
    <row r="15" customFormat="false" ht="12.75" hidden="false" customHeight="false" outlineLevel="0" collapsed="false">
      <c r="A15" s="2"/>
      <c r="B15" s="3" t="s">
        <v>14</v>
      </c>
      <c r="C15" s="19" t="n">
        <v>12000</v>
      </c>
      <c r="D15" s="20" t="n">
        <v>11300</v>
      </c>
      <c r="E15" s="20" t="n">
        <v>8600</v>
      </c>
      <c r="F15" s="20"/>
      <c r="G15" s="21"/>
      <c r="H15" s="2"/>
    </row>
    <row r="16" customFormat="false" ht="12.75" hidden="false" customHeight="false" outlineLevel="0" collapsed="false">
      <c r="A16" s="2"/>
      <c r="B16" s="3" t="s">
        <v>15</v>
      </c>
      <c r="C16" s="22" t="n">
        <f aca="false">1/24</f>
        <v>0.0416666666666667</v>
      </c>
      <c r="D16" s="23" t="n">
        <f aca="false">1/22.6</f>
        <v>0.0442477876106195</v>
      </c>
      <c r="E16" s="23" t="n">
        <f aca="false">1/17.2</f>
        <v>0.0581395348837209</v>
      </c>
      <c r="F16" s="20"/>
      <c r="G16" s="21"/>
      <c r="H16" s="2"/>
    </row>
    <row r="17" customFormat="false" ht="12.75" hidden="false" customHeight="false" outlineLevel="0" collapsed="false">
      <c r="A17" s="2"/>
      <c r="B17" s="2"/>
      <c r="C17" s="3"/>
      <c r="D17" s="24"/>
      <c r="E17" s="2"/>
      <c r="F17" s="2"/>
      <c r="G17" s="2"/>
      <c r="H17" s="2"/>
    </row>
    <row r="18" customFormat="false" ht="12.75" hidden="false" customHeight="false" outlineLevel="0" collapsed="false">
      <c r="A18" s="2"/>
      <c r="B18" s="4" t="s">
        <v>16</v>
      </c>
      <c r="C18" s="3"/>
      <c r="D18" s="24" t="s">
        <v>17</v>
      </c>
      <c r="E18" s="2"/>
      <c r="F18" s="2"/>
      <c r="G18" s="2"/>
      <c r="H18" s="2"/>
    </row>
    <row r="19" customFormat="false" ht="12.75" hidden="false" customHeight="false" outlineLevel="0" collapsed="false">
      <c r="A19" s="2"/>
      <c r="B19" s="2"/>
      <c r="C19" s="3"/>
      <c r="D19" s="24"/>
      <c r="E19" s="2"/>
      <c r="F19" s="2"/>
      <c r="G19" s="2"/>
      <c r="H19" s="2"/>
    </row>
    <row r="20" customFormat="false" ht="12.75" hidden="false" customHeight="false" outlineLevel="0" collapsed="false">
      <c r="A20" s="2"/>
      <c r="B20" s="4" t="s">
        <v>18</v>
      </c>
      <c r="C20" s="3"/>
      <c r="D20" s="24" t="s">
        <v>19</v>
      </c>
      <c r="E20" s="2"/>
      <c r="F20" s="2"/>
      <c r="G20" s="2"/>
      <c r="H20" s="2"/>
    </row>
    <row r="21" customFormat="false" ht="12.75" hidden="false" customHeight="false" outlineLevel="0" collapsed="false">
      <c r="A21" s="2"/>
      <c r="B21" s="2"/>
      <c r="C21" s="3"/>
      <c r="D21" s="24" t="s">
        <v>20</v>
      </c>
      <c r="E21" s="2"/>
      <c r="F21" s="2"/>
      <c r="G21" s="2"/>
      <c r="H21" s="2"/>
    </row>
    <row r="22" customFormat="false" ht="12.75" hidden="false" customHeight="false" outlineLevel="0" collapsed="false">
      <c r="A22" s="2"/>
      <c r="B22" s="2"/>
      <c r="C22" s="3"/>
      <c r="D22" s="24" t="s">
        <v>21</v>
      </c>
      <c r="E22" s="2"/>
      <c r="F22" s="2"/>
      <c r="G22" s="2"/>
      <c r="H22" s="2"/>
    </row>
    <row r="23" customFormat="false" ht="12.75" hidden="false" customHeight="false" outlineLevel="0" collapsed="false">
      <c r="A23" s="2"/>
      <c r="B23" s="2"/>
      <c r="C23" s="3"/>
      <c r="D23" s="24"/>
      <c r="E23" s="2"/>
      <c r="F23" s="2"/>
      <c r="G23" s="2"/>
      <c r="H23" s="2"/>
    </row>
    <row r="24" customFormat="false" ht="12.75" hidden="false" customHeight="false" outlineLevel="0" collapsed="false">
      <c r="A24" s="2"/>
      <c r="B24" s="25" t="s">
        <v>22</v>
      </c>
      <c r="C24" s="3"/>
      <c r="D24" s="24" t="s">
        <v>23</v>
      </c>
      <c r="E24" s="2"/>
      <c r="F24" s="2"/>
      <c r="G24" s="2"/>
      <c r="H24" s="2"/>
    </row>
    <row r="25" customFormat="false" ht="12.75" hidden="false" customHeight="false" outlineLevel="0" collapsed="false">
      <c r="A25" s="2"/>
      <c r="B25" s="2"/>
      <c r="C25" s="3"/>
      <c r="D25" s="24"/>
      <c r="E25" s="2"/>
      <c r="F25" s="2"/>
      <c r="G25" s="2"/>
      <c r="H25" s="2"/>
    </row>
    <row r="26" customFormat="false" ht="12.75" hidden="false" customHeight="false" outlineLevel="0" collapsed="false">
      <c r="A26" s="3" t="s">
        <v>24</v>
      </c>
      <c r="B26" s="2"/>
      <c r="C26" s="3" t="s">
        <v>25</v>
      </c>
      <c r="D26" s="26" t="s">
        <v>26</v>
      </c>
      <c r="E26" s="2"/>
      <c r="F26" s="2"/>
      <c r="G26" s="2"/>
      <c r="H26" s="2"/>
    </row>
    <row r="27" customFormat="false" ht="12.75" hidden="false" customHeight="false" outlineLevel="0" collapsed="false">
      <c r="A27" s="2"/>
      <c r="C27" s="27" t="s">
        <v>27</v>
      </c>
      <c r="D27" s="28" t="n">
        <v>0.37</v>
      </c>
      <c r="E27" s="2"/>
      <c r="F27" s="2"/>
      <c r="G27" s="2"/>
      <c r="H27" s="2"/>
    </row>
    <row r="28" customFormat="false" ht="12.75" hidden="false" customHeight="false" outlineLevel="0" collapsed="false">
      <c r="A28" s="2"/>
      <c r="C28" s="29" t="s">
        <v>28</v>
      </c>
      <c r="D28" s="30" t="n">
        <v>0.264</v>
      </c>
      <c r="E28" s="2"/>
      <c r="F28" s="2"/>
      <c r="G28" s="2"/>
      <c r="H28" s="2"/>
    </row>
    <row r="29" customFormat="false" ht="12.75" hidden="false" customHeight="false" outlineLevel="0" collapsed="false">
      <c r="A29" s="2"/>
      <c r="C29" s="29" t="s">
        <v>29</v>
      </c>
      <c r="D29" s="30" t="n">
        <v>0.356</v>
      </c>
      <c r="E29" s="2"/>
      <c r="F29" s="2"/>
      <c r="G29" s="2"/>
      <c r="H29" s="2"/>
    </row>
    <row r="30" customFormat="false" ht="12.75" hidden="false" customHeight="false" outlineLevel="0" collapsed="false">
      <c r="A30" s="2"/>
      <c r="C30" s="29" t="s">
        <v>30</v>
      </c>
      <c r="D30" s="30" t="n">
        <v>0.004</v>
      </c>
      <c r="E30" s="2"/>
      <c r="F30" s="2"/>
      <c r="G30" s="2"/>
      <c r="H30" s="2"/>
    </row>
    <row r="31" customFormat="false" ht="12.75" hidden="false" customHeight="false" outlineLevel="0" collapsed="false">
      <c r="A31" s="2"/>
      <c r="C31" s="31" t="s">
        <v>8</v>
      </c>
      <c r="D31" s="32" t="n">
        <v>0.006</v>
      </c>
      <c r="E31" s="2"/>
      <c r="F31" s="2"/>
      <c r="G31" s="2"/>
      <c r="H31" s="2"/>
    </row>
    <row r="32" customFormat="false" ht="12.75" hidden="false" customHeight="false" outlineLevel="0" collapsed="false">
      <c r="A32" s="2"/>
      <c r="B32" s="2"/>
      <c r="C32" s="3"/>
      <c r="D32" s="33" t="n">
        <f aca="false">SUM(D27:D31)</f>
        <v>1</v>
      </c>
      <c r="E32" s="2"/>
      <c r="F32" s="2"/>
      <c r="G32" s="2"/>
      <c r="H32" s="2"/>
    </row>
    <row r="33" customFormat="false" ht="12.75" hidden="false" customHeight="false" outlineLevel="0" collapsed="false">
      <c r="A33" s="3" t="s">
        <v>31</v>
      </c>
    </row>
    <row r="34" customFormat="false" ht="12.75" hidden="false" customHeight="false" outlineLevel="0" collapsed="false">
      <c r="B34" s="3"/>
      <c r="C34" s="3"/>
      <c r="D34" s="3"/>
      <c r="E34" s="3"/>
      <c r="F34" s="3" t="s">
        <v>32</v>
      </c>
      <c r="G34" s="3"/>
      <c r="H34" s="3"/>
      <c r="I34" s="3"/>
      <c r="J34" s="3" t="s">
        <v>33</v>
      </c>
      <c r="K34" s="3"/>
      <c r="L34" s="3"/>
      <c r="M34" s="3"/>
      <c r="N34" s="3" t="s">
        <v>34</v>
      </c>
      <c r="O34" s="3" t="s">
        <v>33</v>
      </c>
      <c r="P34" s="3" t="s">
        <v>32</v>
      </c>
    </row>
    <row r="35" customFormat="false" ht="12.75" hidden="false" customHeight="false" outlineLevel="0" collapsed="false">
      <c r="B35" s="3"/>
      <c r="C35" s="3"/>
      <c r="D35" s="34" t="s">
        <v>32</v>
      </c>
      <c r="E35" s="34" t="s">
        <v>35</v>
      </c>
      <c r="F35" s="3" t="s">
        <v>36</v>
      </c>
      <c r="G35" s="3" t="s">
        <v>26</v>
      </c>
      <c r="H35" s="3" t="s">
        <v>33</v>
      </c>
      <c r="I35" s="34" t="s">
        <v>35</v>
      </c>
      <c r="J35" s="3" t="s">
        <v>36</v>
      </c>
      <c r="K35" s="3" t="s">
        <v>26</v>
      </c>
      <c r="L35" s="3" t="s">
        <v>37</v>
      </c>
      <c r="M35" s="35" t="s">
        <v>38</v>
      </c>
      <c r="N35" s="3" t="s">
        <v>39</v>
      </c>
      <c r="O35" s="3" t="s">
        <v>40</v>
      </c>
      <c r="P35" s="3" t="s">
        <v>40</v>
      </c>
    </row>
    <row r="36" customFormat="false" ht="12.75" hidden="false" customHeight="false" outlineLevel="0" collapsed="false">
      <c r="B36" s="3" t="s">
        <v>41</v>
      </c>
      <c r="C36" s="34" t="s">
        <v>42</v>
      </c>
      <c r="D36" s="34" t="s">
        <v>43</v>
      </c>
      <c r="E36" s="34" t="s">
        <v>43</v>
      </c>
      <c r="F36" s="3" t="s">
        <v>43</v>
      </c>
      <c r="G36" s="3" t="s">
        <v>43</v>
      </c>
      <c r="H36" s="3" t="s">
        <v>43</v>
      </c>
      <c r="I36" s="34" t="s">
        <v>43</v>
      </c>
      <c r="J36" s="3" t="s">
        <v>43</v>
      </c>
      <c r="K36" s="3" t="s">
        <v>43</v>
      </c>
      <c r="L36" s="3" t="s">
        <v>44</v>
      </c>
      <c r="M36" s="3" t="s">
        <v>45</v>
      </c>
      <c r="N36" s="3" t="s">
        <v>44</v>
      </c>
      <c r="O36" s="3" t="s">
        <v>46</v>
      </c>
      <c r="P36" s="3" t="s">
        <v>46</v>
      </c>
    </row>
    <row r="37" customFormat="false" ht="12.75" hidden="false" customHeight="false" outlineLevel="0" collapsed="false">
      <c r="B37" s="36" t="s">
        <v>47</v>
      </c>
      <c r="C37" s="37" t="n">
        <v>0.01</v>
      </c>
      <c r="D37" s="37" t="n">
        <v>5249</v>
      </c>
      <c r="E37" s="38" t="n">
        <v>0</v>
      </c>
      <c r="F37" s="39" t="n">
        <f aca="false">SUM(D37:E37)</f>
        <v>5249</v>
      </c>
      <c r="G37" s="40" t="n">
        <f aca="false">F37/$F$44</f>
        <v>0.100384402073094</v>
      </c>
      <c r="H37" s="37" t="n">
        <v>5276</v>
      </c>
      <c r="I37" s="38" t="n">
        <f aca="false">E37</f>
        <v>0</v>
      </c>
      <c r="J37" s="39" t="n">
        <f aca="false">SUM(H37:I37)</f>
        <v>5276</v>
      </c>
      <c r="K37" s="40" t="n">
        <f aca="false">J37/$J$44</f>
        <v>0.102466498349194</v>
      </c>
      <c r="L37" s="41" t="n">
        <v>0.25</v>
      </c>
      <c r="M37" s="42" t="n">
        <f aca="false">L37</f>
        <v>0.25</v>
      </c>
      <c r="N37" s="43" t="n">
        <f aca="false">L37*C37</f>
        <v>0.0025</v>
      </c>
      <c r="O37" s="37" t="n">
        <f aca="false">J37</f>
        <v>5276</v>
      </c>
      <c r="P37" s="44" t="n">
        <f aca="false">F37</f>
        <v>5249</v>
      </c>
    </row>
    <row r="38" customFormat="false" ht="12.75" hidden="false" customHeight="false" outlineLevel="0" collapsed="false">
      <c r="B38" s="36" t="s">
        <v>48</v>
      </c>
      <c r="C38" s="45" t="n">
        <v>10930</v>
      </c>
      <c r="D38" s="45" t="n">
        <v>5774</v>
      </c>
      <c r="E38" s="46" t="n">
        <v>0</v>
      </c>
      <c r="F38" s="47" t="n">
        <f aca="false">SUM(D38:E38)</f>
        <v>5774</v>
      </c>
      <c r="G38" s="48" t="n">
        <f aca="false">F38/$F$44</f>
        <v>0.110424754728528</v>
      </c>
      <c r="H38" s="45" t="n">
        <v>5774</v>
      </c>
      <c r="I38" s="46" t="n">
        <f aca="false">E38</f>
        <v>0</v>
      </c>
      <c r="J38" s="47" t="n">
        <f aca="false">SUM(H38:I38)</f>
        <v>5774</v>
      </c>
      <c r="K38" s="48" t="n">
        <f aca="false">J38/$J$44</f>
        <v>0.11213827927753</v>
      </c>
      <c r="L38" s="49" t="n">
        <v>0.5</v>
      </c>
      <c r="M38" s="50" t="n">
        <f aca="false">L38</f>
        <v>0.5</v>
      </c>
      <c r="N38" s="51" t="n">
        <f aca="false">L38*C38/1000</f>
        <v>5.465</v>
      </c>
      <c r="O38" s="45" t="n">
        <f aca="false">O37+J38</f>
        <v>11050</v>
      </c>
      <c r="P38" s="52" t="n">
        <f aca="false">P37+F38</f>
        <v>11023</v>
      </c>
    </row>
    <row r="39" customFormat="false" ht="12.75" hidden="false" customHeight="false" outlineLevel="0" collapsed="false">
      <c r="B39" s="36" t="s">
        <v>49</v>
      </c>
      <c r="C39" s="45" t="n">
        <v>9791</v>
      </c>
      <c r="D39" s="45" t="n">
        <v>26017</v>
      </c>
      <c r="E39" s="46" t="n">
        <v>0</v>
      </c>
      <c r="F39" s="47" t="n">
        <f aca="false">SUM(D39:E39)</f>
        <v>26017</v>
      </c>
      <c r="G39" s="48" t="n">
        <f aca="false">F39/$F$44</f>
        <v>0.497561628640823</v>
      </c>
      <c r="H39" s="45" t="n">
        <v>25984</v>
      </c>
      <c r="I39" s="46" t="n">
        <f aca="false">E39</f>
        <v>0</v>
      </c>
      <c r="J39" s="47" t="n">
        <f aca="false">SUM(H39:I39)</f>
        <v>25984</v>
      </c>
      <c r="K39" s="48" t="n">
        <f aca="false">J39/$J$44</f>
        <v>0.504641677995727</v>
      </c>
      <c r="L39" s="49" t="n">
        <f aca="false">27+11</f>
        <v>38</v>
      </c>
      <c r="M39" s="50" t="n">
        <f aca="false">L39/24</f>
        <v>1.58333333333333</v>
      </c>
      <c r="N39" s="51" t="n">
        <f aca="false">(L39/24)*C39/1000</f>
        <v>15.5024166666667</v>
      </c>
      <c r="O39" s="45" t="n">
        <f aca="false">O38+J39</f>
        <v>37034</v>
      </c>
      <c r="P39" s="52" t="n">
        <f aca="false">P38+F39</f>
        <v>37040</v>
      </c>
    </row>
    <row r="40" customFormat="false" ht="12.75" hidden="false" customHeight="false" outlineLevel="0" collapsed="false">
      <c r="B40" s="36" t="s">
        <v>50</v>
      </c>
      <c r="C40" s="45" t="n">
        <v>8138</v>
      </c>
      <c r="D40" s="45" t="n">
        <v>5225</v>
      </c>
      <c r="E40" s="46" t="n">
        <v>0</v>
      </c>
      <c r="F40" s="47" t="n">
        <f aca="false">SUM(D40:E40)</f>
        <v>5225</v>
      </c>
      <c r="G40" s="48" t="n">
        <f aca="false">F40/$F$44</f>
        <v>0.0999254145231311</v>
      </c>
      <c r="H40" s="45" t="n">
        <v>5161</v>
      </c>
      <c r="I40" s="46" t="n">
        <f aca="false">E40</f>
        <v>0</v>
      </c>
      <c r="J40" s="47" t="n">
        <f aca="false">SUM(H40:I40)</f>
        <v>5161</v>
      </c>
      <c r="K40" s="48" t="n">
        <f aca="false">J40/$J$44</f>
        <v>0.100233054962129</v>
      </c>
      <c r="L40" s="49" t="n">
        <v>2</v>
      </c>
      <c r="M40" s="50" t="n">
        <f aca="false">L40</f>
        <v>2</v>
      </c>
      <c r="N40" s="51" t="n">
        <f aca="false">L40*C40/1000</f>
        <v>16.276</v>
      </c>
      <c r="O40" s="45" t="n">
        <f aca="false">O39+J40</f>
        <v>42195</v>
      </c>
      <c r="P40" s="52" t="n">
        <f aca="false">P39+F40</f>
        <v>42265</v>
      </c>
    </row>
    <row r="41" customFormat="false" ht="12.75" hidden="false" customHeight="false" outlineLevel="0" collapsed="false">
      <c r="B41" s="36" t="s">
        <v>51</v>
      </c>
      <c r="C41" s="45" t="n">
        <v>12142</v>
      </c>
      <c r="D41" s="45" t="n">
        <v>8199</v>
      </c>
      <c r="E41" s="46" t="n">
        <v>0</v>
      </c>
      <c r="F41" s="47" t="n">
        <f aca="false">SUM(D41:E41)</f>
        <v>8199</v>
      </c>
      <c r="G41" s="48" t="n">
        <f aca="false">F41/$F$44</f>
        <v>0.15680162175601</v>
      </c>
      <c r="H41" s="45" t="n">
        <v>7782</v>
      </c>
      <c r="I41" s="46" t="n">
        <f aca="false">E41</f>
        <v>0</v>
      </c>
      <c r="J41" s="47" t="n">
        <f aca="false">SUM(H41:I41)</f>
        <v>7782</v>
      </c>
      <c r="K41" s="48" t="n">
        <f aca="false">J41/$J$44</f>
        <v>0.151136142940377</v>
      </c>
      <c r="L41" s="49" t="n">
        <v>2</v>
      </c>
      <c r="M41" s="50" t="n">
        <f aca="false">L41</f>
        <v>2</v>
      </c>
      <c r="N41" s="51" t="n">
        <f aca="false">L41*C41/1000</f>
        <v>24.284</v>
      </c>
      <c r="O41" s="45" t="n">
        <f aca="false">O40+J41</f>
        <v>49977</v>
      </c>
      <c r="P41" s="52" t="n">
        <f aca="false">P40+F41</f>
        <v>50464</v>
      </c>
    </row>
    <row r="42" customFormat="false" ht="12.75" hidden="false" customHeight="false" outlineLevel="0" collapsed="false">
      <c r="B42" s="36" t="s">
        <v>52</v>
      </c>
      <c r="C42" s="45" t="n">
        <v>10746</v>
      </c>
      <c r="D42" s="45" t="n">
        <v>122</v>
      </c>
      <c r="E42" s="46" t="n">
        <v>0</v>
      </c>
      <c r="F42" s="47" t="n">
        <f aca="false">SUM(D42:E42)</f>
        <v>122</v>
      </c>
      <c r="G42" s="48" t="n">
        <f aca="false">F42/$F$44</f>
        <v>0.00233318671231043</v>
      </c>
      <c r="H42" s="45" t="n">
        <v>122</v>
      </c>
      <c r="I42" s="46" t="n">
        <f aca="false">E42</f>
        <v>0</v>
      </c>
      <c r="J42" s="47" t="n">
        <f aca="false">SUM(H42:I42)</f>
        <v>122</v>
      </c>
      <c r="K42" s="48" t="n">
        <f aca="false">J42/$J$44</f>
        <v>0.00236939211497378</v>
      </c>
      <c r="L42" s="49" t="n">
        <v>14.63</v>
      </c>
      <c r="M42" s="50" t="n">
        <f aca="false">L42/6.306</f>
        <v>2.32001268633048</v>
      </c>
      <c r="N42" s="51" t="n">
        <f aca="false">(L42/6.306)*C42/1000</f>
        <v>24.9308563273073</v>
      </c>
      <c r="O42" s="45" t="n">
        <f aca="false">O41+J42</f>
        <v>50099</v>
      </c>
      <c r="P42" s="52" t="n">
        <f aca="false">P41+F42</f>
        <v>50586</v>
      </c>
    </row>
    <row r="43" customFormat="false" ht="12.75" hidden="false" customHeight="false" outlineLevel="0" collapsed="false">
      <c r="B43" s="36" t="s">
        <v>53</v>
      </c>
      <c r="C43" s="53" t="n">
        <v>13828</v>
      </c>
      <c r="D43" s="53" t="n">
        <v>1703</v>
      </c>
      <c r="E43" s="54" t="n">
        <v>0</v>
      </c>
      <c r="F43" s="55" t="n">
        <f aca="false">SUM(D43:E43)</f>
        <v>1703</v>
      </c>
      <c r="G43" s="56" t="n">
        <f aca="false">F43/$F$44</f>
        <v>0.0325689915661038</v>
      </c>
      <c r="H43" s="53" t="n">
        <v>1391</v>
      </c>
      <c r="I43" s="54" t="n">
        <f aca="false">E43</f>
        <v>0</v>
      </c>
      <c r="J43" s="55" t="n">
        <f aca="false">SUM(H43:I43)</f>
        <v>1391</v>
      </c>
      <c r="K43" s="56" t="n">
        <f aca="false">J43/$J$44</f>
        <v>0.0270149543600699</v>
      </c>
      <c r="L43" s="57" t="n">
        <v>0.5205</v>
      </c>
      <c r="M43" s="58" t="n">
        <f aca="false">L43*7.17</f>
        <v>3.731985</v>
      </c>
      <c r="N43" s="59" t="n">
        <f aca="false">((L43*7.17)*C43)/1000</f>
        <v>51.60588858</v>
      </c>
      <c r="O43" s="53" t="n">
        <f aca="false">O42+J43</f>
        <v>51490</v>
      </c>
      <c r="P43" s="60" t="n">
        <f aca="false">P42+F43</f>
        <v>52289</v>
      </c>
    </row>
    <row r="44" customFormat="false" ht="12.75" hidden="false" customHeight="false" outlineLevel="0" collapsed="false">
      <c r="B44" s="61"/>
      <c r="C44" s="61"/>
      <c r="D44" s="61" t="n">
        <f aca="false">SUM(D37:D43)</f>
        <v>52289</v>
      </c>
      <c r="E44" s="61" t="n">
        <f aca="false">SUM(E37:E43)</f>
        <v>0</v>
      </c>
      <c r="F44" s="61" t="n">
        <f aca="false">SUM(F37:F43)</f>
        <v>52289</v>
      </c>
      <c r="G44" s="62" t="n">
        <f aca="false">SUM(G37:G43)</f>
        <v>1</v>
      </c>
      <c r="H44" s="61" t="n">
        <f aca="false">SUM(H37:H43)</f>
        <v>51490</v>
      </c>
      <c r="I44" s="61" t="n">
        <f aca="false">SUM(I37:I43)</f>
        <v>0</v>
      </c>
      <c r="J44" s="61" t="n">
        <f aca="false">SUM(J37:J43)</f>
        <v>51490</v>
      </c>
      <c r="K44" s="62" t="n">
        <f aca="false">SUM(K37:K43)</f>
        <v>1</v>
      </c>
      <c r="L44" s="61"/>
      <c r="M44" s="61"/>
      <c r="N44" s="61"/>
      <c r="O44" s="61"/>
      <c r="P44" s="61"/>
    </row>
    <row r="45" customFormat="false" ht="12.75" hidden="false" customHeight="false" outlineLevel="0" collapsed="false">
      <c r="B45" s="61" t="s">
        <v>54</v>
      </c>
      <c r="C45" s="61"/>
      <c r="D45" s="61"/>
      <c r="E45" s="61"/>
      <c r="F45" s="61"/>
      <c r="G45" s="62"/>
      <c r="H45" s="61"/>
      <c r="I45" s="61"/>
      <c r="J45" s="61"/>
      <c r="K45" s="62"/>
      <c r="L45" s="61"/>
      <c r="M45" s="61"/>
      <c r="N45" s="61"/>
      <c r="O45" s="61"/>
      <c r="P45" s="61"/>
    </row>
    <row r="46" customFormat="false" ht="12.75" hidden="false" customHeight="false" outlineLevel="0" collapsed="false">
      <c r="I46" s="3"/>
      <c r="J46" s="3"/>
      <c r="K46" s="3"/>
      <c r="L46" s="3"/>
      <c r="M46" s="2"/>
    </row>
    <row r="47" customFormat="false" ht="12.75" hidden="false" customHeight="false" outlineLevel="0" collapsed="false">
      <c r="B47" s="63" t="s">
        <v>55</v>
      </c>
      <c r="H47" s="4" t="s">
        <v>56</v>
      </c>
      <c r="J47" s="35"/>
      <c r="K47" s="35"/>
    </row>
    <row r="48" customFormat="false" ht="12.75" hidden="false" customHeight="false" outlineLevel="0" collapsed="false">
      <c r="B48" s="34" t="s">
        <v>57</v>
      </c>
      <c r="C48" s="34" t="s">
        <v>58</v>
      </c>
      <c r="D48" s="34" t="s">
        <v>59</v>
      </c>
      <c r="E48" s="34" t="s">
        <v>60</v>
      </c>
      <c r="F48" s="34" t="s">
        <v>61</v>
      </c>
      <c r="G48" s="3"/>
      <c r="H48" s="64" t="s">
        <v>62</v>
      </c>
      <c r="I48" s="65" t="s">
        <v>63</v>
      </c>
      <c r="J48" s="65"/>
      <c r="K48" s="65" t="s">
        <v>64</v>
      </c>
      <c r="L48" s="65"/>
      <c r="M48" s="65"/>
      <c r="N48" s="65"/>
      <c r="O48" s="65"/>
      <c r="P48" s="66" t="s">
        <v>65</v>
      </c>
    </row>
    <row r="49" customFormat="false" ht="12.75" hidden="false" customHeight="false" outlineLevel="0" collapsed="false">
      <c r="B49" s="34" t="s">
        <v>66</v>
      </c>
      <c r="C49" s="27" t="n">
        <v>570</v>
      </c>
      <c r="D49" s="13" t="n">
        <v>0</v>
      </c>
      <c r="E49" s="13" t="n">
        <v>0</v>
      </c>
      <c r="F49" s="64" t="n">
        <f aca="false">SUM(C49:E49)</f>
        <v>570</v>
      </c>
      <c r="G49" s="34" t="s">
        <v>67</v>
      </c>
      <c r="H49" s="67" t="s">
        <v>68</v>
      </c>
      <c r="I49" s="68" t="s">
        <v>69</v>
      </c>
      <c r="J49" s="69" t="s">
        <v>70</v>
      </c>
      <c r="K49" s="68" t="s">
        <v>71</v>
      </c>
      <c r="L49" s="70" t="s">
        <v>72</v>
      </c>
      <c r="M49" s="71" t="s">
        <v>73</v>
      </c>
      <c r="N49" s="71" t="s">
        <v>74</v>
      </c>
      <c r="O49" s="72" t="s">
        <v>36</v>
      </c>
      <c r="P49" s="73" t="s">
        <v>75</v>
      </c>
    </row>
    <row r="50" customFormat="false" ht="12.75" hidden="false" customHeight="false" outlineLevel="0" collapsed="false">
      <c r="B50" s="34" t="s">
        <v>76</v>
      </c>
      <c r="C50" s="29" t="n">
        <f aca="false">1240+1132+500+846</f>
        <v>3718</v>
      </c>
      <c r="D50" s="17" t="n">
        <f aca="false">640+1020+314+440+680+468</f>
        <v>3562</v>
      </c>
      <c r="E50" s="17" t="n">
        <v>0</v>
      </c>
      <c r="F50" s="74" t="n">
        <f aca="false">SUM(C50:E50)</f>
        <v>7280</v>
      </c>
      <c r="G50" s="75" t="s">
        <v>77</v>
      </c>
      <c r="H50" s="76" t="n">
        <v>30340</v>
      </c>
      <c r="I50" s="27" t="n">
        <v>34184</v>
      </c>
      <c r="J50" s="14" t="n">
        <v>15912</v>
      </c>
      <c r="K50" s="77" t="n">
        <v>539</v>
      </c>
      <c r="L50" s="77" t="n">
        <v>552</v>
      </c>
      <c r="M50" s="77" t="n">
        <v>440</v>
      </c>
      <c r="N50" s="78" t="n">
        <v>-2373</v>
      </c>
      <c r="O50" s="79" t="n">
        <f aca="false">SUM(K50:N50)</f>
        <v>-842</v>
      </c>
      <c r="P50" s="80" t="n">
        <v>5198.45</v>
      </c>
      <c r="Q50" s="81"/>
      <c r="R50" s="82"/>
    </row>
    <row r="51" customFormat="false" ht="12.75" hidden="false" customHeight="false" outlineLevel="0" collapsed="false">
      <c r="B51" s="34" t="s">
        <v>78</v>
      </c>
      <c r="C51" s="29" t="n">
        <v>0</v>
      </c>
      <c r="D51" s="17" t="n">
        <v>0</v>
      </c>
      <c r="E51" s="17" t="n">
        <v>240</v>
      </c>
      <c r="F51" s="74" t="n">
        <f aca="false">SUM(C51:E51)</f>
        <v>240</v>
      </c>
      <c r="G51" s="75" t="s">
        <v>79</v>
      </c>
      <c r="H51" s="83" t="n">
        <v>26185</v>
      </c>
      <c r="I51" s="29" t="n">
        <v>29614</v>
      </c>
      <c r="J51" s="18" t="n">
        <v>19179</v>
      </c>
      <c r="K51" s="77" t="n">
        <v>539</v>
      </c>
      <c r="L51" s="77" t="n">
        <v>552</v>
      </c>
      <c r="M51" s="77" t="n">
        <v>440</v>
      </c>
      <c r="N51" s="78" t="n">
        <v>-2373</v>
      </c>
      <c r="O51" s="79" t="n">
        <f aca="false">SUM(K51:N51)</f>
        <v>-842</v>
      </c>
      <c r="P51" s="77" t="n">
        <v>8245.45</v>
      </c>
      <c r="Q51" s="81"/>
      <c r="R51" s="82"/>
    </row>
    <row r="52" customFormat="false" ht="12.75" hidden="false" customHeight="false" outlineLevel="0" collapsed="false">
      <c r="B52" s="34" t="s">
        <v>80</v>
      </c>
      <c r="C52" s="29" t="n">
        <v>0</v>
      </c>
      <c r="D52" s="17" t="n">
        <v>0</v>
      </c>
      <c r="E52" s="17" t="n">
        <v>0</v>
      </c>
      <c r="F52" s="74" t="n">
        <f aca="false">SUM(C52:E52)</f>
        <v>0</v>
      </c>
      <c r="G52" s="75" t="s">
        <v>81</v>
      </c>
      <c r="H52" s="83" t="n">
        <v>25560</v>
      </c>
      <c r="I52" s="29" t="n">
        <v>29106</v>
      </c>
      <c r="J52" s="18" t="n">
        <v>19589</v>
      </c>
      <c r="K52" s="77" t="n">
        <v>539</v>
      </c>
      <c r="L52" s="77" t="n">
        <v>552</v>
      </c>
      <c r="M52" s="77" t="n">
        <v>440</v>
      </c>
      <c r="N52" s="78" t="n">
        <v>-2373</v>
      </c>
      <c r="O52" s="79" t="n">
        <f aca="false">SUM(K52:N52)</f>
        <v>-842</v>
      </c>
      <c r="P52" s="77" t="n">
        <v>9998.45</v>
      </c>
      <c r="Q52" s="81"/>
      <c r="R52" s="82"/>
    </row>
    <row r="53" customFormat="false" ht="12.75" hidden="false" customHeight="false" outlineLevel="0" collapsed="false">
      <c r="B53" s="3" t="n">
        <v>2002</v>
      </c>
      <c r="C53" s="5" t="n">
        <f aca="false">SUM(C49:C52)</f>
        <v>4288</v>
      </c>
      <c r="D53" s="6" t="n">
        <f aca="false">SUM(D49:D52)</f>
        <v>3562</v>
      </c>
      <c r="E53" s="6" t="n">
        <f aca="false">SUM(E49:E52)</f>
        <v>240</v>
      </c>
      <c r="F53" s="84" t="n">
        <f aca="false">SUM(C53:E53)</f>
        <v>8090</v>
      </c>
      <c r="G53" s="75" t="s">
        <v>82</v>
      </c>
      <c r="H53" s="83" t="n">
        <v>28025</v>
      </c>
      <c r="I53" s="29" t="n">
        <v>30306</v>
      </c>
      <c r="J53" s="18" t="n">
        <v>18742</v>
      </c>
      <c r="K53" s="77" t="n">
        <v>539</v>
      </c>
      <c r="L53" s="77" t="n">
        <v>552</v>
      </c>
      <c r="M53" s="77" t="n">
        <v>440</v>
      </c>
      <c r="N53" s="78" t="n">
        <v>-2373</v>
      </c>
      <c r="O53" s="79" t="n">
        <f aca="false">SUM(K53:N53)</f>
        <v>-842</v>
      </c>
      <c r="P53" s="77" t="n">
        <v>10551.45</v>
      </c>
      <c r="Q53" s="81"/>
      <c r="R53" s="82"/>
    </row>
    <row r="54" customFormat="false" ht="12.75" hidden="false" customHeight="false" outlineLevel="0" collapsed="false">
      <c r="B54" s="34" t="s">
        <v>83</v>
      </c>
      <c r="C54" s="27" t="n">
        <f aca="false">161+520+1086+640</f>
        <v>2407</v>
      </c>
      <c r="D54" s="13" t="n">
        <v>0</v>
      </c>
      <c r="E54" s="13" t="n">
        <v>0</v>
      </c>
      <c r="F54" s="64" t="n">
        <f aca="false">SUM(C54:E54)</f>
        <v>2407</v>
      </c>
      <c r="G54" s="75" t="s">
        <v>84</v>
      </c>
      <c r="H54" s="83" t="n">
        <v>31932</v>
      </c>
      <c r="I54" s="29" t="n">
        <v>35125</v>
      </c>
      <c r="J54" s="18" t="n">
        <v>19584</v>
      </c>
      <c r="K54" s="77" t="n">
        <v>411</v>
      </c>
      <c r="L54" s="77" t="n">
        <v>414</v>
      </c>
      <c r="M54" s="77" t="n">
        <v>650</v>
      </c>
      <c r="N54" s="78" t="n">
        <v>-2223</v>
      </c>
      <c r="O54" s="79" t="n">
        <f aca="false">SUM(K54:N54)</f>
        <v>-748</v>
      </c>
      <c r="P54" s="77" t="n">
        <v>6031.45</v>
      </c>
      <c r="Q54" s="81"/>
      <c r="R54" s="82"/>
    </row>
    <row r="55" customFormat="false" ht="12.75" hidden="false" customHeight="false" outlineLevel="0" collapsed="false">
      <c r="B55" s="34" t="s">
        <v>85</v>
      </c>
      <c r="C55" s="29" t="n">
        <f aca="false">630+850+630+480</f>
        <v>2590</v>
      </c>
      <c r="D55" s="17" t="n">
        <f aca="false">628+510+220+850</f>
        <v>2208</v>
      </c>
      <c r="E55" s="17" t="n">
        <f aca="false">700+800</f>
        <v>1500</v>
      </c>
      <c r="F55" s="74" t="n">
        <f aca="false">SUM(C55:E55)</f>
        <v>6298</v>
      </c>
      <c r="G55" s="75" t="s">
        <v>86</v>
      </c>
      <c r="H55" s="83" t="n">
        <v>34392</v>
      </c>
      <c r="I55" s="29" t="n">
        <v>38036</v>
      </c>
      <c r="J55" s="18" t="n">
        <v>20728</v>
      </c>
      <c r="K55" s="77" t="n">
        <v>411</v>
      </c>
      <c r="L55" s="77" t="n">
        <v>414</v>
      </c>
      <c r="M55" s="77" t="n">
        <v>650</v>
      </c>
      <c r="N55" s="78" t="n">
        <v>-2223</v>
      </c>
      <c r="O55" s="79" t="n">
        <f aca="false">SUM(K55:N55)</f>
        <v>-748</v>
      </c>
      <c r="P55" s="77" t="n">
        <v>2952.45</v>
      </c>
      <c r="Q55" s="81"/>
      <c r="R55" s="82"/>
    </row>
    <row r="56" customFormat="false" ht="12.75" hidden="false" customHeight="false" outlineLevel="0" collapsed="false">
      <c r="B56" s="34" t="s">
        <v>87</v>
      </c>
      <c r="C56" s="29" t="n">
        <v>0</v>
      </c>
      <c r="D56" s="17" t="n">
        <v>0</v>
      </c>
      <c r="E56" s="17" t="n">
        <v>0</v>
      </c>
      <c r="F56" s="74" t="n">
        <f aca="false">SUM(C56:E56)</f>
        <v>0</v>
      </c>
      <c r="G56" s="75" t="s">
        <v>88</v>
      </c>
      <c r="H56" s="83" t="n">
        <v>36597</v>
      </c>
      <c r="I56" s="29" t="n">
        <v>41050</v>
      </c>
      <c r="J56" s="18" t="n">
        <v>26423</v>
      </c>
      <c r="K56" s="77" t="n">
        <v>411</v>
      </c>
      <c r="L56" s="77" t="n">
        <v>414</v>
      </c>
      <c r="M56" s="77" t="n">
        <v>650</v>
      </c>
      <c r="N56" s="78" t="n">
        <v>-2223</v>
      </c>
      <c r="O56" s="79" t="n">
        <f aca="false">SUM(K56:N56)</f>
        <v>-748</v>
      </c>
      <c r="P56" s="77" t="n">
        <v>2811.45</v>
      </c>
      <c r="Q56" s="81"/>
      <c r="R56" s="82"/>
    </row>
    <row r="57" customFormat="false" ht="12.75" hidden="false" customHeight="false" outlineLevel="0" collapsed="false">
      <c r="B57" s="34" t="s">
        <v>89</v>
      </c>
      <c r="C57" s="31" t="n">
        <v>0</v>
      </c>
      <c r="D57" s="85" t="n">
        <v>0</v>
      </c>
      <c r="E57" s="85" t="n">
        <v>0</v>
      </c>
      <c r="F57" s="74" t="n">
        <f aca="false">SUM(C57:E57)</f>
        <v>0</v>
      </c>
      <c r="G57" s="75" t="s">
        <v>90</v>
      </c>
      <c r="H57" s="83" t="n">
        <v>36582</v>
      </c>
      <c r="I57" s="29" t="n">
        <v>41489</v>
      </c>
      <c r="J57" s="18" t="n">
        <v>24832</v>
      </c>
      <c r="K57" s="77" t="n">
        <v>411</v>
      </c>
      <c r="L57" s="77" t="n">
        <v>414</v>
      </c>
      <c r="M57" s="77" t="n">
        <v>650</v>
      </c>
      <c r="N57" s="78" t="n">
        <v>-2223</v>
      </c>
      <c r="O57" s="79" t="n">
        <f aca="false">SUM(K57:N57)</f>
        <v>-748</v>
      </c>
      <c r="P57" s="77" t="n">
        <v>2762.45</v>
      </c>
      <c r="Q57" s="81"/>
      <c r="R57" s="82"/>
    </row>
    <row r="58" customFormat="false" ht="12.75" hidden="false" customHeight="false" outlineLevel="0" collapsed="false">
      <c r="B58" s="3" t="n">
        <v>2003</v>
      </c>
      <c r="C58" s="5" t="n">
        <f aca="false">SUM(C54:C57)</f>
        <v>4997</v>
      </c>
      <c r="D58" s="6" t="n">
        <f aca="false">SUM(D54:D57)</f>
        <v>2208</v>
      </c>
      <c r="E58" s="7" t="n">
        <f aca="false">SUM(E54:E57)</f>
        <v>1500</v>
      </c>
      <c r="F58" s="84" t="n">
        <f aca="false">SUM(C58:E58)</f>
        <v>8705</v>
      </c>
      <c r="G58" s="75" t="s">
        <v>91</v>
      </c>
      <c r="H58" s="83" t="n">
        <v>33599</v>
      </c>
      <c r="I58" s="29" t="n">
        <v>37382</v>
      </c>
      <c r="J58" s="18" t="n">
        <v>21574</v>
      </c>
      <c r="K58" s="77" t="n">
        <v>411</v>
      </c>
      <c r="L58" s="77" t="n">
        <v>414</v>
      </c>
      <c r="M58" s="77" t="n">
        <v>650</v>
      </c>
      <c r="N58" s="78" t="n">
        <v>-2223</v>
      </c>
      <c r="O58" s="79" t="n">
        <f aca="false">SUM(K58:N58)</f>
        <v>-748</v>
      </c>
      <c r="P58" s="77" t="n">
        <v>4171.45</v>
      </c>
      <c r="Q58" s="81"/>
      <c r="R58" s="82"/>
    </row>
    <row r="59" customFormat="false" ht="12.75" hidden="false" customHeight="false" outlineLevel="0" collapsed="false">
      <c r="B59" s="34" t="s">
        <v>92</v>
      </c>
      <c r="C59" s="27" t="n">
        <v>529</v>
      </c>
      <c r="D59" s="13" t="n">
        <v>0</v>
      </c>
      <c r="E59" s="13" t="n">
        <v>1230</v>
      </c>
      <c r="F59" s="64" t="n">
        <f aca="false">SUM(C59:E59)</f>
        <v>1759</v>
      </c>
      <c r="G59" s="75" t="s">
        <v>93</v>
      </c>
      <c r="H59" s="83" t="n">
        <v>37934</v>
      </c>
      <c r="I59" s="29" t="n">
        <v>31984</v>
      </c>
      <c r="J59" s="18" t="n">
        <v>20248</v>
      </c>
      <c r="K59" s="77" t="n">
        <v>539</v>
      </c>
      <c r="L59" s="77" t="n">
        <v>552</v>
      </c>
      <c r="M59" s="77" t="n">
        <v>440</v>
      </c>
      <c r="N59" s="78" t="n">
        <v>-2373</v>
      </c>
      <c r="O59" s="79" t="n">
        <f aca="false">SUM(K59:N59)</f>
        <v>-842</v>
      </c>
      <c r="P59" s="77" t="n">
        <v>7794.45</v>
      </c>
      <c r="Q59" s="81"/>
      <c r="R59" s="82"/>
    </row>
    <row r="60" customFormat="false" ht="12.75" hidden="false" customHeight="false" outlineLevel="0" collapsed="false">
      <c r="B60" s="34" t="s">
        <v>94</v>
      </c>
      <c r="C60" s="29" t="n">
        <f aca="false">503+800</f>
        <v>1303</v>
      </c>
      <c r="D60" s="17" t="n">
        <v>750</v>
      </c>
      <c r="E60" s="17" t="n">
        <v>0</v>
      </c>
      <c r="F60" s="74" t="n">
        <f aca="false">SUM(C60:E60)</f>
        <v>2053</v>
      </c>
      <c r="G60" s="75" t="s">
        <v>95</v>
      </c>
      <c r="H60" s="83" t="n">
        <v>27073</v>
      </c>
      <c r="I60" s="29" t="n">
        <v>29400</v>
      </c>
      <c r="J60" s="18" t="n">
        <v>18841</v>
      </c>
      <c r="K60" s="77" t="n">
        <v>539</v>
      </c>
      <c r="L60" s="77" t="n">
        <v>552</v>
      </c>
      <c r="M60" s="77" t="n">
        <v>440</v>
      </c>
      <c r="N60" s="78" t="n">
        <v>-2373</v>
      </c>
      <c r="O60" s="79" t="n">
        <f aca="false">SUM(K60:N60)</f>
        <v>-842</v>
      </c>
      <c r="P60" s="77" t="n">
        <v>8662.45</v>
      </c>
      <c r="Q60" s="81"/>
      <c r="R60" s="82"/>
    </row>
    <row r="61" customFormat="false" ht="12.75" hidden="false" customHeight="false" outlineLevel="0" collapsed="false">
      <c r="B61" s="34" t="s">
        <v>96</v>
      </c>
      <c r="C61" s="29" t="n">
        <v>0</v>
      </c>
      <c r="D61" s="17" t="n">
        <v>0</v>
      </c>
      <c r="E61" s="17" t="n">
        <v>0</v>
      </c>
      <c r="F61" s="74" t="n">
        <f aca="false">SUM(C61:E61)</f>
        <v>0</v>
      </c>
      <c r="G61" s="75" t="s">
        <v>97</v>
      </c>
      <c r="H61" s="86" t="n">
        <v>30683</v>
      </c>
      <c r="I61" s="31" t="n">
        <v>34608</v>
      </c>
      <c r="J61" s="87" t="n">
        <v>18352</v>
      </c>
      <c r="K61" s="88" t="n">
        <v>539</v>
      </c>
      <c r="L61" s="88" t="n">
        <v>552</v>
      </c>
      <c r="M61" s="88" t="n">
        <v>440</v>
      </c>
      <c r="N61" s="89" t="n">
        <v>-2373</v>
      </c>
      <c r="O61" s="90" t="n">
        <f aca="false">SUM(K61:N61)</f>
        <v>-842</v>
      </c>
      <c r="P61" s="88" t="n">
        <v>5766.45</v>
      </c>
      <c r="Q61" s="81"/>
      <c r="R61" s="82"/>
    </row>
    <row r="62" customFormat="false" ht="12.75" hidden="false" customHeight="false" outlineLevel="0" collapsed="false">
      <c r="B62" s="34" t="s">
        <v>98</v>
      </c>
      <c r="C62" s="29" t="n">
        <v>0</v>
      </c>
      <c r="D62" s="17" t="n">
        <v>0</v>
      </c>
      <c r="E62" s="17" t="n">
        <v>0</v>
      </c>
      <c r="F62" s="74" t="n">
        <v>0</v>
      </c>
      <c r="G62" s="2"/>
      <c r="H62" s="2" t="s">
        <v>99</v>
      </c>
      <c r="I62" s="2"/>
    </row>
    <row r="63" customFormat="false" ht="12.75" hidden="false" customHeight="false" outlineLevel="0" collapsed="false">
      <c r="B63" s="3" t="n">
        <v>2004</v>
      </c>
      <c r="C63" s="5" t="n">
        <f aca="false">SUM(C59:C62)</f>
        <v>1832</v>
      </c>
      <c r="D63" s="6" t="n">
        <f aca="false">SUM(D59:D62)</f>
        <v>750</v>
      </c>
      <c r="E63" s="6" t="n">
        <f aca="false">SUM(E59:E62)</f>
        <v>1230</v>
      </c>
      <c r="F63" s="84" t="n">
        <f aca="false">SUM(C63:E63)</f>
        <v>3812</v>
      </c>
      <c r="G63" s="2"/>
      <c r="H63" s="2" t="s">
        <v>100</v>
      </c>
      <c r="I63" s="2"/>
      <c r="J63" s="2"/>
    </row>
    <row r="64" customFormat="false" ht="12.75" hidden="false" customHeight="false" outlineLevel="0" collapsed="false">
      <c r="B64" s="3" t="s">
        <v>101</v>
      </c>
      <c r="C64" s="5" t="n">
        <f aca="false">C63+C58+C53</f>
        <v>11117</v>
      </c>
      <c r="D64" s="6" t="n">
        <f aca="false">D63+D58+D53</f>
        <v>6520</v>
      </c>
      <c r="E64" s="6" t="n">
        <f aca="false">E63+E58+E53</f>
        <v>2970</v>
      </c>
      <c r="F64" s="91" t="n">
        <f aca="false">SUM(C64:E64)</f>
        <v>20607</v>
      </c>
    </row>
    <row r="65" customFormat="false" ht="12.75" hidden="false" customHeight="false" outlineLevel="0" collapsed="false">
      <c r="C65" s="3"/>
      <c r="D65" s="92"/>
      <c r="E65" s="92"/>
      <c r="F65" s="92"/>
      <c r="G65" s="93"/>
    </row>
    <row r="66" customFormat="false" ht="12.75" hidden="false" customHeight="false" outlineLevel="0" collapsed="false">
      <c r="A66" s="3" t="s">
        <v>102</v>
      </c>
    </row>
    <row r="67" customFormat="false" ht="12.75" hidden="false" customHeight="false" outlineLevel="0" collapsed="false">
      <c r="B67" s="2"/>
      <c r="C67" s="34" t="s">
        <v>47</v>
      </c>
      <c r="D67" s="34" t="s">
        <v>48</v>
      </c>
      <c r="E67" s="34" t="s">
        <v>49</v>
      </c>
      <c r="F67" s="34" t="s">
        <v>50</v>
      </c>
      <c r="G67" s="34" t="s">
        <v>51</v>
      </c>
      <c r="H67" s="34" t="s">
        <v>103</v>
      </c>
      <c r="I67" s="34" t="s">
        <v>104</v>
      </c>
      <c r="J67" s="34" t="s">
        <v>61</v>
      </c>
    </row>
    <row r="68" customFormat="false" ht="12.75" hidden="false" customHeight="false" outlineLevel="0" collapsed="false">
      <c r="B68" s="3" t="s">
        <v>105</v>
      </c>
      <c r="C68" s="27" t="n">
        <v>900</v>
      </c>
      <c r="D68" s="13" t="n">
        <v>0</v>
      </c>
      <c r="E68" s="13" t="n">
        <v>12845</v>
      </c>
      <c r="F68" s="13" t="n">
        <v>187</v>
      </c>
      <c r="G68" s="13" t="n">
        <v>1445</v>
      </c>
      <c r="H68" s="13" t="n">
        <v>122</v>
      </c>
      <c r="I68" s="14" t="n">
        <v>1106</v>
      </c>
      <c r="J68" s="76" t="n">
        <f aca="false">SUM(C68:I68)</f>
        <v>16605</v>
      </c>
    </row>
    <row r="69" customFormat="false" ht="12.75" hidden="false" customHeight="false" outlineLevel="0" collapsed="false">
      <c r="B69" s="3" t="s">
        <v>106</v>
      </c>
      <c r="C69" s="29" t="n">
        <v>1682</v>
      </c>
      <c r="D69" s="17" t="n">
        <v>940</v>
      </c>
      <c r="E69" s="17" t="n">
        <v>8274</v>
      </c>
      <c r="F69" s="17" t="n">
        <v>1314</v>
      </c>
      <c r="G69" s="17" t="n">
        <v>940</v>
      </c>
      <c r="H69" s="17" t="n">
        <v>0</v>
      </c>
      <c r="I69" s="18" t="n">
        <v>16</v>
      </c>
      <c r="J69" s="83" t="n">
        <f aca="false">SUM(C69:I69)</f>
        <v>13166</v>
      </c>
    </row>
    <row r="70" customFormat="false" ht="12.75" hidden="false" customHeight="false" outlineLevel="0" collapsed="false">
      <c r="B70" s="3" t="s">
        <v>107</v>
      </c>
      <c r="C70" s="29" t="n">
        <v>0</v>
      </c>
      <c r="D70" s="17" t="n">
        <v>5773</v>
      </c>
      <c r="E70" s="17" t="n">
        <v>0</v>
      </c>
      <c r="F70" s="17" t="n">
        <v>0</v>
      </c>
      <c r="G70" s="17" t="n">
        <v>0</v>
      </c>
      <c r="H70" s="17" t="n">
        <v>0</v>
      </c>
      <c r="I70" s="18" t="n">
        <v>0</v>
      </c>
      <c r="J70" s="83" t="n">
        <f aca="false">SUM(C70:I70)</f>
        <v>5773</v>
      </c>
    </row>
    <row r="71" customFormat="false" ht="12.75" hidden="false" customHeight="false" outlineLevel="0" collapsed="false">
      <c r="B71" s="3" t="s">
        <v>108</v>
      </c>
      <c r="C71" s="29" t="n">
        <v>0</v>
      </c>
      <c r="D71" s="17" t="n">
        <v>0</v>
      </c>
      <c r="E71" s="17" t="n">
        <v>1730</v>
      </c>
      <c r="F71" s="17" t="n">
        <v>1437</v>
      </c>
      <c r="G71" s="17" t="n">
        <v>0</v>
      </c>
      <c r="H71" s="17" t="n">
        <v>0</v>
      </c>
      <c r="I71" s="18" t="n">
        <v>0</v>
      </c>
      <c r="J71" s="83" t="n">
        <f aca="false">SUM(C71:I71)</f>
        <v>3167</v>
      </c>
    </row>
    <row r="72" customFormat="false" ht="12.75" hidden="false" customHeight="false" outlineLevel="0" collapsed="false">
      <c r="B72" s="3" t="s">
        <v>109</v>
      </c>
      <c r="C72" s="31" t="n">
        <v>0</v>
      </c>
      <c r="D72" s="85" t="n">
        <v>0</v>
      </c>
      <c r="E72" s="85" t="n">
        <v>1468</v>
      </c>
      <c r="F72" s="85" t="n">
        <v>88</v>
      </c>
      <c r="G72" s="85" t="n">
        <v>13</v>
      </c>
      <c r="H72" s="85" t="n">
        <v>0</v>
      </c>
      <c r="I72" s="87" t="n">
        <v>32</v>
      </c>
      <c r="J72" s="86" t="n">
        <f aca="false">SUM(C72:I72)</f>
        <v>1601</v>
      </c>
    </row>
    <row r="74" customFormat="false" ht="12.75" hidden="false" customHeight="false" outlineLevel="0" collapsed="false">
      <c r="A74" s="3" t="s">
        <v>110</v>
      </c>
      <c r="B74" s="2"/>
      <c r="C74" s="2"/>
      <c r="D74" s="2"/>
      <c r="E74" s="2"/>
    </row>
    <row r="75" customFormat="false" ht="12.75" hidden="false" customHeight="false" outlineLevel="0" collapsed="false">
      <c r="A75" s="2"/>
      <c r="B75" s="2"/>
      <c r="C75" s="34" t="s">
        <v>50</v>
      </c>
      <c r="D75" s="34" t="s">
        <v>51</v>
      </c>
      <c r="E75" s="34" t="s">
        <v>61</v>
      </c>
    </row>
    <row r="76" customFormat="false" ht="12.75" hidden="false" customHeight="false" outlineLevel="0" collapsed="false">
      <c r="A76" s="2"/>
      <c r="B76" s="3" t="s">
        <v>111</v>
      </c>
      <c r="C76" s="27" t="n">
        <v>1240</v>
      </c>
      <c r="D76" s="14" t="n">
        <v>640</v>
      </c>
      <c r="E76" s="76" t="n">
        <f aca="false">SUM(C76:D76)</f>
        <v>1880</v>
      </c>
    </row>
    <row r="77" customFormat="false" ht="12.75" hidden="false" customHeight="false" outlineLevel="0" collapsed="false">
      <c r="A77" s="2"/>
      <c r="B77" s="3" t="s">
        <v>112</v>
      </c>
      <c r="C77" s="29" t="n">
        <v>846</v>
      </c>
      <c r="D77" s="18" t="n">
        <v>468</v>
      </c>
      <c r="E77" s="83" t="n">
        <f aca="false">SUM(C77:D77)</f>
        <v>1314</v>
      </c>
    </row>
    <row r="78" customFormat="false" ht="12.75" hidden="false" customHeight="false" outlineLevel="0" collapsed="false">
      <c r="A78" s="2"/>
      <c r="B78" s="3" t="s">
        <v>113</v>
      </c>
      <c r="C78" s="29" t="n">
        <v>0</v>
      </c>
      <c r="D78" s="18" t="n">
        <v>1120</v>
      </c>
      <c r="E78" s="83" t="n">
        <f aca="false">SUM(C78:D78)</f>
        <v>1120</v>
      </c>
    </row>
    <row r="79" customFormat="false" ht="12.75" hidden="false" customHeight="false" outlineLevel="0" collapsed="false">
      <c r="A79" s="2"/>
      <c r="B79" s="3" t="s">
        <v>114</v>
      </c>
      <c r="C79" s="29" t="n">
        <v>0</v>
      </c>
      <c r="D79" s="18" t="n">
        <v>680</v>
      </c>
      <c r="E79" s="83" t="n">
        <f aca="false">SUM(C79:D79)</f>
        <v>680</v>
      </c>
    </row>
    <row r="80" customFormat="false" ht="12.75" hidden="false" customHeight="false" outlineLevel="0" collapsed="false">
      <c r="A80" s="2"/>
      <c r="B80" s="3" t="s">
        <v>115</v>
      </c>
      <c r="C80" s="31" t="n">
        <v>0</v>
      </c>
      <c r="D80" s="87" t="n">
        <v>500</v>
      </c>
      <c r="E80" s="86" t="n">
        <f aca="false">SUM(C80:D80)</f>
        <v>500</v>
      </c>
    </row>
    <row r="81" customFormat="false" ht="12.75" hidden="false" customHeight="false" outlineLevel="0" collapsed="false">
      <c r="A81" s="2"/>
    </row>
    <row r="82" customFormat="false" ht="12.75" hidden="false" customHeight="false" outlineLevel="0" collapsed="false">
      <c r="A82" s="2"/>
    </row>
    <row r="83" customFormat="false" ht="12.75" hidden="false" customHeight="false" outlineLevel="0" collapsed="false">
      <c r="A83" s="2"/>
    </row>
  </sheetData>
  <mergeCells count="3">
    <mergeCell ref="A1:P1"/>
    <mergeCell ref="I48:J48"/>
    <mergeCell ref="K48:O48"/>
  </mergeCells>
  <printOptions headings="false" gridLines="false" gridLinesSet="true" horizontalCentered="false" verticalCentered="false"/>
  <pageMargins left="0.270138888888889" right="0.279861111111111" top="0.984027777777778" bottom="0.984027777777778" header="0.511811023622047" footer="0.511811023622047"/>
  <pageSetup paperSize="5" scale="7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2002-01-28T13:24:33Z</dcterms:created>
  <dc:creator>mcarson2</dc:creator>
  <dc:description/>
  <dc:language>en-US</dc:language>
  <cp:lastModifiedBy>mcarson2</cp:lastModifiedBy>
  <cp:lastPrinted>2002-02-04T15:31:10Z</cp:lastPrinted>
  <dcterms:modified xsi:type="dcterms:W3CDTF">2002-02-05T12:39:20Z</dcterms:modified>
  <cp:revision>0</cp:revision>
  <dc:subject/>
  <dc:title/>
</cp:coreProperties>
</file>