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Sheet1" sheetId="2" state="visible" r:id="rId4"/>
    <sheet name="Sheet2" sheetId="3" state="visible" r:id="rId5"/>
  </sheets>
  <definedNames>
    <definedName function="false" hidden="false" localSheetId="1" name="_xlnm.Print_Area" vbProcedure="false">Sheet1!$A$1:$AN$215</definedName>
    <definedName function="false" hidden="false" localSheetId="2" name="_xlnm.Print_Area" vbProcedure="false">Sheet2!$A$4:$AG$44</definedName>
    <definedName function="false" hidden="false" localSheetId="0" name="_xlnm.Print_Area" vbProcedure="false">Summary!$D$7:$S$79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56" authorId="0">
      <text>
        <r>
          <rPr>
            <b val="true"/>
            <sz val="10"/>
            <color rgb="FF000000"/>
            <rFont val="Tahoma"/>
            <family val="2"/>
          </rPr>
          <t xml:space="preserve">Christopher D. Herron:
</t>
        </r>
        <r>
          <rPr>
            <sz val="10"/>
            <color rgb="FF000000"/>
            <rFont val="Tahoma"/>
            <family val="2"/>
          </rPr>
          <t xml:space="preserve">Mike Miller, April 10, 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0</xdr:colOff>
                <xdr:row>154</xdr:row>
                <xdr:rowOff>10</xdr:rowOff>
              </xdr:from>
              <xdr:to>
                <xdr:col>2</xdr:col>
                <xdr:colOff>-3</xdr:colOff>
                <xdr:row>158</xdr:row>
                <xdr:rowOff>17</xdr:rowOff>
              </xdr:to>
            </anchor>
          </commentPr>
        </mc:Choice>
        <mc:Fallback/>
      </mc:AlternateContent>
    </comment>
    <comment ref="B24" authorId="0">
      <text>
        <r>
          <rPr>
            <b val="true"/>
            <sz val="10"/>
            <color rgb="FF000000"/>
            <rFont val="Tahoma"/>
            <family val="2"/>
          </rPr>
          <t xml:space="preserve">Christopher D. Herron:
</t>
        </r>
        <r>
          <rPr>
            <sz val="10"/>
            <color rgb="FF000000"/>
            <rFont val="Tahoma"/>
            <family val="2"/>
          </rPr>
          <t xml:space="preserve">1 = "YES", 0 = "NO"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63</xdr:colOff>
                <xdr:row>22</xdr:row>
                <xdr:rowOff>7</xdr:rowOff>
              </xdr:from>
              <xdr:to>
                <xdr:col>3</xdr:col>
                <xdr:colOff>16</xdr:colOff>
                <xdr:row>26</xdr:row>
                <xdr:rowOff>11</xdr:rowOff>
              </xdr:to>
            </anchor>
          </commentPr>
        </mc:Choice>
        <mc:Fallback/>
      </mc:AlternateContent>
    </comment>
    <comment ref="B104" authorId="0">
      <text>
        <r>
          <rPr>
            <b val="true"/>
            <sz val="10"/>
            <color rgb="FF000000"/>
            <rFont val="Tahoma"/>
            <family val="2"/>
          </rPr>
          <t xml:space="preserve">Christopher D. Herron:
</t>
        </r>
        <r>
          <rPr>
            <sz val="10"/>
            <color rgb="FF000000"/>
            <rFont val="Tahoma"/>
            <family val="2"/>
          </rPr>
          <t xml:space="preserve">1 = "YES", 0 = "NO"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102</xdr:row>
                <xdr:rowOff>7</xdr:rowOff>
              </xdr:from>
              <xdr:to>
                <xdr:col>4</xdr:col>
                <xdr:colOff>12</xdr:colOff>
                <xdr:row>106</xdr:row>
                <xdr:rowOff>11</xdr:rowOff>
              </xdr:to>
            </anchor>
          </commentPr>
        </mc:Choice>
        <mc:Fallback/>
      </mc:AlternateContent>
    </comment>
    <comment ref="B107" authorId="0">
      <text>
        <r>
          <rPr>
            <b val="true"/>
            <sz val="10"/>
            <color rgb="FF000000"/>
            <rFont val="Tahoma"/>
            <family val="2"/>
          </rPr>
          <t xml:space="preserve">Christopher D. Herron:
</t>
        </r>
        <r>
          <rPr>
            <sz val="10"/>
            <color rgb="FF000000"/>
            <rFont val="Tahoma"/>
            <family val="2"/>
          </rPr>
          <t xml:space="preserve">Does not include last scheduled payment.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18</xdr:colOff>
                <xdr:row>105</xdr:row>
                <xdr:rowOff>7</xdr:rowOff>
              </xdr:from>
              <xdr:to>
                <xdr:col>3</xdr:col>
                <xdr:colOff>69</xdr:colOff>
                <xdr:row>109</xdr:row>
                <xdr:rowOff>13</xdr:rowOff>
              </xdr:to>
            </anchor>
          </commentPr>
        </mc:Choice>
        <mc:Fallback/>
      </mc:AlternateContent>
    </comment>
    <comment ref="C8" authorId="0">
      <text>
        <r>
          <rPr>
            <b val="true"/>
            <sz val="10"/>
            <color rgb="FF000000"/>
            <rFont val="Tahoma"/>
            <family val="2"/>
          </rPr>
          <t xml:space="preserve">Christopher D. Herron:
</t>
        </r>
        <r>
          <rPr>
            <sz val="10"/>
            <color rgb="FF000000"/>
            <rFont val="Tahoma"/>
            <family val="2"/>
          </rPr>
          <t xml:space="preserve">This figure equals the greatest amount drawn down (the BOM amount plus drawdown during the month).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32</xdr:colOff>
                <xdr:row>5</xdr:row>
                <xdr:rowOff>9</xdr:rowOff>
              </xdr:from>
              <xdr:to>
                <xdr:col>5</xdr:col>
                <xdr:colOff>50</xdr:colOff>
                <xdr:row>12</xdr:row>
                <xdr:rowOff>7</xdr:rowOff>
              </xdr:to>
            </anchor>
          </commentPr>
        </mc:Choice>
        <mc:Fallback/>
      </mc:AlternateContent>
    </comment>
    <comment ref="C12" authorId="0">
      <text>
        <r>
          <rPr>
            <b val="true"/>
            <sz val="10"/>
            <color rgb="FF000000"/>
            <rFont val="Tahoma"/>
            <family val="2"/>
          </rPr>
          <t xml:space="preserve">Christopher D. Herron:
</t>
        </r>
        <r>
          <rPr>
            <sz val="10"/>
            <color rgb="FF000000"/>
            <rFont val="Tahoma"/>
            <family val="2"/>
          </rPr>
          <t xml:space="preserve">Enter 1, 3, 6, or 12 to designate tenor month.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125</xdr:colOff>
                <xdr:row>10</xdr:row>
                <xdr:rowOff>7</xdr:rowOff>
              </xdr:from>
              <xdr:to>
                <xdr:col>3</xdr:col>
                <xdr:colOff>69</xdr:colOff>
                <xdr:row>14</xdr:row>
                <xdr:rowOff>11</xdr:rowOff>
              </xdr:to>
            </anchor>
          </commentPr>
        </mc:Choice>
        <mc:Fallback/>
      </mc:AlternateContent>
    </comment>
    <comment ref="C15" authorId="0">
      <text>
        <r>
          <rPr>
            <b val="true"/>
            <sz val="10"/>
            <color rgb="FF000000"/>
            <rFont val="Tahoma"/>
            <family val="2"/>
          </rPr>
          <t xml:space="preserve">Christopher D. Herron:
</t>
        </r>
        <r>
          <rPr>
            <sz val="10"/>
            <color rgb="FF000000"/>
            <rFont val="Tahoma"/>
            <family val="2"/>
          </rPr>
          <t xml:space="preserve">1 = "YES", 0 = "NO"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13</xdr:row>
                <xdr:rowOff>7</xdr:rowOff>
              </xdr:from>
              <xdr:to>
                <xdr:col>3</xdr:col>
                <xdr:colOff>49</xdr:colOff>
                <xdr:row>17</xdr:row>
                <xdr:rowOff>13</xdr:rowOff>
              </xdr:to>
            </anchor>
          </commentPr>
        </mc:Choice>
        <mc:Fallback/>
      </mc:AlternateContent>
    </comment>
    <comment ref="I12" authorId="0">
      <text>
        <r>
          <rPr>
            <b val="true"/>
            <sz val="10"/>
            <color rgb="FF000000"/>
            <rFont val="Tahoma"/>
            <family val="2"/>
          </rPr>
          <t xml:space="preserve">Christopher D. Herron:
</t>
        </r>
        <r>
          <rPr>
            <sz val="10"/>
            <color rgb="FF000000"/>
            <rFont val="Tahoma"/>
            <family val="2"/>
          </rPr>
          <t xml:space="preserve">Enter 1, 3, 6, or 12 to designate tenor month.  Six month LIBOR suggested by Brian Kerrigan.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67</xdr:colOff>
                <xdr:row>10</xdr:row>
                <xdr:rowOff>7</xdr:rowOff>
              </xdr:from>
              <xdr:to>
                <xdr:col>8</xdr:col>
                <xdr:colOff>2</xdr:colOff>
                <xdr:row>14</xdr:row>
                <xdr:rowOff>11</xdr:rowOff>
              </xdr:to>
            </anchor>
          </commentPr>
        </mc:Choice>
        <mc:Fallback/>
      </mc:AlternateContent>
    </comment>
    <comment ref="U8" authorId="0">
      <text>
        <r>
          <rPr>
            <b val="true"/>
            <sz val="10"/>
            <color rgb="FF000000"/>
            <rFont val="Tahoma"/>
            <family val="2"/>
          </rPr>
          <t xml:space="preserve">Christopher D. Herron:
</t>
        </r>
        <r>
          <rPr>
            <sz val="10"/>
            <color rgb="FF000000"/>
            <rFont val="Tahoma"/>
            <family val="2"/>
          </rPr>
          <t xml:space="preserve">Bloomberg, SWYC, April 6, 2000.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55</xdr:colOff>
                <xdr:row>6</xdr:row>
                <xdr:rowOff>7</xdr:rowOff>
              </xdr:from>
              <xdr:to>
                <xdr:col>18</xdr:col>
                <xdr:colOff>1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4" authorId="0">
      <text>
        <r>
          <rPr>
            <b val="true"/>
            <sz val="10"/>
            <color rgb="FF000000"/>
            <rFont val="Tahoma"/>
            <family val="2"/>
          </rPr>
          <t xml:space="preserve">Christopher D. Herron:
</t>
        </r>
        <r>
          <rPr>
            <sz val="10"/>
            <color rgb="FF000000"/>
            <rFont val="Tahoma"/>
            <family val="2"/>
          </rPr>
          <t xml:space="preserve">Amount of facility to drawdown during the month indicated.  Does NOT include final payment due on turbine.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65</xdr:colOff>
                <xdr:row>2</xdr:row>
                <xdr:rowOff>4</xdr:rowOff>
              </xdr:from>
              <xdr:to>
                <xdr:col>12</xdr:col>
                <xdr:colOff>30</xdr:colOff>
                <xdr:row>4</xdr:row>
                <xdr:rowOff>7</xdr:rowOff>
              </xdr:to>
            </anchor>
          </commentPr>
        </mc:Choice>
        <mc:Fallback/>
      </mc:AlternateContent>
    </comment>
    <comment ref="R4" authorId="0">
      <text>
        <r>
          <rPr>
            <b val="true"/>
            <sz val="10"/>
            <color rgb="FF000000"/>
            <rFont val="Tahoma"/>
            <family val="2"/>
          </rPr>
          <t xml:space="preserve">Christopher D. Herron:
</t>
        </r>
        <r>
          <rPr>
            <sz val="10"/>
            <color rgb="FF000000"/>
            <rFont val="Tahoma"/>
            <family val="2"/>
          </rPr>
          <t xml:space="preserve">Any principal remaining after the last turbine selected is paid off is the initial drawdown for the installments previously made plus accrued interest.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0</xdr:colOff>
                <xdr:row>2</xdr:row>
                <xdr:rowOff>4</xdr:rowOff>
              </xdr:from>
              <xdr:to>
                <xdr:col>23</xdr:col>
                <xdr:colOff>43</xdr:colOff>
                <xdr:row>11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<sst xmlns="http://schemas.openxmlformats.org/spreadsheetml/2006/main" count="157" uniqueCount="97">
  <si>
    <t xml:space="preserve">Total Facility</t>
  </si>
  <si>
    <t xml:space="preserve">SkyGen Interest Rate</t>
  </si>
  <si>
    <t xml:space="preserve">Spread to LIBOR(bps)</t>
  </si>
  <si>
    <t xml:space="preserve">Expected Equity Yield</t>
  </si>
  <si>
    <t xml:space="preserve">Upfront Fee (bps)</t>
  </si>
  <si>
    <t xml:space="preserve">Undrawn Commitment Fee (bps)</t>
  </si>
  <si>
    <t xml:space="preserve">Debt Percentage</t>
  </si>
  <si>
    <t xml:space="preserve">Equity Percentage</t>
  </si>
  <si>
    <t xml:space="preserve">Capital Market Discount Rate</t>
  </si>
  <si>
    <t xml:space="preserve">PV of Cash Flows to Capital Market</t>
  </si>
  <si>
    <t xml:space="preserve">XIRR of Cash Flow to Equity Holder</t>
  </si>
  <si>
    <t xml:space="preserve">Without Turbine Value Included</t>
  </si>
  <si>
    <t xml:space="preserve">With Turbine Value Included</t>
  </si>
  <si>
    <t xml:space="preserve">Target Equity XIRR</t>
  </si>
  <si>
    <t xml:space="preserve">Target Percentage Equity</t>
  </si>
  <si>
    <t xml:space="preserve">Equity XIRR</t>
  </si>
  <si>
    <t xml:space="preserve">Present Value of Cash Flows to Capital Market</t>
  </si>
  <si>
    <t xml:space="preserve">Without Turbines</t>
  </si>
  <si>
    <t xml:space="preserve">Spread over LIBOR</t>
  </si>
  <si>
    <t xml:space="preserve">With Turbines</t>
  </si>
  <si>
    <t xml:space="preserve">"Capital Markets Deal" @ LIBOR + 250</t>
  </si>
  <si>
    <t xml:space="preserve">NPV</t>
  </si>
  <si>
    <t xml:space="preserve">Enron Deal"</t>
  </si>
  <si>
    <t xml:space="preserve">Spread over LIBOR (bps)</t>
  </si>
  <si>
    <t xml:space="preserve">SkyGen Energy LLC</t>
  </si>
  <si>
    <t xml:space="preserve">Enron Structure</t>
  </si>
  <si>
    <t xml:space="preserve">Gas Turbine Payment Schedule</t>
  </si>
  <si>
    <t xml:space="preserve">USD 000</t>
  </si>
  <si>
    <t xml:space="preserve">SkyGen</t>
  </si>
  <si>
    <t xml:space="preserve">Enron</t>
  </si>
  <si>
    <t xml:space="preserve">SkyGen-Enron Differential</t>
  </si>
  <si>
    <t xml:space="preserve">LIBOR 1 month</t>
  </si>
  <si>
    <t xml:space="preserve">LIBOR 3 month</t>
  </si>
  <si>
    <t xml:space="preserve">LIBOR 6 month</t>
  </si>
  <si>
    <t xml:space="preserve">Spread (bps)</t>
  </si>
  <si>
    <t xml:space="preserve">LIBOR 12 month</t>
  </si>
  <si>
    <t xml:space="preserve">LIBOR Tenor</t>
  </si>
  <si>
    <t xml:space="preserve">LIBOR</t>
  </si>
  <si>
    <t xml:space="preserve">Enron Interest Rate</t>
  </si>
  <si>
    <t xml:space="preserve">Include Paid to Date in Facility</t>
  </si>
  <si>
    <t xml:space="preserve">CF Discount Rate</t>
  </si>
  <si>
    <t xml:space="preserve">Turbine Option Discount Rate</t>
  </si>
  <si>
    <t xml:space="preserve">Delivery Date</t>
  </si>
  <si>
    <t xml:space="preserve">Year</t>
  </si>
  <si>
    <t xml:space="preserve">Month</t>
  </si>
  <si>
    <t xml:space="preserve">Include in Facility </t>
  </si>
  <si>
    <t xml:space="preserve">Payment Date</t>
  </si>
  <si>
    <t xml:space="preserve">Total Paid to Date</t>
  </si>
  <si>
    <t xml:space="preserve">Cumulative Total Paid to Date</t>
  </si>
  <si>
    <t xml:space="preserve">Amount Owed to GE</t>
  </si>
  <si>
    <t xml:space="preserve">Fut Pmt per Turb</t>
  </si>
  <si>
    <t xml:space="preserve">Total Payments</t>
  </si>
  <si>
    <t xml:space="preserve">Cumulative Amount Paid to GE and Interest Carry</t>
  </si>
  <si>
    <t xml:space="preserve">Turbine Value Analysis</t>
  </si>
  <si>
    <t xml:space="preserve">Select Turbine</t>
  </si>
  <si>
    <t xml:space="preserve">Turbine Cost</t>
  </si>
  <si>
    <t xml:space="preserve">Market Value of Turbine</t>
  </si>
  <si>
    <t xml:space="preserve">Value of Turbine to Enron</t>
  </si>
  <si>
    <t xml:space="preserve">Present Value Factor</t>
  </si>
  <si>
    <t xml:space="preserve">Total PV of Selected Turbines</t>
  </si>
  <si>
    <t xml:space="preserve">Present Value Analysis</t>
  </si>
  <si>
    <t xml:space="preserve">Upfront Fee</t>
  </si>
  <si>
    <t xml:space="preserve">SkyGen: Accrued Interest for Period Drawdown</t>
  </si>
  <si>
    <t xml:space="preserve">Total Accrued Int</t>
  </si>
  <si>
    <t xml:space="preserve">Enron: Accrued Interest for Period Drawdown</t>
  </si>
  <si>
    <t xml:space="preserve">Enron: Equity Contribution</t>
  </si>
  <si>
    <t xml:space="preserve">Total Accrued Investment</t>
  </si>
  <si>
    <t xml:space="preserve">Enron: Accrued Equity Yield</t>
  </si>
  <si>
    <t xml:space="preserve">Present Value to Enron Analysis</t>
  </si>
  <si>
    <t xml:space="preserve">Enron Exposure</t>
  </si>
  <si>
    <t xml:space="preserve">Profit</t>
  </si>
  <si>
    <t xml:space="preserve">Required Financing</t>
  </si>
  <si>
    <t xml:space="preserve">BOM Equity</t>
  </si>
  <si>
    <t xml:space="preserve">Equity Contribution</t>
  </si>
  <si>
    <t xml:space="preserve">Equity Yield Carry-Forward</t>
  </si>
  <si>
    <t xml:space="preserve">Equity Returned</t>
  </si>
  <si>
    <t xml:space="preserve">Accrued Equity Yield Payment</t>
  </si>
  <si>
    <t xml:space="preserve">EOM Equity</t>
  </si>
  <si>
    <t xml:space="preserve">BOM Unutilized Facility</t>
  </si>
  <si>
    <t xml:space="preserve">BOM Outstanding</t>
  </si>
  <si>
    <t xml:space="preserve">Debt Drawdown</t>
  </si>
  <si>
    <t xml:space="preserve">Interest Carry-Forward</t>
  </si>
  <si>
    <t xml:space="preserve">Principal Payment</t>
  </si>
  <si>
    <t xml:space="preserve">Accrued Interest Payment</t>
  </si>
  <si>
    <t xml:space="preserve">EOM Outstanding</t>
  </si>
  <si>
    <t xml:space="preserve">Undrawn Commitment Fee</t>
  </si>
  <si>
    <t xml:space="preserve">Interest Expense</t>
  </si>
  <si>
    <t xml:space="preserve">Equity Yield</t>
  </si>
  <si>
    <t xml:space="preserve">SkyGen Total Payment to Capital Markets</t>
  </si>
  <si>
    <t xml:space="preserve">MV of Turbines to Equity Holder</t>
  </si>
  <si>
    <t xml:space="preserve">Cash Flow to SkyGen</t>
  </si>
  <si>
    <t xml:space="preserve">Net Cash Flow to Capital Market</t>
  </si>
  <si>
    <t xml:space="preserve">Cash Flow to Equity Holder</t>
  </si>
  <si>
    <t xml:space="preserve">XIRR</t>
  </si>
  <si>
    <t xml:space="preserve">Total Payment</t>
  </si>
  <si>
    <t xml:space="preserve">Turbine Option</t>
  </si>
  <si>
    <t xml:space="preserve">PV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</si>
</sst>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_);_(* \(#,##0\);_(* \-??_);_(@_)"/>
    <numFmt numFmtId="166" formatCode="0.0000%"/>
    <numFmt numFmtId="167" formatCode="0%"/>
    <numFmt numFmtId="168" formatCode="0.00%"/>
    <numFmt numFmtId="169" formatCode="_(* #,##0.00_);_(* \(#,##0.00\);_(* \-??_);_(@_)"/>
    <numFmt numFmtId="170" formatCode="[$-409]mmm\-yy"/>
    <numFmt numFmtId="171" formatCode="0.0%"/>
    <numFmt numFmtId="172" formatCode="[$-409]m/d/yyyy"/>
    <numFmt numFmtId="173" formatCode="0.000%"/>
    <numFmt numFmtId="174" formatCode="0.000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Times New Roman"/>
      <family val="1"/>
    </font>
    <font>
      <sz val="12"/>
      <name val="Times New Roman"/>
      <family val="1"/>
    </font>
    <font>
      <b val="true"/>
      <sz val="12"/>
      <name val="Times New Roman"/>
      <family val="1"/>
    </font>
    <font>
      <u val="single"/>
      <sz val="10"/>
      <name val="Times New Roman"/>
      <family val="1"/>
    </font>
    <font>
      <sz val="10"/>
      <color rgb="FF0000FF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ahoma"/>
      <family val="2"/>
    </font>
    <font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180" wrapText="false" indent="0" shrinkToFit="false"/>
      <protection locked="true" hidden="false"/>
    </xf>
    <xf numFmtId="167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S1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5.32"/>
    <col collapsed="false" customWidth="true" hidden="false" outlineLevel="0" max="4" min="4" style="0" width="5.99"/>
    <col collapsed="false" customWidth="true" hidden="false" outlineLevel="0" max="5" min="5" style="0" width="10.15"/>
    <col collapsed="false" customWidth="true" hidden="false" outlineLevel="0" max="6" min="6" style="0" width="14.82"/>
    <col collapsed="false" customWidth="true" hidden="false" outlineLevel="0" max="7" min="7" style="0" width="12.15"/>
    <col collapsed="false" customWidth="true" hidden="false" outlineLevel="0" max="8" min="8" style="0" width="10.49"/>
    <col collapsed="false" customWidth="true" hidden="false" outlineLevel="0" max="9" min="9" style="0" width="10.65"/>
    <col collapsed="false" customWidth="true" hidden="false" outlineLevel="0" max="10" min="10" style="0" width="15.32"/>
    <col collapsed="false" customWidth="true" hidden="false" outlineLevel="0" max="11" min="11" style="0" width="13.82"/>
    <col collapsed="false" customWidth="true" hidden="false" outlineLevel="0" max="12" min="12" style="0" width="13.32"/>
    <col collapsed="false" customWidth="true" hidden="false" outlineLevel="0" max="13" min="13" style="0" width="11.32"/>
    <col collapsed="false" customWidth="true" hidden="false" outlineLevel="0" max="14" min="14" style="0" width="13.15"/>
    <col collapsed="false" customWidth="true" hidden="false" outlineLevel="0" max="16" min="16" style="0" width="12.32"/>
    <col collapsed="false" customWidth="true" hidden="false" outlineLevel="0" max="17" min="17" style="0" width="11.15"/>
    <col collapsed="false" customWidth="true" hidden="false" outlineLevel="0" max="18" min="18" style="0" width="14.82"/>
  </cols>
  <sheetData>
    <row r="7" customFormat="false" ht="12.75" hidden="false" customHeight="false" outlineLevel="0" collapsed="false">
      <c r="D7" s="0" t="s">
        <v>0</v>
      </c>
      <c r="H7" s="1" t="n">
        <v>230000</v>
      </c>
    </row>
    <row r="8" customFormat="false" ht="12.75" hidden="false" customHeight="false" outlineLevel="0" collapsed="false">
      <c r="D8" s="0" t="s">
        <v>1</v>
      </c>
      <c r="H8" s="2" t="n">
        <v>0.090025</v>
      </c>
    </row>
    <row r="9" customFormat="false" ht="12.75" hidden="false" customHeight="false" outlineLevel="0" collapsed="false">
      <c r="D9" s="0" t="s">
        <v>2</v>
      </c>
      <c r="H9" s="0" t="n">
        <v>250</v>
      </c>
    </row>
    <row r="10" customFormat="false" ht="12.75" hidden="false" customHeight="false" outlineLevel="0" collapsed="false">
      <c r="D10" s="0" t="s">
        <v>3</v>
      </c>
      <c r="H10" s="3" t="n">
        <v>0.2</v>
      </c>
    </row>
    <row r="11" customFormat="false" ht="12.75" hidden="false" customHeight="false" outlineLevel="0" collapsed="false">
      <c r="D11" s="0" t="s">
        <v>4</v>
      </c>
      <c r="H11" s="0" t="n">
        <v>300</v>
      </c>
    </row>
    <row r="12" customFormat="false" ht="12.75" hidden="false" customHeight="false" outlineLevel="0" collapsed="false">
      <c r="D12" s="0" t="s">
        <v>5</v>
      </c>
      <c r="H12" s="0" t="n">
        <v>81.25</v>
      </c>
    </row>
    <row r="13" customFormat="false" ht="12.75" hidden="false" customHeight="false" outlineLevel="0" collapsed="false">
      <c r="D13" s="0" t="s">
        <v>6</v>
      </c>
      <c r="H13" s="3" t="n">
        <v>0.65</v>
      </c>
    </row>
    <row r="14" customFormat="false" ht="12.75" hidden="false" customHeight="false" outlineLevel="0" collapsed="false">
      <c r="D14" s="0" t="s">
        <v>7</v>
      </c>
      <c r="H14" s="3" t="n">
        <v>0.35</v>
      </c>
    </row>
    <row r="15" customFormat="false" ht="12.75" hidden="false" customHeight="false" outlineLevel="0" collapsed="false">
      <c r="D15" s="0" t="s">
        <v>8</v>
      </c>
      <c r="H15" s="3" t="n">
        <v>0.1</v>
      </c>
    </row>
    <row r="17" customFormat="false" ht="12.75" hidden="false" customHeight="false" outlineLevel="0" collapsed="false">
      <c r="D17" s="4" t="s">
        <v>9</v>
      </c>
      <c r="H17" s="1" t="n">
        <v>25074.2486555482</v>
      </c>
    </row>
    <row r="18" customFormat="false" ht="12.75" hidden="false" customHeight="false" outlineLevel="0" collapsed="false">
      <c r="D18" s="4" t="s">
        <v>10</v>
      </c>
      <c r="H18" s="5" t="n">
        <v>0.249377101659775</v>
      </c>
    </row>
    <row r="21" customFormat="false" ht="12.75" hidden="false" customHeight="false" outlineLevel="0" collapsed="false">
      <c r="D21" s="6" t="s">
        <v>11</v>
      </c>
      <c r="E21" s="6"/>
      <c r="F21" s="6"/>
      <c r="H21" s="6" t="s">
        <v>12</v>
      </c>
      <c r="I21" s="6"/>
      <c r="J21" s="6"/>
      <c r="L21" s="6" t="s">
        <v>11</v>
      </c>
      <c r="M21" s="6"/>
      <c r="N21" s="6"/>
      <c r="P21" s="6" t="s">
        <v>12</v>
      </c>
      <c r="Q21" s="6"/>
      <c r="R21" s="6"/>
    </row>
    <row r="22" customFormat="false" ht="38.25" hidden="false" customHeight="false" outlineLevel="0" collapsed="false">
      <c r="D22" s="7" t="s">
        <v>13</v>
      </c>
      <c r="E22" s="7" t="s">
        <v>3</v>
      </c>
      <c r="F22" s="7" t="s">
        <v>9</v>
      </c>
      <c r="H22" s="7" t="s">
        <v>13</v>
      </c>
      <c r="I22" s="7" t="s">
        <v>3</v>
      </c>
      <c r="J22" s="7" t="s">
        <v>9</v>
      </c>
      <c r="L22" s="7" t="s">
        <v>14</v>
      </c>
      <c r="M22" s="7" t="s">
        <v>15</v>
      </c>
      <c r="N22" s="7" t="s">
        <v>9</v>
      </c>
      <c r="P22" s="7" t="s">
        <v>14</v>
      </c>
      <c r="Q22" s="7" t="s">
        <v>15</v>
      </c>
      <c r="R22" s="7" t="s">
        <v>9</v>
      </c>
    </row>
    <row r="23" customFormat="false" ht="12.75" hidden="false" customHeight="false" outlineLevel="0" collapsed="false">
      <c r="D23" s="8" t="n">
        <v>0.15</v>
      </c>
      <c r="E23" s="9" t="n">
        <v>0.125107619442677</v>
      </c>
      <c r="F23" s="10" t="n">
        <v>14309.8918803289</v>
      </c>
      <c r="H23" s="8" t="n">
        <v>0.15</v>
      </c>
      <c r="I23" s="9" t="n">
        <v>-0.544678808738528</v>
      </c>
      <c r="J23" s="11" t="n">
        <v>13016.0989937929</v>
      </c>
      <c r="L23" s="12" t="n">
        <v>0.15</v>
      </c>
      <c r="M23" s="13" t="n">
        <v>0.249377101659775</v>
      </c>
      <c r="N23" s="10" t="n">
        <v>15657.4776911333</v>
      </c>
      <c r="P23" s="12" t="n">
        <v>0.15</v>
      </c>
      <c r="Q23" s="9" t="n">
        <v>2.48050787448883</v>
      </c>
      <c r="R23" s="10" t="n">
        <v>81653.5889725528</v>
      </c>
    </row>
    <row r="24" customFormat="false" ht="12.75" hidden="false" customHeight="false" outlineLevel="0" collapsed="false">
      <c r="D24" s="8" t="n">
        <v>0.2</v>
      </c>
      <c r="E24" s="9" t="n">
        <v>0.163722168619912</v>
      </c>
      <c r="F24" s="10" t="n">
        <v>19751.5338613037</v>
      </c>
      <c r="H24" s="8" t="n">
        <v>0.2</v>
      </c>
      <c r="I24" s="9" t="n">
        <v>-0.490196748528688</v>
      </c>
      <c r="J24" s="11" t="n">
        <v>17036.2785969404</v>
      </c>
      <c r="L24" s="12" t="n">
        <v>0.2</v>
      </c>
      <c r="M24" s="13" t="n">
        <v>0.249377101659775</v>
      </c>
      <c r="N24" s="10" t="n">
        <v>18011.670432237</v>
      </c>
      <c r="P24" s="12" t="n">
        <v>0.2</v>
      </c>
      <c r="Q24" s="9" t="n">
        <v>1.81079586744308</v>
      </c>
      <c r="R24" s="10" t="n">
        <v>84007.7817136565</v>
      </c>
    </row>
    <row r="25" customFormat="false" ht="12.75" hidden="false" customHeight="false" outlineLevel="0" collapsed="false">
      <c r="D25" s="8" t="n">
        <v>0.25</v>
      </c>
      <c r="E25" s="9" t="n">
        <v>0.200767026149007</v>
      </c>
      <c r="F25" s="10" t="n">
        <v>25189.0645569272</v>
      </c>
      <c r="H25" s="8" t="n">
        <v>0.25</v>
      </c>
      <c r="I25" s="9" t="n">
        <v>-0.437921816015509</v>
      </c>
      <c r="J25" s="10" t="n">
        <v>21083.0716026929</v>
      </c>
      <c r="L25" s="12" t="n">
        <v>0.25</v>
      </c>
      <c r="M25" s="13" t="n">
        <v>0.249377101659775</v>
      </c>
      <c r="N25" s="10" t="n">
        <v>20365.8631733407</v>
      </c>
      <c r="P25" s="12" t="n">
        <v>0.25</v>
      </c>
      <c r="Q25" s="9" t="n">
        <v>1.43767822980881</v>
      </c>
      <c r="R25" s="10" t="n">
        <v>86361.9744547603</v>
      </c>
    </row>
    <row r="26" customFormat="false" ht="12.75" hidden="false" customHeight="false" outlineLevel="0" collapsed="false">
      <c r="D26" s="8" t="n">
        <v>0.3</v>
      </c>
      <c r="E26" s="9" t="n">
        <v>0.236578174326712</v>
      </c>
      <c r="F26" s="10" t="n">
        <v>30658.1826083973</v>
      </c>
      <c r="H26" s="8" t="n">
        <v>0.3</v>
      </c>
      <c r="I26" s="9" t="n">
        <v>-0.388296767400629</v>
      </c>
      <c r="J26" s="10" t="n">
        <v>25107.2215383982</v>
      </c>
      <c r="L26" s="12" t="n">
        <v>0.3</v>
      </c>
      <c r="M26" s="13" t="n">
        <v>0.249377101659775</v>
      </c>
      <c r="N26" s="10" t="n">
        <v>22720.0559144444</v>
      </c>
      <c r="P26" s="12" t="n">
        <v>0.3</v>
      </c>
      <c r="Q26" s="9" t="n">
        <v>1.20334552526474</v>
      </c>
      <c r="R26" s="10" t="n">
        <v>88716.167195864</v>
      </c>
    </row>
    <row r="27" customFormat="false" ht="12.75" hidden="false" customHeight="false" outlineLevel="0" collapsed="false">
      <c r="L27" s="12" t="n">
        <v>0.35</v>
      </c>
      <c r="M27" s="14" t="n">
        <v>0.249377101659775</v>
      </c>
      <c r="N27" s="10" t="n">
        <v>25074.2486555482</v>
      </c>
      <c r="P27" s="12" t="n">
        <v>0.35</v>
      </c>
      <c r="Q27" s="9" t="n">
        <v>1.0438662648201</v>
      </c>
      <c r="R27" s="10" t="n">
        <v>91070.3599369678</v>
      </c>
    </row>
    <row r="28" customFormat="false" ht="12.75" hidden="false" customHeight="false" outlineLevel="0" collapsed="false">
      <c r="L28" s="12" t="n">
        <v>0.4</v>
      </c>
      <c r="M28" s="9" t="n">
        <v>0.249377101659775</v>
      </c>
      <c r="N28" s="10" t="n">
        <v>27428.441396652</v>
      </c>
      <c r="P28" s="12" t="n">
        <v>0.4</v>
      </c>
      <c r="Q28" s="9" t="n">
        <v>0.928900039196015</v>
      </c>
      <c r="R28" s="10" t="n">
        <v>93424.5526780715</v>
      </c>
    </row>
    <row r="29" customFormat="false" ht="12.75" hidden="false" customHeight="false" outlineLevel="0" collapsed="false">
      <c r="L29" s="12" t="n">
        <v>0.45</v>
      </c>
      <c r="M29" s="9" t="n">
        <v>0.249377101659775</v>
      </c>
      <c r="N29" s="10" t="n">
        <v>29782.6341377557</v>
      </c>
      <c r="P29" s="12" t="n">
        <v>0.45</v>
      </c>
      <c r="Q29" s="9" t="n">
        <v>0.842368853092194</v>
      </c>
      <c r="R29" s="10" t="n">
        <v>95778.7454191752</v>
      </c>
    </row>
    <row r="30" customFormat="false" ht="12.75" hidden="false" customHeight="false" outlineLevel="0" collapsed="false">
      <c r="L30" s="12" t="n">
        <v>0.5</v>
      </c>
      <c r="M30" s="9" t="n">
        <v>0.249377101659775</v>
      </c>
      <c r="N30" s="10" t="n">
        <v>32136.8268788594</v>
      </c>
      <c r="P30" s="12" t="n">
        <v>0.5</v>
      </c>
      <c r="Q30" s="9" t="n">
        <v>0.775024378299713</v>
      </c>
      <c r="R30" s="10" t="n">
        <v>98132.938160279</v>
      </c>
    </row>
    <row r="33" customFormat="false" ht="12.75" hidden="false" customHeight="false" outlineLevel="0" collapsed="false">
      <c r="D33" s="0" t="s">
        <v>16</v>
      </c>
    </row>
    <row r="34" customFormat="false" ht="12.75" hidden="false" customHeight="false" outlineLevel="0" collapsed="false">
      <c r="D34" s="0" t="s">
        <v>17</v>
      </c>
    </row>
    <row r="36" customFormat="false" ht="12.75" hidden="false" customHeight="false" outlineLevel="0" collapsed="false">
      <c r="G36" s="0" t="s">
        <v>3</v>
      </c>
    </row>
    <row r="37" customFormat="false" ht="12.75" hidden="false" customHeight="false" outlineLevel="0" collapsed="false">
      <c r="G37" s="15" t="n">
        <v>0.15</v>
      </c>
      <c r="H37" s="15" t="n">
        <v>0.16</v>
      </c>
      <c r="I37" s="15" t="n">
        <v>0.17</v>
      </c>
      <c r="J37" s="15" t="n">
        <v>0.18</v>
      </c>
      <c r="K37" s="15" t="n">
        <v>0.19</v>
      </c>
      <c r="L37" s="15" t="n">
        <v>0.2</v>
      </c>
      <c r="M37" s="15" t="n">
        <v>0.21</v>
      </c>
      <c r="N37" s="15" t="n">
        <v>0.22</v>
      </c>
      <c r="O37" s="15" t="n">
        <v>0.23</v>
      </c>
      <c r="P37" s="15" t="n">
        <v>0.24</v>
      </c>
      <c r="Q37" s="15" t="n">
        <v>0.25</v>
      </c>
      <c r="R37" s="15" t="n">
        <v>0.26</v>
      </c>
      <c r="S37" s="15" t="n">
        <v>0.27</v>
      </c>
    </row>
    <row r="38" customFormat="false" ht="12.75" hidden="false" customHeight="false" outlineLevel="0" collapsed="false">
      <c r="E38" s="16" t="s">
        <v>18</v>
      </c>
      <c r="F38" s="17" t="n">
        <v>200</v>
      </c>
      <c r="G38" s="1" t="n">
        <v>16574.1081947847</v>
      </c>
      <c r="H38" s="1" t="n">
        <v>17999.3040077198</v>
      </c>
      <c r="I38" s="1" t="n">
        <v>19439.9195830168</v>
      </c>
      <c r="J38" s="1" t="n">
        <v>20896.1674136151</v>
      </c>
      <c r="K38" s="1" t="n">
        <v>22368.2634870033</v>
      </c>
      <c r="L38" s="1" t="n">
        <v>23856.4273508247</v>
      </c>
      <c r="M38" s="1" t="n">
        <v>25360.8821798219</v>
      </c>
      <c r="N38" s="1" t="n">
        <v>26881.8548441343</v>
      </c>
      <c r="O38" s="1" t="n">
        <v>28419.5759789924</v>
      </c>
      <c r="P38" s="1" t="n">
        <v>29974.2800558255</v>
      </c>
      <c r="Q38" s="1" t="n">
        <v>31546.2054548214</v>
      </c>
      <c r="R38" s="1" t="n">
        <v>33135.5945389645</v>
      </c>
      <c r="S38" s="1" t="n">
        <v>34742.6937295809</v>
      </c>
    </row>
    <row r="39" customFormat="false" ht="12.75" hidden="false" customHeight="false" outlineLevel="0" collapsed="false">
      <c r="F39" s="17" t="n">
        <v>225</v>
      </c>
      <c r="G39" s="1" t="n">
        <v>17182.2211801372</v>
      </c>
      <c r="H39" s="1" t="n">
        <v>18607.4169930723</v>
      </c>
      <c r="I39" s="1" t="n">
        <v>20048.0325683692</v>
      </c>
      <c r="J39" s="1" t="n">
        <v>21504.2803989676</v>
      </c>
      <c r="K39" s="1" t="n">
        <v>22976.3764723557</v>
      </c>
      <c r="L39" s="1" t="n">
        <v>24464.5403361772</v>
      </c>
      <c r="M39" s="1" t="n">
        <v>25968.9951651744</v>
      </c>
      <c r="N39" s="1" t="n">
        <v>27489.9678294868</v>
      </c>
      <c r="O39" s="1" t="n">
        <v>29027.6889643449</v>
      </c>
      <c r="P39" s="1" t="n">
        <v>30582.393041178</v>
      </c>
      <c r="Q39" s="1" t="n">
        <v>32154.3184401739</v>
      </c>
      <c r="R39" s="1" t="n">
        <v>33743.707524317</v>
      </c>
      <c r="S39" s="1" t="n">
        <v>35350.8067149333</v>
      </c>
    </row>
    <row r="40" customFormat="false" ht="12.75" hidden="false" customHeight="false" outlineLevel="0" collapsed="false">
      <c r="F40" s="17" t="n">
        <v>250</v>
      </c>
      <c r="G40" s="1" t="n">
        <v>17791.9294995084</v>
      </c>
      <c r="H40" s="1" t="n">
        <v>19217.1253124435</v>
      </c>
      <c r="I40" s="1" t="n">
        <v>20657.7408877403</v>
      </c>
      <c r="J40" s="1" t="n">
        <v>22113.9887183387</v>
      </c>
      <c r="K40" s="1" t="n">
        <v>23586.0847917268</v>
      </c>
      <c r="L40" s="1" t="n">
        <v>25074.2486555482</v>
      </c>
      <c r="M40" s="1" t="n">
        <v>26578.7034845454</v>
      </c>
      <c r="N40" s="1" t="n">
        <v>28099.6761488579</v>
      </c>
      <c r="O40" s="1" t="n">
        <v>29637.397283716</v>
      </c>
      <c r="P40" s="1" t="n">
        <v>31192.1013605491</v>
      </c>
      <c r="Q40" s="1" t="n">
        <v>32764.026759545</v>
      </c>
      <c r="R40" s="1" t="n">
        <v>34353.4158436881</v>
      </c>
      <c r="S40" s="1" t="n">
        <v>35960.5150343045</v>
      </c>
    </row>
    <row r="41" customFormat="false" ht="12.75" hidden="false" customHeight="false" outlineLevel="0" collapsed="false">
      <c r="F41" s="17" t="n">
        <v>275</v>
      </c>
      <c r="G41" s="1" t="n">
        <v>18403.2384715054</v>
      </c>
      <c r="H41" s="1" t="n">
        <v>19828.4342844404</v>
      </c>
      <c r="I41" s="1" t="n">
        <v>21269.0498597373</v>
      </c>
      <c r="J41" s="1" t="n">
        <v>22725.2976903357</v>
      </c>
      <c r="K41" s="1" t="n">
        <v>24197.3937637238</v>
      </c>
      <c r="L41" s="1" t="n">
        <v>25685.5576275452</v>
      </c>
      <c r="M41" s="1" t="n">
        <v>27190.0124565424</v>
      </c>
      <c r="N41" s="1" t="n">
        <v>28710.9851208548</v>
      </c>
      <c r="O41" s="1" t="n">
        <v>30248.706255713</v>
      </c>
      <c r="P41" s="1" t="n">
        <v>31803.410332546</v>
      </c>
      <c r="Q41" s="1" t="n">
        <v>33375.335731542</v>
      </c>
      <c r="R41" s="1" t="n">
        <v>34964.7248156851</v>
      </c>
      <c r="S41" s="1" t="n">
        <v>36571.8240063014</v>
      </c>
    </row>
    <row r="42" customFormat="false" ht="12.75" hidden="false" customHeight="false" outlineLevel="0" collapsed="false">
      <c r="F42" s="17" t="n">
        <v>300</v>
      </c>
      <c r="G42" s="1" t="n">
        <v>19016.1534358883</v>
      </c>
      <c r="H42" s="1" t="n">
        <v>20441.3492488233</v>
      </c>
      <c r="I42" s="1" t="n">
        <v>21881.9648241202</v>
      </c>
      <c r="J42" s="1" t="n">
        <v>23338.2126547186</v>
      </c>
      <c r="K42" s="1" t="n">
        <v>24810.3087281067</v>
      </c>
      <c r="L42" s="1" t="n">
        <v>26298.4725919281</v>
      </c>
      <c r="M42" s="1" t="n">
        <v>27802.9274209254</v>
      </c>
      <c r="N42" s="1" t="n">
        <v>29323.9000852377</v>
      </c>
      <c r="O42" s="1" t="n">
        <v>30861.6212200959</v>
      </c>
      <c r="P42" s="1" t="n">
        <v>32416.325296929</v>
      </c>
      <c r="Q42" s="1" t="n">
        <v>33988.2506959249</v>
      </c>
      <c r="R42" s="1" t="n">
        <v>35577.639780068</v>
      </c>
      <c r="S42" s="1" t="n">
        <v>37184.7389706844</v>
      </c>
    </row>
    <row r="43" customFormat="false" ht="12.75" hidden="false" customHeight="false" outlineLevel="0" collapsed="false">
      <c r="F43" s="17" t="n">
        <v>325</v>
      </c>
      <c r="G43" s="1" t="n">
        <v>19630.679753667</v>
      </c>
      <c r="H43" s="1" t="n">
        <v>21055.875566602</v>
      </c>
      <c r="I43" s="1" t="n">
        <v>22496.4911418989</v>
      </c>
      <c r="J43" s="1" t="n">
        <v>23952.7389724973</v>
      </c>
      <c r="K43" s="1" t="n">
        <v>25424.8350458855</v>
      </c>
      <c r="L43" s="1" t="n">
        <v>26912.9989097068</v>
      </c>
      <c r="M43" s="1" t="n">
        <v>28417.4537387041</v>
      </c>
      <c r="N43" s="1" t="n">
        <v>29938.4264030165</v>
      </c>
      <c r="O43" s="1" t="n">
        <v>31476.1475378746</v>
      </c>
      <c r="P43" s="1" t="n">
        <v>33030.8516147077</v>
      </c>
      <c r="Q43" s="1" t="n">
        <v>34602.7770137036</v>
      </c>
      <c r="R43" s="1" t="n">
        <v>36192.1660978467</v>
      </c>
      <c r="S43" s="1" t="n">
        <v>37799.2652884631</v>
      </c>
    </row>
    <row r="44" customFormat="false" ht="12.75" hidden="false" customHeight="false" outlineLevel="0" collapsed="false">
      <c r="F44" s="17" t="n">
        <v>350</v>
      </c>
      <c r="G44" s="1" t="n">
        <v>20246.8228071996</v>
      </c>
      <c r="H44" s="1" t="n">
        <v>21672.0186201346</v>
      </c>
      <c r="I44" s="1" t="n">
        <v>23112.6341954316</v>
      </c>
      <c r="J44" s="1" t="n">
        <v>24568.8820260298</v>
      </c>
      <c r="K44" s="1" t="n">
        <v>26040.978099418</v>
      </c>
      <c r="L44" s="1" t="n">
        <v>27529.1419632394</v>
      </c>
      <c r="M44" s="1" t="n">
        <v>29033.5967922366</v>
      </c>
      <c r="N44" s="1" t="n">
        <v>30554.5694565491</v>
      </c>
      <c r="O44" s="1" t="n">
        <v>32092.2905914072</v>
      </c>
      <c r="P44" s="1" t="n">
        <v>33646.9946682403</v>
      </c>
      <c r="Q44" s="1" t="n">
        <v>35218.9200672362</v>
      </c>
      <c r="R44" s="1" t="n">
        <v>36808.3091513794</v>
      </c>
      <c r="S44" s="1" t="n">
        <v>38415.4083419956</v>
      </c>
    </row>
    <row r="45" customFormat="false" ht="12.75" hidden="false" customHeight="false" outlineLevel="0" collapsed="false">
      <c r="F45" s="17" t="n">
        <v>375</v>
      </c>
      <c r="G45" s="1" t="n">
        <v>20864.5880002891</v>
      </c>
      <c r="H45" s="1" t="n">
        <v>22289.7838132241</v>
      </c>
      <c r="I45" s="1" t="n">
        <v>23730.3993885211</v>
      </c>
      <c r="J45" s="1" t="n">
        <v>25186.6472191194</v>
      </c>
      <c r="K45" s="1" t="n">
        <v>26658.7432925075</v>
      </c>
      <c r="L45" s="1" t="n">
        <v>28146.907156329</v>
      </c>
      <c r="M45" s="1" t="n">
        <v>29651.3619853262</v>
      </c>
      <c r="N45" s="1" t="n">
        <v>31172.3346496386</v>
      </c>
      <c r="O45" s="1" t="n">
        <v>32710.0557844968</v>
      </c>
      <c r="P45" s="1" t="n">
        <v>34264.7598613298</v>
      </c>
      <c r="Q45" s="1" t="n">
        <v>35836.6852603257</v>
      </c>
      <c r="R45" s="1" t="n">
        <v>37426.0743444688</v>
      </c>
      <c r="S45" s="1" t="n">
        <v>39033.1735350852</v>
      </c>
    </row>
    <row r="46" customFormat="false" ht="12.75" hidden="false" customHeight="false" outlineLevel="0" collapsed="false">
      <c r="F46" s="17" t="n">
        <v>400</v>
      </c>
      <c r="G46" s="1" t="n">
        <v>21483.9807582806</v>
      </c>
      <c r="H46" s="1" t="n">
        <v>22909.1765712156</v>
      </c>
      <c r="I46" s="1" t="n">
        <v>24349.7921465125</v>
      </c>
      <c r="J46" s="1" t="n">
        <v>25806.0399771109</v>
      </c>
      <c r="K46" s="1" t="n">
        <v>27278.136050499</v>
      </c>
      <c r="L46" s="1" t="n">
        <v>28766.2999143204</v>
      </c>
      <c r="M46" s="1" t="n">
        <v>30270.7547433176</v>
      </c>
      <c r="N46" s="1" t="n">
        <v>31791.72740763</v>
      </c>
      <c r="O46" s="1" t="n">
        <v>33329.4485424882</v>
      </c>
      <c r="P46" s="1" t="n">
        <v>34884.1526193212</v>
      </c>
      <c r="Q46" s="1" t="n">
        <v>36456.0780183172</v>
      </c>
      <c r="R46" s="1" t="n">
        <v>38045.4671024602</v>
      </c>
      <c r="S46" s="1" t="n">
        <v>39652.5662930766</v>
      </c>
    </row>
    <row r="47" customFormat="false" ht="12.75" hidden="false" customHeight="false" outlineLevel="0" collapsed="false">
      <c r="F47" s="17" t="n">
        <v>425</v>
      </c>
      <c r="G47" s="1" t="n">
        <v>22105.0065281611</v>
      </c>
      <c r="H47" s="1" t="n">
        <v>23530.2023410961</v>
      </c>
      <c r="I47" s="1" t="n">
        <v>24970.817916393</v>
      </c>
      <c r="J47" s="1" t="n">
        <v>26427.0657469914</v>
      </c>
      <c r="K47" s="1" t="n">
        <v>27899.1618203795</v>
      </c>
      <c r="L47" s="1" t="n">
        <v>29387.325684201</v>
      </c>
      <c r="M47" s="1" t="n">
        <v>30891.7805131982</v>
      </c>
      <c r="N47" s="1" t="n">
        <v>32412.7531775106</v>
      </c>
      <c r="O47" s="1" t="n">
        <v>33950.4743123688</v>
      </c>
      <c r="P47" s="1" t="n">
        <v>35505.1783892018</v>
      </c>
      <c r="Q47" s="1" t="n">
        <v>37077.1037881977</v>
      </c>
      <c r="R47" s="1" t="n">
        <v>38666.4928723408</v>
      </c>
      <c r="S47" s="1" t="n">
        <v>40273.5920629572</v>
      </c>
    </row>
    <row r="48" customFormat="false" ht="12.75" hidden="false" customHeight="false" outlineLevel="0" collapsed="false">
      <c r="F48" s="17" t="n">
        <v>450</v>
      </c>
      <c r="G48" s="1" t="n">
        <v>22727.6707786595</v>
      </c>
      <c r="H48" s="1" t="n">
        <v>24152.8665915945</v>
      </c>
      <c r="I48" s="1" t="n">
        <v>25593.4821668915</v>
      </c>
      <c r="J48" s="1" t="n">
        <v>27049.7299974898</v>
      </c>
      <c r="K48" s="1" t="n">
        <v>28521.826070878</v>
      </c>
      <c r="L48" s="1" t="n">
        <v>30009.9899346994</v>
      </c>
      <c r="M48" s="1" t="n">
        <v>31514.4447636966</v>
      </c>
      <c r="N48" s="1" t="n">
        <v>33035.417428009</v>
      </c>
      <c r="O48" s="1" t="n">
        <v>34573.1385628672</v>
      </c>
      <c r="P48" s="1" t="n">
        <v>36127.8426397002</v>
      </c>
      <c r="Q48" s="1" t="n">
        <v>37699.7680386961</v>
      </c>
      <c r="R48" s="1" t="n">
        <v>39289.1571228392</v>
      </c>
      <c r="S48" s="1" t="n">
        <v>40896.2563134556</v>
      </c>
    </row>
    <row r="49" customFormat="false" ht="12.75" hidden="false" customHeight="false" outlineLevel="0" collapsed="false">
      <c r="F49" s="17" t="n">
        <v>475</v>
      </c>
      <c r="G49" s="1" t="n">
        <v>23351.9790003442</v>
      </c>
      <c r="H49" s="1" t="n">
        <v>24777.1748132792</v>
      </c>
      <c r="I49" s="1" t="n">
        <v>26217.7903885761</v>
      </c>
      <c r="J49" s="1" t="n">
        <v>27674.0382191745</v>
      </c>
      <c r="K49" s="1" t="n">
        <v>29146.1342925627</v>
      </c>
      <c r="L49" s="1" t="n">
        <v>30634.298156384</v>
      </c>
      <c r="M49" s="1" t="n">
        <v>32138.7529853813</v>
      </c>
      <c r="N49" s="1" t="n">
        <v>33659.7256496936</v>
      </c>
      <c r="O49" s="1" t="n">
        <v>35197.4467845519</v>
      </c>
      <c r="P49" s="1" t="n">
        <v>36752.1508613848</v>
      </c>
      <c r="Q49" s="1" t="n">
        <v>38324.0762603808</v>
      </c>
      <c r="R49" s="1" t="n">
        <v>39913.4653445239</v>
      </c>
      <c r="S49" s="1" t="n">
        <v>41520.5645351403</v>
      </c>
    </row>
    <row r="50" customFormat="false" ht="12.75" hidden="false" customHeight="false" outlineLevel="0" collapsed="false">
      <c r="F50" s="17" t="n">
        <v>500</v>
      </c>
      <c r="G50" s="1" t="n">
        <v>23977.9367057223</v>
      </c>
      <c r="H50" s="1" t="n">
        <v>25403.1325186574</v>
      </c>
      <c r="I50" s="1" t="n">
        <v>26843.7480939543</v>
      </c>
      <c r="J50" s="1" t="n">
        <v>28299.9959245526</v>
      </c>
      <c r="K50" s="1" t="n">
        <v>29772.0919979408</v>
      </c>
      <c r="L50" s="1" t="n">
        <v>31260.2558617623</v>
      </c>
      <c r="M50" s="1" t="n">
        <v>32764.7106907594</v>
      </c>
      <c r="N50" s="1" t="n">
        <v>34285.6833550718</v>
      </c>
      <c r="O50" s="1" t="n">
        <v>35823.40448993</v>
      </c>
      <c r="P50" s="1" t="n">
        <v>37378.108566763</v>
      </c>
      <c r="Q50" s="1" t="n">
        <v>38950.0339657589</v>
      </c>
      <c r="R50" s="1" t="n">
        <v>40539.423049902</v>
      </c>
      <c r="S50" s="1" t="n">
        <v>42146.5222405184</v>
      </c>
    </row>
    <row r="51" customFormat="false" ht="12.75" hidden="false" customHeight="false" outlineLevel="0" collapsed="false">
      <c r="F51" s="17" t="n">
        <v>525</v>
      </c>
      <c r="G51" s="1" t="n">
        <v>24605.5494293432</v>
      </c>
      <c r="H51" s="1" t="n">
        <v>26030.7452422783</v>
      </c>
      <c r="I51" s="1" t="n">
        <v>27471.3608175752</v>
      </c>
      <c r="J51" s="1" t="n">
        <v>28927.6086481736</v>
      </c>
      <c r="K51" s="1" t="n">
        <v>30399.7047215617</v>
      </c>
      <c r="L51" s="1" t="n">
        <v>31887.8685853831</v>
      </c>
      <c r="M51" s="1" t="n">
        <v>33392.3234143803</v>
      </c>
      <c r="N51" s="1" t="n">
        <v>34913.2960786928</v>
      </c>
      <c r="O51" s="1" t="n">
        <v>36451.0172135509</v>
      </c>
      <c r="P51" s="1" t="n">
        <v>38005.7212903839</v>
      </c>
      <c r="Q51" s="1" t="n">
        <v>39577.6466893799</v>
      </c>
      <c r="R51" s="1" t="n">
        <v>41167.035773523</v>
      </c>
      <c r="S51" s="1" t="n">
        <v>42774.1349641393</v>
      </c>
    </row>
    <row r="52" customFormat="false" ht="12.75" hidden="false" customHeight="false" outlineLevel="0" collapsed="false">
      <c r="F52" s="17" t="n">
        <v>550</v>
      </c>
      <c r="G52" s="1" t="n">
        <v>25234.8227278981</v>
      </c>
      <c r="H52" s="1" t="n">
        <v>26660.0185408332</v>
      </c>
      <c r="I52" s="1" t="n">
        <v>28100.6341161301</v>
      </c>
      <c r="J52" s="1" t="n">
        <v>29556.8819467284</v>
      </c>
      <c r="K52" s="1" t="n">
        <v>31028.9780201166</v>
      </c>
      <c r="L52" s="1" t="n">
        <v>32517.141883938</v>
      </c>
      <c r="M52" s="1" t="n">
        <v>34021.5967129353</v>
      </c>
      <c r="N52" s="1" t="n">
        <v>35542.5693772476</v>
      </c>
      <c r="O52" s="1" t="n">
        <v>37080.2905121059</v>
      </c>
      <c r="P52" s="1" t="n">
        <v>38634.9945889389</v>
      </c>
      <c r="Q52" s="1" t="n">
        <v>40206.9199879348</v>
      </c>
      <c r="R52" s="1" t="n">
        <v>41796.3090720779</v>
      </c>
      <c r="S52" s="1" t="n">
        <v>43403.4082626942</v>
      </c>
    </row>
    <row r="53" customFormat="false" ht="12.75" hidden="false" customHeight="false" outlineLevel="0" collapsed="false">
      <c r="F53" s="17" t="n">
        <v>575</v>
      </c>
      <c r="G53" s="1" t="n">
        <v>25865.762180321</v>
      </c>
      <c r="H53" s="1" t="n">
        <v>27290.957993256</v>
      </c>
      <c r="I53" s="1" t="n">
        <v>28731.5735685529</v>
      </c>
      <c r="J53" s="1" t="n">
        <v>30187.8213991513</v>
      </c>
      <c r="K53" s="1" t="n">
        <v>31659.9174725394</v>
      </c>
      <c r="L53" s="1" t="n">
        <v>33148.0813363609</v>
      </c>
      <c r="M53" s="1" t="n">
        <v>34652.5361653581</v>
      </c>
      <c r="N53" s="1" t="n">
        <v>36173.5088296705</v>
      </c>
      <c r="O53" s="1" t="n">
        <v>37711.2299645287</v>
      </c>
      <c r="P53" s="1" t="n">
        <v>39265.9340413616</v>
      </c>
      <c r="Q53" s="1" t="n">
        <v>40837.8594403576</v>
      </c>
      <c r="R53" s="1" t="n">
        <v>42427.2485245007</v>
      </c>
      <c r="S53" s="1" t="n">
        <v>44034.347715117</v>
      </c>
    </row>
    <row r="54" customFormat="false" ht="12.75" hidden="false" customHeight="false" outlineLevel="0" collapsed="false">
      <c r="F54" s="17" t="n">
        <v>600</v>
      </c>
      <c r="G54" s="1" t="n">
        <v>26498.3733878909</v>
      </c>
      <c r="H54" s="1" t="n">
        <v>27923.569200826</v>
      </c>
      <c r="I54" s="1" t="n">
        <v>29364.1847761229</v>
      </c>
      <c r="J54" s="1" t="n">
        <v>30820.4326067213</v>
      </c>
      <c r="K54" s="1" t="n">
        <v>32292.5286801094</v>
      </c>
      <c r="L54" s="1" t="n">
        <v>33780.6925439309</v>
      </c>
      <c r="M54" s="1" t="n">
        <v>35285.1473729281</v>
      </c>
      <c r="N54" s="1" t="n">
        <v>36806.1200372404</v>
      </c>
      <c r="O54" s="1" t="n">
        <v>38343.8411720986</v>
      </c>
      <c r="P54" s="1" t="n">
        <v>39898.5452489317</v>
      </c>
      <c r="Q54" s="1" t="n">
        <v>41470.4706479276</v>
      </c>
      <c r="R54" s="1" t="n">
        <v>43059.8597320707</v>
      </c>
      <c r="S54" s="1" t="n">
        <v>44666.9589226871</v>
      </c>
    </row>
    <row r="57" customFormat="false" ht="12.75" hidden="false" customHeight="false" outlineLevel="0" collapsed="false">
      <c r="D57" s="0" t="s">
        <v>16</v>
      </c>
    </row>
    <row r="58" customFormat="false" ht="12.75" hidden="false" customHeight="false" outlineLevel="0" collapsed="false">
      <c r="D58" s="0" t="s">
        <v>19</v>
      </c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59" customFormat="false" ht="12.75" hidden="false" customHeight="false" outlineLevel="0" collapsed="false">
      <c r="D59" s="19"/>
      <c r="Q59" s="18"/>
      <c r="R59" s="18"/>
    </row>
    <row r="60" customFormat="false" ht="12.75" hidden="false" customHeight="false" outlineLevel="0" collapsed="false">
      <c r="Q60" s="18"/>
      <c r="R60" s="18"/>
    </row>
    <row r="61" customFormat="false" ht="12.75" hidden="false" customHeight="false" outlineLevel="0" collapsed="false">
      <c r="E61" s="19"/>
      <c r="G61" s="0" t="s">
        <v>3</v>
      </c>
      <c r="Q61" s="18"/>
      <c r="R61" s="18"/>
      <c r="S61" s="18"/>
    </row>
    <row r="62" customFormat="false" ht="12.75" hidden="false" customHeight="false" outlineLevel="0" collapsed="false">
      <c r="E62" s="19"/>
      <c r="F62" s="20" t="e">
        <f aca="false">#REF!</f>
        <v>#REF!</v>
      </c>
      <c r="G62" s="21" t="n">
        <v>0.15</v>
      </c>
      <c r="H62" s="21" t="n">
        <f aca="false">0.01+G62</f>
        <v>0.16</v>
      </c>
      <c r="I62" s="21" t="n">
        <f aca="false">0.01+H62</f>
        <v>0.17</v>
      </c>
      <c r="J62" s="21" t="n">
        <f aca="false">0.01+I62</f>
        <v>0.18</v>
      </c>
      <c r="K62" s="21" t="n">
        <f aca="false">0.01+J62</f>
        <v>0.19</v>
      </c>
      <c r="L62" s="21" t="n">
        <f aca="false">0.01+K62</f>
        <v>0.2</v>
      </c>
      <c r="M62" s="21" t="n">
        <f aca="false">0.01+L62</f>
        <v>0.21</v>
      </c>
      <c r="N62" s="21" t="n">
        <f aca="false">0.01+M62</f>
        <v>0.22</v>
      </c>
      <c r="O62" s="21" t="n">
        <f aca="false">0.01+N62</f>
        <v>0.23</v>
      </c>
      <c r="P62" s="21" t="n">
        <f aca="false">0.01+O62</f>
        <v>0.24</v>
      </c>
      <c r="Q62" s="21" t="n">
        <f aca="false">0.01+P62</f>
        <v>0.25</v>
      </c>
      <c r="R62" s="21" t="n">
        <f aca="false">0.01+Q62</f>
        <v>0.26</v>
      </c>
      <c r="S62" s="21" t="n">
        <f aca="false">0.01+R62</f>
        <v>0.27</v>
      </c>
    </row>
    <row r="63" customFormat="false" ht="12.75" hidden="false" customHeight="false" outlineLevel="0" collapsed="false">
      <c r="E63" s="22" t="s">
        <v>18</v>
      </c>
      <c r="F63" s="17" t="n">
        <v>200</v>
      </c>
      <c r="G63" s="1" t="n">
        <v>82570.2194762043</v>
      </c>
      <c r="H63" s="1" t="n">
        <v>83995.4152891393</v>
      </c>
      <c r="I63" s="1" t="n">
        <v>85436.0308644362</v>
      </c>
      <c r="J63" s="1" t="n">
        <v>86892.2786950345</v>
      </c>
      <c r="K63" s="1" t="n">
        <v>88364.3747684227</v>
      </c>
      <c r="L63" s="1" t="n">
        <v>89852.5386322441</v>
      </c>
      <c r="M63" s="1" t="n">
        <v>91356.9934612414</v>
      </c>
      <c r="N63" s="1" t="n">
        <v>92877.9661255538</v>
      </c>
      <c r="O63" s="1" t="n">
        <v>94415.6872604119</v>
      </c>
      <c r="P63" s="1" t="n">
        <v>95970.391337245</v>
      </c>
      <c r="Q63" s="1" t="n">
        <v>97542.3167362408</v>
      </c>
      <c r="R63" s="1" t="n">
        <v>99131.705820384</v>
      </c>
      <c r="S63" s="1" t="n">
        <v>100738.805011</v>
      </c>
    </row>
    <row r="64" customFormat="false" ht="12.75" hidden="false" customHeight="false" outlineLevel="0" collapsed="false">
      <c r="E64" s="19"/>
      <c r="F64" s="17" t="n">
        <f aca="false">+F63+25</f>
        <v>225</v>
      </c>
      <c r="G64" s="1" t="n">
        <v>83178.3324615567</v>
      </c>
      <c r="H64" s="1" t="n">
        <v>84603.5282744918</v>
      </c>
      <c r="I64" s="1" t="n">
        <v>86044.1438497887</v>
      </c>
      <c r="J64" s="1" t="n">
        <v>87500.3916803871</v>
      </c>
      <c r="K64" s="1" t="n">
        <v>88972.4877537752</v>
      </c>
      <c r="L64" s="1" t="n">
        <v>90460.6516175967</v>
      </c>
      <c r="M64" s="1" t="n">
        <v>91965.1064465938</v>
      </c>
      <c r="N64" s="1" t="n">
        <v>93486.0791109063</v>
      </c>
      <c r="O64" s="1" t="n">
        <v>95023.8002457645</v>
      </c>
      <c r="P64" s="1" t="n">
        <v>96578.5043225975</v>
      </c>
      <c r="Q64" s="1" t="n">
        <v>98150.4297215934</v>
      </c>
      <c r="R64" s="1" t="n">
        <v>99739.8188057365</v>
      </c>
      <c r="S64" s="1" t="n">
        <v>101346.917996353</v>
      </c>
    </row>
    <row r="65" customFormat="false" ht="12.75" hidden="false" customHeight="false" outlineLevel="0" collapsed="false">
      <c r="E65" s="19"/>
      <c r="F65" s="17" t="n">
        <f aca="false">+F64+25</f>
        <v>250</v>
      </c>
      <c r="G65" s="1" t="n">
        <v>83788.0407809279</v>
      </c>
      <c r="H65" s="1" t="n">
        <v>85213.236593863</v>
      </c>
      <c r="I65" s="1" t="n">
        <v>86653.8521691599</v>
      </c>
      <c r="J65" s="1" t="n">
        <v>88110.0999997583</v>
      </c>
      <c r="K65" s="1" t="n">
        <v>89582.1960731463</v>
      </c>
      <c r="L65" s="1" t="n">
        <v>91070.3599369678</v>
      </c>
      <c r="M65" s="1" t="n">
        <v>92574.814765965</v>
      </c>
      <c r="N65" s="1" t="n">
        <v>94095.7874302774</v>
      </c>
      <c r="O65" s="1" t="n">
        <v>95633.5085651356</v>
      </c>
      <c r="P65" s="1" t="n">
        <v>97188.2126419686</v>
      </c>
      <c r="Q65" s="1" t="n">
        <v>98760.1380409646</v>
      </c>
      <c r="R65" s="1" t="n">
        <v>100349.527125108</v>
      </c>
      <c r="S65" s="1" t="n">
        <v>101956.626315724</v>
      </c>
    </row>
    <row r="66" customFormat="false" ht="12.75" hidden="false" customHeight="false" outlineLevel="0" collapsed="false">
      <c r="E66" s="19"/>
      <c r="F66" s="17" t="n">
        <f aca="false">+F65+25</f>
        <v>275</v>
      </c>
      <c r="G66" s="1" t="n">
        <v>84399.3497529249</v>
      </c>
      <c r="H66" s="1" t="n">
        <v>85824.54556586</v>
      </c>
      <c r="I66" s="1" t="n">
        <v>87265.1611411569</v>
      </c>
      <c r="J66" s="1" t="n">
        <v>88721.4089717552</v>
      </c>
      <c r="K66" s="1" t="n">
        <v>90193.5050451434</v>
      </c>
      <c r="L66" s="1" t="n">
        <v>91681.6689089648</v>
      </c>
      <c r="M66" s="1" t="n">
        <v>93186.123737962</v>
      </c>
      <c r="N66" s="1" t="n">
        <v>94707.0964022744</v>
      </c>
      <c r="O66" s="1" t="n">
        <v>96244.8175371327</v>
      </c>
      <c r="P66" s="1" t="n">
        <v>97799.5216139656</v>
      </c>
      <c r="Q66" s="1" t="n">
        <v>99371.4470129615</v>
      </c>
      <c r="R66" s="1" t="n">
        <v>100960.836097105</v>
      </c>
      <c r="S66" s="1" t="n">
        <v>102567.935287721</v>
      </c>
    </row>
    <row r="67" customFormat="false" ht="12.75" hidden="false" customHeight="false" outlineLevel="0" collapsed="false">
      <c r="E67" s="19"/>
      <c r="F67" s="17" t="n">
        <f aca="false">+F66+25</f>
        <v>300</v>
      </c>
      <c r="G67" s="1" t="n">
        <v>85012.2647173078</v>
      </c>
      <c r="H67" s="1" t="n">
        <v>86437.4605302429</v>
      </c>
      <c r="I67" s="1" t="n">
        <v>87878.0761055398</v>
      </c>
      <c r="J67" s="1" t="n">
        <v>89334.3239361381</v>
      </c>
      <c r="K67" s="1" t="n">
        <v>90806.4200095263</v>
      </c>
      <c r="L67" s="1" t="n">
        <v>92294.5838733476</v>
      </c>
      <c r="M67" s="1" t="n">
        <v>93799.0387023449</v>
      </c>
      <c r="N67" s="1" t="n">
        <v>95320.0113666573</v>
      </c>
      <c r="O67" s="1" t="n">
        <v>96857.7325015154</v>
      </c>
      <c r="P67" s="1" t="n">
        <v>98412.4365783485</v>
      </c>
      <c r="Q67" s="1" t="n">
        <v>99984.3619773445</v>
      </c>
      <c r="R67" s="1" t="n">
        <v>101573.751061488</v>
      </c>
      <c r="S67" s="1" t="n">
        <v>103180.850252104</v>
      </c>
    </row>
    <row r="68" customFormat="false" ht="12.75" hidden="false" customHeight="false" outlineLevel="0" collapsed="false">
      <c r="E68" s="19"/>
      <c r="F68" s="17" t="n">
        <f aca="false">+F67+25</f>
        <v>325</v>
      </c>
      <c r="G68" s="1" t="n">
        <v>85626.7910350865</v>
      </c>
      <c r="H68" s="1" t="n">
        <v>87051.9868480216</v>
      </c>
      <c r="I68" s="1" t="n">
        <v>88492.6024233185</v>
      </c>
      <c r="J68" s="1" t="n">
        <v>89948.8502539169</v>
      </c>
      <c r="K68" s="1" t="n">
        <v>91420.946327305</v>
      </c>
      <c r="L68" s="1" t="n">
        <v>92909.1101911264</v>
      </c>
      <c r="M68" s="1" t="n">
        <v>94413.5650201237</v>
      </c>
      <c r="N68" s="1" t="n">
        <v>95934.537684436</v>
      </c>
      <c r="O68" s="1" t="n">
        <v>97472.2588192942</v>
      </c>
      <c r="P68" s="1" t="n">
        <v>99026.9628961273</v>
      </c>
      <c r="Q68" s="1" t="n">
        <v>100598.888295123</v>
      </c>
      <c r="R68" s="1" t="n">
        <v>102188.277379266</v>
      </c>
      <c r="S68" s="1" t="n">
        <v>103795.376569883</v>
      </c>
    </row>
    <row r="69" customFormat="false" ht="12.75" hidden="false" customHeight="false" outlineLevel="0" collapsed="false">
      <c r="E69" s="19"/>
      <c r="F69" s="17" t="n">
        <f aca="false">+F68+25</f>
        <v>350</v>
      </c>
      <c r="G69" s="1" t="n">
        <v>86242.9340886191</v>
      </c>
      <c r="H69" s="1" t="n">
        <v>87668.1299015542</v>
      </c>
      <c r="I69" s="1" t="n">
        <v>89108.7454768511</v>
      </c>
      <c r="J69" s="1" t="n">
        <v>90564.9933074495</v>
      </c>
      <c r="K69" s="1" t="n">
        <v>92037.0893808376</v>
      </c>
      <c r="L69" s="1" t="n">
        <v>93525.253244659</v>
      </c>
      <c r="M69" s="1" t="n">
        <v>95029.7080736562</v>
      </c>
      <c r="N69" s="1" t="n">
        <v>96550.6807379686</v>
      </c>
      <c r="O69" s="1" t="n">
        <v>98088.4018728268</v>
      </c>
      <c r="P69" s="1" t="n">
        <v>99643.1059496598</v>
      </c>
      <c r="Q69" s="1" t="n">
        <v>101215.031348656</v>
      </c>
      <c r="R69" s="1" t="n">
        <v>102804.420432799</v>
      </c>
      <c r="S69" s="1" t="n">
        <v>104411.519623415</v>
      </c>
    </row>
    <row r="70" customFormat="false" ht="12.75" hidden="false" customHeight="false" outlineLevel="0" collapsed="false">
      <c r="E70" s="19"/>
      <c r="F70" s="17" t="n">
        <f aca="false">+F69+25</f>
        <v>375</v>
      </c>
      <c r="G70" s="1" t="n">
        <v>86860.6992817086</v>
      </c>
      <c r="H70" s="1" t="n">
        <v>88285.8950946437</v>
      </c>
      <c r="I70" s="1" t="n">
        <v>89726.5106699406</v>
      </c>
      <c r="J70" s="1" t="n">
        <v>91182.758500539</v>
      </c>
      <c r="K70" s="1" t="n">
        <v>92654.8545739271</v>
      </c>
      <c r="L70" s="1" t="n">
        <v>94143.0184377485</v>
      </c>
      <c r="M70" s="1" t="n">
        <v>95647.4732667457</v>
      </c>
      <c r="N70" s="1" t="n">
        <v>97168.4459310581</v>
      </c>
      <c r="O70" s="1" t="n">
        <v>98706.1670659163</v>
      </c>
      <c r="P70" s="1" t="n">
        <v>100260.871142749</v>
      </c>
      <c r="Q70" s="1" t="n">
        <v>101832.796541745</v>
      </c>
      <c r="R70" s="1" t="n">
        <v>103422.185625888</v>
      </c>
      <c r="S70" s="1" t="n">
        <v>105029.284816505</v>
      </c>
    </row>
    <row r="71" customFormat="false" ht="12.75" hidden="false" customHeight="false" outlineLevel="0" collapsed="false">
      <c r="E71" s="19"/>
      <c r="F71" s="17" t="n">
        <f aca="false">+F70+25</f>
        <v>400</v>
      </c>
      <c r="G71" s="1" t="n">
        <v>87480.0920397</v>
      </c>
      <c r="H71" s="1" t="n">
        <v>88905.2878526351</v>
      </c>
      <c r="I71" s="1" t="n">
        <v>90345.9034279321</v>
      </c>
      <c r="J71" s="1" t="n">
        <v>91802.1512585304</v>
      </c>
      <c r="K71" s="1" t="n">
        <v>93274.2473319185</v>
      </c>
      <c r="L71" s="1" t="n">
        <v>94762.4111957399</v>
      </c>
      <c r="M71" s="1" t="n">
        <v>96266.8660247371</v>
      </c>
      <c r="N71" s="1" t="n">
        <v>97787.8386890495</v>
      </c>
      <c r="O71" s="1" t="n">
        <v>99325.5598239077</v>
      </c>
      <c r="P71" s="1" t="n">
        <v>100880.263900741</v>
      </c>
      <c r="Q71" s="1" t="n">
        <v>102452.189299737</v>
      </c>
      <c r="R71" s="1" t="n">
        <v>104041.57838388</v>
      </c>
      <c r="S71" s="1" t="n">
        <v>105648.677574496</v>
      </c>
    </row>
    <row r="72" customFormat="false" ht="12.75" hidden="false" customHeight="false" outlineLevel="0" collapsed="false">
      <c r="E72" s="19"/>
      <c r="F72" s="17" t="n">
        <f aca="false">+F71+25</f>
        <v>425</v>
      </c>
      <c r="G72" s="1" t="n">
        <v>88101.1178095806</v>
      </c>
      <c r="H72" s="1" t="n">
        <v>89526.3136225156</v>
      </c>
      <c r="I72" s="1" t="n">
        <v>90966.9291978126</v>
      </c>
      <c r="J72" s="1" t="n">
        <v>92423.1770284109</v>
      </c>
      <c r="K72" s="1" t="n">
        <v>93895.2731017991</v>
      </c>
      <c r="L72" s="1" t="n">
        <v>95383.4369656205</v>
      </c>
      <c r="M72" s="1" t="n">
        <v>96887.8917946177</v>
      </c>
      <c r="N72" s="1" t="n">
        <v>98408.8644589301</v>
      </c>
      <c r="O72" s="1" t="n">
        <v>99946.5855937883</v>
      </c>
      <c r="P72" s="1" t="n">
        <v>101501.289670621</v>
      </c>
      <c r="Q72" s="1" t="n">
        <v>103073.215069617</v>
      </c>
      <c r="R72" s="1" t="n">
        <v>104662.60415376</v>
      </c>
      <c r="S72" s="1" t="n">
        <v>106269.703344377</v>
      </c>
    </row>
    <row r="73" customFormat="false" ht="12.75" hidden="false" customHeight="false" outlineLevel="0" collapsed="false">
      <c r="E73" s="19"/>
      <c r="F73" s="17" t="n">
        <f aca="false">+F72+25</f>
        <v>450</v>
      </c>
      <c r="G73" s="1" t="n">
        <v>88723.7820600791</v>
      </c>
      <c r="H73" s="1" t="n">
        <v>90148.9778730141</v>
      </c>
      <c r="I73" s="1" t="n">
        <v>91589.593448311</v>
      </c>
      <c r="J73" s="1" t="n">
        <v>93045.8412789094</v>
      </c>
      <c r="K73" s="1" t="n">
        <v>94517.9373522975</v>
      </c>
      <c r="L73" s="1" t="n">
        <v>96006.1012161189</v>
      </c>
      <c r="M73" s="1" t="n">
        <v>97510.5560451161</v>
      </c>
      <c r="N73" s="1" t="n">
        <v>99031.5287094286</v>
      </c>
      <c r="O73" s="1" t="n">
        <v>100569.249844287</v>
      </c>
      <c r="P73" s="1" t="n">
        <v>102123.95392112</v>
      </c>
      <c r="Q73" s="1" t="n">
        <v>103695.879320116</v>
      </c>
      <c r="R73" s="1" t="n">
        <v>105285.268404259</v>
      </c>
      <c r="S73" s="1" t="n">
        <v>106892.367594875</v>
      </c>
    </row>
    <row r="74" customFormat="false" ht="12.75" hidden="false" customHeight="false" outlineLevel="0" collapsed="false">
      <c r="E74" s="19"/>
      <c r="F74" s="17" t="n">
        <f aca="false">+F73+25</f>
        <v>475</v>
      </c>
      <c r="G74" s="1" t="n">
        <v>89348.0902817637</v>
      </c>
      <c r="H74" s="1" t="n">
        <v>90773.2860946988</v>
      </c>
      <c r="I74" s="1" t="n">
        <v>92213.9016699957</v>
      </c>
      <c r="J74" s="1" t="n">
        <v>93670.149500594</v>
      </c>
      <c r="K74" s="1" t="n">
        <v>95142.2455739822</v>
      </c>
      <c r="L74" s="1" t="n">
        <v>96630.4094378036</v>
      </c>
      <c r="M74" s="1" t="n">
        <v>98134.8642668008</v>
      </c>
      <c r="N74" s="1" t="n">
        <v>99655.8369311132</v>
      </c>
      <c r="O74" s="1" t="n">
        <v>101193.558065971</v>
      </c>
      <c r="P74" s="1" t="n">
        <v>102748.262142804</v>
      </c>
      <c r="Q74" s="1" t="n">
        <v>104320.1875418</v>
      </c>
      <c r="R74" s="1" t="n">
        <v>105909.576625943</v>
      </c>
      <c r="S74" s="1" t="n">
        <v>107516.67581656</v>
      </c>
    </row>
    <row r="75" customFormat="false" ht="12.75" hidden="false" customHeight="false" outlineLevel="0" collapsed="false">
      <c r="E75" s="19"/>
      <c r="F75" s="17" t="n">
        <f aca="false">+F74+25</f>
        <v>500</v>
      </c>
      <c r="G75" s="1" t="n">
        <v>89974.0479871418</v>
      </c>
      <c r="H75" s="1" t="n">
        <v>91399.2438000769</v>
      </c>
      <c r="I75" s="1" t="n">
        <v>92839.8593753738</v>
      </c>
      <c r="J75" s="1" t="n">
        <v>94296.1072059722</v>
      </c>
      <c r="K75" s="1" t="n">
        <v>95768.2032793603</v>
      </c>
      <c r="L75" s="1" t="n">
        <v>97256.3671431817</v>
      </c>
      <c r="M75" s="1" t="n">
        <v>98760.8219721789</v>
      </c>
      <c r="N75" s="1" t="n">
        <v>100281.794636491</v>
      </c>
      <c r="O75" s="1" t="n">
        <v>101819.515771349</v>
      </c>
      <c r="P75" s="1" t="n">
        <v>103374.219848183</v>
      </c>
      <c r="Q75" s="1" t="n">
        <v>104946.145247178</v>
      </c>
      <c r="R75" s="1" t="n">
        <v>106535.534331322</v>
      </c>
      <c r="S75" s="1" t="n">
        <v>108142.633521938</v>
      </c>
    </row>
    <row r="76" customFormat="false" ht="12.75" hidden="false" customHeight="false" outlineLevel="0" collapsed="false">
      <c r="E76" s="19"/>
      <c r="F76" s="17" t="n">
        <f aca="false">+F75+25</f>
        <v>525</v>
      </c>
      <c r="G76" s="1" t="n">
        <v>90601.6607107628</v>
      </c>
      <c r="H76" s="1" t="n">
        <v>92026.8565236979</v>
      </c>
      <c r="I76" s="1" t="n">
        <v>93467.4720989948</v>
      </c>
      <c r="J76" s="1" t="n">
        <v>94923.7199295932</v>
      </c>
      <c r="K76" s="1" t="n">
        <v>96395.8160029813</v>
      </c>
      <c r="L76" s="1" t="n">
        <v>97883.9798668027</v>
      </c>
      <c r="M76" s="1" t="n">
        <v>99388.4346957999</v>
      </c>
      <c r="N76" s="1" t="n">
        <v>100909.407360112</v>
      </c>
      <c r="O76" s="1" t="n">
        <v>102447.128494971</v>
      </c>
      <c r="P76" s="1" t="n">
        <v>104001.832571804</v>
      </c>
      <c r="Q76" s="1" t="n">
        <v>105573.757970799</v>
      </c>
      <c r="R76" s="1" t="n">
        <v>107163.147054943</v>
      </c>
      <c r="S76" s="1" t="n">
        <v>108770.246245559</v>
      </c>
    </row>
    <row r="77" customFormat="false" ht="12.75" hidden="false" customHeight="false" outlineLevel="0" collapsed="false">
      <c r="E77" s="19"/>
      <c r="F77" s="17" t="n">
        <f aca="false">+F76+25</f>
        <v>550</v>
      </c>
      <c r="G77" s="1" t="n">
        <v>91230.9340093176</v>
      </c>
      <c r="H77" s="1" t="n">
        <v>92656.1298222527</v>
      </c>
      <c r="I77" s="1" t="n">
        <v>94096.7453975496</v>
      </c>
      <c r="J77" s="1" t="n">
        <v>95552.9932281479</v>
      </c>
      <c r="K77" s="1" t="n">
        <v>97025.0893015361</v>
      </c>
      <c r="L77" s="1" t="n">
        <v>98513.2531653575</v>
      </c>
      <c r="M77" s="1" t="n">
        <v>100017.707994355</v>
      </c>
      <c r="N77" s="1" t="n">
        <v>101538.680658667</v>
      </c>
      <c r="O77" s="1" t="n">
        <v>103076.401793525</v>
      </c>
      <c r="P77" s="1" t="n">
        <v>104631.105870358</v>
      </c>
      <c r="Q77" s="1" t="n">
        <v>106203.031269354</v>
      </c>
      <c r="R77" s="1" t="n">
        <v>107792.420353497</v>
      </c>
      <c r="S77" s="1" t="n">
        <v>109399.519544114</v>
      </c>
    </row>
    <row r="78" customFormat="false" ht="12.75" hidden="false" customHeight="false" outlineLevel="0" collapsed="false">
      <c r="E78" s="19"/>
      <c r="F78" s="17" t="n">
        <f aca="false">+F77+25</f>
        <v>575</v>
      </c>
      <c r="G78" s="1" t="n">
        <v>91861.8734617405</v>
      </c>
      <c r="H78" s="1" t="n">
        <v>93287.0692746755</v>
      </c>
      <c r="I78" s="1" t="n">
        <v>94727.6848499725</v>
      </c>
      <c r="J78" s="1" t="n">
        <v>96183.9326805708</v>
      </c>
      <c r="K78" s="1" t="n">
        <v>97656.028753959</v>
      </c>
      <c r="L78" s="1" t="n">
        <v>99144.1926177804</v>
      </c>
      <c r="M78" s="1" t="n">
        <v>100648.647446778</v>
      </c>
      <c r="N78" s="1" t="n">
        <v>102169.62011109</v>
      </c>
      <c r="O78" s="1" t="n">
        <v>103707.341245948</v>
      </c>
      <c r="P78" s="1" t="n">
        <v>105262.045322781</v>
      </c>
      <c r="Q78" s="1" t="n">
        <v>106833.970721777</v>
      </c>
      <c r="R78" s="1" t="n">
        <v>108423.35980592</v>
      </c>
      <c r="S78" s="1" t="n">
        <v>110030.458996537</v>
      </c>
    </row>
    <row r="79" customFormat="false" ht="12.75" hidden="false" customHeight="false" outlineLevel="0" collapsed="false">
      <c r="E79" s="19"/>
      <c r="F79" s="17" t="n">
        <f aca="false">+F78+25</f>
        <v>600</v>
      </c>
      <c r="G79" s="1" t="n">
        <v>92494.4846693105</v>
      </c>
      <c r="H79" s="1" t="n">
        <v>93919.6804822455</v>
      </c>
      <c r="I79" s="1" t="n">
        <v>95360.2960575425</v>
      </c>
      <c r="J79" s="1" t="n">
        <v>96816.5438881408</v>
      </c>
      <c r="K79" s="1" t="n">
        <v>98288.639961529</v>
      </c>
      <c r="L79" s="1" t="n">
        <v>99776.8038253504</v>
      </c>
      <c r="M79" s="1" t="n">
        <v>101281.258654348</v>
      </c>
      <c r="N79" s="1" t="n">
        <v>102802.23131866</v>
      </c>
      <c r="O79" s="1" t="n">
        <v>104339.952453518</v>
      </c>
      <c r="P79" s="1" t="n">
        <v>105894.656530351</v>
      </c>
      <c r="Q79" s="1" t="n">
        <v>107466.581929347</v>
      </c>
      <c r="R79" s="1" t="n">
        <v>109055.97101349</v>
      </c>
      <c r="S79" s="1" t="n">
        <v>110663.070204107</v>
      </c>
    </row>
    <row r="88" customFormat="false" ht="15.75" hidden="false" customHeight="false" outlineLevel="0" collapsed="false">
      <c r="A88" s="23" t="s">
        <v>20</v>
      </c>
    </row>
    <row r="90" customFormat="false" ht="15.75" hidden="false" customHeight="false" outlineLevel="0" collapsed="false">
      <c r="C90" s="24" t="s">
        <v>3</v>
      </c>
      <c r="D90" s="24"/>
      <c r="E90" s="24" t="s">
        <v>21</v>
      </c>
      <c r="G90" s="25"/>
    </row>
    <row r="92" customFormat="false" ht="15.75" hidden="false" customHeight="false" outlineLevel="0" collapsed="false">
      <c r="C92" s="26" t="n">
        <v>0.15</v>
      </c>
      <c r="E92" s="27" t="n">
        <v>65619.5671100523</v>
      </c>
      <c r="H92" s="0" t="n">
        <v>0.15</v>
      </c>
    </row>
    <row r="93" customFormat="false" ht="15.75" hidden="false" customHeight="false" outlineLevel="0" collapsed="false">
      <c r="C93" s="26" t="n">
        <v>0.16</v>
      </c>
      <c r="E93" s="27" t="n">
        <v>67044.7629229874</v>
      </c>
      <c r="H93" s="0" t="n">
        <v>0.16</v>
      </c>
    </row>
    <row r="94" customFormat="false" ht="15.75" hidden="false" customHeight="false" outlineLevel="0" collapsed="false">
      <c r="C94" s="26" t="n">
        <v>0.17</v>
      </c>
      <c r="E94" s="27" t="n">
        <v>68485.3784982843</v>
      </c>
      <c r="H94" s="0" t="n">
        <v>0.17</v>
      </c>
    </row>
    <row r="95" customFormat="false" ht="15.75" hidden="false" customHeight="false" outlineLevel="0" collapsed="false">
      <c r="C95" s="26" t="n">
        <v>0.18</v>
      </c>
      <c r="E95" s="27" t="n">
        <v>69941.6263288826</v>
      </c>
      <c r="H95" s="0" t="n">
        <v>0.18</v>
      </c>
    </row>
    <row r="96" customFormat="false" ht="15.75" hidden="false" customHeight="false" outlineLevel="0" collapsed="false">
      <c r="C96" s="26" t="n">
        <v>0.19</v>
      </c>
      <c r="E96" s="27" t="n">
        <v>71413.7224022708</v>
      </c>
      <c r="H96" s="0" t="n">
        <v>0.19</v>
      </c>
    </row>
    <row r="97" customFormat="false" ht="15.75" hidden="false" customHeight="false" outlineLevel="0" collapsed="false">
      <c r="C97" s="26" t="n">
        <v>0.2</v>
      </c>
      <c r="E97" s="27" t="n">
        <v>72901.8862660922</v>
      </c>
      <c r="H97" s="0" t="n">
        <v>0.2</v>
      </c>
    </row>
    <row r="98" customFormat="false" ht="15.75" hidden="false" customHeight="false" outlineLevel="0" collapsed="false">
      <c r="C98" s="26" t="n">
        <v>0.21</v>
      </c>
      <c r="E98" s="27" t="n">
        <v>74406.3410950894</v>
      </c>
      <c r="H98" s="0" t="n">
        <v>0.21</v>
      </c>
    </row>
    <row r="99" customFormat="false" ht="15.75" hidden="false" customHeight="false" outlineLevel="0" collapsed="false">
      <c r="C99" s="26" t="n">
        <v>0.22</v>
      </c>
      <c r="E99" s="27" t="n">
        <v>75927.3137594018</v>
      </c>
      <c r="H99" s="0" t="n">
        <v>0.22</v>
      </c>
    </row>
    <row r="100" customFormat="false" ht="15.75" hidden="false" customHeight="false" outlineLevel="0" collapsed="false">
      <c r="C100" s="26" t="n">
        <v>0.23</v>
      </c>
      <c r="E100" s="27" t="n">
        <v>77465.03489426</v>
      </c>
      <c r="H100" s="0" t="n">
        <v>0.23</v>
      </c>
    </row>
    <row r="101" customFormat="false" ht="15.75" hidden="false" customHeight="false" outlineLevel="0" collapsed="false">
      <c r="C101" s="26" t="n">
        <v>0.24</v>
      </c>
      <c r="E101" s="27" t="n">
        <v>79019.738971093</v>
      </c>
      <c r="H101" s="0" t="n">
        <v>0.24</v>
      </c>
    </row>
    <row r="102" customFormat="false" ht="15.75" hidden="false" customHeight="false" outlineLevel="0" collapsed="false">
      <c r="C102" s="26" t="n">
        <v>0.25</v>
      </c>
      <c r="E102" s="27" t="n">
        <v>80591.664370089</v>
      </c>
      <c r="H102" s="0" t="n">
        <v>0.25</v>
      </c>
    </row>
    <row r="103" customFormat="false" ht="15.75" hidden="false" customHeight="false" outlineLevel="0" collapsed="false">
      <c r="C103" s="26" t="n">
        <v>0.26</v>
      </c>
      <c r="E103" s="27" t="n">
        <v>82181.053454232</v>
      </c>
      <c r="H103" s="0" t="n">
        <v>0.26</v>
      </c>
    </row>
    <row r="104" customFormat="false" ht="15.75" hidden="false" customHeight="false" outlineLevel="0" collapsed="false">
      <c r="C104" s="26" t="n">
        <v>0.27</v>
      </c>
      <c r="E104" s="27" t="n">
        <v>83788.1526448484</v>
      </c>
      <c r="H104" s="0" t="n">
        <v>0.27</v>
      </c>
    </row>
    <row r="105" customFormat="false" ht="15.75" hidden="false" customHeight="false" outlineLevel="0" collapsed="false">
      <c r="C105" s="26" t="n">
        <v>0.28</v>
      </c>
      <c r="E105" s="27" t="n">
        <v>85413.212498699</v>
      </c>
      <c r="H105" s="0" t="n">
        <v>0.28</v>
      </c>
    </row>
    <row r="106" customFormat="false" ht="15.75" hidden="false" customHeight="false" outlineLevel="0" collapsed="false">
      <c r="C106" s="26" t="n">
        <v>0.29</v>
      </c>
      <c r="E106" s="27" t="n">
        <v>87056.4877866391</v>
      </c>
      <c r="H106" s="0" t="n">
        <v>0.29</v>
      </c>
    </row>
    <row r="107" customFormat="false" ht="15.75" hidden="false" customHeight="false" outlineLevel="0" collapsed="false">
      <c r="C107" s="26" t="n">
        <v>0.3</v>
      </c>
      <c r="E107" s="27" t="n">
        <v>88718.2375738923</v>
      </c>
      <c r="H107" s="0" t="n">
        <v>0.3</v>
      </c>
    </row>
    <row r="108" customFormat="false" ht="15.75" hidden="false" customHeight="false" outlineLevel="0" collapsed="false">
      <c r="C108" s="26" t="n">
        <v>0.31</v>
      </c>
      <c r="E108" s="27" t="n">
        <v>90398.7253019612</v>
      </c>
      <c r="H108" s="0" t="n">
        <v>0.31</v>
      </c>
    </row>
    <row r="109" customFormat="false" ht="15.75" hidden="false" customHeight="false" outlineLevel="0" collapsed="false">
      <c r="C109" s="26" t="n">
        <v>0.32</v>
      </c>
      <c r="E109" s="27" t="n">
        <v>92098.2188722122</v>
      </c>
      <c r="H109" s="0" t="n">
        <v>0.32</v>
      </c>
    </row>
    <row r="110" customFormat="false" ht="15.75" hidden="false" customHeight="false" outlineLevel="0" collapsed="false">
      <c r="C110" s="26" t="n">
        <v>0.33</v>
      </c>
      <c r="E110" s="27" t="n">
        <v>93816.9907311776</v>
      </c>
      <c r="H110" s="0" t="n">
        <v>0.33</v>
      </c>
    </row>
    <row r="111" customFormat="false" ht="15.75" hidden="false" customHeight="false" outlineLevel="0" collapsed="false">
      <c r="C111" s="26" t="n">
        <v>0.34</v>
      </c>
      <c r="E111" s="27" t="n">
        <v>95555.3179575949</v>
      </c>
      <c r="H111" s="0" t="n">
        <v>0.34</v>
      </c>
    </row>
    <row r="112" customFormat="false" ht="15.75" hidden="false" customHeight="false" outlineLevel="0" collapsed="false">
      <c r="C112" s="26" t="n">
        <v>0.35</v>
      </c>
      <c r="E112" s="27" t="n">
        <v>97313.4823512379</v>
      </c>
      <c r="H112" s="0" t="n">
        <v>0.35</v>
      </c>
    </row>
    <row r="115" customFormat="false" ht="15.75" hidden="false" customHeight="false" outlineLevel="0" collapsed="false">
      <c r="A115" s="23" t="s">
        <v>22</v>
      </c>
    </row>
    <row r="118" customFormat="false" ht="15.75" hidden="false" customHeight="false" outlineLevel="0" collapsed="false">
      <c r="F118" s="23" t="s">
        <v>4</v>
      </c>
    </row>
    <row r="120" customFormat="false" ht="15.75" hidden="false" customHeight="false" outlineLevel="0" collapsed="false">
      <c r="E120" s="23"/>
      <c r="F120" s="28" t="n">
        <v>200</v>
      </c>
      <c r="G120" s="28" t="n">
        <v>300</v>
      </c>
      <c r="H120" s="28" t="n">
        <v>400</v>
      </c>
      <c r="I120" s="28" t="n">
        <v>500</v>
      </c>
      <c r="J120" s="28" t="n">
        <v>600</v>
      </c>
      <c r="K120" s="28" t="n">
        <v>700</v>
      </c>
      <c r="L120" s="28" t="n">
        <v>800</v>
      </c>
    </row>
    <row r="121" customFormat="false" ht="15.75" hidden="false" customHeight="false" outlineLevel="0" collapsed="false">
      <c r="C121" s="16"/>
      <c r="D121" s="29" t="s">
        <v>23</v>
      </c>
      <c r="E121" s="30" t="n">
        <v>200</v>
      </c>
      <c r="F121" s="31" t="n">
        <v>64480.2415207256</v>
      </c>
      <c r="G121" s="31" t="n">
        <v>67405.8613554363</v>
      </c>
      <c r="H121" s="31" t="n">
        <v>70331.4811901471</v>
      </c>
      <c r="I121" s="31" t="n">
        <v>73257.1010248578</v>
      </c>
      <c r="J121" s="31" t="n">
        <v>76182.7208595686</v>
      </c>
      <c r="K121" s="31" t="n">
        <v>79108.3406942793</v>
      </c>
      <c r="L121" s="31" t="n">
        <v>82033.9605289901</v>
      </c>
    </row>
    <row r="122" customFormat="false" ht="15.75" hidden="false" customHeight="false" outlineLevel="0" collapsed="false">
      <c r="E122" s="28" t="n">
        <f aca="false">+E121+25</f>
        <v>225</v>
      </c>
      <c r="F122" s="31" t="n">
        <v>65653.8538947295</v>
      </c>
      <c r="G122" s="31" t="n">
        <v>68579.4737294403</v>
      </c>
      <c r="H122" s="31" t="n">
        <v>71505.093564151</v>
      </c>
      <c r="I122" s="31" t="n">
        <v>74430.7133988617</v>
      </c>
      <c r="J122" s="31" t="n">
        <v>77356.3332335725</v>
      </c>
      <c r="K122" s="31" t="n">
        <v>80281.9530682833</v>
      </c>
      <c r="L122" s="31" t="n">
        <v>83207.572902994</v>
      </c>
    </row>
    <row r="123" customFormat="false" ht="15.75" hidden="false" customHeight="false" outlineLevel="0" collapsed="false">
      <c r="E123" s="28" t="n">
        <f aca="false">+E122+25</f>
        <v>250</v>
      </c>
      <c r="F123" s="31" t="n">
        <v>66831.2601167709</v>
      </c>
      <c r="G123" s="31" t="n">
        <v>69756.8799514816</v>
      </c>
      <c r="H123" s="31" t="n">
        <v>72682.4997861923</v>
      </c>
      <c r="I123" s="31" t="n">
        <v>75608.1196209031</v>
      </c>
      <c r="J123" s="31" t="n">
        <v>78533.7394556138</v>
      </c>
      <c r="K123" s="31" t="n">
        <v>81459.3592903246</v>
      </c>
      <c r="L123" s="31" t="n">
        <v>84384.9791250353</v>
      </c>
    </row>
    <row r="124" customFormat="false" ht="15.75" hidden="false" customHeight="false" outlineLevel="0" collapsed="false">
      <c r="E124" s="28" t="n">
        <f aca="false">+E123+25</f>
        <v>275</v>
      </c>
      <c r="F124" s="31" t="n">
        <v>68012.4761915961</v>
      </c>
      <c r="G124" s="31" t="n">
        <v>70938.0960263069</v>
      </c>
      <c r="H124" s="31" t="n">
        <v>73863.7158610176</v>
      </c>
      <c r="I124" s="31" t="n">
        <v>76789.3356957284</v>
      </c>
      <c r="J124" s="31" t="n">
        <v>79714.9555304391</v>
      </c>
      <c r="K124" s="31" t="n">
        <v>82640.5753651499</v>
      </c>
      <c r="L124" s="31" t="n">
        <v>85566.1951998606</v>
      </c>
    </row>
    <row r="125" customFormat="false" ht="15.75" hidden="false" customHeight="false" outlineLevel="0" collapsed="false">
      <c r="E125" s="28" t="n">
        <f aca="false">+E124+25</f>
        <v>300</v>
      </c>
      <c r="F125" s="31" t="n">
        <v>69197.5182031704</v>
      </c>
      <c r="G125" s="31" t="n">
        <v>72123.1380378812</v>
      </c>
      <c r="H125" s="31" t="n">
        <v>75048.7578725919</v>
      </c>
      <c r="I125" s="31" t="n">
        <v>77974.3777073026</v>
      </c>
      <c r="J125" s="31" t="n">
        <v>80899.9975420134</v>
      </c>
      <c r="K125" s="31" t="n">
        <v>83825.6173767241</v>
      </c>
      <c r="L125" s="31" t="n">
        <v>86751.2372114349</v>
      </c>
    </row>
    <row r="126" customFormat="false" ht="15.75" hidden="false" customHeight="false" outlineLevel="0" collapsed="false">
      <c r="E126" s="28" t="n">
        <f aca="false">+E125+25</f>
        <v>325</v>
      </c>
      <c r="F126" s="31" t="n">
        <v>70386.4023151079</v>
      </c>
      <c r="G126" s="31" t="n">
        <v>73312.0221498187</v>
      </c>
      <c r="H126" s="31" t="n">
        <v>76237.6419845294</v>
      </c>
      <c r="I126" s="31" t="n">
        <v>79163.2618192402</v>
      </c>
      <c r="J126" s="31" t="n">
        <v>82088.8816539509</v>
      </c>
      <c r="K126" s="31" t="n">
        <v>85014.5014886617</v>
      </c>
      <c r="L126" s="31" t="n">
        <v>87940.1213233724</v>
      </c>
    </row>
    <row r="127" customFormat="false" ht="15.75" hidden="false" customHeight="false" outlineLevel="0" collapsed="false">
      <c r="E127" s="28" t="n">
        <f aca="false">+E126+25</f>
        <v>350</v>
      </c>
      <c r="F127" s="31" t="n">
        <v>71579.1447711061</v>
      </c>
      <c r="G127" s="31" t="n">
        <v>74504.7646058168</v>
      </c>
      <c r="H127" s="31" t="n">
        <v>77430.3844405275</v>
      </c>
      <c r="I127" s="31" t="n">
        <v>80356.0042752383</v>
      </c>
      <c r="J127" s="31" t="n">
        <v>83281.624109949</v>
      </c>
      <c r="K127" s="31" t="n">
        <v>86207.2439446598</v>
      </c>
      <c r="L127" s="31" t="n">
        <v>89132.8637793706</v>
      </c>
    </row>
    <row r="128" customFormat="false" ht="15.75" hidden="false" customHeight="false" outlineLevel="0" collapsed="false">
      <c r="E128" s="28" t="n">
        <f aca="false">+E127+25</f>
        <v>375</v>
      </c>
      <c r="F128" s="31" t="n">
        <v>72775.761895378</v>
      </c>
      <c r="G128" s="31" t="n">
        <v>75701.3817300888</v>
      </c>
      <c r="H128" s="31" t="n">
        <v>78627.0015647995</v>
      </c>
      <c r="I128" s="31" t="n">
        <v>81552.6213995103</v>
      </c>
      <c r="J128" s="31" t="n">
        <v>84478.241234221</v>
      </c>
      <c r="K128" s="31" t="n">
        <v>87403.8610689317</v>
      </c>
      <c r="L128" s="31" t="n">
        <v>90329.4809036425</v>
      </c>
    </row>
    <row r="129" customFormat="false" ht="15.75" hidden="false" customHeight="false" outlineLevel="0" collapsed="false">
      <c r="E129" s="28" t="n">
        <f aca="false">+E128+25</f>
        <v>400</v>
      </c>
      <c r="F129" s="31" t="n">
        <v>73976.2700930877</v>
      </c>
      <c r="G129" s="31" t="n">
        <v>76901.8899277984</v>
      </c>
      <c r="H129" s="31" t="n">
        <v>79827.5097625092</v>
      </c>
      <c r="I129" s="31" t="n">
        <v>82753.1295972199</v>
      </c>
      <c r="J129" s="31" t="n">
        <v>85678.7494319306</v>
      </c>
      <c r="K129" s="31" t="n">
        <v>88604.3692666414</v>
      </c>
      <c r="L129" s="31" t="n">
        <v>91529.9891013521</v>
      </c>
    </row>
    <row r="130" customFormat="false" ht="15.75" hidden="false" customHeight="false" outlineLevel="0" collapsed="false">
      <c r="E130" s="28" t="n">
        <f aca="false">+E129+25</f>
        <v>425</v>
      </c>
      <c r="F130" s="31" t="n">
        <v>75180.6858507916</v>
      </c>
      <c r="G130" s="31" t="n">
        <v>78106.3056855024</v>
      </c>
      <c r="H130" s="31" t="n">
        <v>81031.9255202132</v>
      </c>
      <c r="I130" s="31" t="n">
        <v>83957.5453549238</v>
      </c>
      <c r="J130" s="31" t="n">
        <v>86883.1651896346</v>
      </c>
      <c r="K130" s="31" t="n">
        <v>89808.7850243453</v>
      </c>
      <c r="L130" s="31" t="n">
        <v>92734.4048590561</v>
      </c>
    </row>
    <row r="131" customFormat="false" ht="15.75" hidden="false" customHeight="false" outlineLevel="0" collapsed="false">
      <c r="E131" s="28" t="n">
        <f aca="false">+E130+25</f>
        <v>450</v>
      </c>
      <c r="F131" s="31" t="n">
        <v>76389.0257368814</v>
      </c>
      <c r="G131" s="31" t="n">
        <v>79314.6455715921</v>
      </c>
      <c r="H131" s="31" t="n">
        <v>82240.2654063029</v>
      </c>
      <c r="I131" s="31" t="n">
        <v>85165.8852410137</v>
      </c>
      <c r="J131" s="31" t="n">
        <v>88091.5050757244</v>
      </c>
      <c r="K131" s="31" t="n">
        <v>91017.1249104352</v>
      </c>
      <c r="L131" s="31" t="n">
        <v>93942.7447451459</v>
      </c>
    </row>
    <row r="132" customFormat="false" ht="15.75" hidden="false" customHeight="false" outlineLevel="0" collapsed="false">
      <c r="E132" s="28" t="n">
        <f aca="false">+E131+25</f>
        <v>475</v>
      </c>
      <c r="F132" s="31" t="n">
        <v>77601.3064020254</v>
      </c>
      <c r="G132" s="31" t="n">
        <v>80526.9262367361</v>
      </c>
      <c r="H132" s="31" t="n">
        <v>83452.5460714468</v>
      </c>
      <c r="I132" s="31" t="n">
        <v>86378.1659061576</v>
      </c>
      <c r="J132" s="31" t="n">
        <v>89303.7857408684</v>
      </c>
      <c r="K132" s="31" t="n">
        <v>92229.4055755791</v>
      </c>
      <c r="L132" s="31" t="n">
        <v>95155.0254102899</v>
      </c>
    </row>
    <row r="133" customFormat="false" ht="15.75" hidden="false" customHeight="false" outlineLevel="0" collapsed="false">
      <c r="E133" s="28" t="n">
        <f aca="false">+E132+25</f>
        <v>500</v>
      </c>
      <c r="F133" s="31" t="n">
        <v>78817.5445796129</v>
      </c>
      <c r="G133" s="31" t="n">
        <v>81743.1644143237</v>
      </c>
      <c r="H133" s="31" t="n">
        <v>84668.7842490344</v>
      </c>
      <c r="I133" s="31" t="n">
        <v>87594.4040837452</v>
      </c>
      <c r="J133" s="31" t="n">
        <v>90520.0239184559</v>
      </c>
      <c r="K133" s="31" t="n">
        <v>93445.6437531667</v>
      </c>
      <c r="L133" s="31" t="n">
        <v>96371.2635878774</v>
      </c>
    </row>
    <row r="134" customFormat="false" ht="15.75" hidden="false" customHeight="false" outlineLevel="0" collapsed="false">
      <c r="E134" s="28" t="n">
        <f aca="false">+E133+25</f>
        <v>525</v>
      </c>
      <c r="F134" s="31" t="n">
        <v>80037.7570862093</v>
      </c>
      <c r="G134" s="31" t="n">
        <v>82963.3769209201</v>
      </c>
      <c r="H134" s="31" t="n">
        <v>85888.9967556308</v>
      </c>
      <c r="I134" s="31" t="n">
        <v>88814.6165903416</v>
      </c>
      <c r="J134" s="31" t="n">
        <v>91740.2364250523</v>
      </c>
      <c r="K134" s="31" t="n">
        <v>94665.856259763</v>
      </c>
      <c r="L134" s="31" t="n">
        <v>97591.4760944738</v>
      </c>
    </row>
    <row r="135" customFormat="false" ht="15.75" hidden="false" customHeight="false" outlineLevel="0" collapsed="false">
      <c r="E135" s="28" t="n">
        <f aca="false">+E134+25</f>
        <v>550</v>
      </c>
      <c r="F135" s="31" t="n">
        <v>81261.9608220048</v>
      </c>
      <c r="G135" s="31" t="n">
        <v>84187.5806567155</v>
      </c>
      <c r="H135" s="31" t="n">
        <v>87113.2004914263</v>
      </c>
      <c r="I135" s="31" t="n">
        <v>90038.820326137</v>
      </c>
      <c r="J135" s="31" t="n">
        <v>92964.4401608478</v>
      </c>
      <c r="K135" s="31" t="n">
        <v>95890.0599955586</v>
      </c>
      <c r="L135" s="31" t="n">
        <v>98815.6798302693</v>
      </c>
    </row>
    <row r="136" customFormat="false" ht="15.75" hidden="false" customHeight="false" outlineLevel="0" collapsed="false">
      <c r="E136" s="28" t="n">
        <f aca="false">+E135+25</f>
        <v>575</v>
      </c>
      <c r="F136" s="31" t="n">
        <v>82490.1727712681</v>
      </c>
      <c r="G136" s="31" t="n">
        <v>85415.7926059788</v>
      </c>
      <c r="H136" s="31" t="n">
        <v>88341.4124406895</v>
      </c>
      <c r="I136" s="31" t="n">
        <v>91267.0322754003</v>
      </c>
      <c r="J136" s="31" t="n">
        <v>94192.652110111</v>
      </c>
      <c r="K136" s="31" t="n">
        <v>97118.2719448218</v>
      </c>
      <c r="L136" s="31" t="n">
        <v>100043.891779533</v>
      </c>
    </row>
    <row r="137" customFormat="false" ht="15.75" hidden="false" customHeight="false" outlineLevel="0" collapsed="false">
      <c r="E137" s="28" t="n">
        <f aca="false">+E136+25</f>
        <v>600</v>
      </c>
      <c r="F137" s="31" t="n">
        <v>83722.4100028029</v>
      </c>
      <c r="G137" s="31" t="n">
        <v>86648.0298375136</v>
      </c>
      <c r="H137" s="31" t="n">
        <v>89573.6496722244</v>
      </c>
      <c r="I137" s="31" t="n">
        <v>92499.2695069351</v>
      </c>
      <c r="J137" s="31" t="n">
        <v>95424.8893416458</v>
      </c>
      <c r="K137" s="31" t="n">
        <v>98350.5091763566</v>
      </c>
      <c r="L137" s="31" t="n">
        <v>101276.129011067</v>
      </c>
    </row>
    <row r="138" customFormat="false" ht="15.75" hidden="false" customHeight="false" outlineLevel="0" collapsed="false">
      <c r="E138" s="28" t="n">
        <f aca="false">+E137+25</f>
        <v>625</v>
      </c>
      <c r="F138" s="31" t="n">
        <v>84958.6896704107</v>
      </c>
      <c r="G138" s="31" t="n">
        <v>87884.3095051214</v>
      </c>
      <c r="H138" s="31" t="n">
        <v>90809.9293398322</v>
      </c>
      <c r="I138" s="31" t="n">
        <v>93735.5491745429</v>
      </c>
      <c r="J138" s="31" t="n">
        <v>96661.1690092536</v>
      </c>
      <c r="K138" s="31" t="n">
        <v>99586.7888439644</v>
      </c>
      <c r="L138" s="31" t="n">
        <v>102512.408678675</v>
      </c>
    </row>
    <row r="139" customFormat="false" ht="15.75" hidden="false" customHeight="false" outlineLevel="0" collapsed="false">
      <c r="E139" s="28" t="n">
        <f aca="false">+E138+25</f>
        <v>650</v>
      </c>
      <c r="F139" s="31" t="n">
        <v>86199.0290133491</v>
      </c>
      <c r="G139" s="31" t="n">
        <v>89124.6488480598</v>
      </c>
      <c r="H139" s="31" t="n">
        <v>92050.2686827706</v>
      </c>
      <c r="I139" s="31" t="n">
        <v>94975.8885174813</v>
      </c>
      <c r="J139" s="31" t="n">
        <v>97901.5083521921</v>
      </c>
      <c r="K139" s="31" t="n">
        <v>100827.128186903</v>
      </c>
      <c r="L139" s="31" t="n">
        <v>103752.748021614</v>
      </c>
    </row>
    <row r="140" customFormat="false" ht="15.75" hidden="false" customHeight="false" outlineLevel="0" collapsed="false">
      <c r="E140" s="28" t="n">
        <f aca="false">+E139+25</f>
        <v>675</v>
      </c>
      <c r="F140" s="31" t="n">
        <v>87443.4453567963</v>
      </c>
      <c r="G140" s="31" t="n">
        <v>90369.0651915071</v>
      </c>
      <c r="H140" s="31" t="n">
        <v>93294.6850262178</v>
      </c>
      <c r="I140" s="31" t="n">
        <v>96220.3048609286</v>
      </c>
      <c r="J140" s="31" t="n">
        <v>99145.9246956393</v>
      </c>
      <c r="K140" s="31" t="n">
        <v>102071.54453035</v>
      </c>
      <c r="L140" s="31" t="n">
        <v>104997.164365061</v>
      </c>
    </row>
    <row r="141" customFormat="false" ht="15.75" hidden="false" customHeight="false" outlineLevel="0" collapsed="false">
      <c r="E141" s="28" t="n">
        <f aca="false">+E140+25</f>
        <v>700</v>
      </c>
      <c r="F141" s="31" t="n">
        <v>88691.9561123214</v>
      </c>
      <c r="G141" s="31" t="n">
        <v>91617.5759470322</v>
      </c>
      <c r="H141" s="31" t="n">
        <v>94543.1957817429</v>
      </c>
      <c r="I141" s="31" t="n">
        <v>97468.8156164537</v>
      </c>
      <c r="J141" s="31" t="n">
        <v>100394.435451164</v>
      </c>
      <c r="K141" s="31" t="n">
        <v>103320.055285875</v>
      </c>
      <c r="L141" s="31" t="n">
        <v>106245.675120586</v>
      </c>
    </row>
  </sheetData>
  <mergeCells count="4">
    <mergeCell ref="D21:F21"/>
    <mergeCell ref="H21:J21"/>
    <mergeCell ref="L21:N21"/>
    <mergeCell ref="P21:R2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4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H194" activeCellId="0" sqref="AH194:AH2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65"/>
    <col collapsed="false" customWidth="true" hidden="false" outlineLevel="0" max="2" min="2" style="0" width="22.15"/>
    <col collapsed="false" customWidth="true" hidden="false" outlineLevel="0" max="3" min="3" style="0" width="13.82"/>
    <col collapsed="false" customWidth="true" hidden="false" outlineLevel="0" max="4" min="4" style="0" width="15.99"/>
    <col collapsed="false" customWidth="true" hidden="false" outlineLevel="0" max="5" min="5" style="0" width="14.65"/>
    <col collapsed="false" customWidth="true" hidden="false" outlineLevel="0" max="6" min="6" style="0" width="12.15"/>
    <col collapsed="false" customWidth="true" hidden="false" outlineLevel="0" max="7" min="7" style="0" width="12.65"/>
    <col collapsed="false" customWidth="true" hidden="false" outlineLevel="0" max="9" min="8" style="0" width="12.32"/>
    <col collapsed="false" customWidth="true" hidden="false" outlineLevel="0" max="10" min="10" style="0" width="12.99"/>
    <col collapsed="false" customWidth="true" hidden="false" outlineLevel="0" max="11" min="11" style="0" width="12.82"/>
    <col collapsed="false" customWidth="true" hidden="false" outlineLevel="0" max="12" min="12" style="0" width="12.65"/>
    <col collapsed="false" customWidth="true" hidden="false" outlineLevel="0" max="13" min="13" style="0" width="11.82"/>
    <col collapsed="false" customWidth="true" hidden="false" outlineLevel="0" max="14" min="14" style="0" width="13.15"/>
    <col collapsed="false" customWidth="true" hidden="false" outlineLevel="0" max="15" min="15" style="0" width="12.65"/>
    <col collapsed="false" customWidth="true" hidden="false" outlineLevel="0" max="17" min="16" style="0" width="11.99"/>
    <col collapsed="false" customWidth="true" hidden="false" outlineLevel="0" max="18" min="18" style="0" width="12.32"/>
    <col collapsed="false" customWidth="true" hidden="false" outlineLevel="0" max="19" min="19" style="0" width="12.15"/>
    <col collapsed="false" customWidth="true" hidden="false" outlineLevel="0" max="20" min="20" style="0" width="12.99"/>
    <col collapsed="false" customWidth="true" hidden="false" outlineLevel="0" max="21" min="21" style="0" width="11.82"/>
    <col collapsed="false" customWidth="true" hidden="false" outlineLevel="0" max="22" min="22" style="0" width="12.15"/>
    <col collapsed="false" customWidth="true" hidden="false" outlineLevel="0" max="23" min="23" style="0" width="11.99"/>
    <col collapsed="false" customWidth="true" hidden="false" outlineLevel="0" max="24" min="24" style="0" width="11.15"/>
    <col collapsed="false" customWidth="true" hidden="false" outlineLevel="0" max="25" min="25" style="0" width="10.82"/>
    <col collapsed="false" customWidth="true" hidden="false" outlineLevel="0" max="26" min="26" style="0" width="10.65"/>
    <col collapsed="false" customWidth="true" hidden="false" outlineLevel="0" max="40" min="27" style="0" width="10.99"/>
    <col collapsed="false" customWidth="true" hidden="false" outlineLevel="0" max="41" min="41" style="0" width="18.15"/>
    <col collapsed="false" customWidth="true" hidden="false" outlineLevel="0" max="42" min="42" style="0" width="16.65"/>
    <col collapsed="false" customWidth="true" hidden="false" outlineLevel="0" max="44" min="44" style="0" width="16.49"/>
    <col collapsed="false" customWidth="true" hidden="false" outlineLevel="0" max="45" min="45" style="0" width="27.99"/>
    <col collapsed="false" customWidth="true" hidden="false" outlineLevel="0" max="46" min="46" style="0" width="17.99"/>
    <col collapsed="false" customWidth="true" hidden="false" outlineLevel="0" max="47" min="47" style="0" width="15.99"/>
    <col collapsed="false" customWidth="true" hidden="false" outlineLevel="0" max="48" min="48" style="0" width="16.15"/>
    <col collapsed="false" customWidth="true" hidden="false" outlineLevel="0" max="49" min="49" style="0" width="14.82"/>
  </cols>
  <sheetData>
    <row r="1" customFormat="false" ht="12.75" hidden="false" customHeight="false" outlineLevel="0" collapsed="false">
      <c r="A1" s="0" t="s">
        <v>24</v>
      </c>
      <c r="D1" s="0" t="s">
        <v>25</v>
      </c>
    </row>
    <row r="2" customFormat="false" ht="12.75" hidden="false" customHeight="false" outlineLevel="0" collapsed="false">
      <c r="A2" s="0" t="s">
        <v>26</v>
      </c>
    </row>
    <row r="3" customFormat="false" ht="12.75" hidden="false" customHeight="false" outlineLevel="0" collapsed="false">
      <c r="A3" s="32" t="n">
        <f aca="true">TODAY()</f>
        <v>45926</v>
      </c>
    </row>
    <row r="6" customFormat="false" ht="12.75" hidden="false" customHeight="false" outlineLevel="0" collapsed="false">
      <c r="A6" s="0" t="s">
        <v>27</v>
      </c>
    </row>
    <row r="7" customFormat="false" ht="12.75" hidden="false" customHeight="false" outlineLevel="0" collapsed="false">
      <c r="C7" s="33" t="s">
        <v>28</v>
      </c>
      <c r="I7" s="33" t="s">
        <v>29</v>
      </c>
      <c r="O7" s="33" t="s">
        <v>30</v>
      </c>
    </row>
    <row r="8" customFormat="false" ht="12.75" hidden="false" customHeight="false" outlineLevel="0" collapsed="false">
      <c r="C8" s="0" t="s">
        <v>0</v>
      </c>
      <c r="G8" s="34" t="n">
        <v>295000</v>
      </c>
      <c r="I8" s="0" t="s">
        <v>0</v>
      </c>
      <c r="M8" s="35" t="n">
        <f aca="false">G8</f>
        <v>295000</v>
      </c>
      <c r="U8" s="0" t="s">
        <v>31</v>
      </c>
      <c r="W8" s="36" t="n">
        <v>0.0613</v>
      </c>
    </row>
    <row r="9" customFormat="false" ht="12.75" hidden="false" customHeight="false" outlineLevel="0" collapsed="false">
      <c r="C9" s="0" t="s">
        <v>4</v>
      </c>
      <c r="G9" s="37" t="n">
        <v>300</v>
      </c>
      <c r="I9" s="0" t="s">
        <v>4</v>
      </c>
      <c r="M9" s="37" t="n">
        <v>50</v>
      </c>
      <c r="O9" s="0" t="s">
        <v>4</v>
      </c>
      <c r="S9" s="38" t="n">
        <f aca="false">G9-M9</f>
        <v>250</v>
      </c>
      <c r="U9" s="0" t="s">
        <v>32</v>
      </c>
      <c r="W9" s="36" t="n">
        <v>0.062712</v>
      </c>
    </row>
    <row r="10" customFormat="false" ht="12.75" hidden="false" customHeight="false" outlineLevel="0" collapsed="false">
      <c r="C10" s="0" t="s">
        <v>5</v>
      </c>
      <c r="G10" s="37" t="n">
        <v>81.25</v>
      </c>
      <c r="I10" s="0" t="s">
        <v>5</v>
      </c>
      <c r="M10" s="37" t="n">
        <v>15</v>
      </c>
      <c r="O10" s="0" t="s">
        <v>5</v>
      </c>
      <c r="S10" s="38" t="n">
        <f aca="false">G10-M10</f>
        <v>66.25</v>
      </c>
      <c r="U10" s="0" t="s">
        <v>33</v>
      </c>
      <c r="W10" s="36" t="n">
        <v>0.065025</v>
      </c>
    </row>
    <row r="11" customFormat="false" ht="12.75" hidden="false" customHeight="false" outlineLevel="0" collapsed="false">
      <c r="C11" s="0" t="s">
        <v>34</v>
      </c>
      <c r="G11" s="37" t="n">
        <v>250</v>
      </c>
      <c r="I11" s="0" t="s">
        <v>34</v>
      </c>
      <c r="M11" s="37" t="n">
        <v>65</v>
      </c>
      <c r="O11" s="0" t="s">
        <v>34</v>
      </c>
      <c r="S11" s="38" t="n">
        <f aca="false">G11-M11</f>
        <v>185</v>
      </c>
      <c r="U11" s="0" t="s">
        <v>35</v>
      </c>
      <c r="W11" s="36" t="n">
        <v>0.06865</v>
      </c>
    </row>
    <row r="12" customFormat="false" ht="12.75" hidden="false" customHeight="false" outlineLevel="0" collapsed="false">
      <c r="C12" s="0" t="s">
        <v>36</v>
      </c>
      <c r="G12" s="34" t="n">
        <v>6</v>
      </c>
      <c r="I12" s="0" t="s">
        <v>36</v>
      </c>
      <c r="M12" s="34" t="n">
        <v>6</v>
      </c>
    </row>
    <row r="13" customFormat="false" ht="12.75" hidden="false" customHeight="false" outlineLevel="0" collapsed="false">
      <c r="C13" s="0" t="s">
        <v>37</v>
      </c>
      <c r="G13" s="39" t="n">
        <f aca="false">IF(G12=1,W8,IF(G12=3,W9,IF(G12=6,W10,W11)))</f>
        <v>0.065025</v>
      </c>
      <c r="I13" s="0" t="s">
        <v>37</v>
      </c>
      <c r="M13" s="39" t="n">
        <f aca="false">IF(M12=1,W8,IF(M12=3,W9,IF(M12=6,W10,W11)))</f>
        <v>0.065025</v>
      </c>
    </row>
    <row r="14" customFormat="false" ht="12.75" hidden="false" customHeight="false" outlineLevel="0" collapsed="false">
      <c r="C14" s="0" t="s">
        <v>1</v>
      </c>
      <c r="G14" s="2" t="n">
        <f aca="false">+(G11/10000)+G13</f>
        <v>0.090025</v>
      </c>
      <c r="I14" s="0" t="s">
        <v>38</v>
      </c>
      <c r="M14" s="39" t="n">
        <f aca="false">M13+M11/10000</f>
        <v>0.071525</v>
      </c>
    </row>
    <row r="15" customFormat="false" ht="12.75" hidden="false" customHeight="false" outlineLevel="0" collapsed="false">
      <c r="C15" s="0" t="s">
        <v>39</v>
      </c>
      <c r="G15" s="40" t="n">
        <v>1</v>
      </c>
      <c r="I15" s="0" t="s">
        <v>40</v>
      </c>
      <c r="M15" s="41" t="n">
        <v>0.08</v>
      </c>
    </row>
    <row r="16" customFormat="false" ht="12.75" hidden="false" customHeight="false" outlineLevel="0" collapsed="false">
      <c r="C16" s="0" t="s">
        <v>6</v>
      </c>
      <c r="G16" s="3" t="n">
        <f aca="false">1-M17</f>
        <v>1</v>
      </c>
      <c r="I16" s="0" t="s">
        <v>41</v>
      </c>
      <c r="M16" s="41" t="n">
        <v>0.12</v>
      </c>
    </row>
    <row r="17" customFormat="false" ht="12.75" hidden="false" customHeight="false" outlineLevel="0" collapsed="false">
      <c r="I17" s="0" t="s">
        <v>7</v>
      </c>
      <c r="M17" s="42" t="n">
        <v>0</v>
      </c>
    </row>
    <row r="18" customFormat="false" ht="12.75" hidden="false" customHeight="false" outlineLevel="0" collapsed="false">
      <c r="C18" s="0" t="s">
        <v>8</v>
      </c>
      <c r="G18" s="42" t="n">
        <v>0.1</v>
      </c>
      <c r="I18" s="0" t="s">
        <v>3</v>
      </c>
      <c r="M18" s="43" t="n">
        <v>0.2</v>
      </c>
    </row>
    <row r="20" customFormat="false" ht="12.75" hidden="false" customHeight="false" outlineLevel="0" collapsed="false">
      <c r="C20" s="44" t="s">
        <v>42</v>
      </c>
    </row>
    <row r="21" customFormat="false" ht="12.75" hidden="false" customHeight="false" outlineLevel="0" collapsed="false">
      <c r="C21" s="16" t="s">
        <v>43</v>
      </c>
      <c r="D21" s="0" t="n">
        <v>2001</v>
      </c>
      <c r="E21" s="0" t="n">
        <v>2001</v>
      </c>
      <c r="F21" s="0" t="n">
        <v>2001</v>
      </c>
      <c r="G21" s="0" t="n">
        <v>2001</v>
      </c>
      <c r="H21" s="0" t="n">
        <v>2001</v>
      </c>
      <c r="I21" s="0" t="n">
        <v>2001</v>
      </c>
      <c r="J21" s="0" t="n">
        <v>2002</v>
      </c>
      <c r="K21" s="0" t="n">
        <v>2002</v>
      </c>
      <c r="L21" s="0" t="n">
        <v>2002</v>
      </c>
      <c r="M21" s="0" t="n">
        <v>2002</v>
      </c>
      <c r="N21" s="0" t="n">
        <v>2002</v>
      </c>
      <c r="O21" s="0" t="n">
        <v>2002</v>
      </c>
      <c r="P21" s="0" t="n">
        <v>2002</v>
      </c>
      <c r="Q21" s="0" t="n">
        <v>2002</v>
      </c>
      <c r="R21" s="0" t="n">
        <v>2003</v>
      </c>
      <c r="S21" s="0" t="n">
        <v>2003</v>
      </c>
      <c r="T21" s="0" t="n">
        <v>2003</v>
      </c>
      <c r="U21" s="0" t="n">
        <v>2003</v>
      </c>
      <c r="V21" s="0" t="n">
        <v>2003</v>
      </c>
      <c r="W21" s="0" t="n">
        <v>2003</v>
      </c>
    </row>
    <row r="22" customFormat="false" ht="12.75" hidden="false" customHeight="false" outlineLevel="0" collapsed="false">
      <c r="C22" s="16" t="s">
        <v>44</v>
      </c>
      <c r="D22" s="0" t="n">
        <v>4</v>
      </c>
      <c r="E22" s="0" t="n">
        <v>4</v>
      </c>
      <c r="F22" s="0" t="n">
        <v>8</v>
      </c>
      <c r="G22" s="0" t="n">
        <v>8</v>
      </c>
      <c r="H22" s="0" t="n">
        <v>10</v>
      </c>
      <c r="I22" s="0" t="n">
        <v>10</v>
      </c>
      <c r="J22" s="0" t="n">
        <v>1</v>
      </c>
      <c r="K22" s="0" t="n">
        <v>1</v>
      </c>
      <c r="L22" s="0" t="n">
        <v>1</v>
      </c>
      <c r="M22" s="0" t="n">
        <v>1</v>
      </c>
      <c r="N22" s="0" t="n">
        <v>4</v>
      </c>
      <c r="O22" s="0" t="n">
        <v>4</v>
      </c>
      <c r="P22" s="0" t="n">
        <v>11</v>
      </c>
      <c r="Q22" s="0" t="n">
        <v>11</v>
      </c>
      <c r="R22" s="0" t="n">
        <v>1</v>
      </c>
      <c r="S22" s="0" t="n">
        <v>1</v>
      </c>
      <c r="T22" s="0" t="n">
        <v>2</v>
      </c>
      <c r="U22" s="0" t="n">
        <v>2</v>
      </c>
      <c r="V22" s="0" t="n">
        <v>5</v>
      </c>
      <c r="W22" s="0" t="n">
        <v>5</v>
      </c>
    </row>
    <row r="23" customFormat="false" ht="12.75" hidden="false" customHeight="false" outlineLevel="0" collapsed="false">
      <c r="C23" s="16"/>
      <c r="D23" s="19" t="n">
        <v>36982</v>
      </c>
      <c r="E23" s="19" t="n">
        <v>36982</v>
      </c>
      <c r="F23" s="19" t="n">
        <v>37104</v>
      </c>
      <c r="G23" s="19" t="n">
        <v>37104</v>
      </c>
      <c r="H23" s="19" t="n">
        <v>37165</v>
      </c>
      <c r="I23" s="19" t="n">
        <v>37165</v>
      </c>
      <c r="J23" s="19" t="n">
        <v>37288</v>
      </c>
      <c r="K23" s="19" t="n">
        <v>37288</v>
      </c>
      <c r="L23" s="19" t="n">
        <v>37288</v>
      </c>
      <c r="M23" s="19" t="n">
        <v>37288</v>
      </c>
      <c r="N23" s="19" t="n">
        <v>37347</v>
      </c>
      <c r="O23" s="19" t="n">
        <v>37347</v>
      </c>
      <c r="P23" s="19" t="n">
        <v>37561</v>
      </c>
      <c r="Q23" s="19" t="n">
        <v>37561</v>
      </c>
      <c r="R23" s="19" t="n">
        <v>37622</v>
      </c>
      <c r="S23" s="19" t="n">
        <v>37622</v>
      </c>
      <c r="T23" s="19" t="n">
        <v>37653</v>
      </c>
      <c r="U23" s="19" t="n">
        <v>37653</v>
      </c>
      <c r="V23" s="19" t="n">
        <v>37712</v>
      </c>
      <c r="W23" s="19" t="n">
        <v>37712</v>
      </c>
    </row>
    <row r="24" customFormat="false" ht="12.75" hidden="false" customHeight="false" outlineLevel="0" collapsed="false">
      <c r="B24" s="0" t="s">
        <v>45</v>
      </c>
      <c r="C24" s="16"/>
      <c r="D24" s="45" t="n">
        <v>1</v>
      </c>
      <c r="E24" s="45" t="n">
        <v>1</v>
      </c>
      <c r="F24" s="45" t="n">
        <v>1</v>
      </c>
      <c r="G24" s="45" t="n">
        <v>1</v>
      </c>
      <c r="H24" s="45" t="n">
        <v>1</v>
      </c>
      <c r="I24" s="45" t="n">
        <v>1</v>
      </c>
      <c r="J24" s="45" t="n">
        <v>1</v>
      </c>
      <c r="K24" s="45" t="n">
        <v>1</v>
      </c>
      <c r="L24" s="45" t="n">
        <v>1</v>
      </c>
      <c r="M24" s="45" t="n">
        <v>1</v>
      </c>
      <c r="N24" s="45" t="n">
        <v>1</v>
      </c>
      <c r="O24" s="45" t="n">
        <v>1</v>
      </c>
      <c r="P24" s="45" t="n">
        <v>1</v>
      </c>
      <c r="Q24" s="45" t="n">
        <v>1</v>
      </c>
      <c r="R24" s="45" t="n">
        <v>1</v>
      </c>
      <c r="S24" s="45" t="n">
        <v>1</v>
      </c>
      <c r="T24" s="45" t="n">
        <v>1</v>
      </c>
      <c r="U24" s="45" t="n">
        <v>1</v>
      </c>
      <c r="V24" s="45" t="n">
        <v>1</v>
      </c>
      <c r="W24" s="45" t="n">
        <v>1</v>
      </c>
    </row>
    <row r="25" customFormat="false" ht="12.75" hidden="false" customHeight="false" outlineLevel="0" collapsed="false">
      <c r="C25" s="16"/>
    </row>
    <row r="26" customFormat="false" ht="12.75" hidden="false" customHeight="false" outlineLevel="0" collapsed="false">
      <c r="B26" s="44" t="s">
        <v>46</v>
      </c>
    </row>
    <row r="27" customFormat="false" ht="12.75" hidden="false" customHeight="false" outlineLevel="0" collapsed="false">
      <c r="B27" s="19" t="n">
        <v>36008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v>0</v>
      </c>
      <c r="K27" s="1" t="n">
        <v>0</v>
      </c>
      <c r="L27" s="1" t="n">
        <v>0</v>
      </c>
      <c r="M27" s="1" t="n">
        <v>0</v>
      </c>
      <c r="N27" s="1" t="n">
        <v>0</v>
      </c>
      <c r="O27" s="1" t="n">
        <v>0</v>
      </c>
      <c r="P27" s="1" t="n">
        <v>0</v>
      </c>
      <c r="Q27" s="1" t="n">
        <v>0</v>
      </c>
      <c r="R27" s="1" t="n">
        <v>0</v>
      </c>
      <c r="S27" s="1" t="n">
        <v>0</v>
      </c>
      <c r="T27" s="1" t="n">
        <v>0</v>
      </c>
      <c r="U27" s="1" t="n">
        <v>0</v>
      </c>
      <c r="V27" s="1" t="n">
        <v>0</v>
      </c>
      <c r="W27" s="1" t="n">
        <v>0</v>
      </c>
    </row>
    <row r="28" customFormat="false" ht="12.75" hidden="false" customHeight="false" outlineLevel="0" collapsed="false">
      <c r="B28" s="19" t="n">
        <v>36039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v>0</v>
      </c>
      <c r="K28" s="1" t="n">
        <v>0</v>
      </c>
      <c r="L28" s="1" t="n">
        <v>0</v>
      </c>
      <c r="M28" s="1" t="n">
        <v>0</v>
      </c>
      <c r="N28" s="1" t="n">
        <v>0</v>
      </c>
      <c r="O28" s="1" t="n">
        <v>0</v>
      </c>
      <c r="P28" s="1" t="n">
        <v>0</v>
      </c>
      <c r="Q28" s="1" t="n">
        <v>0</v>
      </c>
      <c r="R28" s="1" t="n">
        <v>0</v>
      </c>
      <c r="S28" s="1" t="n">
        <v>0</v>
      </c>
      <c r="T28" s="1" t="n">
        <v>0</v>
      </c>
      <c r="U28" s="1" t="n">
        <v>0</v>
      </c>
      <c r="V28" s="1" t="n">
        <v>0</v>
      </c>
      <c r="W28" s="1" t="n">
        <v>0</v>
      </c>
    </row>
    <row r="29" customFormat="false" ht="12.75" hidden="false" customHeight="false" outlineLevel="0" collapsed="false">
      <c r="B29" s="19" t="n">
        <v>36069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v>0</v>
      </c>
      <c r="K29" s="1" t="n">
        <v>0</v>
      </c>
      <c r="L29" s="1" t="n">
        <v>0</v>
      </c>
      <c r="M29" s="1" t="n">
        <v>0</v>
      </c>
      <c r="N29" s="1" t="n">
        <v>0</v>
      </c>
      <c r="O29" s="1" t="n">
        <v>0</v>
      </c>
      <c r="P29" s="1" t="n">
        <v>0</v>
      </c>
      <c r="Q29" s="1" t="n">
        <v>0</v>
      </c>
      <c r="R29" s="1" t="n">
        <v>0</v>
      </c>
      <c r="S29" s="1" t="n">
        <v>0</v>
      </c>
      <c r="T29" s="1" t="n">
        <v>0</v>
      </c>
      <c r="U29" s="1" t="n">
        <v>0</v>
      </c>
      <c r="V29" s="1" t="n">
        <v>0</v>
      </c>
      <c r="W29" s="1" t="n">
        <v>0</v>
      </c>
    </row>
    <row r="30" customFormat="false" ht="12.75" hidden="false" customHeight="false" outlineLevel="0" collapsed="false">
      <c r="B30" s="19" t="n">
        <v>36100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v>0</v>
      </c>
      <c r="K30" s="1" t="n">
        <v>0</v>
      </c>
      <c r="L30" s="1" t="n">
        <v>0</v>
      </c>
      <c r="M30" s="1" t="n">
        <v>0</v>
      </c>
      <c r="N30" s="1" t="n">
        <v>0</v>
      </c>
      <c r="O30" s="1" t="n">
        <v>0</v>
      </c>
      <c r="P30" s="1" t="n">
        <v>0</v>
      </c>
      <c r="Q30" s="1" t="n">
        <v>0</v>
      </c>
      <c r="R30" s="1" t="n">
        <v>0</v>
      </c>
      <c r="S30" s="1" t="n">
        <v>0</v>
      </c>
      <c r="T30" s="1" t="n">
        <v>0</v>
      </c>
      <c r="U30" s="1" t="n">
        <v>0</v>
      </c>
      <c r="V30" s="1" t="n">
        <v>0</v>
      </c>
      <c r="W30" s="1" t="n">
        <v>0</v>
      </c>
    </row>
    <row r="31" customFormat="false" ht="12.75" hidden="false" customHeight="false" outlineLevel="0" collapsed="false">
      <c r="B31" s="19" t="n">
        <v>36130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v>0</v>
      </c>
      <c r="K31" s="1" t="n">
        <v>0</v>
      </c>
      <c r="L31" s="1" t="n">
        <v>0</v>
      </c>
      <c r="M31" s="1" t="n">
        <v>0</v>
      </c>
      <c r="N31" s="1" t="n">
        <v>0</v>
      </c>
      <c r="O31" s="1" t="n">
        <v>0</v>
      </c>
      <c r="P31" s="1" t="n">
        <v>0</v>
      </c>
      <c r="Q31" s="1" t="n">
        <v>0</v>
      </c>
      <c r="R31" s="1" t="n">
        <v>0</v>
      </c>
      <c r="S31" s="1" t="n">
        <v>0</v>
      </c>
      <c r="T31" s="1" t="n">
        <v>0</v>
      </c>
      <c r="U31" s="1" t="n">
        <v>0</v>
      </c>
      <c r="V31" s="1" t="n">
        <v>0</v>
      </c>
      <c r="W31" s="1" t="n">
        <v>0</v>
      </c>
    </row>
    <row r="32" customFormat="false" ht="12.75" hidden="false" customHeight="false" outlineLevel="0" collapsed="false">
      <c r="B32" s="19" t="n">
        <v>36161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v>0</v>
      </c>
      <c r="K32" s="1" t="n">
        <v>0</v>
      </c>
      <c r="L32" s="1" t="n">
        <v>0</v>
      </c>
      <c r="M32" s="1" t="n">
        <v>0</v>
      </c>
      <c r="N32" s="1" t="n">
        <v>0</v>
      </c>
      <c r="O32" s="1" t="n">
        <v>0</v>
      </c>
      <c r="P32" s="1" t="n">
        <v>0</v>
      </c>
      <c r="Q32" s="1" t="n">
        <v>0</v>
      </c>
      <c r="R32" s="1" t="n">
        <v>0</v>
      </c>
      <c r="S32" s="1" t="n">
        <v>0</v>
      </c>
      <c r="T32" s="1" t="n">
        <v>0</v>
      </c>
      <c r="U32" s="1" t="n">
        <v>0</v>
      </c>
      <c r="V32" s="1" t="n">
        <v>0</v>
      </c>
      <c r="W32" s="1" t="n">
        <v>0</v>
      </c>
    </row>
    <row r="33" customFormat="false" ht="12.75" hidden="false" customHeight="false" outlineLevel="0" collapsed="false">
      <c r="B33" s="19" t="n">
        <v>36192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v>0</v>
      </c>
      <c r="K33" s="1" t="n">
        <v>0</v>
      </c>
      <c r="L33" s="1" t="n">
        <v>0</v>
      </c>
      <c r="M33" s="1" t="n">
        <v>0</v>
      </c>
      <c r="N33" s="1" t="n">
        <v>0</v>
      </c>
      <c r="O33" s="1" t="n">
        <v>0</v>
      </c>
      <c r="P33" s="1" t="n">
        <v>0</v>
      </c>
      <c r="Q33" s="1" t="n">
        <v>0</v>
      </c>
      <c r="R33" s="1" t="n">
        <v>0</v>
      </c>
      <c r="S33" s="1" t="n">
        <v>0</v>
      </c>
      <c r="T33" s="1" t="n">
        <v>0</v>
      </c>
      <c r="U33" s="1" t="n">
        <v>0</v>
      </c>
      <c r="V33" s="1" t="n">
        <v>0</v>
      </c>
      <c r="W33" s="1" t="n">
        <v>0</v>
      </c>
    </row>
    <row r="34" customFormat="false" ht="12.75" hidden="false" customHeight="false" outlineLevel="0" collapsed="false">
      <c r="B34" s="19" t="n">
        <v>36220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v>0</v>
      </c>
      <c r="K34" s="1" t="n">
        <v>0</v>
      </c>
      <c r="L34" s="1" t="n">
        <v>0</v>
      </c>
      <c r="M34" s="1" t="n">
        <v>0</v>
      </c>
      <c r="N34" s="1" t="n">
        <v>0</v>
      </c>
      <c r="O34" s="1" t="n">
        <v>0</v>
      </c>
      <c r="P34" s="1" t="n">
        <v>0</v>
      </c>
      <c r="Q34" s="1" t="n">
        <v>0</v>
      </c>
      <c r="R34" s="1" t="n">
        <v>0</v>
      </c>
      <c r="S34" s="1" t="n">
        <v>0</v>
      </c>
      <c r="T34" s="1" t="n">
        <v>0</v>
      </c>
      <c r="U34" s="1" t="n">
        <v>0</v>
      </c>
      <c r="V34" s="1" t="n">
        <v>0</v>
      </c>
      <c r="W34" s="1" t="n">
        <v>0</v>
      </c>
    </row>
    <row r="35" customFormat="false" ht="12.75" hidden="false" customHeight="false" outlineLevel="0" collapsed="false">
      <c r="B35" s="19" t="n">
        <v>36251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v>0</v>
      </c>
      <c r="K35" s="1" t="n">
        <v>0</v>
      </c>
      <c r="L35" s="1" t="n">
        <v>0</v>
      </c>
      <c r="M35" s="1" t="n">
        <v>0</v>
      </c>
      <c r="N35" s="1" t="n">
        <v>0</v>
      </c>
      <c r="O35" s="1" t="n">
        <v>0</v>
      </c>
      <c r="P35" s="1" t="n">
        <v>0</v>
      </c>
      <c r="Q35" s="1" t="n">
        <v>0</v>
      </c>
      <c r="R35" s="1" t="n">
        <v>0</v>
      </c>
      <c r="S35" s="1" t="n">
        <v>0</v>
      </c>
      <c r="T35" s="1" t="n">
        <v>0</v>
      </c>
      <c r="U35" s="1" t="n">
        <v>0</v>
      </c>
      <c r="V35" s="1" t="n">
        <v>0</v>
      </c>
      <c r="W35" s="1" t="n">
        <v>0</v>
      </c>
    </row>
    <row r="36" customFormat="false" ht="12.75" hidden="false" customHeight="false" outlineLevel="0" collapsed="false">
      <c r="B36" s="19" t="n">
        <v>36281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v>0</v>
      </c>
      <c r="K36" s="1" t="n">
        <v>0</v>
      </c>
      <c r="L36" s="1" t="n">
        <v>0</v>
      </c>
      <c r="M36" s="1" t="n">
        <v>0</v>
      </c>
      <c r="N36" s="1" t="n">
        <v>0</v>
      </c>
      <c r="O36" s="1" t="n">
        <v>0</v>
      </c>
      <c r="P36" s="1" t="n">
        <v>0</v>
      </c>
      <c r="Q36" s="1" t="n">
        <v>0</v>
      </c>
      <c r="R36" s="1" t="n">
        <v>0</v>
      </c>
      <c r="S36" s="1" t="n">
        <v>0</v>
      </c>
      <c r="T36" s="1" t="n">
        <v>0</v>
      </c>
      <c r="U36" s="1" t="n">
        <v>0</v>
      </c>
      <c r="V36" s="1" t="n">
        <v>0</v>
      </c>
      <c r="W36" s="1" t="n">
        <v>0</v>
      </c>
    </row>
    <row r="37" customFormat="false" ht="12.75" hidden="false" customHeight="false" outlineLevel="0" collapsed="false">
      <c r="B37" s="19" t="n">
        <v>36312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v>0</v>
      </c>
      <c r="K37" s="1" t="n">
        <v>0</v>
      </c>
      <c r="L37" s="1" t="n">
        <v>0</v>
      </c>
      <c r="M37" s="1" t="n">
        <v>0</v>
      </c>
      <c r="N37" s="1" t="n">
        <v>0</v>
      </c>
      <c r="O37" s="1" t="n">
        <v>0</v>
      </c>
      <c r="P37" s="1" t="n">
        <v>0</v>
      </c>
      <c r="Q37" s="1" t="n">
        <v>0</v>
      </c>
      <c r="R37" s="1" t="n">
        <v>0</v>
      </c>
      <c r="S37" s="1" t="n">
        <v>0</v>
      </c>
      <c r="T37" s="1" t="n">
        <v>0</v>
      </c>
      <c r="U37" s="1" t="n">
        <v>0</v>
      </c>
      <c r="V37" s="1" t="n">
        <v>0</v>
      </c>
      <c r="W37" s="1" t="n">
        <v>0</v>
      </c>
    </row>
    <row r="38" customFormat="false" ht="12.75" hidden="false" customHeight="false" outlineLevel="0" collapsed="false">
      <c r="B38" s="19" t="n">
        <v>36342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v>0</v>
      </c>
      <c r="K38" s="1" t="n">
        <v>0</v>
      </c>
      <c r="L38" s="1" t="n">
        <v>0</v>
      </c>
      <c r="M38" s="1" t="n">
        <v>0</v>
      </c>
      <c r="N38" s="1" t="n">
        <v>0</v>
      </c>
      <c r="O38" s="1" t="n">
        <v>0</v>
      </c>
      <c r="P38" s="1" t="n">
        <v>0</v>
      </c>
      <c r="Q38" s="1" t="n">
        <v>0</v>
      </c>
      <c r="R38" s="1" t="n">
        <v>0</v>
      </c>
      <c r="S38" s="1" t="n">
        <v>0</v>
      </c>
      <c r="T38" s="1" t="n">
        <v>0</v>
      </c>
      <c r="U38" s="1" t="n">
        <v>0</v>
      </c>
      <c r="V38" s="1" t="n">
        <v>0</v>
      </c>
      <c r="W38" s="1" t="n">
        <v>0</v>
      </c>
    </row>
    <row r="39" customFormat="false" ht="12.75" hidden="false" customHeight="false" outlineLevel="0" collapsed="false">
      <c r="B39" s="19" t="n">
        <v>36373</v>
      </c>
      <c r="D39" s="1" t="n">
        <v>1688</v>
      </c>
      <c r="E39" s="1" t="n">
        <v>1688</v>
      </c>
      <c r="F39" s="1" t="n">
        <v>1691</v>
      </c>
      <c r="G39" s="1" t="n">
        <v>1691</v>
      </c>
      <c r="H39" s="1" t="n">
        <v>1691</v>
      </c>
      <c r="I39" s="1" t="n">
        <v>1691</v>
      </c>
      <c r="J39" s="1" t="n">
        <v>0</v>
      </c>
      <c r="K39" s="1" t="n">
        <v>0</v>
      </c>
      <c r="L39" s="1" t="n">
        <v>0</v>
      </c>
      <c r="M39" s="1" t="n">
        <v>0</v>
      </c>
      <c r="N39" s="1" t="n">
        <v>0</v>
      </c>
      <c r="O39" s="1" t="n">
        <v>0</v>
      </c>
      <c r="P39" s="1" t="n">
        <v>0</v>
      </c>
      <c r="Q39" s="1" t="n">
        <v>0</v>
      </c>
      <c r="R39" s="1" t="n">
        <v>0</v>
      </c>
      <c r="S39" s="1" t="n">
        <v>0</v>
      </c>
      <c r="T39" s="1" t="n">
        <v>0</v>
      </c>
      <c r="U39" s="1" t="n">
        <v>0</v>
      </c>
      <c r="V39" s="1" t="n">
        <v>0</v>
      </c>
      <c r="W39" s="1" t="n">
        <v>0</v>
      </c>
    </row>
    <row r="40" customFormat="false" ht="12.75" hidden="false" customHeight="false" outlineLevel="0" collapsed="false">
      <c r="B40" s="19" t="n">
        <v>36404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v>0</v>
      </c>
      <c r="K40" s="1" t="n">
        <v>0</v>
      </c>
      <c r="L40" s="1" t="n">
        <v>0</v>
      </c>
      <c r="M40" s="1" t="n">
        <v>0</v>
      </c>
      <c r="N40" s="1" t="n">
        <v>0</v>
      </c>
      <c r="O40" s="1" t="n">
        <v>0</v>
      </c>
      <c r="P40" s="1" t="n">
        <v>0</v>
      </c>
      <c r="Q40" s="1" t="n">
        <v>0</v>
      </c>
      <c r="R40" s="1" t="n">
        <v>0</v>
      </c>
      <c r="S40" s="1" t="n">
        <v>0</v>
      </c>
      <c r="T40" s="1" t="n">
        <v>0</v>
      </c>
      <c r="U40" s="1" t="n">
        <v>0</v>
      </c>
      <c r="V40" s="1" t="n">
        <v>0</v>
      </c>
      <c r="W40" s="1" t="n">
        <v>0</v>
      </c>
    </row>
    <row r="41" customFormat="false" ht="12.75" hidden="false" customHeight="false" outlineLevel="0" collapsed="false">
      <c r="B41" s="19" t="n">
        <v>36434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v>0</v>
      </c>
      <c r="K41" s="1" t="n">
        <v>0</v>
      </c>
      <c r="L41" s="1" t="n">
        <v>0</v>
      </c>
      <c r="M41" s="1" t="n">
        <v>0</v>
      </c>
      <c r="N41" s="1" t="n">
        <v>0</v>
      </c>
      <c r="O41" s="1" t="n">
        <v>0</v>
      </c>
      <c r="P41" s="1" t="n">
        <v>0</v>
      </c>
      <c r="Q41" s="1" t="n">
        <v>0</v>
      </c>
      <c r="R41" s="1" t="n">
        <v>0</v>
      </c>
      <c r="S41" s="1" t="n">
        <v>0</v>
      </c>
      <c r="T41" s="1" t="n">
        <v>0</v>
      </c>
      <c r="U41" s="1" t="n">
        <v>0</v>
      </c>
      <c r="V41" s="1" t="n">
        <v>0</v>
      </c>
      <c r="W41" s="1" t="n">
        <v>0</v>
      </c>
    </row>
    <row r="42" customFormat="false" ht="12.75" hidden="false" customHeight="false" outlineLevel="0" collapsed="false">
      <c r="B42" s="19" t="n">
        <v>36465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v>1737</v>
      </c>
      <c r="K42" s="1" t="n">
        <v>1737</v>
      </c>
      <c r="L42" s="1" t="n">
        <v>1737</v>
      </c>
      <c r="M42" s="1" t="n">
        <v>1737</v>
      </c>
      <c r="N42" s="1" t="n">
        <v>1725</v>
      </c>
      <c r="O42" s="1" t="n">
        <v>1725</v>
      </c>
      <c r="P42" s="1" t="n">
        <v>1725</v>
      </c>
      <c r="Q42" s="1" t="n">
        <v>1725</v>
      </c>
      <c r="R42" s="1" t="n">
        <v>0</v>
      </c>
      <c r="S42" s="1" t="n">
        <v>0</v>
      </c>
      <c r="T42" s="1" t="n">
        <v>0</v>
      </c>
      <c r="U42" s="1" t="n">
        <v>0</v>
      </c>
      <c r="V42" s="1" t="n">
        <v>0</v>
      </c>
      <c r="W42" s="1" t="n">
        <v>0</v>
      </c>
    </row>
    <row r="43" customFormat="false" ht="12.75" hidden="false" customHeight="false" outlineLevel="0" collapsed="false">
      <c r="B43" s="19" t="n">
        <v>36495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/>
      <c r="K43" s="1"/>
      <c r="L43" s="1"/>
      <c r="M43" s="1"/>
      <c r="N43" s="1"/>
      <c r="O43" s="1"/>
      <c r="P43" s="1"/>
      <c r="Q43" s="1"/>
      <c r="R43" s="1" t="n">
        <v>0</v>
      </c>
      <c r="S43" s="1" t="n">
        <v>0</v>
      </c>
      <c r="T43" s="1" t="n">
        <v>0</v>
      </c>
      <c r="U43" s="1" t="n">
        <v>0</v>
      </c>
      <c r="V43" s="1" t="n">
        <v>0</v>
      </c>
      <c r="W43" s="1" t="n">
        <v>0</v>
      </c>
    </row>
    <row r="44" customFormat="false" ht="12.75" hidden="false" customHeight="false" outlineLevel="0" collapsed="false">
      <c r="B44" s="19" t="n">
        <v>36526</v>
      </c>
      <c r="D44" s="1" t="n">
        <v>1688</v>
      </c>
      <c r="E44" s="1" t="n">
        <v>1688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v>868</v>
      </c>
      <c r="K44" s="1" t="n">
        <v>868</v>
      </c>
      <c r="L44" s="1" t="n">
        <v>868</v>
      </c>
      <c r="M44" s="1" t="n">
        <v>868</v>
      </c>
      <c r="N44" s="1" t="n">
        <v>863</v>
      </c>
      <c r="O44" s="1" t="n">
        <v>863</v>
      </c>
      <c r="P44" s="1" t="n">
        <v>863</v>
      </c>
      <c r="Q44" s="1" t="n">
        <v>863</v>
      </c>
      <c r="R44" s="1" t="n">
        <v>1800</v>
      </c>
      <c r="S44" s="1" t="n">
        <v>1800</v>
      </c>
      <c r="T44" s="1" t="n">
        <v>1800</v>
      </c>
      <c r="U44" s="1" t="n">
        <v>1800</v>
      </c>
      <c r="V44" s="1" t="n">
        <v>1785</v>
      </c>
      <c r="W44" s="1" t="n">
        <v>1785</v>
      </c>
    </row>
    <row r="45" customFormat="false" ht="12.75" hidden="false" customHeight="false" outlineLevel="0" collapsed="false">
      <c r="B45" s="19" t="n">
        <v>36557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v>0</v>
      </c>
      <c r="K45" s="1" t="n">
        <v>0</v>
      </c>
      <c r="L45" s="1" t="n">
        <v>0</v>
      </c>
      <c r="M45" s="1" t="n">
        <v>0</v>
      </c>
      <c r="N45" s="1" t="n">
        <v>0</v>
      </c>
      <c r="O45" s="1" t="n">
        <v>0</v>
      </c>
      <c r="P45" s="1" t="n">
        <v>0</v>
      </c>
      <c r="Q45" s="1" t="n">
        <v>0</v>
      </c>
      <c r="R45" s="1" t="n">
        <v>0</v>
      </c>
      <c r="S45" s="1" t="n">
        <v>0</v>
      </c>
      <c r="T45" s="1" t="n">
        <v>0</v>
      </c>
      <c r="U45" s="1" t="n">
        <v>0</v>
      </c>
      <c r="V45" s="1" t="n">
        <v>0</v>
      </c>
      <c r="W45" s="1" t="n">
        <v>0</v>
      </c>
    </row>
    <row r="46" customFormat="false" ht="12.75" hidden="false" customHeight="false" outlineLevel="0" collapsed="false">
      <c r="B46" s="46" t="s">
        <v>47</v>
      </c>
      <c r="C46" s="46"/>
      <c r="D46" s="47" t="n">
        <f aca="false">SUM(D27:D45)</f>
        <v>3376</v>
      </c>
      <c r="E46" s="47" t="n">
        <f aca="false">SUM(E27:E45)</f>
        <v>3376</v>
      </c>
      <c r="F46" s="47" t="n">
        <f aca="false">SUM(F27:F45)</f>
        <v>1691</v>
      </c>
      <c r="G46" s="47" t="n">
        <f aca="false">SUM(G27:G45)</f>
        <v>1691</v>
      </c>
      <c r="H46" s="47" t="n">
        <f aca="false">SUM(H27:H45)</f>
        <v>1691</v>
      </c>
      <c r="I46" s="47" t="n">
        <f aca="false">SUM(I27:I45)</f>
        <v>1691</v>
      </c>
      <c r="J46" s="47" t="n">
        <f aca="false">SUM(J27:J45)</f>
        <v>2605</v>
      </c>
      <c r="K46" s="47" t="n">
        <f aca="false">SUM(K27:K45)</f>
        <v>2605</v>
      </c>
      <c r="L46" s="47" t="n">
        <f aca="false">SUM(L27:L45)</f>
        <v>2605</v>
      </c>
      <c r="M46" s="47" t="n">
        <f aca="false">SUM(M27:M45)</f>
        <v>2605</v>
      </c>
      <c r="N46" s="47" t="n">
        <f aca="false">SUM(N27:N45)</f>
        <v>2588</v>
      </c>
      <c r="O46" s="47" t="n">
        <f aca="false">SUM(O27:O45)</f>
        <v>2588</v>
      </c>
      <c r="P46" s="47" t="n">
        <f aca="false">SUM(P27:P45)</f>
        <v>2588</v>
      </c>
      <c r="Q46" s="47" t="n">
        <f aca="false">SUM(Q27:Q45)</f>
        <v>2588</v>
      </c>
      <c r="R46" s="47" t="n">
        <f aca="false">SUM(R27:R45)</f>
        <v>1800</v>
      </c>
      <c r="S46" s="47" t="n">
        <f aca="false">SUM(S27:S45)</f>
        <v>1800</v>
      </c>
      <c r="T46" s="47" t="n">
        <f aca="false">SUM(T27:T45)</f>
        <v>1800</v>
      </c>
      <c r="U46" s="47" t="n">
        <f aca="false">SUM(U27:U45)</f>
        <v>1800</v>
      </c>
      <c r="V46" s="47" t="n">
        <f aca="false">SUM(V27:V45)</f>
        <v>1785</v>
      </c>
      <c r="W46" s="47" t="n">
        <f aca="false">SUM(W27:W45)</f>
        <v>1785</v>
      </c>
    </row>
    <row r="48" customFormat="false" ht="12.75" hidden="false" customHeight="false" outlineLevel="0" collapsed="false">
      <c r="B48" s="0" t="s">
        <v>48</v>
      </c>
      <c r="F48" s="48" t="n">
        <f aca="false">SUM(D46:W46)</f>
        <v>45058</v>
      </c>
    </row>
    <row r="50" customFormat="false" ht="12.75" hidden="false" customHeight="false" outlineLevel="0" collapsed="false">
      <c r="A50" s="0" t="s">
        <v>49</v>
      </c>
    </row>
    <row r="51" customFormat="false" ht="12.75" hidden="false" customHeight="false" outlineLevel="0" collapsed="false">
      <c r="A51" s="0" t="n">
        <v>1</v>
      </c>
      <c r="B51" s="19" t="n">
        <v>36586</v>
      </c>
      <c r="D51" s="1" t="n">
        <f aca="false">1688*$D$24</f>
        <v>1688</v>
      </c>
      <c r="E51" s="1" t="n">
        <f aca="false">0*$E$24</f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v>0</v>
      </c>
      <c r="K51" s="1" t="n">
        <v>0</v>
      </c>
      <c r="L51" s="1" t="n">
        <v>0</v>
      </c>
      <c r="M51" s="1" t="n">
        <v>0</v>
      </c>
      <c r="N51" s="1" t="n">
        <v>0</v>
      </c>
      <c r="O51" s="1" t="n">
        <v>0</v>
      </c>
      <c r="P51" s="1" t="n">
        <v>0</v>
      </c>
      <c r="Q51" s="1" t="n">
        <v>0</v>
      </c>
      <c r="R51" s="1" t="n">
        <v>0</v>
      </c>
      <c r="S51" s="1" t="n">
        <v>0</v>
      </c>
      <c r="T51" s="1" t="n">
        <v>0</v>
      </c>
      <c r="U51" s="1" t="n">
        <v>0</v>
      </c>
      <c r="V51" s="1" t="n">
        <v>0</v>
      </c>
      <c r="W51" s="1" t="n">
        <v>0</v>
      </c>
    </row>
    <row r="52" customFormat="false" ht="12.75" hidden="false" customHeight="false" outlineLevel="0" collapsed="false">
      <c r="A52" s="0" t="n">
        <v>2</v>
      </c>
      <c r="B52" s="19" t="n">
        <v>36617</v>
      </c>
      <c r="D52" s="1" t="n">
        <f aca="false">1857*$D$24</f>
        <v>1857</v>
      </c>
      <c r="E52" s="1" t="n">
        <f aca="false">1383*$E$24</f>
        <v>1383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868*J$24</f>
        <v>868</v>
      </c>
      <c r="K52" s="1" t="n">
        <f aca="false">868*K$24</f>
        <v>868</v>
      </c>
      <c r="L52" s="1" t="n">
        <f aca="false">868*L$24</f>
        <v>868</v>
      </c>
      <c r="M52" s="1" t="n">
        <f aca="false">868*M$24</f>
        <v>868</v>
      </c>
      <c r="N52" s="1" t="n">
        <f aca="false">863*N$24</f>
        <v>863</v>
      </c>
      <c r="O52" s="1" t="n">
        <f aca="false">863*O$24</f>
        <v>863</v>
      </c>
      <c r="P52" s="1" t="n">
        <f aca="false">863*P$24</f>
        <v>863</v>
      </c>
      <c r="Q52" s="1" t="n">
        <f aca="false">863*Q$24</f>
        <v>863</v>
      </c>
      <c r="R52" s="1" t="n">
        <v>0</v>
      </c>
      <c r="S52" s="1" t="n">
        <v>0</v>
      </c>
      <c r="T52" s="1" t="n">
        <v>0</v>
      </c>
      <c r="U52" s="1" t="n">
        <v>0</v>
      </c>
      <c r="V52" s="1" t="n">
        <v>0</v>
      </c>
      <c r="W52" s="1" t="n">
        <v>0</v>
      </c>
    </row>
    <row r="53" customFormat="false" ht="12.75" hidden="false" customHeight="false" outlineLevel="0" collapsed="false">
      <c r="A53" s="0" t="n">
        <v>3</v>
      </c>
      <c r="B53" s="19" t="n">
        <v>36647</v>
      </c>
      <c r="D53" s="1" t="n">
        <f aca="false">1857*$D$24</f>
        <v>1857</v>
      </c>
      <c r="E53" s="1" t="n">
        <f aca="false">1745*$E$24</f>
        <v>1745</v>
      </c>
      <c r="F53" s="1" t="n">
        <f aca="false">1691*F$24</f>
        <v>1691</v>
      </c>
      <c r="G53" s="1" t="n">
        <f aca="false">1691*G$24</f>
        <v>1691</v>
      </c>
      <c r="H53" s="1" t="n">
        <v>0</v>
      </c>
      <c r="I53" s="1" t="n">
        <v>0</v>
      </c>
      <c r="J53" s="1" t="n">
        <v>0</v>
      </c>
      <c r="K53" s="1" t="n">
        <v>0</v>
      </c>
      <c r="L53" s="1" t="n">
        <v>0</v>
      </c>
      <c r="M53" s="1" t="n">
        <v>0</v>
      </c>
      <c r="N53" s="1" t="n">
        <v>0</v>
      </c>
      <c r="O53" s="1" t="n">
        <v>0</v>
      </c>
      <c r="P53" s="1" t="n">
        <v>0</v>
      </c>
      <c r="Q53" s="1" t="n">
        <v>0</v>
      </c>
      <c r="R53" s="1" t="n">
        <f aca="false">900*R$24</f>
        <v>900</v>
      </c>
      <c r="S53" s="1" t="n">
        <f aca="false">900*S$24</f>
        <v>900</v>
      </c>
      <c r="T53" s="1" t="n">
        <f aca="false">900*T$24</f>
        <v>900</v>
      </c>
      <c r="U53" s="1" t="n">
        <f aca="false">900*U$24</f>
        <v>900</v>
      </c>
      <c r="V53" s="1" t="n">
        <f aca="false">893*V$24</f>
        <v>893</v>
      </c>
      <c r="W53" s="1" t="n">
        <f aca="false">893*W$24</f>
        <v>893</v>
      </c>
    </row>
    <row r="54" customFormat="false" ht="12.75" hidden="false" customHeight="false" outlineLevel="0" collapsed="false">
      <c r="A54" s="0" t="n">
        <v>4</v>
      </c>
      <c r="B54" s="19" t="n">
        <v>36678</v>
      </c>
      <c r="D54" s="1" t="n">
        <f aca="false">1857*$D$24</f>
        <v>1857</v>
      </c>
      <c r="E54" s="1" t="n">
        <f aca="false">1745*$E$24</f>
        <v>1745</v>
      </c>
      <c r="F54" s="1" t="n">
        <v>0</v>
      </c>
      <c r="G54" s="1" t="n">
        <v>0</v>
      </c>
      <c r="H54" s="1" t="n">
        <f aca="false">1691*H$24</f>
        <v>1691</v>
      </c>
      <c r="I54" s="1" t="n">
        <f aca="false">1691*I$24</f>
        <v>1691</v>
      </c>
      <c r="J54" s="1" t="n">
        <v>0</v>
      </c>
      <c r="K54" s="1" t="n">
        <v>0</v>
      </c>
      <c r="L54" s="1" t="n">
        <v>0</v>
      </c>
      <c r="M54" s="1" t="n">
        <v>0</v>
      </c>
      <c r="N54" s="1" t="n">
        <v>0</v>
      </c>
      <c r="O54" s="1" t="n">
        <v>0</v>
      </c>
      <c r="P54" s="1" t="n">
        <v>0</v>
      </c>
      <c r="Q54" s="1" t="n">
        <v>0</v>
      </c>
      <c r="R54" s="1" t="n">
        <v>0</v>
      </c>
      <c r="S54" s="1" t="n">
        <v>0</v>
      </c>
      <c r="T54" s="1" t="n">
        <v>0</v>
      </c>
      <c r="U54" s="1" t="n">
        <v>0</v>
      </c>
      <c r="V54" s="1" t="n">
        <v>0</v>
      </c>
      <c r="W54" s="1" t="n">
        <v>0</v>
      </c>
    </row>
    <row r="55" customFormat="false" ht="12.75" hidden="false" customHeight="false" outlineLevel="0" collapsed="false">
      <c r="A55" s="0" t="n">
        <v>5</v>
      </c>
      <c r="B55" s="19" t="n">
        <v>36708</v>
      </c>
      <c r="D55" s="1" t="n">
        <f aca="false">1857*$D$24</f>
        <v>1857</v>
      </c>
      <c r="E55" s="1" t="n">
        <f aca="false">1745*$E$24</f>
        <v>1745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v>0</v>
      </c>
      <c r="K55" s="1" t="n">
        <v>0</v>
      </c>
      <c r="L55" s="1" t="n">
        <v>0</v>
      </c>
      <c r="M55" s="1" t="n">
        <v>0</v>
      </c>
      <c r="N55" s="1" t="n">
        <v>0</v>
      </c>
      <c r="O55" s="1" t="n">
        <v>0</v>
      </c>
      <c r="P55" s="1" t="n">
        <v>0</v>
      </c>
      <c r="Q55" s="1" t="n">
        <v>0</v>
      </c>
      <c r="R55" s="1" t="n">
        <v>0</v>
      </c>
      <c r="S55" s="1" t="n">
        <v>0</v>
      </c>
      <c r="T55" s="1" t="n">
        <v>0</v>
      </c>
      <c r="U55" s="1" t="n">
        <v>0</v>
      </c>
      <c r="V55" s="1" t="n">
        <v>0</v>
      </c>
      <c r="W55" s="1" t="n">
        <v>0</v>
      </c>
    </row>
    <row r="56" customFormat="false" ht="12.75" hidden="false" customHeight="false" outlineLevel="0" collapsed="false">
      <c r="A56" s="0" t="n">
        <v>6</v>
      </c>
      <c r="B56" s="19" t="n">
        <v>36739</v>
      </c>
      <c r="D56" s="1" t="n">
        <f aca="false">1857*$D$24</f>
        <v>1857</v>
      </c>
      <c r="E56" s="1" t="n">
        <f aca="false">1745*$E$24</f>
        <v>1745</v>
      </c>
      <c r="F56" s="1" t="n">
        <f aca="false">1691*F$24</f>
        <v>1691</v>
      </c>
      <c r="G56" s="1" t="n">
        <f aca="false">1691*G$24</f>
        <v>1691</v>
      </c>
      <c r="H56" s="1" t="n">
        <v>0</v>
      </c>
      <c r="I56" s="1" t="n">
        <v>0</v>
      </c>
      <c r="J56" s="1" t="n">
        <f aca="false">1216*J$24</f>
        <v>1216</v>
      </c>
      <c r="K56" s="1" t="n">
        <f aca="false">1216*K$24</f>
        <v>1216</v>
      </c>
      <c r="L56" s="1" t="n">
        <f aca="false">1216*L$24</f>
        <v>1216</v>
      </c>
      <c r="M56" s="1" t="n">
        <f aca="false">1216*M$24</f>
        <v>1216</v>
      </c>
      <c r="N56" s="1" t="n">
        <v>0</v>
      </c>
      <c r="O56" s="1" t="n">
        <v>0</v>
      </c>
      <c r="P56" s="1" t="n">
        <v>0</v>
      </c>
      <c r="Q56" s="1" t="n">
        <v>0</v>
      </c>
      <c r="R56" s="1" t="n">
        <v>0</v>
      </c>
      <c r="S56" s="1" t="n">
        <v>0</v>
      </c>
      <c r="T56" s="1" t="n">
        <v>0</v>
      </c>
      <c r="U56" s="1" t="n">
        <v>0</v>
      </c>
      <c r="V56" s="1" t="n">
        <v>0</v>
      </c>
      <c r="W56" s="1" t="n">
        <v>0</v>
      </c>
    </row>
    <row r="57" customFormat="false" ht="12.75" hidden="false" customHeight="false" outlineLevel="0" collapsed="false">
      <c r="A57" s="0" t="n">
        <v>7</v>
      </c>
      <c r="B57" s="19" t="n">
        <v>36770</v>
      </c>
      <c r="D57" s="1" t="n">
        <f aca="false">1857*$D$24</f>
        <v>1857</v>
      </c>
      <c r="E57" s="1" t="n">
        <f aca="false">1745*$E$24</f>
        <v>1745</v>
      </c>
      <c r="F57" s="1" t="n">
        <f aca="false">1860*F$24</f>
        <v>1860</v>
      </c>
      <c r="G57" s="1" t="n">
        <f aca="false">1860*G$24</f>
        <v>1860</v>
      </c>
      <c r="H57" s="1" t="n">
        <v>0</v>
      </c>
      <c r="I57" s="1" t="n">
        <v>0</v>
      </c>
      <c r="J57" s="1" t="n">
        <f aca="false">1216*J$24</f>
        <v>1216</v>
      </c>
      <c r="K57" s="1" t="n">
        <f aca="false">1216*K$24</f>
        <v>1216</v>
      </c>
      <c r="L57" s="1" t="n">
        <f aca="false">1216*L$24</f>
        <v>1216</v>
      </c>
      <c r="M57" s="1" t="n">
        <f aca="false">1216*M$24</f>
        <v>1216</v>
      </c>
      <c r="N57" s="1" t="n">
        <v>0</v>
      </c>
      <c r="O57" s="1" t="n">
        <v>0</v>
      </c>
      <c r="P57" s="1" t="n">
        <v>0</v>
      </c>
      <c r="Q57" s="1" t="n">
        <v>0</v>
      </c>
      <c r="R57" s="1" t="n">
        <f aca="false">900*R$24</f>
        <v>900</v>
      </c>
      <c r="S57" s="1" t="n">
        <f aca="false">900*S$24</f>
        <v>900</v>
      </c>
      <c r="T57" s="1" t="n">
        <f aca="false">900*T$24</f>
        <v>900</v>
      </c>
      <c r="U57" s="1" t="n">
        <f aca="false">900*U$24</f>
        <v>900</v>
      </c>
      <c r="V57" s="1" t="n">
        <f aca="false">893*V$24</f>
        <v>893</v>
      </c>
      <c r="W57" s="1" t="n">
        <f aca="false">893*W$24</f>
        <v>893</v>
      </c>
    </row>
    <row r="58" customFormat="false" ht="12.75" hidden="false" customHeight="false" outlineLevel="0" collapsed="false">
      <c r="A58" s="0" t="n">
        <v>8</v>
      </c>
      <c r="B58" s="19" t="n">
        <v>36800</v>
      </c>
      <c r="D58" s="1" t="n">
        <f aca="false">1857*$D$24</f>
        <v>1857</v>
      </c>
      <c r="E58" s="1" t="n">
        <f aca="false">1745*$E$24</f>
        <v>1745</v>
      </c>
      <c r="F58" s="1" t="n">
        <f aca="false">1860*F$24</f>
        <v>1860</v>
      </c>
      <c r="G58" s="1" t="n">
        <f aca="false">1860*G$24</f>
        <v>1860</v>
      </c>
      <c r="H58" s="1" t="n">
        <f aca="false">1691*H$24</f>
        <v>1691</v>
      </c>
      <c r="I58" s="1" t="n">
        <f aca="false">1691*I$24</f>
        <v>1691</v>
      </c>
      <c r="J58" s="1" t="n">
        <f aca="false">1216*J$24</f>
        <v>1216</v>
      </c>
      <c r="K58" s="1" t="n">
        <f aca="false">1216*K$24</f>
        <v>1216</v>
      </c>
      <c r="L58" s="1" t="n">
        <f aca="false">1216*L$24</f>
        <v>1216</v>
      </c>
      <c r="M58" s="1" t="n">
        <f aca="false">1216*M$24</f>
        <v>1216</v>
      </c>
      <c r="N58" s="1" t="n">
        <f aca="false">1208*N$24</f>
        <v>1208</v>
      </c>
      <c r="O58" s="1" t="n">
        <f aca="false">1208*O$24</f>
        <v>1208</v>
      </c>
      <c r="P58" s="1" t="n">
        <v>0</v>
      </c>
      <c r="Q58" s="1" t="n">
        <v>0</v>
      </c>
      <c r="R58" s="1" t="n">
        <v>0</v>
      </c>
      <c r="S58" s="1" t="n">
        <v>0</v>
      </c>
      <c r="T58" s="1" t="n">
        <v>0</v>
      </c>
      <c r="U58" s="1" t="n">
        <v>0</v>
      </c>
      <c r="V58" s="1" t="n">
        <v>0</v>
      </c>
      <c r="W58" s="1" t="n">
        <v>0</v>
      </c>
    </row>
    <row r="59" customFormat="false" ht="12.75" hidden="false" customHeight="false" outlineLevel="0" collapsed="false">
      <c r="A59" s="0" t="n">
        <v>9</v>
      </c>
      <c r="B59" s="19" t="n">
        <v>36831</v>
      </c>
      <c r="D59" s="1" t="n">
        <f aca="false">1857*$D$24</f>
        <v>1857</v>
      </c>
      <c r="E59" s="1" t="n">
        <f aca="false">1745*$E$24</f>
        <v>1745</v>
      </c>
      <c r="F59" s="1" t="n">
        <f aca="false">1860*F$24</f>
        <v>1860</v>
      </c>
      <c r="G59" s="1" t="n">
        <f aca="false">1860*G$24</f>
        <v>1860</v>
      </c>
      <c r="H59" s="1" t="n">
        <f aca="false">1860*H$24</f>
        <v>1860</v>
      </c>
      <c r="I59" s="1" t="n">
        <f aca="false">1860*I$24</f>
        <v>1860</v>
      </c>
      <c r="J59" s="1" t="n">
        <f aca="false">1216*J$24</f>
        <v>1216</v>
      </c>
      <c r="K59" s="1" t="n">
        <f aca="false">1216*K$24</f>
        <v>1216</v>
      </c>
      <c r="L59" s="1" t="n">
        <f aca="false">1216*L$24</f>
        <v>1216</v>
      </c>
      <c r="M59" s="1" t="n">
        <f aca="false">1216*M$24</f>
        <v>1216</v>
      </c>
      <c r="N59" s="1" t="n">
        <f aca="false">1208*N$24</f>
        <v>1208</v>
      </c>
      <c r="O59" s="1" t="n">
        <f aca="false">1208*O$24</f>
        <v>1208</v>
      </c>
      <c r="P59" s="1" t="n">
        <v>0</v>
      </c>
      <c r="Q59" s="1" t="n">
        <v>0</v>
      </c>
      <c r="R59" s="1" t="n">
        <v>0</v>
      </c>
      <c r="S59" s="1" t="n">
        <v>0</v>
      </c>
      <c r="T59" s="1" t="n">
        <v>0</v>
      </c>
      <c r="U59" s="1" t="n">
        <v>0</v>
      </c>
      <c r="V59" s="1" t="n">
        <v>0</v>
      </c>
      <c r="W59" s="1" t="n">
        <v>0</v>
      </c>
    </row>
    <row r="60" customFormat="false" ht="12.75" hidden="false" customHeight="false" outlineLevel="0" collapsed="false">
      <c r="A60" s="0" t="n">
        <v>10</v>
      </c>
      <c r="B60" s="19" t="n">
        <v>36861</v>
      </c>
      <c r="D60" s="1" t="n">
        <f aca="false">1857*$D$24</f>
        <v>1857</v>
      </c>
      <c r="E60" s="1" t="n">
        <f aca="false">1745*$E$24</f>
        <v>1745</v>
      </c>
      <c r="F60" s="1" t="n">
        <f aca="false">1860*F$24</f>
        <v>1860</v>
      </c>
      <c r="G60" s="1" t="n">
        <f aca="false">1860*G$24</f>
        <v>1860</v>
      </c>
      <c r="H60" s="1" t="n">
        <f aca="false">1860*H$24</f>
        <v>1860</v>
      </c>
      <c r="I60" s="1" t="n">
        <f aca="false">1860*I$24</f>
        <v>1860</v>
      </c>
      <c r="J60" s="1" t="n">
        <f aca="false">1216*J$24</f>
        <v>1216</v>
      </c>
      <c r="K60" s="1" t="n">
        <f aca="false">1216*K$24</f>
        <v>1216</v>
      </c>
      <c r="L60" s="1" t="n">
        <f aca="false">1216*L$24</f>
        <v>1216</v>
      </c>
      <c r="M60" s="1" t="n">
        <f aca="false">1216*M$24</f>
        <v>1216</v>
      </c>
      <c r="N60" s="1" t="n">
        <f aca="false">1208*N$24</f>
        <v>1208</v>
      </c>
      <c r="O60" s="1" t="n">
        <f aca="false">1208*O$24</f>
        <v>1208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V60" s="1" t="n">
        <v>0</v>
      </c>
      <c r="W60" s="1" t="n">
        <v>0</v>
      </c>
    </row>
    <row r="61" customFormat="false" ht="12.75" hidden="false" customHeight="false" outlineLevel="0" collapsed="false">
      <c r="A61" s="0" t="n">
        <v>11</v>
      </c>
      <c r="B61" s="19" t="n">
        <v>36892</v>
      </c>
      <c r="D61" s="1" t="n">
        <f aca="false">1857*$D$24</f>
        <v>1857</v>
      </c>
      <c r="E61" s="1" t="n">
        <f aca="false">1745*$E$24</f>
        <v>1745</v>
      </c>
      <c r="F61" s="1" t="n">
        <f aca="false">1860*F$24</f>
        <v>1860</v>
      </c>
      <c r="G61" s="1" t="n">
        <f aca="false">1860*G$24</f>
        <v>1860</v>
      </c>
      <c r="H61" s="1" t="n">
        <f aca="false">1860*H$24</f>
        <v>1860</v>
      </c>
      <c r="I61" s="1" t="n">
        <f aca="false">1860*I$24</f>
        <v>1860</v>
      </c>
      <c r="J61" s="1" t="n">
        <f aca="false">1216*J$24</f>
        <v>1216</v>
      </c>
      <c r="K61" s="1" t="n">
        <f aca="false">1216*K$24</f>
        <v>1216</v>
      </c>
      <c r="L61" s="1" t="n">
        <f aca="false">1216*L$24</f>
        <v>1216</v>
      </c>
      <c r="M61" s="1" t="n">
        <f aca="false">1216*M$24</f>
        <v>1216</v>
      </c>
      <c r="N61" s="1" t="n">
        <f aca="false">1208*N$24</f>
        <v>1208</v>
      </c>
      <c r="O61" s="1" t="n">
        <f aca="false">1208*O$24</f>
        <v>1208</v>
      </c>
      <c r="P61" s="1" t="n">
        <v>0</v>
      </c>
      <c r="Q61" s="1" t="n">
        <v>0</v>
      </c>
      <c r="R61" s="1" t="n">
        <v>0</v>
      </c>
      <c r="S61" s="1" t="n">
        <v>0</v>
      </c>
      <c r="T61" s="1" t="n">
        <v>0</v>
      </c>
      <c r="U61" s="1" t="n">
        <v>0</v>
      </c>
      <c r="V61" s="1" t="n">
        <v>0</v>
      </c>
      <c r="W61" s="1" t="n">
        <v>0</v>
      </c>
    </row>
    <row r="62" customFormat="false" ht="12.75" hidden="false" customHeight="false" outlineLevel="0" collapsed="false">
      <c r="A62" s="0" t="n">
        <v>12</v>
      </c>
      <c r="B62" s="19" t="n">
        <v>36923</v>
      </c>
      <c r="D62" s="1" t="n">
        <f aca="false">1857*$D$24</f>
        <v>1857</v>
      </c>
      <c r="E62" s="1" t="n">
        <f aca="false">1745*$E$24</f>
        <v>1745</v>
      </c>
      <c r="F62" s="1" t="n">
        <f aca="false">1860*F$24</f>
        <v>1860</v>
      </c>
      <c r="G62" s="1" t="n">
        <f aca="false">1860*G$24</f>
        <v>1860</v>
      </c>
      <c r="H62" s="1" t="n">
        <f aca="false">1860*H$24</f>
        <v>1860</v>
      </c>
      <c r="I62" s="1" t="n">
        <f aca="false">1860*I$24</f>
        <v>1860</v>
      </c>
      <c r="J62" s="1" t="n">
        <f aca="false">1216*J$24</f>
        <v>1216</v>
      </c>
      <c r="K62" s="1" t="n">
        <f aca="false">1216*K$24</f>
        <v>1216</v>
      </c>
      <c r="L62" s="1" t="n">
        <f aca="false">1216*L$24</f>
        <v>1216</v>
      </c>
      <c r="M62" s="1" t="n">
        <f aca="false">1216*M$24</f>
        <v>1216</v>
      </c>
      <c r="N62" s="1" t="n">
        <f aca="false">1208*N$24</f>
        <v>1208</v>
      </c>
      <c r="O62" s="1" t="n">
        <f aca="false">1208*O$24</f>
        <v>1208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V62" s="1" t="n">
        <v>0</v>
      </c>
      <c r="W62" s="1" t="n">
        <v>0</v>
      </c>
    </row>
    <row r="63" customFormat="false" ht="12.75" hidden="false" customHeight="false" outlineLevel="0" collapsed="false">
      <c r="A63" s="0" t="n">
        <v>13</v>
      </c>
      <c r="B63" s="19" t="n">
        <v>36951</v>
      </c>
      <c r="D63" s="1" t="n">
        <f aca="false">8440*$D$24</f>
        <v>8440</v>
      </c>
      <c r="E63" s="1" t="n">
        <f aca="false">7932*$E$24</f>
        <v>7932</v>
      </c>
      <c r="F63" s="1" t="n">
        <f aca="false">1860*F$24</f>
        <v>1860</v>
      </c>
      <c r="G63" s="1" t="n">
        <f aca="false">1860*G$24</f>
        <v>1860</v>
      </c>
      <c r="H63" s="1" t="n">
        <f aca="false">1860*H$24</f>
        <v>1860</v>
      </c>
      <c r="I63" s="1" t="n">
        <f aca="false">1860*I$24</f>
        <v>1860</v>
      </c>
      <c r="J63" s="1" t="n">
        <f aca="false">1216*J$24</f>
        <v>1216</v>
      </c>
      <c r="K63" s="1" t="n">
        <f aca="false">1216*K$24</f>
        <v>1216</v>
      </c>
      <c r="L63" s="1" t="n">
        <f aca="false">1216*L$24</f>
        <v>1216</v>
      </c>
      <c r="M63" s="1" t="n">
        <f aca="false">1216*M$24</f>
        <v>1216</v>
      </c>
      <c r="N63" s="1" t="n">
        <f aca="false">1208*N$24</f>
        <v>1208</v>
      </c>
      <c r="O63" s="1" t="n">
        <f aca="false">1208*O$24</f>
        <v>1208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V63" s="1" t="n">
        <v>0</v>
      </c>
      <c r="W63" s="1" t="n">
        <v>0</v>
      </c>
    </row>
    <row r="64" customFormat="false" ht="12.75" hidden="false" customHeight="false" outlineLevel="0" collapsed="false">
      <c r="A64" s="0" t="n">
        <v>14</v>
      </c>
      <c r="B64" s="19" t="n">
        <v>36982</v>
      </c>
      <c r="D64" s="49" t="n">
        <f aca="false">1688*$D$24</f>
        <v>1688</v>
      </c>
      <c r="E64" s="49" t="n">
        <f aca="false">1586*$E$24</f>
        <v>1586</v>
      </c>
      <c r="F64" s="1" t="n">
        <f aca="false">1860*F$24</f>
        <v>1860</v>
      </c>
      <c r="G64" s="1" t="n">
        <f aca="false">1860*G$24</f>
        <v>1860</v>
      </c>
      <c r="H64" s="1" t="n">
        <f aca="false">1860*H$24</f>
        <v>1860</v>
      </c>
      <c r="I64" s="1" t="n">
        <f aca="false">1860*I$24</f>
        <v>1860</v>
      </c>
      <c r="J64" s="1" t="n">
        <f aca="false">1216*J$24</f>
        <v>1216</v>
      </c>
      <c r="K64" s="1" t="n">
        <f aca="false">1216*K$24</f>
        <v>1216</v>
      </c>
      <c r="L64" s="1" t="n">
        <f aca="false">1216*L$24</f>
        <v>1216</v>
      </c>
      <c r="M64" s="1" t="n">
        <f aca="false">1216*M$24</f>
        <v>1216</v>
      </c>
      <c r="N64" s="1" t="n">
        <f aca="false">1208*N$24</f>
        <v>1208</v>
      </c>
      <c r="O64" s="1" t="n">
        <f aca="false">1208*O$24</f>
        <v>1208</v>
      </c>
      <c r="P64" s="1" t="n">
        <v>0</v>
      </c>
      <c r="Q64" s="1" t="n">
        <v>0</v>
      </c>
      <c r="R64" s="1" t="n">
        <v>0</v>
      </c>
      <c r="S64" s="1" t="n">
        <v>0</v>
      </c>
      <c r="T64" s="1" t="n">
        <v>0</v>
      </c>
      <c r="U64" s="1" t="n">
        <v>0</v>
      </c>
      <c r="V64" s="1" t="n">
        <v>0</v>
      </c>
      <c r="W64" s="1" t="n">
        <v>0</v>
      </c>
    </row>
    <row r="65" customFormat="false" ht="12.75" hidden="false" customHeight="false" outlineLevel="0" collapsed="false">
      <c r="A65" s="0" t="n">
        <v>15</v>
      </c>
      <c r="B65" s="19" t="n">
        <v>37012</v>
      </c>
      <c r="D65" s="1" t="n">
        <v>0</v>
      </c>
      <c r="E65" s="1" t="n">
        <v>0</v>
      </c>
      <c r="F65" s="1" t="n">
        <f aca="false">1860*F$24</f>
        <v>1860</v>
      </c>
      <c r="G65" s="1" t="n">
        <f aca="false">1860*G$24</f>
        <v>1860</v>
      </c>
      <c r="H65" s="1" t="n">
        <f aca="false">1860*H$24</f>
        <v>1860</v>
      </c>
      <c r="I65" s="1" t="n">
        <f aca="false">1860*I$24</f>
        <v>1860</v>
      </c>
      <c r="J65" s="1" t="n">
        <f aca="false">1216*J$24</f>
        <v>1216</v>
      </c>
      <c r="K65" s="1" t="n">
        <f aca="false">1216*K$24</f>
        <v>1216</v>
      </c>
      <c r="L65" s="1" t="n">
        <f aca="false">1216*L$24</f>
        <v>1216</v>
      </c>
      <c r="M65" s="1" t="n">
        <f aca="false">1216*M$24</f>
        <v>1216</v>
      </c>
      <c r="N65" s="1" t="n">
        <f aca="false">1208*N$24</f>
        <v>1208</v>
      </c>
      <c r="O65" s="1" t="n">
        <f aca="false">1208*O$24</f>
        <v>1208</v>
      </c>
      <c r="P65" s="1" t="n">
        <f aca="false">1208*P$24</f>
        <v>1208</v>
      </c>
      <c r="Q65" s="1" t="n">
        <f aca="false">1208*Q$24</f>
        <v>1208</v>
      </c>
      <c r="R65" s="1" t="n">
        <v>0</v>
      </c>
      <c r="S65" s="1" t="n">
        <v>0</v>
      </c>
      <c r="T65" s="1" t="n">
        <v>0</v>
      </c>
      <c r="U65" s="1" t="n">
        <v>0</v>
      </c>
      <c r="V65" s="1" t="n">
        <v>0</v>
      </c>
      <c r="W65" s="1" t="n">
        <v>0</v>
      </c>
    </row>
    <row r="66" customFormat="false" ht="12.75" hidden="false" customHeight="false" outlineLevel="0" collapsed="false">
      <c r="A66" s="0" t="n">
        <v>16</v>
      </c>
      <c r="B66" s="19" t="n">
        <v>37043</v>
      </c>
      <c r="D66" s="1" t="n">
        <v>0</v>
      </c>
      <c r="E66" s="1" t="n">
        <v>0</v>
      </c>
      <c r="F66" s="1" t="n">
        <f aca="false">1860*F$24</f>
        <v>1860</v>
      </c>
      <c r="G66" s="1" t="n">
        <f aca="false">1860*G$24</f>
        <v>1860</v>
      </c>
      <c r="H66" s="1" t="n">
        <f aca="false">1860*H$24</f>
        <v>1860</v>
      </c>
      <c r="I66" s="1" t="n">
        <f aca="false">1860*I$24</f>
        <v>1860</v>
      </c>
      <c r="J66" s="1" t="n">
        <f aca="false">1216*J$24</f>
        <v>1216</v>
      </c>
      <c r="K66" s="1" t="n">
        <f aca="false">1216*K$24</f>
        <v>1216</v>
      </c>
      <c r="L66" s="1" t="n">
        <f aca="false">1216*L$24</f>
        <v>1216</v>
      </c>
      <c r="M66" s="1" t="n">
        <f aca="false">1216*M$24</f>
        <v>1216</v>
      </c>
      <c r="N66" s="1" t="n">
        <f aca="false">1208*N$24</f>
        <v>1208</v>
      </c>
      <c r="O66" s="1" t="n">
        <f aca="false">1208*O$24</f>
        <v>1208</v>
      </c>
      <c r="P66" s="1" t="n">
        <f aca="false">1208*P$24</f>
        <v>1208</v>
      </c>
      <c r="Q66" s="1" t="n">
        <f aca="false">1208*Q$24</f>
        <v>1208</v>
      </c>
      <c r="R66" s="1" t="n">
        <v>0</v>
      </c>
      <c r="S66" s="1" t="n">
        <v>0</v>
      </c>
      <c r="T66" s="1" t="n">
        <f aca="false">630*T$24</f>
        <v>630</v>
      </c>
      <c r="U66" s="1" t="n">
        <f aca="false">630*U$24</f>
        <v>630</v>
      </c>
      <c r="V66" s="1" t="n">
        <v>0</v>
      </c>
      <c r="W66" s="1" t="n">
        <v>0</v>
      </c>
    </row>
    <row r="67" customFormat="false" ht="12.75" hidden="false" customHeight="false" outlineLevel="0" collapsed="false">
      <c r="A67" s="0" t="n">
        <v>17</v>
      </c>
      <c r="B67" s="19" t="n">
        <v>37073</v>
      </c>
      <c r="D67" s="1" t="n">
        <v>0</v>
      </c>
      <c r="E67" s="1" t="n">
        <v>0</v>
      </c>
      <c r="F67" s="1" t="n">
        <f aca="false">8454*F$24</f>
        <v>8454</v>
      </c>
      <c r="G67" s="1" t="n">
        <f aca="false">8454*G$24</f>
        <v>8454</v>
      </c>
      <c r="H67" s="1" t="n">
        <f aca="false">1860*H$24</f>
        <v>1860</v>
      </c>
      <c r="I67" s="1" t="n">
        <f aca="false">1860*I$24</f>
        <v>1860</v>
      </c>
      <c r="J67" s="1" t="n">
        <f aca="false">1216*J$24</f>
        <v>1216</v>
      </c>
      <c r="K67" s="1" t="n">
        <f aca="false">1216*K$24</f>
        <v>1216</v>
      </c>
      <c r="L67" s="1" t="n">
        <f aca="false">1216*L$24</f>
        <v>1216</v>
      </c>
      <c r="M67" s="1" t="n">
        <f aca="false">1216*M$24</f>
        <v>1216</v>
      </c>
      <c r="N67" s="1" t="n">
        <f aca="false">1208*N$24</f>
        <v>1208</v>
      </c>
      <c r="O67" s="1" t="n">
        <f aca="false">1208*O$24</f>
        <v>1208</v>
      </c>
      <c r="P67" s="1" t="n">
        <f aca="false">1208*P$24</f>
        <v>1208</v>
      </c>
      <c r="Q67" s="1" t="n">
        <f aca="false">1208*Q$24</f>
        <v>1208</v>
      </c>
      <c r="R67" s="1" t="n">
        <f aca="false">1260*R$24</f>
        <v>1260</v>
      </c>
      <c r="S67" s="1" t="n">
        <f aca="false">1260*S$24</f>
        <v>1260</v>
      </c>
      <c r="T67" s="1" t="n">
        <f aca="false">1260*T$24</f>
        <v>1260</v>
      </c>
      <c r="U67" s="1" t="n">
        <f aca="false">1260*U$24</f>
        <v>1260</v>
      </c>
      <c r="V67" s="1" t="n">
        <v>0</v>
      </c>
      <c r="W67" s="1" t="n">
        <v>0</v>
      </c>
    </row>
    <row r="68" customFormat="false" ht="12.75" hidden="false" customHeight="false" outlineLevel="0" collapsed="false">
      <c r="A68" s="0" t="n">
        <v>18</v>
      </c>
      <c r="B68" s="19" t="n">
        <v>37104</v>
      </c>
      <c r="D68" s="1" t="n">
        <v>0</v>
      </c>
      <c r="E68" s="1" t="n">
        <v>0</v>
      </c>
      <c r="F68" s="49" t="n">
        <f aca="false">1691*F$24</f>
        <v>1691</v>
      </c>
      <c r="G68" s="49" t="n">
        <f aca="false">1691*G$24</f>
        <v>1691</v>
      </c>
      <c r="H68" s="1" t="n">
        <f aca="false">1860*H$24</f>
        <v>1860</v>
      </c>
      <c r="I68" s="1" t="n">
        <f aca="false">1860*I$24</f>
        <v>1860</v>
      </c>
      <c r="J68" s="1" t="n">
        <f aca="false">1216*J$24</f>
        <v>1216</v>
      </c>
      <c r="K68" s="1" t="n">
        <f aca="false">1216*K$24</f>
        <v>1216</v>
      </c>
      <c r="L68" s="1" t="n">
        <f aca="false">1216*L$24</f>
        <v>1216</v>
      </c>
      <c r="M68" s="1" t="n">
        <f aca="false">1216*M$24</f>
        <v>1216</v>
      </c>
      <c r="N68" s="1" t="n">
        <f aca="false">1208*N$24</f>
        <v>1208</v>
      </c>
      <c r="O68" s="1" t="n">
        <f aca="false">1208*O$24</f>
        <v>1208</v>
      </c>
      <c r="P68" s="1" t="n">
        <f aca="false">1208*P$24</f>
        <v>1208</v>
      </c>
      <c r="Q68" s="1" t="n">
        <f aca="false">1208*Q$24</f>
        <v>1208</v>
      </c>
      <c r="R68" s="1" t="n">
        <f aca="false">1260*R$24</f>
        <v>1260</v>
      </c>
      <c r="S68" s="1" t="n">
        <f aca="false">1260*S$24</f>
        <v>1260</v>
      </c>
      <c r="T68" s="1" t="n">
        <f aca="false">1260*T$24</f>
        <v>1260</v>
      </c>
      <c r="U68" s="1" t="n">
        <f aca="false">1260*U$24</f>
        <v>1260</v>
      </c>
      <c r="V68" s="1" t="n">
        <v>0</v>
      </c>
      <c r="W68" s="1" t="n">
        <v>0</v>
      </c>
    </row>
    <row r="69" customFormat="false" ht="12.75" hidden="false" customHeight="false" outlineLevel="0" collapsed="false">
      <c r="A69" s="0" t="n">
        <v>19</v>
      </c>
      <c r="B69" s="19" t="n">
        <v>37135</v>
      </c>
      <c r="D69" s="1" t="n">
        <v>0</v>
      </c>
      <c r="E69" s="1" t="n">
        <v>0</v>
      </c>
      <c r="F69" s="1" t="n">
        <v>0</v>
      </c>
      <c r="G69" s="1" t="n">
        <v>0</v>
      </c>
      <c r="H69" s="1" t="n">
        <f aca="false">8454*H$24</f>
        <v>8454</v>
      </c>
      <c r="I69" s="1" t="n">
        <f aca="false">8454*I$24</f>
        <v>8454</v>
      </c>
      <c r="J69" s="1" t="n">
        <f aca="false">1216*J$24</f>
        <v>1216</v>
      </c>
      <c r="K69" s="1" t="n">
        <f aca="false">1216*K$24</f>
        <v>1216</v>
      </c>
      <c r="L69" s="1" t="n">
        <f aca="false">1216*L$24</f>
        <v>1216</v>
      </c>
      <c r="M69" s="1" t="n">
        <f aca="false">1216*M$24</f>
        <v>1216</v>
      </c>
      <c r="N69" s="1" t="n">
        <f aca="false">1208*N$24</f>
        <v>1208</v>
      </c>
      <c r="O69" s="1" t="n">
        <f aca="false">1208*O$24</f>
        <v>1208</v>
      </c>
      <c r="P69" s="1" t="n">
        <f aca="false">1208*P$24</f>
        <v>1208</v>
      </c>
      <c r="Q69" s="1" t="n">
        <f aca="false">1208*Q$24</f>
        <v>1208</v>
      </c>
      <c r="R69" s="1" t="n">
        <f aca="false">1260*R$24</f>
        <v>1260</v>
      </c>
      <c r="S69" s="1" t="n">
        <f aca="false">1260*S$24</f>
        <v>1260</v>
      </c>
      <c r="T69" s="1" t="n">
        <f aca="false">1260*T$24</f>
        <v>1260</v>
      </c>
      <c r="U69" s="1" t="n">
        <f aca="false">1260*U$24</f>
        <v>1260</v>
      </c>
      <c r="V69" s="1" t="n">
        <v>0</v>
      </c>
      <c r="W69" s="1" t="n">
        <v>0</v>
      </c>
    </row>
    <row r="70" customFormat="false" ht="12.75" hidden="false" customHeight="false" outlineLevel="0" collapsed="false">
      <c r="A70" s="0" t="n">
        <v>20</v>
      </c>
      <c r="B70" s="19" t="n">
        <v>37165</v>
      </c>
      <c r="D70" s="1" t="n">
        <v>0</v>
      </c>
      <c r="E70" s="1" t="n">
        <v>0</v>
      </c>
      <c r="F70" s="1" t="n">
        <v>0</v>
      </c>
      <c r="G70" s="1" t="n">
        <v>0</v>
      </c>
      <c r="H70" s="49" t="n">
        <f aca="false">1691*H$24</f>
        <v>1691</v>
      </c>
      <c r="I70" s="49" t="n">
        <f aca="false">1691*I$24</f>
        <v>1691</v>
      </c>
      <c r="J70" s="1" t="n">
        <f aca="false">1216*J$24</f>
        <v>1216</v>
      </c>
      <c r="K70" s="1" t="n">
        <f aca="false">1216*K$24</f>
        <v>1216</v>
      </c>
      <c r="L70" s="1" t="n">
        <f aca="false">1216*L$24</f>
        <v>1216</v>
      </c>
      <c r="M70" s="1" t="n">
        <f aca="false">1216*M$24</f>
        <v>1216</v>
      </c>
      <c r="N70" s="1" t="n">
        <f aca="false">1208*N$24</f>
        <v>1208</v>
      </c>
      <c r="O70" s="1" t="n">
        <f aca="false">1208*O$24</f>
        <v>1208</v>
      </c>
      <c r="P70" s="1" t="n">
        <f aca="false">1208*P$24</f>
        <v>1208</v>
      </c>
      <c r="Q70" s="1" t="n">
        <f aca="false">1208*Q$24</f>
        <v>1208</v>
      </c>
      <c r="R70" s="1" t="n">
        <f aca="false">1260*R$24</f>
        <v>1260</v>
      </c>
      <c r="S70" s="1" t="n">
        <f aca="false">1260*S$24</f>
        <v>1260</v>
      </c>
      <c r="T70" s="1" t="n">
        <f aca="false">1260*T$24</f>
        <v>1260</v>
      </c>
      <c r="U70" s="1" t="n">
        <f aca="false">1260*U$24</f>
        <v>1260</v>
      </c>
      <c r="V70" s="1" t="n">
        <f aca="false">1250*V$24</f>
        <v>1250</v>
      </c>
      <c r="W70" s="1" t="n">
        <f aca="false">1250*W$24</f>
        <v>1250</v>
      </c>
    </row>
    <row r="71" customFormat="false" ht="12.75" hidden="false" customHeight="false" outlineLevel="0" collapsed="false">
      <c r="A71" s="0" t="n">
        <v>21</v>
      </c>
      <c r="B71" s="19" t="n">
        <v>37196</v>
      </c>
      <c r="D71" s="1" t="n">
        <v>0</v>
      </c>
      <c r="E71" s="1" t="n">
        <v>0</v>
      </c>
      <c r="F71" s="1" t="n">
        <v>0</v>
      </c>
      <c r="G71" s="1" t="n">
        <v>0</v>
      </c>
      <c r="H71" s="1" t="n">
        <v>0</v>
      </c>
      <c r="I71" s="1" t="n">
        <v>0</v>
      </c>
      <c r="J71" s="1" t="n">
        <f aca="false">1216*J$24</f>
        <v>1216</v>
      </c>
      <c r="K71" s="1" t="n">
        <f aca="false">1216*K$24</f>
        <v>1216</v>
      </c>
      <c r="L71" s="1" t="n">
        <f aca="false">1216*L$24</f>
        <v>1216</v>
      </c>
      <c r="M71" s="1" t="n">
        <f aca="false">1216*M$24</f>
        <v>1216</v>
      </c>
      <c r="N71" s="1" t="n">
        <f aca="false">1208*N$24</f>
        <v>1208</v>
      </c>
      <c r="O71" s="1" t="n">
        <f aca="false">1208*O$24</f>
        <v>1208</v>
      </c>
      <c r="P71" s="1" t="n">
        <f aca="false">1208*P$24</f>
        <v>1208</v>
      </c>
      <c r="Q71" s="1" t="n">
        <f aca="false">1208*Q$24</f>
        <v>1208</v>
      </c>
      <c r="R71" s="1" t="n">
        <f aca="false">1260*R$24</f>
        <v>1260</v>
      </c>
      <c r="S71" s="1" t="n">
        <f aca="false">1260*S$24</f>
        <v>1260</v>
      </c>
      <c r="T71" s="1" t="n">
        <f aca="false">1260*T$24</f>
        <v>1260</v>
      </c>
      <c r="U71" s="1" t="n">
        <f aca="false">1260*U$24</f>
        <v>1260</v>
      </c>
      <c r="V71" s="1" t="n">
        <f aca="false">1250*V$24</f>
        <v>1250</v>
      </c>
      <c r="W71" s="1" t="n">
        <f aca="false">1250*W$24</f>
        <v>1250</v>
      </c>
    </row>
    <row r="72" customFormat="false" ht="12.75" hidden="false" customHeight="false" outlineLevel="0" collapsed="false">
      <c r="A72" s="0" t="n">
        <v>22</v>
      </c>
      <c r="B72" s="19" t="n">
        <v>37226</v>
      </c>
      <c r="D72" s="1" t="n">
        <v>0</v>
      </c>
      <c r="E72" s="1" t="n">
        <v>0</v>
      </c>
      <c r="F72" s="1" t="n">
        <v>0</v>
      </c>
      <c r="G72" s="1" t="n">
        <v>0</v>
      </c>
      <c r="H72" s="1" t="n">
        <v>0</v>
      </c>
      <c r="I72" s="1" t="n">
        <v>0</v>
      </c>
      <c r="J72" s="1" t="n">
        <f aca="false">1390*J$24</f>
        <v>1390</v>
      </c>
      <c r="K72" s="1" t="n">
        <f aca="false">1390*K$24</f>
        <v>1390</v>
      </c>
      <c r="L72" s="1" t="n">
        <f aca="false">1390*L$24</f>
        <v>1390</v>
      </c>
      <c r="M72" s="1" t="n">
        <f aca="false">1390*M$24</f>
        <v>1390</v>
      </c>
      <c r="N72" s="1" t="n">
        <f aca="false">1208*N$24</f>
        <v>1208</v>
      </c>
      <c r="O72" s="1" t="n">
        <f aca="false">1208*O$24</f>
        <v>1208</v>
      </c>
      <c r="P72" s="1" t="n">
        <f aca="false">1208*P$24</f>
        <v>1208</v>
      </c>
      <c r="Q72" s="1" t="n">
        <f aca="false">1208*Q$24</f>
        <v>1208</v>
      </c>
      <c r="R72" s="1" t="n">
        <f aca="false">1260*R$24</f>
        <v>1260</v>
      </c>
      <c r="S72" s="1" t="n">
        <f aca="false">1260*S$24</f>
        <v>1260</v>
      </c>
      <c r="T72" s="1" t="n">
        <f aca="false">1260*T$24</f>
        <v>1260</v>
      </c>
      <c r="U72" s="1" t="n">
        <f aca="false">1260*U$24</f>
        <v>1260</v>
      </c>
      <c r="V72" s="1" t="n">
        <f aca="false">1250*V$24</f>
        <v>1250</v>
      </c>
      <c r="W72" s="1" t="n">
        <f aca="false">1250*W$24</f>
        <v>1250</v>
      </c>
    </row>
    <row r="73" customFormat="false" ht="12.75" hidden="false" customHeight="false" outlineLevel="0" collapsed="false">
      <c r="A73" s="0" t="n">
        <v>23</v>
      </c>
      <c r="B73" s="19" t="n">
        <v>37257</v>
      </c>
      <c r="D73" s="1" t="n">
        <v>0</v>
      </c>
      <c r="E73" s="1" t="n">
        <v>0</v>
      </c>
      <c r="F73" s="1" t="n">
        <v>0</v>
      </c>
      <c r="G73" s="1" t="n">
        <v>0</v>
      </c>
      <c r="H73" s="1" t="n">
        <v>0</v>
      </c>
      <c r="I73" s="1" t="n">
        <v>0</v>
      </c>
      <c r="J73" s="1" t="n">
        <f aca="false">8685*J$24</f>
        <v>8685</v>
      </c>
      <c r="K73" s="1" t="n">
        <f aca="false">8685*K$24</f>
        <v>8685</v>
      </c>
      <c r="L73" s="1" t="n">
        <f aca="false">8685*L$24</f>
        <v>8685</v>
      </c>
      <c r="M73" s="1" t="n">
        <f aca="false">8685*M$24</f>
        <v>8685</v>
      </c>
      <c r="N73" s="1" t="n">
        <f aca="false">1208*N$24</f>
        <v>1208</v>
      </c>
      <c r="O73" s="1" t="n">
        <f aca="false">1208*O$24</f>
        <v>1208</v>
      </c>
      <c r="P73" s="1" t="n">
        <f aca="false">1208*P$24</f>
        <v>1208</v>
      </c>
      <c r="Q73" s="1" t="n">
        <f aca="false">1208*Q$24</f>
        <v>1208</v>
      </c>
      <c r="R73" s="1" t="n">
        <f aca="false">1260*R$24</f>
        <v>1260</v>
      </c>
      <c r="S73" s="1" t="n">
        <f aca="false">1260*S$24</f>
        <v>1260</v>
      </c>
      <c r="T73" s="1" t="n">
        <f aca="false">1260*T$24</f>
        <v>1260</v>
      </c>
      <c r="U73" s="1" t="n">
        <f aca="false">1260*U$24</f>
        <v>1260</v>
      </c>
      <c r="V73" s="1" t="n">
        <f aca="false">1250*V$24</f>
        <v>1250</v>
      </c>
      <c r="W73" s="1" t="n">
        <f aca="false">1250*W$24</f>
        <v>1250</v>
      </c>
    </row>
    <row r="74" customFormat="false" ht="12.75" hidden="false" customHeight="false" outlineLevel="0" collapsed="false">
      <c r="A74" s="0" t="n">
        <v>24</v>
      </c>
      <c r="B74" s="19" t="n">
        <v>37288</v>
      </c>
      <c r="D74" s="1" t="n">
        <v>0</v>
      </c>
      <c r="E74" s="1" t="n">
        <v>0</v>
      </c>
      <c r="F74" s="1" t="n">
        <v>0</v>
      </c>
      <c r="G74" s="1" t="n">
        <v>0</v>
      </c>
      <c r="H74" s="1" t="n">
        <v>0</v>
      </c>
      <c r="I74" s="1" t="n">
        <v>0</v>
      </c>
      <c r="J74" s="49" t="n">
        <f aca="false">1737*J$24</f>
        <v>1737</v>
      </c>
      <c r="K74" s="49" t="n">
        <f aca="false">1737*K$24</f>
        <v>1737</v>
      </c>
      <c r="L74" s="49" t="n">
        <f aca="false">1737*L$24</f>
        <v>1737</v>
      </c>
      <c r="M74" s="49" t="n">
        <f aca="false">1737*M$24</f>
        <v>1737</v>
      </c>
      <c r="N74" s="1" t="n">
        <f aca="false">1380*N$24</f>
        <v>1380</v>
      </c>
      <c r="O74" s="1" t="n">
        <f aca="false">1380*O$24</f>
        <v>1380</v>
      </c>
      <c r="P74" s="1" t="n">
        <f aca="false">1208*P$24</f>
        <v>1208</v>
      </c>
      <c r="Q74" s="1" t="n">
        <f aca="false">1208*Q$24</f>
        <v>1208</v>
      </c>
      <c r="R74" s="1" t="n">
        <f aca="false">1260*R$24</f>
        <v>1260</v>
      </c>
      <c r="S74" s="1" t="n">
        <f aca="false">1260*S$24</f>
        <v>1260</v>
      </c>
      <c r="T74" s="1" t="n">
        <f aca="false">1260*T$24</f>
        <v>1260</v>
      </c>
      <c r="U74" s="1" t="n">
        <f aca="false">1260*U$24</f>
        <v>1260</v>
      </c>
      <c r="V74" s="1" t="n">
        <f aca="false">1250*V$24</f>
        <v>1250</v>
      </c>
      <c r="W74" s="1" t="n">
        <f aca="false">1250*W$24</f>
        <v>1250</v>
      </c>
    </row>
    <row r="75" customFormat="false" ht="12.75" hidden="false" customHeight="false" outlineLevel="0" collapsed="false">
      <c r="A75" s="0" t="n">
        <v>25</v>
      </c>
      <c r="B75" s="19" t="n">
        <v>37316</v>
      </c>
      <c r="D75" s="1" t="n">
        <v>0</v>
      </c>
      <c r="E75" s="1" t="n">
        <v>0</v>
      </c>
      <c r="F75" s="1" t="n">
        <v>0</v>
      </c>
      <c r="G75" s="1" t="n">
        <v>0</v>
      </c>
      <c r="H75" s="1" t="n">
        <v>0</v>
      </c>
      <c r="I75" s="1" t="n">
        <v>0</v>
      </c>
      <c r="J75" s="1" t="n">
        <v>0</v>
      </c>
      <c r="K75" s="1" t="n">
        <v>0</v>
      </c>
      <c r="L75" s="1" t="n">
        <v>0</v>
      </c>
      <c r="M75" s="1" t="n">
        <v>0</v>
      </c>
      <c r="N75" s="1" t="n">
        <f aca="false">8625*N$24</f>
        <v>8625</v>
      </c>
      <c r="O75" s="1" t="n">
        <f aca="false">8625*O$24</f>
        <v>8625</v>
      </c>
      <c r="P75" s="1" t="n">
        <f aca="false">1208*P$24</f>
        <v>1208</v>
      </c>
      <c r="Q75" s="1" t="n">
        <f aca="false">1208*Q$24</f>
        <v>1208</v>
      </c>
      <c r="R75" s="1" t="n">
        <f aca="false">1260*R$24</f>
        <v>1260</v>
      </c>
      <c r="S75" s="1" t="n">
        <f aca="false">1260*S$24</f>
        <v>1260</v>
      </c>
      <c r="T75" s="1" t="n">
        <f aca="false">1260*T$24</f>
        <v>1260</v>
      </c>
      <c r="U75" s="1" t="n">
        <f aca="false">1260*U$24</f>
        <v>1260</v>
      </c>
      <c r="V75" s="1" t="n">
        <f aca="false">1250*V$24</f>
        <v>1250</v>
      </c>
      <c r="W75" s="1" t="n">
        <f aca="false">1250*W$24</f>
        <v>1250</v>
      </c>
    </row>
    <row r="76" customFormat="false" ht="12.75" hidden="false" customHeight="false" outlineLevel="0" collapsed="false">
      <c r="A76" s="0" t="n">
        <v>26</v>
      </c>
      <c r="B76" s="19" t="n">
        <v>37347</v>
      </c>
      <c r="D76" s="1" t="n">
        <v>0</v>
      </c>
      <c r="E76" s="1" t="n">
        <v>0</v>
      </c>
      <c r="F76" s="1" t="n">
        <v>0</v>
      </c>
      <c r="G76" s="1" t="n">
        <v>0</v>
      </c>
      <c r="H76" s="1" t="n">
        <v>0</v>
      </c>
      <c r="I76" s="1" t="n">
        <v>0</v>
      </c>
      <c r="J76" s="1" t="n">
        <v>0</v>
      </c>
      <c r="K76" s="1" t="n">
        <v>0</v>
      </c>
      <c r="L76" s="1" t="n">
        <v>0</v>
      </c>
      <c r="M76" s="1" t="n">
        <v>0</v>
      </c>
      <c r="N76" s="49" t="n">
        <f aca="false">1725*N$24</f>
        <v>1725</v>
      </c>
      <c r="O76" s="49" t="n">
        <f aca="false">1725*O$24</f>
        <v>1725</v>
      </c>
      <c r="P76" s="1" t="n">
        <f aca="false">1208*P$24</f>
        <v>1208</v>
      </c>
      <c r="Q76" s="1" t="n">
        <f aca="false">1208*Q$24</f>
        <v>1208</v>
      </c>
      <c r="R76" s="1" t="n">
        <f aca="false">1260*R$24</f>
        <v>1260</v>
      </c>
      <c r="S76" s="1" t="n">
        <f aca="false">1260*S$24</f>
        <v>1260</v>
      </c>
      <c r="T76" s="1" t="n">
        <f aca="false">1260*T$24</f>
        <v>1260</v>
      </c>
      <c r="U76" s="1" t="n">
        <f aca="false">1260*U$24</f>
        <v>1260</v>
      </c>
      <c r="V76" s="1" t="n">
        <f aca="false">1250*V$24</f>
        <v>1250</v>
      </c>
      <c r="W76" s="1" t="n">
        <f aca="false">1250*W$24</f>
        <v>1250</v>
      </c>
    </row>
    <row r="77" customFormat="false" ht="12.75" hidden="false" customHeight="false" outlineLevel="0" collapsed="false">
      <c r="A77" s="0" t="n">
        <v>27</v>
      </c>
      <c r="B77" s="19" t="n">
        <v>37377</v>
      </c>
      <c r="D77" s="1" t="n">
        <v>0</v>
      </c>
      <c r="E77" s="1" t="n">
        <v>0</v>
      </c>
      <c r="F77" s="1" t="n">
        <v>0</v>
      </c>
      <c r="G77" s="1" t="n">
        <v>0</v>
      </c>
      <c r="H77" s="1" t="n">
        <v>0</v>
      </c>
      <c r="I77" s="1" t="n">
        <v>0</v>
      </c>
      <c r="J77" s="1" t="n">
        <v>0</v>
      </c>
      <c r="K77" s="1" t="n">
        <v>0</v>
      </c>
      <c r="L77" s="1" t="n">
        <v>0</v>
      </c>
      <c r="M77" s="1" t="n">
        <v>0</v>
      </c>
      <c r="N77" s="1" t="n">
        <v>0</v>
      </c>
      <c r="O77" s="1" t="n">
        <v>0</v>
      </c>
      <c r="P77" s="1" t="n">
        <f aca="false">1208*P$24</f>
        <v>1208</v>
      </c>
      <c r="Q77" s="1" t="n">
        <f aca="false">1208*Q$24</f>
        <v>1208</v>
      </c>
      <c r="R77" s="1" t="n">
        <f aca="false">1260*R$24</f>
        <v>1260</v>
      </c>
      <c r="S77" s="1" t="n">
        <f aca="false">1260*S$24</f>
        <v>1260</v>
      </c>
      <c r="T77" s="1" t="n">
        <f aca="false">1260*T$24</f>
        <v>1260</v>
      </c>
      <c r="U77" s="1" t="n">
        <f aca="false">1260*U$24</f>
        <v>1260</v>
      </c>
      <c r="V77" s="1" t="n">
        <f aca="false">1250*V$24</f>
        <v>1250</v>
      </c>
      <c r="W77" s="1" t="n">
        <f aca="false">1250*W$24</f>
        <v>1250</v>
      </c>
    </row>
    <row r="78" customFormat="false" ht="12.75" hidden="false" customHeight="false" outlineLevel="0" collapsed="false">
      <c r="A78" s="0" t="n">
        <v>28</v>
      </c>
      <c r="B78" s="19" t="n">
        <v>37408</v>
      </c>
      <c r="D78" s="1" t="n">
        <v>0</v>
      </c>
      <c r="E78" s="1" t="n">
        <v>0</v>
      </c>
      <c r="F78" s="1" t="n">
        <v>0</v>
      </c>
      <c r="G78" s="1" t="n">
        <v>0</v>
      </c>
      <c r="H78" s="1" t="n">
        <v>0</v>
      </c>
      <c r="I78" s="1" t="n">
        <v>0</v>
      </c>
      <c r="J78" s="1" t="n">
        <v>0</v>
      </c>
      <c r="K78" s="1" t="n">
        <v>0</v>
      </c>
      <c r="L78" s="1" t="n">
        <v>0</v>
      </c>
      <c r="M78" s="1" t="n">
        <v>0</v>
      </c>
      <c r="N78" s="1" t="n">
        <v>0</v>
      </c>
      <c r="O78" s="1" t="n">
        <v>0</v>
      </c>
      <c r="P78" s="1" t="n">
        <f aca="false">1208*P$24</f>
        <v>1208</v>
      </c>
      <c r="Q78" s="1" t="n">
        <f aca="false">1208*Q$24</f>
        <v>1208</v>
      </c>
      <c r="R78" s="1" t="n">
        <f aca="false">1260*R$24</f>
        <v>1260</v>
      </c>
      <c r="S78" s="1" t="n">
        <f aca="false">1260*S$24</f>
        <v>1260</v>
      </c>
      <c r="T78" s="1" t="n">
        <f aca="false">1260*T$24</f>
        <v>1260</v>
      </c>
      <c r="U78" s="1" t="n">
        <f aca="false">1260*U$24</f>
        <v>1260</v>
      </c>
      <c r="V78" s="1" t="n">
        <f aca="false">1250*V$24</f>
        <v>1250</v>
      </c>
      <c r="W78" s="1" t="n">
        <f aca="false">1250*W$24</f>
        <v>1250</v>
      </c>
    </row>
    <row r="79" customFormat="false" ht="12.75" hidden="false" customHeight="false" outlineLevel="0" collapsed="false">
      <c r="A79" s="0" t="n">
        <v>29</v>
      </c>
      <c r="B79" s="19" t="n">
        <v>37438</v>
      </c>
      <c r="D79" s="1" t="n">
        <v>0</v>
      </c>
      <c r="E79" s="1" t="n">
        <v>0</v>
      </c>
      <c r="F79" s="1" t="n">
        <v>0</v>
      </c>
      <c r="G79" s="1" t="n">
        <v>0</v>
      </c>
      <c r="H79" s="1" t="n">
        <v>0</v>
      </c>
      <c r="I79" s="1" t="n">
        <v>0</v>
      </c>
      <c r="J79" s="1" t="n">
        <v>0</v>
      </c>
      <c r="K79" s="1" t="n">
        <v>0</v>
      </c>
      <c r="L79" s="1" t="n">
        <v>0</v>
      </c>
      <c r="M79" s="1" t="n">
        <v>0</v>
      </c>
      <c r="N79" s="1" t="n">
        <v>0</v>
      </c>
      <c r="O79" s="1" t="n">
        <v>0</v>
      </c>
      <c r="P79" s="1" t="n">
        <f aca="false">1208*P$24</f>
        <v>1208</v>
      </c>
      <c r="Q79" s="1" t="n">
        <f aca="false">1208*Q$24</f>
        <v>1208</v>
      </c>
      <c r="R79" s="1" t="n">
        <f aca="false">1260*R$24</f>
        <v>1260</v>
      </c>
      <c r="S79" s="1" t="n">
        <f aca="false">1260*S$24</f>
        <v>1260</v>
      </c>
      <c r="T79" s="1" t="n">
        <f aca="false">1260*T$24</f>
        <v>1260</v>
      </c>
      <c r="U79" s="1" t="n">
        <f aca="false">1260*U$24</f>
        <v>1260</v>
      </c>
      <c r="V79" s="1" t="n">
        <f aca="false">1250*V$24</f>
        <v>1250</v>
      </c>
      <c r="W79" s="1" t="n">
        <f aca="false">1250*W$24</f>
        <v>1250</v>
      </c>
    </row>
    <row r="80" customFormat="false" ht="12.75" hidden="false" customHeight="false" outlineLevel="0" collapsed="false">
      <c r="A80" s="0" t="n">
        <v>30</v>
      </c>
      <c r="B80" s="19" t="n">
        <v>37469</v>
      </c>
      <c r="D80" s="1" t="n">
        <v>0</v>
      </c>
      <c r="E80" s="1" t="n">
        <v>0</v>
      </c>
      <c r="F80" s="1" t="n">
        <v>0</v>
      </c>
      <c r="G80" s="1" t="n">
        <v>0</v>
      </c>
      <c r="H80" s="1" t="n">
        <v>0</v>
      </c>
      <c r="I80" s="1" t="n">
        <v>0</v>
      </c>
      <c r="J80" s="1" t="n">
        <v>0</v>
      </c>
      <c r="K80" s="1" t="n">
        <v>0</v>
      </c>
      <c r="L80" s="1" t="n">
        <v>0</v>
      </c>
      <c r="M80" s="1" t="n">
        <v>0</v>
      </c>
      <c r="N80" s="1" t="n">
        <v>0</v>
      </c>
      <c r="O80" s="1" t="n">
        <v>0</v>
      </c>
      <c r="P80" s="1" t="n">
        <f aca="false">1208*P$24</f>
        <v>1208</v>
      </c>
      <c r="Q80" s="1" t="n">
        <f aca="false">1208*Q$24</f>
        <v>1208</v>
      </c>
      <c r="R80" s="1" t="n">
        <f aca="false">1260*R$24</f>
        <v>1260</v>
      </c>
      <c r="S80" s="1" t="n">
        <f aca="false">1260*S$24</f>
        <v>1260</v>
      </c>
      <c r="T80" s="1" t="n">
        <f aca="false">1260*T$24</f>
        <v>1260</v>
      </c>
      <c r="U80" s="1" t="n">
        <f aca="false">1260*U$24</f>
        <v>1260</v>
      </c>
      <c r="V80" s="1" t="n">
        <f aca="false">1250*V$24</f>
        <v>1250</v>
      </c>
      <c r="W80" s="1" t="n">
        <f aca="false">1250*W$24</f>
        <v>1250</v>
      </c>
    </row>
    <row r="81" customFormat="false" ht="12.75" hidden="false" customHeight="false" outlineLevel="0" collapsed="false">
      <c r="A81" s="0" t="n">
        <v>31</v>
      </c>
      <c r="B81" s="19" t="n">
        <v>37500</v>
      </c>
      <c r="D81" s="1" t="n">
        <v>0</v>
      </c>
      <c r="E81" s="1" t="n">
        <v>0</v>
      </c>
      <c r="F81" s="1" t="n">
        <v>0</v>
      </c>
      <c r="G81" s="1" t="n">
        <v>0</v>
      </c>
      <c r="H81" s="1" t="n">
        <v>0</v>
      </c>
      <c r="I81" s="1" t="n">
        <v>0</v>
      </c>
      <c r="J81" s="1" t="n">
        <v>0</v>
      </c>
      <c r="K81" s="1" t="n">
        <v>0</v>
      </c>
      <c r="L81" s="1" t="n">
        <v>0</v>
      </c>
      <c r="M81" s="1" t="n">
        <v>0</v>
      </c>
      <c r="N81" s="1" t="n">
        <v>0</v>
      </c>
      <c r="O81" s="1" t="n">
        <v>0</v>
      </c>
      <c r="P81" s="1" t="n">
        <f aca="false">1380*P$24</f>
        <v>1380</v>
      </c>
      <c r="Q81" s="1" t="n">
        <f aca="false">1380*Q$24</f>
        <v>1380</v>
      </c>
      <c r="R81" s="1" t="n">
        <f aca="false">1260*R$24</f>
        <v>1260</v>
      </c>
      <c r="S81" s="1" t="n">
        <f aca="false">1260*S$24</f>
        <v>1260</v>
      </c>
      <c r="T81" s="1" t="n">
        <f aca="false">1260*T$24</f>
        <v>1260</v>
      </c>
      <c r="U81" s="1" t="n">
        <f aca="false">1260*U$24</f>
        <v>1260</v>
      </c>
      <c r="V81" s="1" t="n">
        <f aca="false">1250*V$24</f>
        <v>1250</v>
      </c>
      <c r="W81" s="1" t="n">
        <f aca="false">1250*W$24</f>
        <v>1250</v>
      </c>
    </row>
    <row r="82" customFormat="false" ht="12.75" hidden="false" customHeight="false" outlineLevel="0" collapsed="false">
      <c r="A82" s="0" t="n">
        <v>32</v>
      </c>
      <c r="B82" s="19" t="n">
        <v>37530</v>
      </c>
      <c r="D82" s="1" t="n">
        <v>0</v>
      </c>
      <c r="E82" s="1" t="n">
        <v>0</v>
      </c>
      <c r="F82" s="1" t="n">
        <v>0</v>
      </c>
      <c r="G82" s="1" t="n">
        <v>0</v>
      </c>
      <c r="H82" s="1" t="n">
        <v>0</v>
      </c>
      <c r="I82" s="1" t="n">
        <v>0</v>
      </c>
      <c r="J82" s="1" t="n">
        <v>0</v>
      </c>
      <c r="K82" s="1" t="n">
        <v>0</v>
      </c>
      <c r="L82" s="1" t="n">
        <v>0</v>
      </c>
      <c r="M82" s="1" t="n">
        <v>0</v>
      </c>
      <c r="N82" s="1" t="n">
        <v>0</v>
      </c>
      <c r="O82" s="1" t="n">
        <v>0</v>
      </c>
      <c r="P82" s="1" t="n">
        <f aca="false">8625*P$24</f>
        <v>8625</v>
      </c>
      <c r="Q82" s="1" t="n">
        <f aca="false">8625*Q$24</f>
        <v>8625</v>
      </c>
      <c r="R82" s="1" t="n">
        <f aca="false">1260*R$24</f>
        <v>1260</v>
      </c>
      <c r="S82" s="1" t="n">
        <f aca="false">1260*S$24</f>
        <v>1260</v>
      </c>
      <c r="T82" s="1" t="n">
        <f aca="false">1350*T$24</f>
        <v>1350</v>
      </c>
      <c r="U82" s="1" t="n">
        <f aca="false">1350*U$24</f>
        <v>1350</v>
      </c>
      <c r="V82" s="1" t="n">
        <f aca="false">1250*V$24</f>
        <v>1250</v>
      </c>
      <c r="W82" s="1" t="n">
        <f aca="false">1250*W$24</f>
        <v>1250</v>
      </c>
    </row>
    <row r="83" customFormat="false" ht="12.75" hidden="false" customHeight="false" outlineLevel="0" collapsed="false">
      <c r="A83" s="0" t="n">
        <v>33</v>
      </c>
      <c r="B83" s="19" t="n">
        <v>37561</v>
      </c>
      <c r="D83" s="1" t="n">
        <v>0</v>
      </c>
      <c r="E83" s="1" t="n">
        <v>0</v>
      </c>
      <c r="F83" s="1" t="n">
        <v>0</v>
      </c>
      <c r="G83" s="1" t="n">
        <v>0</v>
      </c>
      <c r="H83" s="1" t="n">
        <v>0</v>
      </c>
      <c r="I83" s="1" t="n">
        <v>0</v>
      </c>
      <c r="J83" s="1" t="n">
        <v>0</v>
      </c>
      <c r="K83" s="1" t="n">
        <v>0</v>
      </c>
      <c r="L83" s="1" t="n">
        <v>0</v>
      </c>
      <c r="M83" s="1" t="n">
        <v>0</v>
      </c>
      <c r="N83" s="1" t="n">
        <v>0</v>
      </c>
      <c r="O83" s="1" t="n">
        <v>0</v>
      </c>
      <c r="P83" s="49" t="n">
        <f aca="false">1725*P$24</f>
        <v>1725</v>
      </c>
      <c r="Q83" s="49" t="n">
        <f aca="false">1725*Q$24</f>
        <v>1725</v>
      </c>
      <c r="R83" s="1" t="n">
        <f aca="false">1440*R$24</f>
        <v>1440</v>
      </c>
      <c r="S83" s="1" t="n">
        <f aca="false">1440*S$24</f>
        <v>1440</v>
      </c>
      <c r="T83" s="1" t="n">
        <f aca="false">5220*T$24</f>
        <v>5220</v>
      </c>
      <c r="U83" s="1" t="n">
        <f aca="false">5220*U$24</f>
        <v>5220</v>
      </c>
      <c r="V83" s="1" t="n">
        <f aca="false">1250*V$24</f>
        <v>1250</v>
      </c>
      <c r="W83" s="1" t="n">
        <f aca="false">1250*W$24</f>
        <v>1250</v>
      </c>
    </row>
    <row r="84" customFormat="false" ht="12.75" hidden="false" customHeight="false" outlineLevel="0" collapsed="false">
      <c r="A84" s="0" t="n">
        <v>34</v>
      </c>
      <c r="B84" s="19" t="n">
        <v>37591</v>
      </c>
      <c r="D84" s="1" t="n">
        <v>0</v>
      </c>
      <c r="E84" s="1" t="n">
        <v>0</v>
      </c>
      <c r="F84" s="1" t="n">
        <v>0</v>
      </c>
      <c r="G84" s="1" t="n">
        <v>0</v>
      </c>
      <c r="H84" s="1" t="n">
        <v>0</v>
      </c>
      <c r="I84" s="1" t="n">
        <v>0</v>
      </c>
      <c r="J84" s="1" t="n">
        <v>0</v>
      </c>
      <c r="K84" s="1" t="n">
        <v>0</v>
      </c>
      <c r="L84" s="1" t="n">
        <v>0</v>
      </c>
      <c r="M84" s="1" t="n">
        <v>0</v>
      </c>
      <c r="N84" s="1" t="n">
        <v>0</v>
      </c>
      <c r="O84" s="1" t="n">
        <v>0</v>
      </c>
      <c r="P84" s="1" t="n">
        <v>0</v>
      </c>
      <c r="Q84" s="1" t="n">
        <v>0</v>
      </c>
      <c r="R84" s="1" t="n">
        <f aca="false">9000*R$24</f>
        <v>9000</v>
      </c>
      <c r="S84" s="1" t="n">
        <f aca="false">9000*S$24</f>
        <v>9000</v>
      </c>
      <c r="T84" s="1" t="n">
        <f aca="false">5400*T$24</f>
        <v>5400</v>
      </c>
      <c r="U84" s="1" t="n">
        <f aca="false">5400*U$24</f>
        <v>5400</v>
      </c>
      <c r="V84" s="1" t="n">
        <f aca="false">1250*V$24</f>
        <v>1250</v>
      </c>
      <c r="W84" s="1" t="n">
        <f aca="false">1250*W$24</f>
        <v>1250</v>
      </c>
    </row>
    <row r="85" customFormat="false" ht="12.75" hidden="false" customHeight="false" outlineLevel="0" collapsed="false">
      <c r="A85" s="0" t="n">
        <v>35</v>
      </c>
      <c r="B85" s="19" t="n">
        <v>37622</v>
      </c>
      <c r="D85" s="1" t="n">
        <v>0</v>
      </c>
      <c r="E85" s="1" t="n">
        <v>0</v>
      </c>
      <c r="F85" s="1" t="n">
        <v>0</v>
      </c>
      <c r="G85" s="1" t="n">
        <v>0</v>
      </c>
      <c r="H85" s="1" t="n">
        <v>0</v>
      </c>
      <c r="I85" s="1" t="n">
        <v>0</v>
      </c>
      <c r="J85" s="1" t="n">
        <v>0</v>
      </c>
      <c r="K85" s="1" t="n">
        <v>0</v>
      </c>
      <c r="L85" s="1" t="n">
        <v>0</v>
      </c>
      <c r="M85" s="1" t="n">
        <v>0</v>
      </c>
      <c r="N85" s="1" t="n">
        <v>0</v>
      </c>
      <c r="O85" s="1" t="n">
        <v>0</v>
      </c>
      <c r="P85" s="1" t="n">
        <v>0</v>
      </c>
      <c r="Q85" s="1" t="n">
        <v>0</v>
      </c>
      <c r="R85" s="49" t="n">
        <f aca="false">1800*R$24</f>
        <v>1800</v>
      </c>
      <c r="S85" s="49" t="n">
        <f aca="false">1800*S$24</f>
        <v>1800</v>
      </c>
      <c r="T85" s="49" t="n">
        <f aca="false">900*T$24</f>
        <v>900</v>
      </c>
      <c r="U85" s="49" t="n">
        <f aca="false">900*U$24</f>
        <v>900</v>
      </c>
      <c r="V85" s="1" t="n">
        <f aca="false">1250*V$24</f>
        <v>1250</v>
      </c>
      <c r="W85" s="1" t="n">
        <f aca="false">1250*W$24</f>
        <v>1250</v>
      </c>
    </row>
    <row r="86" customFormat="false" ht="12.75" hidden="false" customHeight="false" outlineLevel="0" collapsed="false">
      <c r="A86" s="0" t="n">
        <v>36</v>
      </c>
      <c r="B86" s="19" t="n">
        <v>37653</v>
      </c>
      <c r="D86" s="1" t="n">
        <v>0</v>
      </c>
      <c r="E86" s="1" t="n">
        <v>0</v>
      </c>
      <c r="F86" s="1" t="n">
        <v>0</v>
      </c>
      <c r="G86" s="1" t="n">
        <v>0</v>
      </c>
      <c r="H86" s="1" t="n">
        <v>0</v>
      </c>
      <c r="I86" s="1" t="n">
        <v>0</v>
      </c>
      <c r="J86" s="1" t="n">
        <v>0</v>
      </c>
      <c r="K86" s="1" t="n">
        <v>0</v>
      </c>
      <c r="L86" s="1" t="n">
        <v>0</v>
      </c>
      <c r="M86" s="1" t="n">
        <v>0</v>
      </c>
      <c r="N86" s="1" t="n">
        <v>0</v>
      </c>
      <c r="O86" s="1" t="n">
        <v>0</v>
      </c>
      <c r="P86" s="1" t="n">
        <v>0</v>
      </c>
      <c r="Q86" s="1" t="n">
        <v>0</v>
      </c>
      <c r="R86" s="1" t="n">
        <v>0</v>
      </c>
      <c r="S86" s="1" t="n">
        <v>0</v>
      </c>
      <c r="T86" s="1" t="n">
        <v>0</v>
      </c>
      <c r="U86" s="1" t="n">
        <v>0</v>
      </c>
      <c r="V86" s="1" t="n">
        <f aca="false">1428*V$24</f>
        <v>1428</v>
      </c>
      <c r="W86" s="1" t="n">
        <f aca="false">1428*W$24</f>
        <v>1428</v>
      </c>
    </row>
    <row r="87" customFormat="false" ht="12.75" hidden="false" customHeight="false" outlineLevel="0" collapsed="false">
      <c r="A87" s="0" t="n">
        <v>37</v>
      </c>
      <c r="B87" s="19" t="n">
        <v>37681</v>
      </c>
      <c r="D87" s="1" t="n">
        <v>0</v>
      </c>
      <c r="E87" s="1" t="n">
        <v>0</v>
      </c>
      <c r="F87" s="1" t="n">
        <v>0</v>
      </c>
      <c r="G87" s="1" t="n">
        <v>0</v>
      </c>
      <c r="H87" s="1" t="n">
        <v>0</v>
      </c>
      <c r="I87" s="1" t="n">
        <v>0</v>
      </c>
      <c r="J87" s="1" t="n">
        <v>0</v>
      </c>
      <c r="K87" s="1" t="n">
        <v>0</v>
      </c>
      <c r="L87" s="1" t="n">
        <v>0</v>
      </c>
      <c r="M87" s="1" t="n">
        <v>0</v>
      </c>
      <c r="N87" s="1" t="n">
        <v>0</v>
      </c>
      <c r="O87" s="1" t="n">
        <v>0</v>
      </c>
      <c r="P87" s="1" t="n">
        <v>0</v>
      </c>
      <c r="Q87" s="1" t="n">
        <v>0</v>
      </c>
      <c r="R87" s="1" t="n">
        <v>0</v>
      </c>
      <c r="S87" s="1" t="n">
        <v>0</v>
      </c>
      <c r="T87" s="1" t="n">
        <v>0</v>
      </c>
      <c r="U87" s="1" t="n">
        <v>0</v>
      </c>
      <c r="V87" s="1" t="n">
        <f aca="false">8925*V$24</f>
        <v>8925</v>
      </c>
      <c r="W87" s="1" t="n">
        <f aca="false">8925*W$24</f>
        <v>8925</v>
      </c>
    </row>
    <row r="88" customFormat="false" ht="12.75" hidden="false" customHeight="false" outlineLevel="0" collapsed="false">
      <c r="A88" s="0" t="n">
        <v>38</v>
      </c>
      <c r="B88" s="19" t="n">
        <v>37712</v>
      </c>
      <c r="D88" s="1" t="n">
        <v>0</v>
      </c>
      <c r="E88" s="1" t="n">
        <v>0</v>
      </c>
      <c r="F88" s="1" t="n">
        <v>0</v>
      </c>
      <c r="G88" s="1" t="n">
        <v>0</v>
      </c>
      <c r="H88" s="1" t="n">
        <v>0</v>
      </c>
      <c r="I88" s="1" t="n">
        <v>0</v>
      </c>
      <c r="J88" s="1" t="n">
        <v>0</v>
      </c>
      <c r="K88" s="1" t="n">
        <v>0</v>
      </c>
      <c r="L88" s="1" t="n">
        <v>0</v>
      </c>
      <c r="M88" s="1" t="n">
        <v>0</v>
      </c>
      <c r="N88" s="1" t="n">
        <v>0</v>
      </c>
      <c r="O88" s="1" t="n">
        <v>0</v>
      </c>
      <c r="P88" s="1" t="n">
        <v>0</v>
      </c>
      <c r="Q88" s="1" t="n">
        <v>0</v>
      </c>
      <c r="R88" s="1" t="n">
        <v>0</v>
      </c>
      <c r="S88" s="1" t="n">
        <v>0</v>
      </c>
      <c r="T88" s="1" t="n">
        <v>0</v>
      </c>
      <c r="U88" s="1" t="n">
        <v>0</v>
      </c>
      <c r="V88" s="49" t="n">
        <f aca="false">1785*V$24</f>
        <v>1785</v>
      </c>
      <c r="W88" s="49" t="n">
        <f aca="false">1785*W$24</f>
        <v>1785</v>
      </c>
    </row>
    <row r="89" customFormat="false" ht="12.75" hidden="false" customHeight="false" outlineLevel="0" collapsed="false">
      <c r="A89" s="0" t="n">
        <v>39</v>
      </c>
      <c r="B89" s="19" t="n">
        <v>37742</v>
      </c>
      <c r="D89" s="1" t="n">
        <v>0</v>
      </c>
      <c r="E89" s="1" t="n">
        <v>0</v>
      </c>
      <c r="F89" s="1" t="n">
        <v>0</v>
      </c>
      <c r="G89" s="1" t="n">
        <v>0</v>
      </c>
      <c r="H89" s="1" t="n">
        <v>0</v>
      </c>
      <c r="I89" s="1" t="n">
        <v>0</v>
      </c>
      <c r="J89" s="1" t="n">
        <v>0</v>
      </c>
      <c r="K89" s="1" t="n">
        <v>0</v>
      </c>
      <c r="L89" s="1" t="n">
        <v>0</v>
      </c>
      <c r="M89" s="1" t="n">
        <v>0</v>
      </c>
      <c r="N89" s="1" t="n">
        <v>0</v>
      </c>
      <c r="O89" s="1" t="n">
        <v>0</v>
      </c>
      <c r="P89" s="1" t="n">
        <v>0</v>
      </c>
      <c r="Q89" s="1" t="n">
        <v>0</v>
      </c>
      <c r="R89" s="1" t="n">
        <v>0</v>
      </c>
      <c r="S89" s="1" t="n">
        <v>0</v>
      </c>
      <c r="T89" s="1" t="n">
        <v>0</v>
      </c>
      <c r="U89" s="1" t="n">
        <v>0</v>
      </c>
      <c r="V89" s="1" t="n">
        <v>0</v>
      </c>
      <c r="W89" s="1" t="n">
        <v>0</v>
      </c>
    </row>
    <row r="90" customFormat="false" ht="12.75" hidden="false" customHeight="false" outlineLevel="0" collapsed="false">
      <c r="A90" s="0" t="n">
        <v>40</v>
      </c>
      <c r="B90" s="19" t="n">
        <v>37773</v>
      </c>
      <c r="D90" s="1" t="n">
        <v>0</v>
      </c>
      <c r="E90" s="1" t="n">
        <v>0</v>
      </c>
      <c r="F90" s="1" t="n">
        <v>0</v>
      </c>
      <c r="G90" s="1" t="n">
        <v>0</v>
      </c>
      <c r="H90" s="1" t="n">
        <v>0</v>
      </c>
      <c r="I90" s="1" t="n">
        <v>0</v>
      </c>
      <c r="J90" s="1" t="n">
        <v>0</v>
      </c>
      <c r="K90" s="1" t="n">
        <v>0</v>
      </c>
      <c r="L90" s="1" t="n">
        <v>0</v>
      </c>
      <c r="M90" s="1" t="n">
        <v>0</v>
      </c>
      <c r="N90" s="1" t="n">
        <v>0</v>
      </c>
      <c r="O90" s="1" t="n">
        <v>0</v>
      </c>
      <c r="P90" s="1" t="n">
        <v>0</v>
      </c>
      <c r="Q90" s="1" t="n">
        <v>0</v>
      </c>
      <c r="R90" s="1" t="n">
        <v>0</v>
      </c>
      <c r="S90" s="1" t="n">
        <v>0</v>
      </c>
      <c r="T90" s="1" t="n">
        <v>0</v>
      </c>
      <c r="U90" s="1" t="n">
        <v>0</v>
      </c>
      <c r="V90" s="1" t="n">
        <v>0</v>
      </c>
      <c r="W90" s="1" t="n">
        <v>0</v>
      </c>
    </row>
    <row r="91" customFormat="false" ht="12.75" hidden="false" customHeight="false" outlineLevel="0" collapsed="false">
      <c r="A91" s="0" t="n">
        <v>41</v>
      </c>
      <c r="B91" s="19" t="n">
        <v>37803</v>
      </c>
      <c r="D91" s="1" t="n">
        <v>0</v>
      </c>
      <c r="E91" s="1" t="n">
        <v>0</v>
      </c>
      <c r="F91" s="1" t="n">
        <v>0</v>
      </c>
      <c r="G91" s="1" t="n">
        <v>0</v>
      </c>
      <c r="H91" s="1" t="n">
        <v>0</v>
      </c>
      <c r="I91" s="1" t="n">
        <v>0</v>
      </c>
      <c r="J91" s="1" t="n">
        <v>0</v>
      </c>
      <c r="K91" s="1" t="n">
        <v>0</v>
      </c>
      <c r="L91" s="1" t="n">
        <v>0</v>
      </c>
      <c r="M91" s="1" t="n">
        <v>0</v>
      </c>
      <c r="N91" s="1" t="n">
        <v>0</v>
      </c>
      <c r="O91" s="1" t="n">
        <v>0</v>
      </c>
      <c r="P91" s="1" t="n">
        <v>0</v>
      </c>
      <c r="Q91" s="1" t="n">
        <v>0</v>
      </c>
      <c r="R91" s="1" t="n">
        <v>0</v>
      </c>
      <c r="S91" s="1" t="n">
        <v>0</v>
      </c>
      <c r="T91" s="1" t="n">
        <v>0</v>
      </c>
      <c r="U91" s="1" t="n">
        <v>0</v>
      </c>
      <c r="V91" s="1" t="n">
        <v>0</v>
      </c>
      <c r="W91" s="1" t="n">
        <v>0</v>
      </c>
    </row>
    <row r="92" customFormat="false" ht="12.75" hidden="false" customHeight="false" outlineLevel="0" collapsed="false">
      <c r="A92" s="0" t="n">
        <v>42</v>
      </c>
      <c r="B92" s="19" t="n">
        <v>37834</v>
      </c>
      <c r="D92" s="1" t="n">
        <v>0</v>
      </c>
      <c r="E92" s="1" t="n">
        <v>0</v>
      </c>
      <c r="F92" s="1" t="n">
        <v>0</v>
      </c>
      <c r="G92" s="1" t="n">
        <v>0</v>
      </c>
      <c r="H92" s="1" t="n">
        <v>0</v>
      </c>
      <c r="I92" s="1" t="n">
        <v>0</v>
      </c>
      <c r="J92" s="1" t="n">
        <v>0</v>
      </c>
      <c r="K92" s="1" t="n">
        <v>0</v>
      </c>
      <c r="L92" s="1" t="n">
        <v>0</v>
      </c>
      <c r="M92" s="1" t="n">
        <v>0</v>
      </c>
      <c r="N92" s="1" t="n">
        <v>0</v>
      </c>
      <c r="O92" s="1" t="n">
        <v>0</v>
      </c>
      <c r="P92" s="1" t="n">
        <v>0</v>
      </c>
      <c r="Q92" s="1" t="n">
        <v>0</v>
      </c>
      <c r="R92" s="1" t="n">
        <v>0</v>
      </c>
      <c r="S92" s="1" t="n">
        <v>0</v>
      </c>
      <c r="T92" s="1" t="n">
        <v>0</v>
      </c>
      <c r="U92" s="1" t="n">
        <v>0</v>
      </c>
      <c r="V92" s="1" t="n">
        <v>0</v>
      </c>
      <c r="W92" s="1" t="n">
        <v>0</v>
      </c>
    </row>
    <row r="93" customFormat="false" ht="12.75" hidden="false" customHeight="false" outlineLevel="0" collapsed="false">
      <c r="A93" s="0" t="n">
        <v>43</v>
      </c>
      <c r="B93" s="19" t="n">
        <v>37865</v>
      </c>
      <c r="D93" s="1" t="n">
        <v>0</v>
      </c>
      <c r="E93" s="1" t="n">
        <v>0</v>
      </c>
      <c r="F93" s="1" t="n">
        <v>0</v>
      </c>
      <c r="G93" s="1" t="n">
        <v>0</v>
      </c>
      <c r="H93" s="1" t="n">
        <v>0</v>
      </c>
      <c r="I93" s="1" t="n">
        <v>0</v>
      </c>
      <c r="J93" s="1" t="n">
        <v>0</v>
      </c>
      <c r="K93" s="1" t="n">
        <v>0</v>
      </c>
      <c r="L93" s="1" t="n">
        <v>0</v>
      </c>
      <c r="M93" s="1" t="n">
        <v>0</v>
      </c>
      <c r="N93" s="1" t="n">
        <v>0</v>
      </c>
      <c r="O93" s="1" t="n">
        <v>0</v>
      </c>
      <c r="P93" s="1" t="n">
        <v>0</v>
      </c>
      <c r="Q93" s="1" t="n">
        <v>0</v>
      </c>
      <c r="R93" s="1" t="n">
        <v>0</v>
      </c>
      <c r="S93" s="1" t="n">
        <v>0</v>
      </c>
      <c r="T93" s="1" t="n">
        <v>0</v>
      </c>
      <c r="U93" s="1" t="n">
        <v>0</v>
      </c>
      <c r="V93" s="1" t="n">
        <v>0</v>
      </c>
      <c r="W93" s="1" t="n">
        <v>0</v>
      </c>
    </row>
    <row r="94" customFormat="false" ht="12.75" hidden="false" customHeight="false" outlineLevel="0" collapsed="false">
      <c r="A94" s="0" t="n">
        <v>44</v>
      </c>
      <c r="B94" s="19" t="n">
        <v>37895</v>
      </c>
      <c r="D94" s="1" t="n">
        <v>0</v>
      </c>
      <c r="E94" s="1" t="n">
        <v>0</v>
      </c>
      <c r="F94" s="1" t="n">
        <v>0</v>
      </c>
      <c r="G94" s="1" t="n">
        <v>0</v>
      </c>
      <c r="H94" s="1" t="n">
        <v>0</v>
      </c>
      <c r="I94" s="1" t="n">
        <v>0</v>
      </c>
      <c r="J94" s="1" t="n">
        <v>0</v>
      </c>
      <c r="K94" s="1" t="n">
        <v>0</v>
      </c>
      <c r="L94" s="1" t="n">
        <v>0</v>
      </c>
      <c r="M94" s="1" t="n">
        <v>0</v>
      </c>
      <c r="N94" s="1" t="n">
        <v>0</v>
      </c>
      <c r="O94" s="1" t="n">
        <v>0</v>
      </c>
      <c r="P94" s="1" t="n">
        <v>0</v>
      </c>
      <c r="Q94" s="1" t="n">
        <v>0</v>
      </c>
      <c r="R94" s="1" t="n">
        <v>0</v>
      </c>
      <c r="S94" s="1" t="n">
        <v>0</v>
      </c>
      <c r="T94" s="1" t="n">
        <v>0</v>
      </c>
      <c r="U94" s="1" t="n">
        <v>0</v>
      </c>
      <c r="V94" s="1" t="n">
        <v>0</v>
      </c>
      <c r="W94" s="1" t="n">
        <v>0</v>
      </c>
    </row>
    <row r="95" customFormat="false" ht="12.75" hidden="false" customHeight="false" outlineLevel="0" collapsed="false">
      <c r="A95" s="0" t="n">
        <v>45</v>
      </c>
      <c r="B95" s="19" t="n">
        <v>37926</v>
      </c>
      <c r="D95" s="1" t="n">
        <v>0</v>
      </c>
      <c r="E95" s="1" t="n">
        <v>0</v>
      </c>
      <c r="F95" s="1" t="n">
        <v>0</v>
      </c>
      <c r="G95" s="1" t="n">
        <v>0</v>
      </c>
      <c r="H95" s="1" t="n">
        <v>0</v>
      </c>
      <c r="I95" s="1" t="n">
        <v>0</v>
      </c>
      <c r="J95" s="1" t="n">
        <v>0</v>
      </c>
      <c r="K95" s="1" t="n">
        <v>0</v>
      </c>
      <c r="L95" s="1" t="n">
        <v>0</v>
      </c>
      <c r="M95" s="1" t="n">
        <v>0</v>
      </c>
      <c r="N95" s="1" t="n">
        <v>0</v>
      </c>
      <c r="O95" s="1" t="n">
        <v>0</v>
      </c>
      <c r="P95" s="1" t="n">
        <v>0</v>
      </c>
      <c r="Q95" s="1" t="n">
        <v>0</v>
      </c>
      <c r="R95" s="1" t="n">
        <v>0</v>
      </c>
      <c r="S95" s="1" t="n">
        <v>0</v>
      </c>
      <c r="T95" s="1" t="n">
        <v>0</v>
      </c>
      <c r="U95" s="1" t="n">
        <v>0</v>
      </c>
      <c r="V95" s="1" t="n">
        <v>0</v>
      </c>
      <c r="W95" s="1" t="n">
        <v>0</v>
      </c>
    </row>
    <row r="96" customFormat="false" ht="12.75" hidden="false" customHeight="false" outlineLevel="0" collapsed="false">
      <c r="A96" s="0" t="n">
        <v>46</v>
      </c>
      <c r="B96" s="19" t="n">
        <v>37956</v>
      </c>
      <c r="D96" s="1" t="n">
        <v>0</v>
      </c>
      <c r="E96" s="1" t="n">
        <v>0</v>
      </c>
      <c r="F96" s="1" t="n">
        <v>0</v>
      </c>
      <c r="G96" s="1" t="n">
        <v>0</v>
      </c>
      <c r="H96" s="1" t="n">
        <v>0</v>
      </c>
      <c r="I96" s="1" t="n">
        <v>0</v>
      </c>
      <c r="J96" s="1" t="n">
        <v>0</v>
      </c>
      <c r="K96" s="1" t="n">
        <v>0</v>
      </c>
      <c r="L96" s="1" t="n">
        <v>0</v>
      </c>
      <c r="M96" s="1" t="n">
        <v>0</v>
      </c>
      <c r="N96" s="1" t="n">
        <v>0</v>
      </c>
      <c r="O96" s="1" t="n">
        <v>0</v>
      </c>
      <c r="P96" s="1" t="n">
        <v>0</v>
      </c>
      <c r="Q96" s="1" t="n">
        <v>0</v>
      </c>
      <c r="R96" s="1" t="n">
        <v>0</v>
      </c>
      <c r="S96" s="1" t="n">
        <v>0</v>
      </c>
      <c r="T96" s="1" t="n">
        <v>0</v>
      </c>
      <c r="U96" s="1" t="n">
        <v>0</v>
      </c>
      <c r="V96" s="1" t="n">
        <v>0</v>
      </c>
      <c r="W96" s="1" t="n">
        <v>0</v>
      </c>
    </row>
    <row r="97" customFormat="false" ht="12.75" hidden="false" customHeight="false" outlineLevel="0" collapsed="false">
      <c r="B97" s="50" t="s">
        <v>50</v>
      </c>
      <c r="C97" s="46"/>
      <c r="D97" s="47" t="n">
        <f aca="false">SUM(D51:D96)</f>
        <v>32243</v>
      </c>
      <c r="E97" s="47" t="n">
        <f aca="false">SUM(E51:E96)</f>
        <v>28351</v>
      </c>
      <c r="F97" s="47" t="n">
        <f aca="false">SUM(F51:F96)</f>
        <v>32127</v>
      </c>
      <c r="G97" s="47" t="n">
        <f aca="false">SUM(G51:G96)</f>
        <v>32127</v>
      </c>
      <c r="H97" s="47" t="n">
        <f aca="false">SUM(H51:H96)</f>
        <v>32127</v>
      </c>
      <c r="I97" s="47" t="n">
        <f aca="false">SUM(I51:I96)</f>
        <v>32127</v>
      </c>
      <c r="J97" s="47" t="n">
        <f aca="false">SUM(J51:J96)</f>
        <v>32136</v>
      </c>
      <c r="K97" s="47" t="n">
        <f aca="false">SUM(K51:K96)</f>
        <v>32136</v>
      </c>
      <c r="L97" s="47" t="n">
        <f aca="false">SUM(L51:L96)</f>
        <v>32136</v>
      </c>
      <c r="M97" s="47" t="n">
        <f aca="false">SUM(M51:M96)</f>
        <v>32136</v>
      </c>
      <c r="N97" s="47" t="n">
        <f aca="false">SUM(N51:N96)</f>
        <v>31921</v>
      </c>
      <c r="O97" s="47" t="n">
        <f aca="false">SUM(O51:O96)</f>
        <v>31921</v>
      </c>
      <c r="P97" s="47" t="n">
        <f aca="false">SUM(P51:P96)</f>
        <v>31921</v>
      </c>
      <c r="Q97" s="47" t="n">
        <f aca="false">SUM(Q51:Q96)</f>
        <v>31921</v>
      </c>
      <c r="R97" s="47" t="n">
        <f aca="false">SUM(R51:R96)</f>
        <v>34200</v>
      </c>
      <c r="S97" s="47" t="n">
        <f aca="false">SUM(S51:S96)</f>
        <v>34200</v>
      </c>
      <c r="T97" s="47" t="n">
        <f aca="false">SUM(T51:T96)</f>
        <v>34200</v>
      </c>
      <c r="U97" s="47" t="n">
        <f aca="false">SUM(U51:U96)</f>
        <v>34200</v>
      </c>
      <c r="V97" s="47" t="n">
        <f aca="false">SUM(V51:V96)</f>
        <v>33924</v>
      </c>
      <c r="W97" s="47" t="n">
        <f aca="false">SUM(W51:W96)</f>
        <v>33924</v>
      </c>
    </row>
    <row r="99" customFormat="false" ht="12.75" hidden="false" customHeight="false" outlineLevel="0" collapsed="false">
      <c r="B99" s="46" t="s">
        <v>51</v>
      </c>
      <c r="C99" s="46"/>
      <c r="D99" s="47" t="n">
        <f aca="false">D46+D97</f>
        <v>35619</v>
      </c>
      <c r="E99" s="47" t="n">
        <f aca="false">E46+E97</f>
        <v>31727</v>
      </c>
      <c r="F99" s="47" t="n">
        <f aca="false">F46+F97</f>
        <v>33818</v>
      </c>
      <c r="G99" s="47" t="n">
        <f aca="false">G46+G97</f>
        <v>33818</v>
      </c>
      <c r="H99" s="47" t="n">
        <f aca="false">H46+H97</f>
        <v>33818</v>
      </c>
      <c r="I99" s="47" t="n">
        <f aca="false">I46+I97</f>
        <v>33818</v>
      </c>
      <c r="J99" s="47" t="n">
        <f aca="false">J46+J97</f>
        <v>34741</v>
      </c>
      <c r="K99" s="47" t="n">
        <f aca="false">K46+K97</f>
        <v>34741</v>
      </c>
      <c r="L99" s="47" t="n">
        <f aca="false">L46+L97</f>
        <v>34741</v>
      </c>
      <c r="M99" s="47" t="n">
        <f aca="false">M46+M97</f>
        <v>34741</v>
      </c>
      <c r="N99" s="47" t="n">
        <f aca="false">N46+N97</f>
        <v>34509</v>
      </c>
      <c r="O99" s="47" t="n">
        <f aca="false">O46+O97</f>
        <v>34509</v>
      </c>
      <c r="P99" s="47" t="n">
        <f aca="false">P46+P97</f>
        <v>34509</v>
      </c>
      <c r="Q99" s="47" t="n">
        <f aca="false">Q46+Q97</f>
        <v>34509</v>
      </c>
      <c r="R99" s="47" t="n">
        <f aca="false">R46+R97</f>
        <v>36000</v>
      </c>
      <c r="S99" s="47" t="n">
        <f aca="false">S46+S97</f>
        <v>36000</v>
      </c>
      <c r="T99" s="47" t="n">
        <f aca="false">T46+T97</f>
        <v>36000</v>
      </c>
      <c r="U99" s="47" t="n">
        <f aca="false">U46+U97</f>
        <v>36000</v>
      </c>
      <c r="V99" s="47" t="n">
        <f aca="false">V46+V97</f>
        <v>35709</v>
      </c>
      <c r="W99" s="47" t="n">
        <f aca="false">W46+W97</f>
        <v>35709</v>
      </c>
    </row>
    <row r="100" customFormat="false" ht="12.75" hidden="false" customHeight="false" outlineLevel="0" collapsed="false">
      <c r="B100" s="51"/>
      <c r="C100" s="5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customFormat="false" ht="12.75" hidden="false" customHeight="false" outlineLevel="0" collapsed="false">
      <c r="B101" s="51"/>
      <c r="C101" s="5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customFormat="false" ht="12.75" hidden="false" customHeight="false" outlineLevel="0" collapsed="false">
      <c r="B102" s="51"/>
      <c r="C102" s="44" t="s">
        <v>42</v>
      </c>
      <c r="D102" s="19" t="n">
        <v>36982</v>
      </c>
      <c r="E102" s="19" t="n">
        <v>36982</v>
      </c>
      <c r="F102" s="19" t="n">
        <v>37104</v>
      </c>
      <c r="G102" s="19" t="n">
        <v>37104</v>
      </c>
      <c r="H102" s="19" t="n">
        <v>37165</v>
      </c>
      <c r="I102" s="19" t="n">
        <v>37165</v>
      </c>
      <c r="J102" s="19" t="n">
        <v>37288</v>
      </c>
      <c r="K102" s="19" t="n">
        <v>37288</v>
      </c>
      <c r="L102" s="19" t="n">
        <v>37288</v>
      </c>
      <c r="M102" s="19" t="n">
        <v>37288</v>
      </c>
      <c r="N102" s="19" t="n">
        <v>37347</v>
      </c>
      <c r="O102" s="19" t="n">
        <v>37347</v>
      </c>
      <c r="P102" s="19" t="n">
        <v>37561</v>
      </c>
      <c r="Q102" s="19" t="n">
        <v>37561</v>
      </c>
      <c r="R102" s="19" t="n">
        <v>37622</v>
      </c>
      <c r="S102" s="19" t="n">
        <v>37622</v>
      </c>
      <c r="T102" s="19" t="n">
        <v>37653</v>
      </c>
      <c r="U102" s="19" t="n">
        <v>37653</v>
      </c>
      <c r="V102" s="19" t="n">
        <v>37712</v>
      </c>
      <c r="W102" s="19" t="n">
        <v>37712</v>
      </c>
    </row>
    <row r="103" customFormat="false" ht="12.75" hidden="false" customHeight="false" outlineLevel="0" collapsed="false">
      <c r="B103" s="51"/>
      <c r="C103" s="5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customFormat="false" ht="12.75" hidden="false" customHeight="false" outlineLevel="0" collapsed="false">
      <c r="B104" s="0" t="s">
        <v>45</v>
      </c>
      <c r="C104" s="51"/>
      <c r="D104" s="1" t="n">
        <f aca="false">D24</f>
        <v>1</v>
      </c>
      <c r="E104" s="1" t="n">
        <f aca="false">E24</f>
        <v>1</v>
      </c>
      <c r="F104" s="1" t="n">
        <f aca="false">F24</f>
        <v>1</v>
      </c>
      <c r="G104" s="1" t="n">
        <f aca="false">G24</f>
        <v>1</v>
      </c>
      <c r="H104" s="1" t="n">
        <f aca="false">H24</f>
        <v>1</v>
      </c>
      <c r="I104" s="1" t="n">
        <f aca="false">I24</f>
        <v>1</v>
      </c>
      <c r="J104" s="1" t="n">
        <f aca="false">J24</f>
        <v>1</v>
      </c>
      <c r="K104" s="1" t="n">
        <f aca="false">K24</f>
        <v>1</v>
      </c>
      <c r="L104" s="1" t="n">
        <f aca="false">L24</f>
        <v>1</v>
      </c>
      <c r="M104" s="1" t="n">
        <f aca="false">M24</f>
        <v>1</v>
      </c>
      <c r="N104" s="1" t="n">
        <f aca="false">N24</f>
        <v>1</v>
      </c>
      <c r="O104" s="1" t="n">
        <f aca="false">O24</f>
        <v>1</v>
      </c>
      <c r="P104" s="1" t="n">
        <f aca="false">P24</f>
        <v>1</v>
      </c>
      <c r="Q104" s="1" t="n">
        <f aca="false">Q24</f>
        <v>1</v>
      </c>
      <c r="R104" s="1" t="n">
        <f aca="false">R24</f>
        <v>1</v>
      </c>
      <c r="S104" s="1" t="n">
        <f aca="false">S24</f>
        <v>1</v>
      </c>
      <c r="T104" s="1" t="n">
        <f aca="false">T24</f>
        <v>1</v>
      </c>
      <c r="U104" s="1" t="n">
        <f aca="false">U24</f>
        <v>1</v>
      </c>
      <c r="V104" s="1" t="n">
        <f aca="false">V24</f>
        <v>1</v>
      </c>
      <c r="W104" s="1" t="n">
        <f aca="false">W24</f>
        <v>1</v>
      </c>
    </row>
    <row r="105" customFormat="false" ht="12.75" hidden="false" customHeight="false" outlineLevel="0" collapsed="false">
      <c r="B105" s="51"/>
      <c r="C105" s="5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customFormat="false" ht="12.75" hidden="false" customHeight="false" outlineLevel="0" collapsed="false">
      <c r="B106" s="51"/>
      <c r="C106" s="5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customFormat="false" ht="12.75" hidden="false" customHeight="false" outlineLevel="0" collapsed="false">
      <c r="A107" s="0" t="s">
        <v>52</v>
      </c>
      <c r="C107" s="5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customFormat="false" ht="12.75" hidden="false" customHeight="false" outlineLevel="0" collapsed="false">
      <c r="A108" s="0" t="n">
        <v>1</v>
      </c>
      <c r="B108" s="19" t="n">
        <v>36586</v>
      </c>
      <c r="C108" s="51"/>
      <c r="D108" s="1" t="n">
        <f aca="false">(D$46+D51)*(1+$G$14/12)</f>
        <v>5101.99055</v>
      </c>
      <c r="E108" s="1" t="n">
        <f aca="false">(E$46+E51)*(1+$G$14/12)</f>
        <v>3401.32703333333</v>
      </c>
      <c r="F108" s="1" t="n">
        <f aca="false">(F$46+F51)*(1+$G$14/12)</f>
        <v>1703.68602291667</v>
      </c>
      <c r="G108" s="1" t="n">
        <f aca="false">(G$46+G51)*(1+$G$14/12)</f>
        <v>1703.68602291667</v>
      </c>
      <c r="H108" s="1" t="n">
        <f aca="false">(H$46+H51)*(1+$G$14/12)</f>
        <v>1703.68602291667</v>
      </c>
      <c r="I108" s="1" t="n">
        <f aca="false">(I$46+I51)*(1+$G$14/12)</f>
        <v>1703.68602291667</v>
      </c>
      <c r="J108" s="1" t="n">
        <f aca="false">(J$46+J51)*(1+$G$14/12)</f>
        <v>2624.54292708333</v>
      </c>
      <c r="K108" s="1" t="n">
        <f aca="false">(K$46+K51)*(1+$G$14/12)</f>
        <v>2624.54292708333</v>
      </c>
      <c r="L108" s="1" t="n">
        <f aca="false">(L$46+L51)*(1+$G$14/12)</f>
        <v>2624.54292708333</v>
      </c>
      <c r="M108" s="1" t="n">
        <f aca="false">(M$46+M51)*(1+$G$14/12)</f>
        <v>2624.54292708333</v>
      </c>
      <c r="N108" s="1" t="n">
        <f aca="false">(N$46+N51)*(1+$G$14/12)</f>
        <v>2607.41539166667</v>
      </c>
      <c r="O108" s="1" t="n">
        <f aca="false">(O$46+O51)*(1+$G$14/12)</f>
        <v>2607.41539166667</v>
      </c>
      <c r="P108" s="1" t="n">
        <f aca="false">(P$46+P51)*(1+$G$14/12)</f>
        <v>2607.41539166667</v>
      </c>
      <c r="Q108" s="1" t="n">
        <f aca="false">(Q$46+Q51)*(1+$G$14/12)</f>
        <v>2607.41539166667</v>
      </c>
      <c r="R108" s="1" t="n">
        <f aca="false">(R$46+R51)*(1+$G$14/12)</f>
        <v>1813.50375</v>
      </c>
      <c r="S108" s="1" t="n">
        <f aca="false">(S$46+S51)*(1+$G$14/12)</f>
        <v>1813.50375</v>
      </c>
      <c r="T108" s="1" t="n">
        <f aca="false">(T$46+T51)*(1+$G$14/12)</f>
        <v>1813.50375</v>
      </c>
      <c r="U108" s="1" t="n">
        <f aca="false">(U$46+U51)*(1+$G$14/12)</f>
        <v>1813.50375</v>
      </c>
      <c r="V108" s="1" t="n">
        <f aca="false">(V$46+V51)*(1+$G$14/12)</f>
        <v>1798.39121875</v>
      </c>
      <c r="W108" s="1" t="n">
        <f aca="false">(W$46+W51)*(1+$G$14/12)</f>
        <v>1798.39121875</v>
      </c>
    </row>
    <row r="109" customFormat="false" ht="12.75" hidden="false" customHeight="false" outlineLevel="0" collapsed="false">
      <c r="A109" s="0" t="n">
        <v>2</v>
      </c>
      <c r="B109" s="19" t="n">
        <v>36617</v>
      </c>
      <c r="C109" s="51"/>
      <c r="D109" s="1" t="n">
        <f aca="false">(D108+D52)*(1+$G$14/12)</f>
        <v>7011.19747702198</v>
      </c>
      <c r="E109" s="1" t="n">
        <f aca="false">(E108+E52)*(1+$G$14/12)</f>
        <v>4820.21945343132</v>
      </c>
      <c r="F109" s="1" t="n">
        <f aca="false">(F108+F52)*(1+$G$14/12)</f>
        <v>1716.46721743442</v>
      </c>
      <c r="G109" s="1" t="n">
        <f aca="false">(G108+G52)*(1+$G$14/12)</f>
        <v>1716.46721743442</v>
      </c>
      <c r="H109" s="1" t="n">
        <f aca="false">(H108+H52)*(1+$G$14/12)</f>
        <v>1716.46721743442</v>
      </c>
      <c r="I109" s="1" t="n">
        <f aca="false">(I108+I52)*(1+$G$14/12)</f>
        <v>1716.46721743442</v>
      </c>
      <c r="J109" s="1" t="n">
        <f aca="false">(J108+J52)*(1+$G$14/12)</f>
        <v>3518.74427516756</v>
      </c>
      <c r="K109" s="1" t="n">
        <f aca="false">(K108+K52)*(1+$G$14/12)</f>
        <v>3518.74427516756</v>
      </c>
      <c r="L109" s="1" t="n">
        <f aca="false">(L108+L52)*(1+$G$14/12)</f>
        <v>3518.74427516756</v>
      </c>
      <c r="M109" s="1" t="n">
        <f aca="false">(M108+M52)*(1+$G$14/12)</f>
        <v>3518.74427516756</v>
      </c>
      <c r="N109" s="1" t="n">
        <f aca="false">(N108+N52)*(1+$G$14/12)</f>
        <v>3496.45073713623</v>
      </c>
      <c r="O109" s="1" t="n">
        <f aca="false">(O108+O52)*(1+$G$14/12)</f>
        <v>3496.45073713623</v>
      </c>
      <c r="P109" s="1" t="n">
        <f aca="false">(P108+P52)*(1+$G$14/12)</f>
        <v>3496.45073713623</v>
      </c>
      <c r="Q109" s="1" t="n">
        <f aca="false">(Q108+Q52)*(1+$G$14/12)</f>
        <v>3496.45073713623</v>
      </c>
      <c r="R109" s="1" t="n">
        <f aca="false">(R108+R52)*(1+$G$14/12)</f>
        <v>1827.10880625781</v>
      </c>
      <c r="S109" s="1" t="n">
        <f aca="false">(S108+S52)*(1+$G$14/12)</f>
        <v>1827.10880625781</v>
      </c>
      <c r="T109" s="1" t="n">
        <f aca="false">(T108+T52)*(1+$G$14/12)</f>
        <v>1827.10880625781</v>
      </c>
      <c r="U109" s="1" t="n">
        <f aca="false">(U108+U52)*(1+$G$14/12)</f>
        <v>1827.10880625781</v>
      </c>
      <c r="V109" s="1" t="n">
        <f aca="false">(V108+V52)*(1+$G$14/12)</f>
        <v>1811.882899539</v>
      </c>
      <c r="W109" s="1" t="n">
        <f aca="false">(W108+W52)*(1+$G$14/12)</f>
        <v>1811.882899539</v>
      </c>
    </row>
    <row r="110" customFormat="false" ht="12.75" hidden="false" customHeight="false" outlineLevel="0" collapsed="false">
      <c r="A110" s="0" t="n">
        <v>3</v>
      </c>
      <c r="B110" s="19" t="n">
        <v>36647</v>
      </c>
      <c r="C110" s="51"/>
      <c r="D110" s="1" t="n">
        <f aca="false">(D109+D53)*(1+$G$14/12)</f>
        <v>8934.72743351105</v>
      </c>
      <c r="E110" s="1" t="n">
        <f aca="false">(E109+E53)*(1+$G$14/12)</f>
        <v>6614.47227687258</v>
      </c>
      <c r="F110" s="1" t="n">
        <f aca="false">(F109+F53)*(1+$G$14/12)</f>
        <v>3433.03032045522</v>
      </c>
      <c r="G110" s="1" t="n">
        <f aca="false">(G109+G53)*(1+$G$14/12)</f>
        <v>3433.03032045522</v>
      </c>
      <c r="H110" s="1" t="n">
        <f aca="false">(H109+H53)*(1+$G$14/12)</f>
        <v>1729.34429753855</v>
      </c>
      <c r="I110" s="1" t="n">
        <f aca="false">(I109+I53)*(1+$G$14/12)</f>
        <v>1729.34429753855</v>
      </c>
      <c r="J110" s="1" t="n">
        <f aca="false">(J109+J53)*(1+$G$14/12)</f>
        <v>3545.14218794855</v>
      </c>
      <c r="K110" s="1" t="n">
        <f aca="false">(K109+K53)*(1+$G$14/12)</f>
        <v>3545.14218794855</v>
      </c>
      <c r="L110" s="1" t="n">
        <f aca="false">(L109+L53)*(1+$G$14/12)</f>
        <v>3545.14218794855</v>
      </c>
      <c r="M110" s="1" t="n">
        <f aca="false">(M109+M53)*(1+$G$14/12)</f>
        <v>3545.14218794855</v>
      </c>
      <c r="N110" s="1" t="n">
        <f aca="false">(N109+N53)*(1+$G$14/12)</f>
        <v>3522.68140193712</v>
      </c>
      <c r="O110" s="1" t="n">
        <f aca="false">(O109+O53)*(1+$G$14/12)</f>
        <v>3522.68140193712</v>
      </c>
      <c r="P110" s="1" t="n">
        <f aca="false">(P109+P53)*(1+$G$14/12)</f>
        <v>3522.68140193712</v>
      </c>
      <c r="Q110" s="1" t="n">
        <f aca="false">(Q109+Q53)*(1+$G$14/12)</f>
        <v>3522.68140193712</v>
      </c>
      <c r="R110" s="1" t="n">
        <f aca="false">(R109+R53)*(1+$G$14/12)</f>
        <v>2747.56780378143</v>
      </c>
      <c r="S110" s="1" t="n">
        <f aca="false">(S109+S53)*(1+$G$14/12)</f>
        <v>2747.56780378143</v>
      </c>
      <c r="T110" s="1" t="n">
        <f aca="false">(T109+T53)*(1+$G$14/12)</f>
        <v>2747.56780378143</v>
      </c>
      <c r="U110" s="1" t="n">
        <f aca="false">(U109+U53)*(1+$G$14/12)</f>
        <v>2747.56780378143</v>
      </c>
      <c r="V110" s="1" t="n">
        <f aca="false">(V109+V53)*(1+$G$14/12)</f>
        <v>2725.17515645825</v>
      </c>
      <c r="W110" s="1" t="n">
        <f aca="false">(W109+W53)*(1+$G$14/12)</f>
        <v>2725.17515645825</v>
      </c>
    </row>
    <row r="111" customFormat="false" ht="12.75" hidden="false" customHeight="false" outlineLevel="0" collapsed="false">
      <c r="A111" s="0" t="n">
        <v>4</v>
      </c>
      <c r="B111" s="19" t="n">
        <v>36678</v>
      </c>
      <c r="C111" s="51"/>
      <c r="D111" s="1" t="n">
        <f aca="false">(D110+D54)*(1+$G$14/12)</f>
        <v>10872.6878720279</v>
      </c>
      <c r="E111" s="1" t="n">
        <f aca="false">(E110+E54)*(1+$G$14/12)</f>
        <v>8422.18573451637</v>
      </c>
      <c r="F111" s="1" t="n">
        <f aca="false">(F110+F54)*(1+$G$14/12)</f>
        <v>3458.78520000513</v>
      </c>
      <c r="G111" s="1" t="n">
        <f aca="false">(G110+G54)*(1+$G$14/12)</f>
        <v>3458.78520000513</v>
      </c>
      <c r="H111" s="1" t="n">
        <f aca="false">(H110+H54)*(1+$G$14/12)</f>
        <v>3446.00400548738</v>
      </c>
      <c r="I111" s="1" t="n">
        <f aca="false">(I110+I54)*(1+$G$14/12)</f>
        <v>3446.00400548738</v>
      </c>
      <c r="J111" s="1" t="n">
        <f aca="false">(J110+J54)*(1+$G$14/12)</f>
        <v>3571.73814007106</v>
      </c>
      <c r="K111" s="1" t="n">
        <f aca="false">(K110+K54)*(1+$G$14/12)</f>
        <v>3571.73814007106</v>
      </c>
      <c r="L111" s="1" t="n">
        <f aca="false">(L110+L54)*(1+$G$14/12)</f>
        <v>3571.73814007106</v>
      </c>
      <c r="M111" s="1" t="n">
        <f aca="false">(M110+M54)*(1+$G$14/12)</f>
        <v>3571.73814007106</v>
      </c>
      <c r="N111" s="1" t="n">
        <f aca="false">(N110+N54)*(1+$G$14/12)</f>
        <v>3549.10885137124</v>
      </c>
      <c r="O111" s="1" t="n">
        <f aca="false">(O110+O54)*(1+$G$14/12)</f>
        <v>3549.10885137124</v>
      </c>
      <c r="P111" s="1" t="n">
        <f aca="false">(P110+P54)*(1+$G$14/12)</f>
        <v>3549.10885137124</v>
      </c>
      <c r="Q111" s="1" t="n">
        <f aca="false">(Q110+Q54)*(1+$G$14/12)</f>
        <v>3549.10885137124</v>
      </c>
      <c r="R111" s="1" t="n">
        <f aca="false">(R110+R54)*(1+$G$14/12)</f>
        <v>2768.18028640938</v>
      </c>
      <c r="S111" s="1" t="n">
        <f aca="false">(S110+S54)*(1+$G$14/12)</f>
        <v>2768.18028640938</v>
      </c>
      <c r="T111" s="1" t="n">
        <f aca="false">(T110+T54)*(1+$G$14/12)</f>
        <v>2768.18028640938</v>
      </c>
      <c r="U111" s="1" t="n">
        <f aca="false">(U110+U54)*(1+$G$14/12)</f>
        <v>2768.18028640938</v>
      </c>
      <c r="V111" s="1" t="n">
        <f aca="false">(V110+V54)*(1+$G$14/12)</f>
        <v>2745.61964757993</v>
      </c>
      <c r="W111" s="1" t="n">
        <f aca="false">(W110+W54)*(1+$G$14/12)</f>
        <v>2745.61964757993</v>
      </c>
    </row>
    <row r="112" customFormat="false" ht="12.75" hidden="false" customHeight="false" outlineLevel="0" collapsed="false">
      <c r="A112" s="0" t="n">
        <v>5</v>
      </c>
      <c r="B112" s="19" t="n">
        <v>36708</v>
      </c>
      <c r="C112" s="51"/>
      <c r="D112" s="1" t="n">
        <f aca="false">(D111+D55)*(1+$G$14/12)</f>
        <v>12825.1870512511</v>
      </c>
      <c r="E112" s="1" t="n">
        <f aca="false">(E111+E55)*(1+$G$14/12)</f>
        <v>10243.4608091622</v>
      </c>
      <c r="F112" s="1" t="n">
        <f aca="false">(F111+F55)*(1+$G$14/12)</f>
        <v>3484.73329480767</v>
      </c>
      <c r="G112" s="1" t="n">
        <f aca="false">(G111+G55)*(1+$G$14/12)</f>
        <v>3484.73329480767</v>
      </c>
      <c r="H112" s="1" t="n">
        <f aca="false">(H111+H55)*(1+$G$14/12)</f>
        <v>3471.85621470354</v>
      </c>
      <c r="I112" s="1" t="n">
        <f aca="false">(I111+I55)*(1+$G$14/12)</f>
        <v>3471.85621470354</v>
      </c>
      <c r="J112" s="1" t="n">
        <f aca="false">(J111+J55)*(1+$G$14/12)</f>
        <v>3598.53361724272</v>
      </c>
      <c r="K112" s="1" t="n">
        <f aca="false">(K111+K55)*(1+$G$14/12)</f>
        <v>3598.53361724272</v>
      </c>
      <c r="L112" s="1" t="n">
        <f aca="false">(L111+L55)*(1+$G$14/12)</f>
        <v>3598.53361724272</v>
      </c>
      <c r="M112" s="1" t="n">
        <f aca="false">(M111+M55)*(1+$G$14/12)</f>
        <v>3598.53361724272</v>
      </c>
      <c r="N112" s="1" t="n">
        <f aca="false">(N111+N55)*(1+$G$14/12)</f>
        <v>3575.7345617333</v>
      </c>
      <c r="O112" s="1" t="n">
        <f aca="false">(O111+O55)*(1+$G$14/12)</f>
        <v>3575.7345617333</v>
      </c>
      <c r="P112" s="1" t="n">
        <f aca="false">(P111+P55)*(1+$G$14/12)</f>
        <v>3575.7345617333</v>
      </c>
      <c r="Q112" s="1" t="n">
        <f aca="false">(Q111+Q55)*(1+$G$14/12)</f>
        <v>3575.7345617333</v>
      </c>
      <c r="R112" s="1" t="n">
        <f aca="false">(R111+R55)*(1+$G$14/12)</f>
        <v>2788.94740559971</v>
      </c>
      <c r="S112" s="1" t="n">
        <f aca="false">(S111+S55)*(1+$G$14/12)</f>
        <v>2788.94740559971</v>
      </c>
      <c r="T112" s="1" t="n">
        <f aca="false">(T111+T55)*(1+$G$14/12)</f>
        <v>2788.94740559971</v>
      </c>
      <c r="U112" s="1" t="n">
        <f aca="false">(U111+U55)*(1+$G$14/12)</f>
        <v>2788.94740559971</v>
      </c>
      <c r="V112" s="1" t="n">
        <f aca="false">(V111+V55)*(1+$G$14/12)</f>
        <v>2766.21751497771</v>
      </c>
      <c r="W112" s="1" t="n">
        <f aca="false">(W111+W55)*(1+$G$14/12)</f>
        <v>2766.21751497771</v>
      </c>
    </row>
    <row r="113" customFormat="false" ht="12.75" hidden="false" customHeight="false" outlineLevel="0" collapsed="false">
      <c r="A113" s="0" t="n">
        <v>6</v>
      </c>
      <c r="B113" s="19" t="n">
        <v>36739</v>
      </c>
      <c r="C113" s="51"/>
      <c r="D113" s="1" t="n">
        <f aca="false">(D112+D56)*(1+$G$14/12)</f>
        <v>14792.3340420252</v>
      </c>
      <c r="E113" s="1" t="n">
        <f aca="false">(E112+E56)*(1+$G$14/12)</f>
        <v>12078.3992411909</v>
      </c>
      <c r="F113" s="1" t="n">
        <f aca="false">(F112+F56)*(1+$G$14/12)</f>
        <v>5214.56207729642</v>
      </c>
      <c r="G113" s="1" t="n">
        <f aca="false">(G112+G56)*(1+$G$14/12)</f>
        <v>5214.56207729642</v>
      </c>
      <c r="H113" s="1" t="n">
        <f aca="false">(H112+H56)*(1+$G$14/12)</f>
        <v>3497.9023693476</v>
      </c>
      <c r="I113" s="1" t="n">
        <f aca="false">(I112+I56)*(1+$G$14/12)</f>
        <v>3497.9023693476</v>
      </c>
      <c r="J113" s="1" t="n">
        <f aca="false">(J112+J56)*(1+$G$14/12)</f>
        <v>4850.6526496504</v>
      </c>
      <c r="K113" s="1" t="n">
        <f aca="false">(K112+K56)*(1+$G$14/12)</f>
        <v>4850.6526496504</v>
      </c>
      <c r="L113" s="1" t="n">
        <f aca="false">(L112+L56)*(1+$G$14/12)</f>
        <v>4850.6526496504</v>
      </c>
      <c r="M113" s="1" t="n">
        <f aca="false">(M112+M56)*(1+$G$14/12)</f>
        <v>4850.6526496504</v>
      </c>
      <c r="N113" s="1" t="n">
        <f aca="false">(N112+N56)*(1+$G$14/12)</f>
        <v>3602.5600203933</v>
      </c>
      <c r="O113" s="1" t="n">
        <f aca="false">(O112+O56)*(1+$G$14/12)</f>
        <v>3602.5600203933</v>
      </c>
      <c r="P113" s="1" t="n">
        <f aca="false">(P112+P56)*(1+$G$14/12)</f>
        <v>3602.5600203933</v>
      </c>
      <c r="Q113" s="1" t="n">
        <f aca="false">(Q112+Q56)*(1+$G$14/12)</f>
        <v>3602.5600203933</v>
      </c>
      <c r="R113" s="1" t="n">
        <f aca="false">(R112+R56)*(1+$G$14/12)</f>
        <v>2809.8703214488</v>
      </c>
      <c r="S113" s="1" t="n">
        <f aca="false">(S112+S56)*(1+$G$14/12)</f>
        <v>2809.8703214488</v>
      </c>
      <c r="T113" s="1" t="n">
        <f aca="false">(T112+T56)*(1+$G$14/12)</f>
        <v>2809.8703214488</v>
      </c>
      <c r="U113" s="1" t="n">
        <f aca="false">(U112+U56)*(1+$G$14/12)</f>
        <v>2809.8703214488</v>
      </c>
      <c r="V113" s="1" t="n">
        <f aca="false">(V112+V56)*(1+$G$14/12)</f>
        <v>2786.9699092932</v>
      </c>
      <c r="W113" s="1" t="n">
        <f aca="false">(W112+W56)*(1+$G$14/12)</f>
        <v>2786.9699092932</v>
      </c>
    </row>
    <row r="114" customFormat="false" ht="12.75" hidden="false" customHeight="false" outlineLevel="0" collapsed="false">
      <c r="A114" s="0" t="n">
        <v>7</v>
      </c>
      <c r="B114" s="19" t="n">
        <v>36770</v>
      </c>
      <c r="C114" s="51"/>
      <c r="D114" s="1" t="n">
        <f aca="false">(D113+D57)*(1+$G$14/12)</f>
        <v>16774.238733453</v>
      </c>
      <c r="E114" s="1" t="n">
        <f aca="false">(E113+E57)*(1+$G$14/12)</f>
        <v>13927.1035342483</v>
      </c>
      <c r="F114" s="1" t="n">
        <f aca="false">(F113+F57)*(1+$G$14/12)</f>
        <v>7127.63603154714</v>
      </c>
      <c r="G114" s="1" t="n">
        <f aca="false">(G113+G57)*(1+$G$14/12)</f>
        <v>7127.63603154714</v>
      </c>
      <c r="H114" s="1" t="n">
        <f aca="false">(H113+H57)*(1+$G$14/12)</f>
        <v>3524.14392441431</v>
      </c>
      <c r="I114" s="1" t="n">
        <f aca="false">(I113+I57)*(1+$G$14/12)</f>
        <v>3524.14392441431</v>
      </c>
      <c r="J114" s="1" t="n">
        <f aca="false">(J113+J57)*(1+$G$14/12)</f>
        <v>6112.16518338247</v>
      </c>
      <c r="K114" s="1" t="n">
        <f aca="false">(K113+K57)*(1+$G$14/12)</f>
        <v>6112.16518338247</v>
      </c>
      <c r="L114" s="1" t="n">
        <f aca="false">(L113+L57)*(1+$G$14/12)</f>
        <v>6112.16518338247</v>
      </c>
      <c r="M114" s="1" t="n">
        <f aca="false">(M113+M57)*(1+$G$14/12)</f>
        <v>6112.16518338247</v>
      </c>
      <c r="N114" s="1" t="n">
        <f aca="false">(N113+N57)*(1+$G$14/12)</f>
        <v>3629.58672587962</v>
      </c>
      <c r="O114" s="1" t="n">
        <f aca="false">(O113+O57)*(1+$G$14/12)</f>
        <v>3629.58672587962</v>
      </c>
      <c r="P114" s="1" t="n">
        <f aca="false">(P113+P57)*(1+$G$14/12)</f>
        <v>3629.58672587962</v>
      </c>
      <c r="Q114" s="1" t="n">
        <f aca="false">(Q113+Q57)*(1+$G$14/12)</f>
        <v>3629.58672587962</v>
      </c>
      <c r="R114" s="1" t="n">
        <f aca="false">(R113+R57)*(1+$G$14/12)</f>
        <v>3737.70207775617</v>
      </c>
      <c r="S114" s="1" t="n">
        <f aca="false">(S113+S57)*(1+$G$14/12)</f>
        <v>3737.70207775617</v>
      </c>
      <c r="T114" s="1" t="n">
        <f aca="false">(T113+T57)*(1+$G$14/12)</f>
        <v>3737.70207775617</v>
      </c>
      <c r="U114" s="1" t="n">
        <f aca="false">(U113+U57)*(1+$G$14/12)</f>
        <v>3737.70207775617</v>
      </c>
      <c r="V114" s="1" t="n">
        <f aca="false">(V113+V57)*(1+$G$14/12)</f>
        <v>3707.57735021687</v>
      </c>
      <c r="W114" s="1" t="n">
        <f aca="false">(W113+W57)*(1+$G$14/12)</f>
        <v>3707.57735021687</v>
      </c>
    </row>
    <row r="115" customFormat="false" ht="12.75" hidden="false" customHeight="false" outlineLevel="0" collapsed="false">
      <c r="A115" s="0" t="n">
        <v>8</v>
      </c>
      <c r="B115" s="19" t="n">
        <v>36800</v>
      </c>
      <c r="C115" s="51"/>
      <c r="D115" s="1" t="n">
        <f aca="false">(D114+D58)*(1+$G$14/12)</f>
        <v>18771.0118390346</v>
      </c>
      <c r="E115" s="1" t="n">
        <f aca="false">(E114+E58)*(1+$G$14/12)</f>
        <v>15789.6769609708</v>
      </c>
      <c r="F115" s="1" t="n">
        <f aca="false">(F114+F58)*(1+$G$14/12)</f>
        <v>9055.06202602548</v>
      </c>
      <c r="G115" s="1" t="n">
        <f aca="false">(G114+G58)*(1+$G$14/12)</f>
        <v>9055.06202602548</v>
      </c>
      <c r="H115" s="1" t="n">
        <f aca="false">(H114+H58)*(1+$G$14/12)</f>
        <v>5254.26836873059</v>
      </c>
      <c r="I115" s="1" t="n">
        <f aca="false">(I114+I58)*(1+$G$14/12)</f>
        <v>5254.26836873059</v>
      </c>
      <c r="J115" s="1" t="n">
        <f aca="false">(J114+J58)*(1+$G$14/12)</f>
        <v>7383.14168926864</v>
      </c>
      <c r="K115" s="1" t="n">
        <f aca="false">(K114+K58)*(1+$G$14/12)</f>
        <v>7383.14168926864</v>
      </c>
      <c r="L115" s="1" t="n">
        <f aca="false">(L114+L58)*(1+$G$14/12)</f>
        <v>7383.14168926864</v>
      </c>
      <c r="M115" s="1" t="n">
        <f aca="false">(M114+M58)*(1+$G$14/12)</f>
        <v>7383.14168926864</v>
      </c>
      <c r="N115" s="1" t="n">
        <f aca="false">(N114+N58)*(1+$G$14/12)</f>
        <v>4873.8787046294</v>
      </c>
      <c r="O115" s="1" t="n">
        <f aca="false">(O114+O58)*(1+$G$14/12)</f>
        <v>4873.8787046294</v>
      </c>
      <c r="P115" s="1" t="n">
        <f aca="false">(P114+P58)*(1+$G$14/12)</f>
        <v>3656.81618796273</v>
      </c>
      <c r="Q115" s="1" t="n">
        <f aca="false">(Q114+Q58)*(1+$G$14/12)</f>
        <v>3656.81618796273</v>
      </c>
      <c r="R115" s="1" t="n">
        <f aca="false">(R114+R58)*(1+$G$14/12)</f>
        <v>3765.74263021867</v>
      </c>
      <c r="S115" s="1" t="n">
        <f aca="false">(S114+S58)*(1+$G$14/12)</f>
        <v>3765.74263021867</v>
      </c>
      <c r="T115" s="1" t="n">
        <f aca="false">(T114+T58)*(1+$G$14/12)</f>
        <v>3765.74263021867</v>
      </c>
      <c r="U115" s="1" t="n">
        <f aca="false">(U114+U58)*(1+$G$14/12)</f>
        <v>3765.74263021867</v>
      </c>
      <c r="V115" s="1" t="n">
        <f aca="false">(V114+V58)*(1+$G$14/12)</f>
        <v>3735.39190446298</v>
      </c>
      <c r="W115" s="1" t="n">
        <f aca="false">(W114+W58)*(1+$G$14/12)</f>
        <v>3735.39190446298</v>
      </c>
    </row>
    <row r="116" customFormat="false" ht="12.75" hidden="false" customHeight="false" outlineLevel="0" collapsed="false">
      <c r="A116" s="0" t="n">
        <v>9</v>
      </c>
      <c r="B116" s="19" t="n">
        <v>36831</v>
      </c>
      <c r="C116" s="51"/>
      <c r="D116" s="1" t="n">
        <f aca="false">(D115+D59)*(1+$G$14/12)</f>
        <v>20782.764902852</v>
      </c>
      <c r="E116" s="1" t="n">
        <f aca="false">(E115+E59)*(1+$G$14/12)</f>
        <v>17666.2235687551</v>
      </c>
      <c r="F116" s="1" t="n">
        <f aca="false">(F115+F59)*(1+$G$14/12)</f>
        <v>10996.9477309332</v>
      </c>
      <c r="G116" s="1" t="n">
        <f aca="false">(G115+G59)*(1+$G$14/12)</f>
        <v>10996.9477309332</v>
      </c>
      <c r="H116" s="1" t="n">
        <f aca="false">(H115+H59)*(1+$G$14/12)</f>
        <v>7167.6402028885</v>
      </c>
      <c r="I116" s="1" t="n">
        <f aca="false">(I115+I59)*(1+$G$14/12)</f>
        <v>7167.6402028885</v>
      </c>
      <c r="J116" s="1" t="n">
        <f aca="false">(J115+J59)*(1+$G$14/12)</f>
        <v>8663.65316681667</v>
      </c>
      <c r="K116" s="1" t="n">
        <f aca="false">(K115+K59)*(1+$G$14/12)</f>
        <v>8663.65316681667</v>
      </c>
      <c r="L116" s="1" t="n">
        <f aca="false">(L115+L59)*(1+$G$14/12)</f>
        <v>8663.65316681667</v>
      </c>
      <c r="M116" s="1" t="n">
        <f aca="false">(M115+M59)*(1+$G$14/12)</f>
        <v>8663.65316681667</v>
      </c>
      <c r="N116" s="1" t="n">
        <f aca="false">(N115+N59)*(1+$G$14/12)</f>
        <v>6127.50546549475</v>
      </c>
      <c r="O116" s="1" t="n">
        <f aca="false">(O115+O59)*(1+$G$14/12)</f>
        <v>6127.50546549475</v>
      </c>
      <c r="P116" s="1" t="n">
        <f aca="false">(P115+P59)*(1+$G$14/12)</f>
        <v>3684.24992773951</v>
      </c>
      <c r="Q116" s="1" t="n">
        <f aca="false">(Q115+Q59)*(1+$G$14/12)</f>
        <v>3684.24992773951</v>
      </c>
      <c r="R116" s="1" t="n">
        <f aca="false">(R115+R59)*(1+$G$14/12)</f>
        <v>3793.99354524246</v>
      </c>
      <c r="S116" s="1" t="n">
        <f aca="false">(S115+S59)*(1+$G$14/12)</f>
        <v>3793.99354524246</v>
      </c>
      <c r="T116" s="1" t="n">
        <f aca="false">(T115+T59)*(1+$G$14/12)</f>
        <v>3793.99354524246</v>
      </c>
      <c r="U116" s="1" t="n">
        <f aca="false">(U115+U59)*(1+$G$14/12)</f>
        <v>3793.99354524246</v>
      </c>
      <c r="V116" s="1" t="n">
        <f aca="false">(V115+V59)*(1+$G$14/12)</f>
        <v>3763.41512581292</v>
      </c>
      <c r="W116" s="1" t="n">
        <f aca="false">(W115+W59)*(1+$G$14/12)</f>
        <v>3763.41512581292</v>
      </c>
    </row>
    <row r="117" customFormat="false" ht="12.75" hidden="false" customHeight="false" outlineLevel="0" collapsed="false">
      <c r="A117" s="0" t="n">
        <v>10</v>
      </c>
      <c r="B117" s="19" t="n">
        <v>36861</v>
      </c>
      <c r="C117" s="51"/>
      <c r="D117" s="1" t="n">
        <f aca="false">(D116+D60)*(1+$G$14/12)</f>
        <v>22809.6103058003</v>
      </c>
      <c r="E117" s="1" t="n">
        <f aca="false">(E116+E60)*(1+$G$14/12)</f>
        <v>19556.8481855699</v>
      </c>
      <c r="F117" s="1" t="n">
        <f aca="false">(F116+F60)*(1+$G$14/12)</f>
        <v>12953.401624223</v>
      </c>
      <c r="G117" s="1" t="n">
        <f aca="false">(G116+G60)*(1+$G$14/12)</f>
        <v>12953.401624223</v>
      </c>
      <c r="H117" s="1" t="n">
        <f aca="false">(H116+H60)*(1+$G$14/12)</f>
        <v>9095.36631199392</v>
      </c>
      <c r="I117" s="1" t="n">
        <f aca="false">(I116+I60)*(1+$G$14/12)</f>
        <v>9095.36631199392</v>
      </c>
      <c r="J117" s="1" t="n">
        <f aca="false">(J116+J60)*(1+$G$14/12)</f>
        <v>9953.77114817856</v>
      </c>
      <c r="K117" s="1" t="n">
        <f aca="false">(K116+K60)*(1+$G$14/12)</f>
        <v>9953.77114817856</v>
      </c>
      <c r="L117" s="1" t="n">
        <f aca="false">(L116+L60)*(1+$G$14/12)</f>
        <v>9953.77114817856</v>
      </c>
      <c r="M117" s="1" t="n">
        <f aca="false">(M116+M60)*(1+$G$14/12)</f>
        <v>9953.77114817856</v>
      </c>
      <c r="N117" s="1" t="n">
        <f aca="false">(N116+N60)*(1+$G$14/12)</f>
        <v>7390.53703878902</v>
      </c>
      <c r="O117" s="1" t="n">
        <f aca="false">(O116+O60)*(1+$G$14/12)</f>
        <v>7390.53703878902</v>
      </c>
      <c r="P117" s="1" t="n">
        <f aca="false">(P116+P60)*(1+$G$14/12)</f>
        <v>3711.88947771824</v>
      </c>
      <c r="Q117" s="1" t="n">
        <f aca="false">(Q116+Q60)*(1+$G$14/12)</f>
        <v>3711.88947771824</v>
      </c>
      <c r="R117" s="1" t="n">
        <f aca="false">(R116+R60)*(1+$G$14/12)</f>
        <v>3822.45640098499</v>
      </c>
      <c r="S117" s="1" t="n">
        <f aca="false">(S116+S60)*(1+$G$14/12)</f>
        <v>3822.45640098499</v>
      </c>
      <c r="T117" s="1" t="n">
        <f aca="false">(T116+T60)*(1+$G$14/12)</f>
        <v>3822.45640098499</v>
      </c>
      <c r="U117" s="1" t="n">
        <f aca="false">(U116+U60)*(1+$G$14/12)</f>
        <v>3822.45640098499</v>
      </c>
      <c r="V117" s="1" t="n">
        <f aca="false">(V116+V60)*(1+$G$14/12)</f>
        <v>3791.64857970469</v>
      </c>
      <c r="W117" s="1" t="n">
        <f aca="false">(W116+W60)*(1+$G$14/12)</f>
        <v>3791.64857970469</v>
      </c>
    </row>
    <row r="118" customFormat="false" ht="12.75" hidden="false" customHeight="false" outlineLevel="0" collapsed="false">
      <c r="A118" s="0" t="n">
        <v>11</v>
      </c>
      <c r="B118" s="19" t="n">
        <v>36892</v>
      </c>
      <c r="C118" s="51"/>
      <c r="D118" s="1" t="n">
        <f aca="false">(D117+D61)*(1+$G$14/12)</f>
        <v>24851.6612718652</v>
      </c>
      <c r="E118" s="1" t="n">
        <f aca="false">(E117+E61)*(1+$G$14/12)</f>
        <v>21461.656425812</v>
      </c>
      <c r="F118" s="1" t="n">
        <f aca="false">(F117+F61)*(1+$G$14/12)</f>
        <v>14924.532997658</v>
      </c>
      <c r="G118" s="1" t="n">
        <f aca="false">(G117+G61)*(1+$G$14/12)</f>
        <v>14924.532997658</v>
      </c>
      <c r="H118" s="1" t="n">
        <f aca="false">(H117+H61)*(1+$G$14/12)</f>
        <v>11037.5543830137</v>
      </c>
      <c r="I118" s="1" t="n">
        <f aca="false">(I117+I61)*(1+$G$14/12)</f>
        <v>11037.5543830137</v>
      </c>
      <c r="J118" s="1" t="n">
        <f aca="false">(J117+J61)*(1+$G$14/12)</f>
        <v>11253.5677021465</v>
      </c>
      <c r="K118" s="1" t="n">
        <f aca="false">(K117+K61)*(1+$G$14/12)</f>
        <v>11253.5677021465</v>
      </c>
      <c r="L118" s="1" t="n">
        <f aca="false">(L117+L61)*(1+$G$14/12)</f>
        <v>11253.5677021465</v>
      </c>
      <c r="M118" s="1" t="n">
        <f aca="false">(M117+M61)*(1+$G$14/12)</f>
        <v>11253.5677021465</v>
      </c>
      <c r="N118" s="1" t="n">
        <f aca="false">(N117+N61)*(1+$G$14/12)</f>
        <v>8663.04398019876</v>
      </c>
      <c r="O118" s="1" t="n">
        <f aca="false">(O117+O61)*(1+$G$14/12)</f>
        <v>8663.04398019876</v>
      </c>
      <c r="P118" s="1" t="n">
        <f aca="false">(P117+P61)*(1+$G$14/12)</f>
        <v>3739.7363819042</v>
      </c>
      <c r="Q118" s="1" t="n">
        <f aca="false">(Q117+Q61)*(1+$G$14/12)</f>
        <v>3739.7363819042</v>
      </c>
      <c r="R118" s="1" t="n">
        <f aca="false">(R117+R61)*(1+$G$14/12)</f>
        <v>3851.13278744322</v>
      </c>
      <c r="S118" s="1" t="n">
        <f aca="false">(S117+S61)*(1+$G$14/12)</f>
        <v>3851.13278744322</v>
      </c>
      <c r="T118" s="1" t="n">
        <f aca="false">(T117+T61)*(1+$G$14/12)</f>
        <v>3851.13278744322</v>
      </c>
      <c r="U118" s="1" t="n">
        <f aca="false">(U117+U61)*(1+$G$14/12)</f>
        <v>3851.13278744322</v>
      </c>
      <c r="V118" s="1" t="n">
        <f aca="false">(V117+V61)*(1+$G$14/12)</f>
        <v>3820.09384332035</v>
      </c>
      <c r="W118" s="1" t="n">
        <f aca="false">(W117+W61)*(1+$G$14/12)</f>
        <v>3820.09384332035</v>
      </c>
    </row>
    <row r="119" customFormat="false" ht="12.75" hidden="false" customHeight="false" outlineLevel="0" collapsed="false">
      <c r="A119" s="0" t="n">
        <v>12</v>
      </c>
      <c r="B119" s="19" t="n">
        <v>36923</v>
      </c>
      <c r="C119" s="51"/>
      <c r="D119" s="1" t="n">
        <f aca="false">(D118+D62)*(1+$G$14/12)</f>
        <v>26909.0318744485</v>
      </c>
      <c r="E119" s="1" t="n">
        <f aca="false">(E118+E62)*(1+$G$14/12)</f>
        <v>23380.7546962065</v>
      </c>
      <c r="F119" s="1" t="n">
        <f aca="false">(F118+F62)*(1+$G$14/12)</f>
        <v>16910.4519629176</v>
      </c>
      <c r="G119" s="1" t="n">
        <f aca="false">(G118+G62)*(1+$G$14/12)</f>
        <v>16910.4519629176</v>
      </c>
      <c r="H119" s="1" t="n">
        <f aca="false">(H118+H62)*(1+$G$14/12)</f>
        <v>12994.3129107913</v>
      </c>
      <c r="I119" s="1" t="n">
        <f aca="false">(I118+I62)*(1+$G$14/12)</f>
        <v>12994.3129107913</v>
      </c>
      <c r="J119" s="1" t="n">
        <f aca="false">(J118+J62)*(1+$G$14/12)</f>
        <v>12563.1154381786</v>
      </c>
      <c r="K119" s="1" t="n">
        <f aca="false">(K118+K62)*(1+$G$14/12)</f>
        <v>12563.1154381786</v>
      </c>
      <c r="L119" s="1" t="n">
        <f aca="false">(L118+L62)*(1+$G$14/12)</f>
        <v>12563.1154381786</v>
      </c>
      <c r="M119" s="1" t="n">
        <f aca="false">(M118+M62)*(1+$G$14/12)</f>
        <v>12563.1154381786</v>
      </c>
      <c r="N119" s="1" t="n">
        <f aca="false">(N118+N62)*(1+$G$14/12)</f>
        <v>9945.09737472521</v>
      </c>
      <c r="O119" s="1" t="n">
        <f aca="false">(O118+O62)*(1+$G$14/12)</f>
        <v>9945.09737472521</v>
      </c>
      <c r="P119" s="1" t="n">
        <f aca="false">(P118+P62)*(1+$G$14/12)</f>
        <v>3767.79219588595</v>
      </c>
      <c r="Q119" s="1" t="n">
        <f aca="false">(Q118+Q62)*(1+$G$14/12)</f>
        <v>3767.79219588595</v>
      </c>
      <c r="R119" s="1" t="n">
        <f aca="false">(R118+R62)*(1+$G$14/12)</f>
        <v>3880.02430654235</v>
      </c>
      <c r="S119" s="1" t="n">
        <f aca="false">(S118+S62)*(1+$G$14/12)</f>
        <v>3880.02430654235</v>
      </c>
      <c r="T119" s="1" t="n">
        <f aca="false">(T118+T62)*(1+$G$14/12)</f>
        <v>3880.02430654235</v>
      </c>
      <c r="U119" s="1" t="n">
        <f aca="false">(U118+U62)*(1+$G$14/12)</f>
        <v>3880.02430654235</v>
      </c>
      <c r="V119" s="1" t="n">
        <f aca="false">(V118+V62)*(1+$G$14/12)</f>
        <v>3848.75250567409</v>
      </c>
      <c r="W119" s="1" t="n">
        <f aca="false">(W118+W62)*(1+$G$14/12)</f>
        <v>3848.75250567409</v>
      </c>
    </row>
    <row r="120" customFormat="false" ht="12.75" hidden="false" customHeight="false" outlineLevel="0" collapsed="false">
      <c r="A120" s="0" t="n">
        <v>13</v>
      </c>
      <c r="B120" s="19" t="n">
        <v>36951</v>
      </c>
      <c r="C120" s="51"/>
      <c r="D120" s="1" t="n">
        <f aca="false">(D119+D63)*(1+$G$14/12)</f>
        <v>35614.2232573233</v>
      </c>
      <c r="E120" s="1" t="n">
        <f aca="false">(E119+E63)*(1+$G$14/12)</f>
        <v>31547.6655913337</v>
      </c>
      <c r="F120" s="1" t="n">
        <f aca="false">(F119+F63)*(1+$G$14/12)</f>
        <v>18911.2694577477</v>
      </c>
      <c r="G120" s="1" t="n">
        <f aca="false">(G119+G63)*(1+$G$14/12)</f>
        <v>18911.2694577477</v>
      </c>
      <c r="H120" s="1" t="n">
        <f aca="false">(H119+H63)*(1+$G$14/12)</f>
        <v>14965.7512041074</v>
      </c>
      <c r="I120" s="1" t="n">
        <f aca="false">(I119+I63)*(1+$G$14/12)</f>
        <v>14965.7512041074</v>
      </c>
      <c r="J120" s="1" t="n">
        <f aca="false">(J119+J63)*(1+$G$14/12)</f>
        <v>13882.4875104554</v>
      </c>
      <c r="K120" s="1" t="n">
        <f aca="false">(K119+K63)*(1+$G$14/12)</f>
        <v>13882.4875104554</v>
      </c>
      <c r="L120" s="1" t="n">
        <f aca="false">(L119+L63)*(1+$G$14/12)</f>
        <v>13882.4875104554</v>
      </c>
      <c r="M120" s="1" t="n">
        <f aca="false">(M119+M63)*(1+$G$14/12)</f>
        <v>13882.4875104554</v>
      </c>
      <c r="N120" s="1" t="n">
        <f aca="false">(N119+N63)*(1+$G$14/12)</f>
        <v>11236.7688406552</v>
      </c>
      <c r="O120" s="1" t="n">
        <f aca="false">(O119+O63)*(1+$G$14/12)</f>
        <v>11236.7688406552</v>
      </c>
      <c r="P120" s="1" t="n">
        <f aca="false">(P119+P63)*(1+$G$14/12)</f>
        <v>3796.05848692217</v>
      </c>
      <c r="Q120" s="1" t="n">
        <f aca="false">(Q119+Q63)*(1+$G$14/12)</f>
        <v>3796.05848692217</v>
      </c>
      <c r="R120" s="1" t="n">
        <f aca="false">(R119+R63)*(1+$G$14/12)</f>
        <v>3909.13257222539</v>
      </c>
      <c r="S120" s="1" t="n">
        <f aca="false">(S119+S63)*(1+$G$14/12)</f>
        <v>3909.13257222539</v>
      </c>
      <c r="T120" s="1" t="n">
        <f aca="false">(T119+T63)*(1+$G$14/12)</f>
        <v>3909.13257222539</v>
      </c>
      <c r="U120" s="1" t="n">
        <f aca="false">(U119+U63)*(1+$G$14/12)</f>
        <v>3909.13257222539</v>
      </c>
      <c r="V120" s="1" t="n">
        <f aca="false">(V119+V63)*(1+$G$14/12)</f>
        <v>3877.62616770104</v>
      </c>
      <c r="W120" s="1" t="n">
        <f aca="false">(W119+W63)*(1+$G$14/12)</f>
        <v>3877.62616770104</v>
      </c>
    </row>
    <row r="121" customFormat="false" ht="12.75" hidden="false" customHeight="false" outlineLevel="0" collapsed="false">
      <c r="A121" s="0" t="n">
        <v>14</v>
      </c>
      <c r="B121" s="19" t="n">
        <v>36982</v>
      </c>
      <c r="C121" s="51"/>
      <c r="D121" s="1" t="n">
        <f aca="false">(D120)*(1+$G$14/12)</f>
        <v>35881.4041280517</v>
      </c>
      <c r="E121" s="1" t="n">
        <f aca="false">(E120)*(1+$G$14/12)</f>
        <v>31784.338807572</v>
      </c>
      <c r="F121" s="1" t="n">
        <f aca="false">(F120+F64)*(1+$G$14/12)</f>
        <v>20927.0972521588</v>
      </c>
      <c r="G121" s="1" t="n">
        <f aca="false">(G120+G64)*(1+$G$14/12)</f>
        <v>20927.0972521588</v>
      </c>
      <c r="H121" s="1" t="n">
        <f aca="false">(H120+H64)*(1+$G$14/12)</f>
        <v>16951.9793917866</v>
      </c>
      <c r="I121" s="1" t="n">
        <f aca="false">(I120+I64)*(1+$G$14/12)</f>
        <v>16951.9793917866</v>
      </c>
      <c r="J121" s="1" t="n">
        <f aca="false">(J120+J64)*(1+$G$14/12)</f>
        <v>15211.7576219662</v>
      </c>
      <c r="K121" s="1" t="n">
        <f aca="false">(K120+K64)*(1+$G$14/12)</f>
        <v>15211.7576219662</v>
      </c>
      <c r="L121" s="1" t="n">
        <f aca="false">(L120+L64)*(1+$G$14/12)</f>
        <v>15211.7576219662</v>
      </c>
      <c r="M121" s="1" t="n">
        <f aca="false">(M120+M64)*(1+$G$14/12)</f>
        <v>15211.7576219662</v>
      </c>
      <c r="N121" s="1" t="n">
        <f aca="false">(N120+N64)*(1+$G$14/12)</f>
        <v>12538.1305335618</v>
      </c>
      <c r="O121" s="1" t="n">
        <f aca="false">(O120+O64)*(1+$G$14/12)</f>
        <v>12538.1305335618</v>
      </c>
      <c r="P121" s="1" t="n">
        <f aca="false">(P120+P64)*(1+$G$14/12)</f>
        <v>3824.53683402926</v>
      </c>
      <c r="Q121" s="1" t="n">
        <f aca="false">(Q120+Q64)*(1+$G$14/12)</f>
        <v>3824.53683402926</v>
      </c>
      <c r="R121" s="1" t="n">
        <f aca="false">(R120+R64)*(1+$G$14/12)</f>
        <v>3938.45921054327</v>
      </c>
      <c r="S121" s="1" t="n">
        <f aca="false">(S120+S64)*(1+$G$14/12)</f>
        <v>3938.45921054327</v>
      </c>
      <c r="T121" s="1" t="n">
        <f aca="false">(T120+T64)*(1+$G$14/12)</f>
        <v>3938.45921054327</v>
      </c>
      <c r="U121" s="1" t="n">
        <f aca="false">(U120+U64)*(1+$G$14/12)</f>
        <v>3938.45921054327</v>
      </c>
      <c r="V121" s="1" t="n">
        <f aca="false">(V120+V64)*(1+$G$14/12)</f>
        <v>3906.71644234664</v>
      </c>
      <c r="W121" s="1" t="n">
        <f aca="false">(W120+W64)*(1+$G$14/12)</f>
        <v>3906.71644234664</v>
      </c>
    </row>
    <row r="122" customFormat="false" ht="12.75" hidden="false" customHeight="false" outlineLevel="0" collapsed="false">
      <c r="A122" s="0" t="n">
        <v>15</v>
      </c>
      <c r="B122" s="19" t="n">
        <v>37012</v>
      </c>
      <c r="C122" s="51"/>
      <c r="E122" s="1"/>
      <c r="F122" s="1" t="n">
        <f aca="false">(F121+F65)*(1+$G$14/12)</f>
        <v>22958.0479546693</v>
      </c>
      <c r="G122" s="1" t="n">
        <f aca="false">(G121+G65)*(1+$G$14/12)</f>
        <v>22958.0479546693</v>
      </c>
      <c r="H122" s="1" t="n">
        <f aca="false">(H121+H65)*(1+$G$14/12)</f>
        <v>18953.1084288487</v>
      </c>
      <c r="I122" s="1" t="n">
        <f aca="false">(I121+I65)*(1+$G$14/12)</f>
        <v>18953.1084288487</v>
      </c>
      <c r="J122" s="1" t="n">
        <f aca="false">(J121+J65)*(1+$G$14/12)</f>
        <v>16551.000028626</v>
      </c>
      <c r="K122" s="1" t="n">
        <f aca="false">(K121+K65)*(1+$G$14/12)</f>
        <v>16551.000028626</v>
      </c>
      <c r="L122" s="1" t="n">
        <f aca="false">(L121+L65)*(1+$G$14/12)</f>
        <v>16551.000028626</v>
      </c>
      <c r="M122" s="1" t="n">
        <f aca="false">(M121+M65)*(1+$G$14/12)</f>
        <v>16551.000028626</v>
      </c>
      <c r="N122" s="1" t="n">
        <f aca="false">(N121+N65)*(1+$G$14/12)</f>
        <v>13849.2551503355</v>
      </c>
      <c r="O122" s="1" t="n">
        <f aca="false">(O121+O65)*(1+$G$14/12)</f>
        <v>13849.2551503355</v>
      </c>
      <c r="P122" s="1" t="n">
        <f aca="false">(P121+P65)*(1+$G$14/12)</f>
        <v>5070.29134473622</v>
      </c>
      <c r="Q122" s="1" t="n">
        <f aca="false">(Q121+Q65)*(1+$G$14/12)</f>
        <v>5070.29134473622</v>
      </c>
      <c r="R122" s="1" t="n">
        <f aca="false">(R121+R65)*(1+$G$14/12)</f>
        <v>3968.0058597457</v>
      </c>
      <c r="S122" s="1" t="n">
        <f aca="false">(S121+S65)*(1+$G$14/12)</f>
        <v>3968.0058597457</v>
      </c>
      <c r="T122" s="1" t="n">
        <f aca="false">(T121+T65)*(1+$G$14/12)</f>
        <v>3968.0058597457</v>
      </c>
      <c r="U122" s="1" t="n">
        <f aca="false">(U121+U65)*(1+$G$14/12)</f>
        <v>3968.0058597457</v>
      </c>
      <c r="V122" s="1" t="n">
        <f aca="false">(V121+V65)*(1+$G$14/12)</f>
        <v>3936.02495465683</v>
      </c>
      <c r="W122" s="1" t="n">
        <f aca="false">(W121+W65)*(1+$G$14/12)</f>
        <v>3936.02495465683</v>
      </c>
    </row>
    <row r="123" customFormat="false" ht="12.75" hidden="false" customHeight="false" outlineLevel="0" collapsed="false">
      <c r="A123" s="0" t="n">
        <v>16</v>
      </c>
      <c r="B123" s="19" t="n">
        <v>37043</v>
      </c>
      <c r="C123" s="51"/>
      <c r="E123" s="1"/>
      <c r="F123" s="1" t="n">
        <f aca="false">(F122+F66)*(1+$G$14/12)</f>
        <v>25004.2350185959</v>
      </c>
      <c r="G123" s="1" t="n">
        <f aca="false">(G122+G66)*(1+$G$14/12)</f>
        <v>25004.2350185959</v>
      </c>
      <c r="H123" s="1" t="n">
        <f aca="false">(H122+H66)*(1+$G$14/12)</f>
        <v>20969.2501027076</v>
      </c>
      <c r="I123" s="1" t="n">
        <f aca="false">(I122+I66)*(1+$G$14/12)</f>
        <v>20969.2501027076</v>
      </c>
      <c r="J123" s="1" t="n">
        <f aca="false">(J122+J66)*(1+$G$14/12)</f>
        <v>17900.289543424</v>
      </c>
      <c r="K123" s="1" t="n">
        <f aca="false">(K122+K66)*(1+$G$14/12)</f>
        <v>17900.289543424</v>
      </c>
      <c r="L123" s="1" t="n">
        <f aca="false">(L122+L66)*(1+$G$14/12)</f>
        <v>17900.289543424</v>
      </c>
      <c r="M123" s="1" t="n">
        <f aca="false">(M122+M66)*(1+$G$14/12)</f>
        <v>17900.289543424</v>
      </c>
      <c r="N123" s="1" t="n">
        <f aca="false">(N122+N66)*(1+$G$14/12)</f>
        <v>15170.2159332446</v>
      </c>
      <c r="O123" s="1" t="n">
        <f aca="false">(O122+O66)*(1+$G$14/12)</f>
        <v>15170.2159332446</v>
      </c>
      <c r="P123" s="1" t="n">
        <f aca="false">(P122+P66)*(1+$G$14/12)</f>
        <v>6325.39160959538</v>
      </c>
      <c r="Q123" s="1" t="n">
        <f aca="false">(Q122+Q66)*(1+$G$14/12)</f>
        <v>6325.39160959538</v>
      </c>
      <c r="R123" s="1" t="n">
        <f aca="false">(R122+R66)*(1+$G$14/12)</f>
        <v>3997.77417037267</v>
      </c>
      <c r="S123" s="1" t="n">
        <f aca="false">(S122+S66)*(1+$G$14/12)</f>
        <v>3997.77417037267</v>
      </c>
      <c r="T123" s="1" t="n">
        <f aca="false">(T122+T66)*(1+$G$14/12)</f>
        <v>4632.50048287267</v>
      </c>
      <c r="U123" s="1" t="n">
        <f aca="false">(U122+U66)*(1+$G$14/12)</f>
        <v>4632.50048287267</v>
      </c>
      <c r="V123" s="1" t="n">
        <f aca="false">(V122+V66)*(1+$G$14/12)</f>
        <v>3965.55334186875</v>
      </c>
      <c r="W123" s="1" t="n">
        <f aca="false">(W122+W66)*(1+$G$14/12)</f>
        <v>3965.55334186875</v>
      </c>
    </row>
    <row r="124" customFormat="false" ht="12.75" hidden="false" customHeight="false" outlineLevel="0" collapsed="false">
      <c r="A124" s="0" t="n">
        <v>17</v>
      </c>
      <c r="B124" s="19" t="n">
        <v>37073</v>
      </c>
      <c r="C124" s="51"/>
      <c r="E124" s="1"/>
      <c r="F124" s="1" t="n">
        <f aca="false">(F123+F67)*(1+$G$14/12)</f>
        <v>33709.2414858916</v>
      </c>
      <c r="G124" s="1" t="n">
        <f aca="false">(G123+G67)*(1+$G$14/12)</f>
        <v>33709.2414858916</v>
      </c>
      <c r="H124" s="1" t="n">
        <f aca="false">(H123+H67)*(1+$G$14/12)</f>
        <v>23000.5170394156</v>
      </c>
      <c r="I124" s="1" t="n">
        <f aca="false">(I123+I67)*(1+$G$14/12)</f>
        <v>23000.5170394156</v>
      </c>
      <c r="J124" s="1" t="n">
        <f aca="false">(J123+J67)*(1+$G$14/12)</f>
        <v>19259.7015406029</v>
      </c>
      <c r="K124" s="1" t="n">
        <f aca="false">(K123+K67)*(1+$G$14/12)</f>
        <v>19259.7015406029</v>
      </c>
      <c r="L124" s="1" t="n">
        <f aca="false">(L123+L67)*(1+$G$14/12)</f>
        <v>19259.7015406029</v>
      </c>
      <c r="M124" s="1" t="n">
        <f aca="false">(M123+M67)*(1+$G$14/12)</f>
        <v>19259.7015406029</v>
      </c>
      <c r="N124" s="1" t="n">
        <f aca="false">(N123+N67)*(1+$G$14/12)</f>
        <v>16501.0866740271</v>
      </c>
      <c r="O124" s="1" t="n">
        <f aca="false">(O123+O67)*(1+$G$14/12)</f>
        <v>16501.0866740271</v>
      </c>
      <c r="P124" s="1" t="n">
        <f aca="false">(P123+P67)*(1+$G$14/12)</f>
        <v>7589.90774123319</v>
      </c>
      <c r="Q124" s="1" t="n">
        <f aca="false">(Q123+Q67)*(1+$G$14/12)</f>
        <v>7589.90774123319</v>
      </c>
      <c r="R124" s="1" t="n">
        <f aca="false">(R123+R67)*(1+$G$14/12)</f>
        <v>5297.21843034665</v>
      </c>
      <c r="S124" s="1" t="n">
        <f aca="false">(S123+S67)*(1+$G$14/12)</f>
        <v>5297.21843034665</v>
      </c>
      <c r="T124" s="1" t="n">
        <f aca="false">(T123+T67)*(1+$G$14/12)</f>
        <v>5936.70651253688</v>
      </c>
      <c r="U124" s="1" t="n">
        <f aca="false">(U123+U67)*(1+$G$14/12)</f>
        <v>5936.70651253688</v>
      </c>
      <c r="V124" s="1" t="n">
        <f aca="false">(V123+V67)*(1+$G$14/12)</f>
        <v>3995.30325350222</v>
      </c>
      <c r="W124" s="1" t="n">
        <f aca="false">(W123+W67)*(1+$G$14/12)</f>
        <v>3995.30325350222</v>
      </c>
    </row>
    <row r="125" customFormat="false" ht="12.75" hidden="false" customHeight="false" outlineLevel="0" collapsed="false">
      <c r="A125" s="0" t="n">
        <v>18</v>
      </c>
      <c r="B125" s="19" t="n">
        <v>37104</v>
      </c>
      <c r="C125" s="51"/>
      <c r="E125" s="1"/>
      <c r="F125" s="1" t="n">
        <f aca="false">(F124)*(1+$G$14/12)</f>
        <v>33962.1310246223</v>
      </c>
      <c r="G125" s="1" t="n">
        <f aca="false">(G124)*(1+$G$14/12)</f>
        <v>33962.1310246223</v>
      </c>
      <c r="H125" s="1" t="n">
        <f aca="false">(H124+H68)*(1+$G$14/12)</f>
        <v>25047.0227099551</v>
      </c>
      <c r="I125" s="1" t="n">
        <f aca="false">(I124+I68)*(1+$G$14/12)</f>
        <v>25047.0227099551</v>
      </c>
      <c r="J125" s="1" t="n">
        <f aca="false">(J124+J68)*(1+$G$14/12)</f>
        <v>20629.311959869</v>
      </c>
      <c r="K125" s="1" t="n">
        <f aca="false">(K124+K68)*(1+$G$14/12)</f>
        <v>20629.311959869</v>
      </c>
      <c r="L125" s="1" t="n">
        <f aca="false">(L124+L68)*(1+$G$14/12)</f>
        <v>20629.311959869</v>
      </c>
      <c r="M125" s="1" t="n">
        <f aca="false">(M124+M68)*(1+$G$14/12)</f>
        <v>20629.311959869</v>
      </c>
      <c r="N125" s="1" t="n">
        <f aca="false">(N124+N68)*(1+$G$14/12)</f>
        <v>17841.9417180129</v>
      </c>
      <c r="O125" s="1" t="n">
        <f aca="false">(O124+O68)*(1+$G$14/12)</f>
        <v>17841.9417180129</v>
      </c>
      <c r="P125" s="1" t="n">
        <f aca="false">(P124+P68)*(1+$G$14/12)</f>
        <v>8863.9103782669</v>
      </c>
      <c r="Q125" s="1" t="n">
        <f aca="false">(Q124+Q68)*(1+$G$14/12)</f>
        <v>8863.9103782669</v>
      </c>
      <c r="R125" s="1" t="n">
        <f aca="false">(R124+R68)*(1+$G$14/12)</f>
        <v>6606.41122944598</v>
      </c>
      <c r="S125" s="1" t="n">
        <f aca="false">(S124+S68)*(1+$G$14/12)</f>
        <v>6606.41122944598</v>
      </c>
      <c r="T125" s="1" t="n">
        <f aca="false">(T124+T68)*(1+$G$14/12)</f>
        <v>7250.69680451948</v>
      </c>
      <c r="U125" s="1" t="n">
        <f aca="false">(U124+U68)*(1+$G$14/12)</f>
        <v>7250.69680451948</v>
      </c>
      <c r="V125" s="1" t="n">
        <f aca="false">(V124+V68)*(1+$G$14/12)</f>
        <v>4025.27635145194</v>
      </c>
      <c r="W125" s="1" t="n">
        <f aca="false">(W124+W68)*(1+$G$14/12)</f>
        <v>4025.27635145194</v>
      </c>
    </row>
    <row r="126" customFormat="false" ht="12.75" hidden="false" customHeight="false" outlineLevel="0" collapsed="false">
      <c r="A126" s="0" t="n">
        <v>19</v>
      </c>
      <c r="B126" s="19" t="n">
        <v>37135</v>
      </c>
      <c r="C126" s="51"/>
      <c r="E126" s="1"/>
      <c r="H126" s="1" t="n">
        <f aca="false">(H125+H69)*(1+$G$14/12)</f>
        <v>33752.3501740771</v>
      </c>
      <c r="I126" s="1" t="n">
        <f aca="false">(I125+I69)*(1+$G$14/12)</f>
        <v>33752.3501740771</v>
      </c>
      <c r="J126" s="1" t="n">
        <f aca="false">(J125+J69)*(1+$G$14/12)</f>
        <v>22009.1973106346</v>
      </c>
      <c r="K126" s="1" t="n">
        <f aca="false">(K125+K69)*(1+$G$14/12)</f>
        <v>22009.1973106346</v>
      </c>
      <c r="L126" s="1" t="n">
        <f aca="false">(L125+L69)*(1+$G$14/12)</f>
        <v>22009.1973106346</v>
      </c>
      <c r="M126" s="1" t="n">
        <f aca="false">(M125+M69)*(1+$G$14/12)</f>
        <v>22009.1973106346</v>
      </c>
      <c r="N126" s="1" t="n">
        <f aca="false">(N125+N69)*(1+$G$14/12)</f>
        <v>19192.8559682766</v>
      </c>
      <c r="O126" s="1" t="n">
        <f aca="false">(O125+O69)*(1+$G$14/12)</f>
        <v>19192.8559682766</v>
      </c>
      <c r="P126" s="1" t="n">
        <f aca="false">(P125+P69)*(1+$G$14/12)</f>
        <v>10147.4706892505</v>
      </c>
      <c r="Q126" s="1" t="n">
        <f aca="false">(Q125+Q69)*(1+$G$14/12)</f>
        <v>10147.4706892505</v>
      </c>
      <c r="R126" s="1" t="n">
        <f aca="false">(R125+R69)*(1+$G$14/12)</f>
        <v>7925.42570202355</v>
      </c>
      <c r="S126" s="1" t="n">
        <f aca="false">(S125+S69)*(1+$G$14/12)</f>
        <v>7925.42570202355</v>
      </c>
      <c r="T126" s="1" t="n">
        <f aca="false">(T125+T69)*(1+$G$14/12)</f>
        <v>8574.54476117171</v>
      </c>
      <c r="U126" s="1" t="n">
        <f aca="false">(U125+U69)*(1+$G$14/12)</f>
        <v>8574.54476117171</v>
      </c>
      <c r="V126" s="1" t="n">
        <f aca="false">(V125+V69)*(1+$G$14/12)</f>
        <v>4055.47431008022</v>
      </c>
      <c r="W126" s="1" t="n">
        <f aca="false">(W125+W69)*(1+$G$14/12)</f>
        <v>4055.47431008022</v>
      </c>
    </row>
    <row r="127" customFormat="false" ht="12.75" hidden="false" customHeight="false" outlineLevel="0" collapsed="false">
      <c r="A127" s="0" t="n">
        <v>20</v>
      </c>
      <c r="B127" s="19" t="n">
        <v>37165</v>
      </c>
      <c r="C127" s="51"/>
      <c r="E127" s="1"/>
      <c r="H127" s="1" t="n">
        <f aca="false">(H126)*(1+$G$14/12)</f>
        <v>34005.5631177788</v>
      </c>
      <c r="I127" s="1" t="n">
        <f aca="false">(I126)*(1+$G$14/12)</f>
        <v>34005.5631177788</v>
      </c>
      <c r="J127" s="1" t="n">
        <f aca="false">(J126+J70)*(1+$G$14/12)</f>
        <v>23399.4346762921</v>
      </c>
      <c r="K127" s="1" t="n">
        <f aca="false">(K126+K70)*(1+$G$14/12)</f>
        <v>23399.4346762921</v>
      </c>
      <c r="L127" s="1" t="n">
        <f aca="false">(L126+L70)*(1+$G$14/12)</f>
        <v>23399.4346762921</v>
      </c>
      <c r="M127" s="1" t="n">
        <f aca="false">(M126+M70)*(1+$G$14/12)</f>
        <v>23399.4346762921</v>
      </c>
      <c r="N127" s="1" t="n">
        <f aca="false">(N126+N70)*(1+$G$14/12)</f>
        <v>20553.9048898219</v>
      </c>
      <c r="O127" s="1" t="n">
        <f aca="false">(O126+O70)*(1+$G$14/12)</f>
        <v>20553.9048898219</v>
      </c>
      <c r="P127" s="1" t="n">
        <f aca="false">(P126+P70)*(1+$G$14/12)</f>
        <v>11440.6603766505</v>
      </c>
      <c r="Q127" s="1" t="n">
        <f aca="false">(Q126+Q70)*(1+$G$14/12)</f>
        <v>11440.6603766505</v>
      </c>
      <c r="R127" s="1" t="n">
        <f aca="false">(R126+R70)*(1+$G$14/12)</f>
        <v>9254.33553109227</v>
      </c>
      <c r="S127" s="1" t="n">
        <f aca="false">(S126+S70)*(1+$G$14/12)</f>
        <v>9254.33553109227</v>
      </c>
      <c r="T127" s="1" t="n">
        <f aca="false">(T126+T70)*(1+$G$14/12)</f>
        <v>9908.32433551542</v>
      </c>
      <c r="U127" s="1" t="n">
        <f aca="false">(U126+U70)*(1+$G$14/12)</f>
        <v>9908.32433551542</v>
      </c>
      <c r="V127" s="1" t="n">
        <f aca="false">(V126+V70)*(1+$G$14/12)</f>
        <v>5345.2764204773</v>
      </c>
      <c r="W127" s="1" t="n">
        <f aca="false">(W126+W70)*(1+$G$14/12)</f>
        <v>5345.2764204773</v>
      </c>
    </row>
    <row r="128" customFormat="false" ht="12.75" hidden="false" customHeight="false" outlineLevel="0" collapsed="false">
      <c r="A128" s="0" t="n">
        <v>21</v>
      </c>
      <c r="B128" s="19" t="n">
        <v>37196</v>
      </c>
      <c r="C128" s="51"/>
      <c r="E128" s="1"/>
      <c r="J128" s="1" t="n">
        <f aca="false">(J127+J71)*(1+$G$14/12)</f>
        <v>24800.1017185198</v>
      </c>
      <c r="K128" s="1" t="n">
        <f aca="false">(K127+K71)*(1+$G$14/12)</f>
        <v>24800.1017185198</v>
      </c>
      <c r="L128" s="1" t="n">
        <f aca="false">(L127+L71)*(1+$G$14/12)</f>
        <v>24800.1017185198</v>
      </c>
      <c r="M128" s="1" t="n">
        <f aca="false">(M127+M71)*(1+$G$14/12)</f>
        <v>24800.1017185198</v>
      </c>
      <c r="N128" s="1" t="n">
        <f aca="false">(N127+N71)*(1+$G$14/12)</f>
        <v>21925.1645137974</v>
      </c>
      <c r="O128" s="1" t="n">
        <f aca="false">(O127+O71)*(1+$G$14/12)</f>
        <v>21925.1645137974</v>
      </c>
      <c r="P128" s="1" t="n">
        <f aca="false">(P127+P71)*(1+$G$14/12)</f>
        <v>12743.5516808512</v>
      </c>
      <c r="Q128" s="1" t="n">
        <f aca="false">(Q127+Q71)*(1+$G$14/12)</f>
        <v>12743.5516808512</v>
      </c>
      <c r="R128" s="1" t="n">
        <f aca="false">(R127+R71)*(1+$G$14/12)</f>
        <v>10593.2149524412</v>
      </c>
      <c r="S128" s="1" t="n">
        <f aca="false">(S127+S71)*(1+$G$14/12)</f>
        <v>10593.2149524412</v>
      </c>
      <c r="T128" s="1" t="n">
        <f aca="false">(T127+T71)*(1+$G$14/12)</f>
        <v>11252.1100353742</v>
      </c>
      <c r="U128" s="1" t="n">
        <f aca="false">(U127+U71)*(1+$G$14/12)</f>
        <v>11252.1100353742</v>
      </c>
      <c r="V128" s="1" t="n">
        <f aca="false">(V127+V71)*(1+$G$14/12)</f>
        <v>6644.75473379009</v>
      </c>
      <c r="W128" s="1" t="n">
        <f aca="false">(W127+W71)*(1+$G$14/12)</f>
        <v>6644.75473379009</v>
      </c>
    </row>
    <row r="129" customFormat="false" ht="12.75" hidden="false" customHeight="false" outlineLevel="0" collapsed="false">
      <c r="A129" s="0" t="n">
        <v>22</v>
      </c>
      <c r="B129" s="19" t="n">
        <v>37226</v>
      </c>
      <c r="C129" s="51"/>
      <c r="E129" s="1"/>
      <c r="F129" s="1"/>
      <c r="G129" s="1"/>
      <c r="J129" s="1" t="n">
        <f aca="false">(J128+J72)*(1+$G$14/12)</f>
        <v>26386.5820441207</v>
      </c>
      <c r="K129" s="1" t="n">
        <f aca="false">(K128+K72)*(1+$G$14/12)</f>
        <v>26386.5820441207</v>
      </c>
      <c r="L129" s="1" t="n">
        <f aca="false">(L128+L72)*(1+$G$14/12)</f>
        <v>26386.5820441207</v>
      </c>
      <c r="M129" s="1" t="n">
        <f aca="false">(M128+M72)*(1+$G$14/12)</f>
        <v>26386.5820441207</v>
      </c>
      <c r="N129" s="1" t="n">
        <f aca="false">(N128+N72)*(1+$G$14/12)</f>
        <v>23306.7114417436</v>
      </c>
      <c r="O129" s="1" t="n">
        <f aca="false">(O128+O72)*(1+$G$14/12)</f>
        <v>23306.7114417436</v>
      </c>
      <c r="P129" s="1" t="n">
        <f aca="false">(P128+P72)*(1+$G$14/12)</f>
        <v>14056.2173841902</v>
      </c>
      <c r="Q129" s="1" t="n">
        <f aca="false">(Q128+Q72)*(1+$G$14/12)</f>
        <v>14056.2173841902</v>
      </c>
      <c r="R129" s="1" t="n">
        <f aca="false">(R128+R72)*(1+$G$14/12)</f>
        <v>11942.1387587823</v>
      </c>
      <c r="S129" s="1" t="n">
        <f aca="false">(S128+S72)*(1+$G$14/12)</f>
        <v>11942.1387587823</v>
      </c>
      <c r="T129" s="1" t="n">
        <f aca="false">(T128+T72)*(1+$G$14/12)</f>
        <v>12605.9769275354</v>
      </c>
      <c r="U129" s="1" t="n">
        <f aca="false">(U128+U72)*(1+$G$14/12)</f>
        <v>12605.9769275354</v>
      </c>
      <c r="V129" s="1" t="n">
        <f aca="false">(V128+V72)*(1+$G$14/12)</f>
        <v>7953.98184169921</v>
      </c>
      <c r="W129" s="1" t="n">
        <f aca="false">(W128+W72)*(1+$G$14/12)</f>
        <v>7953.98184169921</v>
      </c>
    </row>
    <row r="130" customFormat="false" ht="12.75" hidden="false" customHeight="false" outlineLevel="0" collapsed="false">
      <c r="A130" s="0" t="n">
        <v>23</v>
      </c>
      <c r="B130" s="19" t="n">
        <v>37257</v>
      </c>
      <c r="C130" s="51"/>
      <c r="E130" s="1"/>
      <c r="F130" s="1"/>
      <c r="G130" s="1"/>
      <c r="J130" s="1" t="n">
        <f aca="false">(J129+J73)*(1+$G$14/12)</f>
        <v>35334.6919752475</v>
      </c>
      <c r="K130" s="1" t="n">
        <f aca="false">(K129+K73)*(1+$G$14/12)</f>
        <v>35334.6919752475</v>
      </c>
      <c r="L130" s="1" t="n">
        <f aca="false">(L129+L73)*(1+$G$14/12)</f>
        <v>35334.6919752475</v>
      </c>
      <c r="M130" s="1" t="n">
        <f aca="false">(M129+M73)*(1+$G$14/12)</f>
        <v>35334.6919752475</v>
      </c>
      <c r="N130" s="1" t="n">
        <f aca="false">(N129+N73)*(1+$G$14/12)</f>
        <v>24698.6228498722</v>
      </c>
      <c r="O130" s="1" t="n">
        <f aca="false">(O129+O73)*(1+$G$14/12)</f>
        <v>24698.6228498722</v>
      </c>
      <c r="P130" s="1" t="n">
        <f aca="false">(P129+P73)*(1+$G$14/12)</f>
        <v>15378.7308150245</v>
      </c>
      <c r="Q130" s="1" t="n">
        <f aca="false">(Q129+Q73)*(1+$G$14/12)</f>
        <v>15378.7308150245</v>
      </c>
      <c r="R130" s="1" t="n">
        <f aca="false">(R129+R73)*(1+$G$14/12)</f>
        <v>13301.1823039289</v>
      </c>
      <c r="S130" s="1" t="n">
        <f aca="false">(S129+S73)*(1+$G$14/12)</f>
        <v>13301.1823039289</v>
      </c>
      <c r="T130" s="1" t="n">
        <f aca="false">(T129+T73)*(1+$G$14/12)</f>
        <v>13970.0006419438</v>
      </c>
      <c r="U130" s="1" t="n">
        <f aca="false">(U129+U73)*(1+$G$14/12)</f>
        <v>13970.0006419438</v>
      </c>
      <c r="V130" s="1" t="n">
        <f aca="false">(V129+V73)*(1+$G$14/12)</f>
        <v>9273.03088047413</v>
      </c>
      <c r="W130" s="1" t="n">
        <f aca="false">(W129+W73)*(1+$G$14/12)</f>
        <v>9273.03088047413</v>
      </c>
    </row>
    <row r="131" customFormat="false" ht="12.75" hidden="false" customHeight="false" outlineLevel="0" collapsed="false">
      <c r="A131" s="0" t="n">
        <v>24</v>
      </c>
      <c r="B131" s="19" t="n">
        <v>37288</v>
      </c>
      <c r="C131" s="51"/>
      <c r="E131" s="1"/>
      <c r="F131" s="1"/>
      <c r="G131" s="1"/>
      <c r="J131" s="1" t="n">
        <f aca="false">(J130)*(1+$G$14/12)</f>
        <v>35599.7757790034</v>
      </c>
      <c r="K131" s="1" t="n">
        <f aca="false">(K130)*(1+$G$14/12)</f>
        <v>35599.7757790034</v>
      </c>
      <c r="L131" s="1" t="n">
        <f aca="false">(L130)*(1+$G$14/12)</f>
        <v>35599.7757790034</v>
      </c>
      <c r="M131" s="1" t="n">
        <f aca="false">(M130)*(1+$G$14/12)</f>
        <v>35599.7757790034</v>
      </c>
      <c r="N131" s="1" t="n">
        <f aca="false">(N130+N74)*(1+$G$14/12)</f>
        <v>26274.2668517105</v>
      </c>
      <c r="O131" s="1" t="n">
        <f aca="false">(O130+O74)*(1+$G$14/12)</f>
        <v>26274.2668517105</v>
      </c>
      <c r="P131" s="1" t="n">
        <f aca="false">(P130+P74)*(1+$G$14/12)</f>
        <v>16711.1658518264</v>
      </c>
      <c r="Q131" s="1" t="n">
        <f aca="false">(Q130+Q74)*(1+$G$14/12)</f>
        <v>16711.1658518264</v>
      </c>
      <c r="R131" s="1" t="n">
        <f aca="false">(R130+R74)*(1+$G$14/12)</f>
        <v>14670.4215070048</v>
      </c>
      <c r="S131" s="1" t="n">
        <f aca="false">(S130+S74)*(1+$G$14/12)</f>
        <v>14670.4215070048</v>
      </c>
      <c r="T131" s="1" t="n">
        <f aca="false">(T130+T74)*(1+$G$14/12)</f>
        <v>15344.2573759264</v>
      </c>
      <c r="U131" s="1" t="n">
        <f aca="false">(U130+U74)*(1+$G$14/12)</f>
        <v>15344.2573759264</v>
      </c>
      <c r="V131" s="1" t="n">
        <f aca="false">(V130+V74)*(1+$G$14/12)</f>
        <v>10601.9755350587</v>
      </c>
      <c r="W131" s="1" t="n">
        <f aca="false">(W130+W74)*(1+$G$14/12)</f>
        <v>10601.9755350587</v>
      </c>
    </row>
    <row r="132" customFormat="false" ht="12.75" hidden="false" customHeight="false" outlineLevel="0" collapsed="false">
      <c r="A132" s="0" t="n">
        <v>25</v>
      </c>
      <c r="B132" s="19" t="n">
        <v>37316</v>
      </c>
      <c r="C132" s="51"/>
      <c r="E132" s="1"/>
      <c r="F132" s="1"/>
      <c r="G132" s="1"/>
      <c r="H132" s="1"/>
      <c r="I132" s="1"/>
      <c r="N132" s="1" t="n">
        <f aca="false">(N131+N75)*(1+$G$14/12)</f>
        <v>35161.0840599043</v>
      </c>
      <c r="O132" s="1" t="n">
        <f aca="false">(O131+O75)*(1+$G$14/12)</f>
        <v>35161.0840599043</v>
      </c>
      <c r="P132" s="1" t="n">
        <f aca="false">(P131+P75)*(1+$G$14/12)</f>
        <v>18053.5969273106</v>
      </c>
      <c r="Q132" s="1" t="n">
        <f aca="false">(Q131+Q75)*(1+$G$14/12)</f>
        <v>18053.5969273106</v>
      </c>
      <c r="R132" s="1" t="n">
        <f aca="false">(R131+R75)*(1+$G$14/12)</f>
        <v>16049.9328566855</v>
      </c>
      <c r="S132" s="1" t="n">
        <f aca="false">(S131+S75)*(1+$G$14/12)</f>
        <v>16049.9328566855</v>
      </c>
      <c r="T132" s="1" t="n">
        <f aca="false">(T131+T75)*(1+$G$14/12)</f>
        <v>16728.8238984487</v>
      </c>
      <c r="U132" s="1" t="n">
        <f aca="false">(U131+U75)*(1+$G$14/12)</f>
        <v>16728.8238984487</v>
      </c>
      <c r="V132" s="1" t="n">
        <f aca="false">(V131+V75)*(1+$G$14/12)</f>
        <v>11940.8900431873</v>
      </c>
      <c r="W132" s="1" t="n">
        <f aca="false">(W131+W75)*(1+$G$14/12)</f>
        <v>11940.8900431873</v>
      </c>
    </row>
    <row r="133" customFormat="false" ht="12.75" hidden="false" customHeight="false" outlineLevel="0" collapsed="false">
      <c r="A133" s="0" t="n">
        <v>26</v>
      </c>
      <c r="B133" s="19" t="n">
        <v>37347</v>
      </c>
      <c r="C133" s="51"/>
      <c r="E133" s="1"/>
      <c r="F133" s="1"/>
      <c r="G133" s="1"/>
      <c r="H133" s="1"/>
      <c r="I133" s="1"/>
      <c r="N133" s="1" t="n">
        <f aca="false">(N132)*(1+$G$14/12)</f>
        <v>35424.865442612</v>
      </c>
      <c r="O133" s="1" t="n">
        <f aca="false">(O132)*(1+$G$14/12)</f>
        <v>35424.865442612</v>
      </c>
      <c r="P133" s="1" t="n">
        <f aca="false">(P132+P76)*(1+$G$14/12)</f>
        <v>19406.0990325924</v>
      </c>
      <c r="Q133" s="1" t="n">
        <f aca="false">(Q132+Q76)*(1+$G$14/12)</f>
        <v>19406.0990325924</v>
      </c>
      <c r="R133" s="1" t="n">
        <f aca="false">(R132+R76)*(1+$G$14/12)</f>
        <v>17439.7934154708</v>
      </c>
      <c r="S133" s="1" t="n">
        <f aca="false">(S132+S76)*(1+$G$14/12)</f>
        <v>17439.7934154708</v>
      </c>
      <c r="T133" s="1" t="n">
        <f aca="false">(T132+T76)*(1+$G$14/12)</f>
        <v>18123.7775544035</v>
      </c>
      <c r="U133" s="1" t="n">
        <f aca="false">(U132+U76)*(1+$G$14/12)</f>
        <v>18123.7775544035</v>
      </c>
      <c r="V133" s="1" t="n">
        <f aca="false">(V132+V76)*(1+$G$14/12)</f>
        <v>13289.8491995321</v>
      </c>
      <c r="W133" s="1" t="n">
        <f aca="false">(W132+W76)*(1+$G$14/12)</f>
        <v>13289.8491995321</v>
      </c>
    </row>
    <row r="134" customFormat="false" ht="12.75" hidden="false" customHeight="false" outlineLevel="0" collapsed="false">
      <c r="A134" s="0" t="n">
        <v>27</v>
      </c>
      <c r="B134" s="19" t="n">
        <v>37377</v>
      </c>
      <c r="C134" s="51"/>
      <c r="E134" s="1"/>
      <c r="F134" s="1"/>
      <c r="G134" s="1"/>
      <c r="H134" s="1"/>
      <c r="I134" s="1"/>
      <c r="P134" s="1" t="n">
        <f aca="false">(P133+P77)*(1+$G$14/12)</f>
        <v>20768.7477213765</v>
      </c>
      <c r="Q134" s="1" t="n">
        <f aca="false">(Q133+Q77)*(1+$G$14/12)</f>
        <v>20768.7477213765</v>
      </c>
      <c r="R134" s="1" t="n">
        <f aca="false">(R133+R77)*(1+$G$14/12)</f>
        <v>18840.0808239897</v>
      </c>
      <c r="S134" s="1" t="n">
        <f aca="false">(S133+S77)*(1+$G$14/12)</f>
        <v>18840.0808239897</v>
      </c>
      <c r="T134" s="1" t="n">
        <f aca="false">(T133+T77)*(1+$G$14/12)</f>
        <v>19529.1962689315</v>
      </c>
      <c r="U134" s="1" t="n">
        <f aca="false">(U133+U77)*(1+$G$14/12)</f>
        <v>19529.1962689315</v>
      </c>
      <c r="V134" s="1" t="n">
        <f aca="false">(V133+V77)*(1+$G$14/12)</f>
        <v>14648.9283598811</v>
      </c>
      <c r="W134" s="1" t="n">
        <f aca="false">(W133+W77)*(1+$G$14/12)</f>
        <v>14648.9283598811</v>
      </c>
    </row>
    <row r="135" customFormat="false" ht="12.75" hidden="false" customHeight="false" outlineLevel="0" collapsed="false">
      <c r="A135" s="0" t="n">
        <v>28</v>
      </c>
      <c r="B135" s="19" t="n">
        <v>37408</v>
      </c>
      <c r="C135" s="51"/>
      <c r="E135" s="1"/>
      <c r="F135" s="1"/>
      <c r="G135" s="1"/>
      <c r="H135" s="1"/>
      <c r="I135" s="1"/>
      <c r="P135" s="1" t="n">
        <f aca="false">(P134+P78)*(1+$G$14/12)</f>
        <v>22141.6191141779</v>
      </c>
      <c r="Q135" s="1" t="n">
        <f aca="false">(Q134+Q78)*(1+$G$14/12)</f>
        <v>22141.6191141779</v>
      </c>
      <c r="R135" s="1" t="n">
        <f aca="false">(R134+R78)*(1+$G$14/12)</f>
        <v>20250.873305338</v>
      </c>
      <c r="S135" s="1" t="n">
        <f aca="false">(S134+S78)*(1+$G$14/12)</f>
        <v>20250.873305338</v>
      </c>
      <c r="T135" s="1" t="n">
        <f aca="false">(T134+T78)*(1+$G$14/12)</f>
        <v>20945.158551774</v>
      </c>
      <c r="U135" s="1" t="n">
        <f aca="false">(U134+U78)*(1+$G$14/12)</f>
        <v>20945.158551774</v>
      </c>
      <c r="V135" s="1" t="n">
        <f aca="false">(V134+V78)*(1+$G$14/12)</f>
        <v>16018.2034453477</v>
      </c>
      <c r="W135" s="1" t="n">
        <f aca="false">(W134+W78)*(1+$G$14/12)</f>
        <v>16018.2034453477</v>
      </c>
    </row>
    <row r="136" customFormat="false" ht="12.75" hidden="false" customHeight="false" outlineLevel="0" collapsed="false">
      <c r="A136" s="0" t="n">
        <v>29</v>
      </c>
      <c r="B136" s="19" t="n">
        <v>37438</v>
      </c>
      <c r="C136" s="51"/>
      <c r="E136" s="1"/>
      <c r="F136" s="1"/>
      <c r="G136" s="1"/>
      <c r="H136" s="1"/>
      <c r="I136" s="1"/>
      <c r="P136" s="1" t="n">
        <f aca="false">(P135+P79)*(1+$G$14/12)</f>
        <v>23524.789902574</v>
      </c>
      <c r="Q136" s="1" t="n">
        <f aca="false">(Q135+Q79)*(1+$G$14/12)</f>
        <v>23524.789902574</v>
      </c>
      <c r="R136" s="1" t="n">
        <f aca="false">(R135+R79)*(1+$G$14/12)</f>
        <v>21672.2496694475</v>
      </c>
      <c r="S136" s="1" t="n">
        <f aca="false">(S135+S79)*(1+$G$14/12)</f>
        <v>21672.2496694475</v>
      </c>
      <c r="T136" s="1" t="n">
        <f aca="false">(T135+T79)*(1+$G$14/12)</f>
        <v>22371.7435016593</v>
      </c>
      <c r="U136" s="1" t="n">
        <f aca="false">(U135+U79)*(1+$G$14/12)</f>
        <v>22371.7435016593</v>
      </c>
      <c r="V136" s="1" t="n">
        <f aca="false">(V135+V79)*(1+$G$14/12)</f>
        <v>17397.7509466116</v>
      </c>
      <c r="W136" s="1" t="n">
        <f aca="false">(W135+W79)*(1+$G$14/12)</f>
        <v>17397.7509466116</v>
      </c>
    </row>
    <row r="137" customFormat="false" ht="12.75" hidden="false" customHeight="false" outlineLevel="0" collapsed="false">
      <c r="A137" s="0" t="n">
        <v>30</v>
      </c>
      <c r="B137" s="19" t="n">
        <v>37469</v>
      </c>
      <c r="C137" s="51"/>
      <c r="E137" s="1"/>
      <c r="F137" s="1"/>
      <c r="G137" s="1"/>
      <c r="H137" s="1"/>
      <c r="I137" s="1"/>
      <c r="P137" s="1" t="n">
        <f aca="false">(P136+P80)*(1+$G$14/12)</f>
        <v>24918.337353489</v>
      </c>
      <c r="Q137" s="1" t="n">
        <f aca="false">(Q136+Q80)*(1+$G$14/12)</f>
        <v>24918.337353489</v>
      </c>
      <c r="R137" s="1" t="n">
        <f aca="false">(R136+R80)*(1+$G$14/12)</f>
        <v>23104.2893174885</v>
      </c>
      <c r="S137" s="1" t="n">
        <f aca="false">(S136+S80)*(1+$G$14/12)</f>
        <v>23104.2893174885</v>
      </c>
      <c r="T137" s="1" t="n">
        <f aca="false">(T136+T80)*(1+$G$14/12)</f>
        <v>23809.0308107207</v>
      </c>
      <c r="U137" s="1" t="n">
        <f aca="false">(U136+U80)*(1+$G$14/12)</f>
        <v>23809.0308107207</v>
      </c>
      <c r="V137" s="1" t="n">
        <f aca="false">(V136+V80)*(1+$G$14/12)</f>
        <v>18787.6479281923</v>
      </c>
      <c r="W137" s="1" t="n">
        <f aca="false">(W136+W80)*(1+$G$14/12)</f>
        <v>18787.6479281923</v>
      </c>
    </row>
    <row r="138" customFormat="false" ht="12.75" hidden="false" customHeight="false" outlineLevel="0" collapsed="false">
      <c r="A138" s="0" t="n">
        <v>31</v>
      </c>
      <c r="B138" s="19" t="n">
        <v>37500</v>
      </c>
      <c r="C138" s="51"/>
      <c r="E138" s="1"/>
      <c r="F138" s="1"/>
      <c r="G138" s="1"/>
      <c r="H138" s="1"/>
      <c r="I138" s="1"/>
      <c r="J138" s="1"/>
      <c r="K138" s="1"/>
      <c r="L138" s="1"/>
      <c r="M138" s="1"/>
      <c r="P138" s="1" t="n">
        <f aca="false">(P137+P81)*(1+$G$14/12)</f>
        <v>26495.629671843</v>
      </c>
      <c r="Q138" s="1" t="n">
        <f aca="false">(Q137+Q81)*(1+$G$14/12)</f>
        <v>26495.629671843</v>
      </c>
      <c r="R138" s="1" t="n">
        <f aca="false">(R137+R81)*(1+$G$14/12)</f>
        <v>24547.0722463057</v>
      </c>
      <c r="S138" s="1" t="n">
        <f aca="false">(S137+S81)*(1+$G$14/12)</f>
        <v>24547.0722463057</v>
      </c>
      <c r="T138" s="1" t="n">
        <f aca="false">(T137+T81)*(1+$G$14/12)</f>
        <v>25257.1007689486</v>
      </c>
      <c r="U138" s="1" t="n">
        <f aca="false">(U137+U81)*(1+$G$14/12)</f>
        <v>25257.1007689486</v>
      </c>
      <c r="V138" s="1" t="n">
        <f aca="false">(V137+V81)*(1+$G$14/12)</f>
        <v>20187.9720327536</v>
      </c>
      <c r="W138" s="1" t="n">
        <f aca="false">(W137+W81)*(1+$G$14/12)</f>
        <v>20187.9720327536</v>
      </c>
    </row>
    <row r="139" customFormat="false" ht="12.75" hidden="false" customHeight="false" outlineLevel="0" collapsed="false">
      <c r="A139" s="0" t="n">
        <v>32</v>
      </c>
      <c r="B139" s="19" t="n">
        <v>37530</v>
      </c>
      <c r="C139" s="51"/>
      <c r="E139" s="1"/>
      <c r="F139" s="1"/>
      <c r="G139" s="1"/>
      <c r="H139" s="1"/>
      <c r="I139" s="1"/>
      <c r="J139" s="1"/>
      <c r="K139" s="1"/>
      <c r="L139" s="1"/>
      <c r="M139" s="1"/>
      <c r="P139" s="1" t="n">
        <f aca="false">(P138+P82)*(1+$G$14/12)</f>
        <v>35384.1075623603</v>
      </c>
      <c r="Q139" s="1" t="n">
        <f aca="false">(Q138+Q82)*(1+$G$14/12)</f>
        <v>35384.1075623603</v>
      </c>
      <c r="R139" s="1" t="n">
        <f aca="false">(R138+R82)*(1+$G$14/12)</f>
        <v>26000.6790528868</v>
      </c>
      <c r="S139" s="1" t="n">
        <f aca="false">(S138+S82)*(1+$G$14/12)</f>
        <v>26000.6790528868</v>
      </c>
      <c r="T139" s="1" t="n">
        <f aca="false">(T138+T82)*(1+$G$14/12)</f>
        <v>26806.7094561757</v>
      </c>
      <c r="U139" s="1" t="n">
        <f aca="false">(U138+U82)*(1+$G$14/12)</f>
        <v>26806.7094561757</v>
      </c>
      <c r="V139" s="1" t="n">
        <f aca="false">(V138+V82)*(1+$G$14/12)</f>
        <v>21598.801485441</v>
      </c>
      <c r="W139" s="1" t="n">
        <f aca="false">(W138+W82)*(1+$G$14/12)</f>
        <v>21598.801485441</v>
      </c>
    </row>
    <row r="140" customFormat="false" ht="12.75" hidden="false" customHeight="false" outlineLevel="0" collapsed="false">
      <c r="A140" s="0" t="n">
        <v>33</v>
      </c>
      <c r="B140" s="19" t="n">
        <v>37561</v>
      </c>
      <c r="C140" s="51"/>
      <c r="E140" s="1"/>
      <c r="F140" s="1"/>
      <c r="G140" s="1"/>
      <c r="H140" s="1"/>
      <c r="I140" s="1"/>
      <c r="J140" s="1"/>
      <c r="K140" s="1"/>
      <c r="L140" s="1"/>
      <c r="M140" s="1"/>
      <c r="P140" s="1" t="n">
        <f aca="false">(P139)*(1+$G$14/12)</f>
        <v>35649.5620859687</v>
      </c>
      <c r="Q140" s="1" t="n">
        <f aca="false">(Q139)*(1+$G$14/12)</f>
        <v>35649.5620859687</v>
      </c>
      <c r="R140" s="1" t="n">
        <f aca="false">(R139+R83)*(1+$G$14/12)</f>
        <v>27646.5413138648</v>
      </c>
      <c r="S140" s="1" t="n">
        <f aca="false">(S139+S83)*(1+$G$14/12)</f>
        <v>27646.5413138648</v>
      </c>
      <c r="T140" s="1" t="n">
        <f aca="false">(T139+T83)*(1+$G$14/12)</f>
        <v>32266.9764994083</v>
      </c>
      <c r="U140" s="1" t="n">
        <f aca="false">(U139+U83)*(1+$G$14/12)</f>
        <v>32266.9764994083</v>
      </c>
      <c r="V140" s="1" t="n">
        <f aca="false">(V139+V83)*(1+$G$14/12)</f>
        <v>23020.2150982516</v>
      </c>
      <c r="W140" s="1" t="n">
        <f aca="false">(W139+W83)*(1+$G$14/12)</f>
        <v>23020.2150982516</v>
      </c>
    </row>
    <row r="141" customFormat="false" ht="12.75" hidden="false" customHeight="false" outlineLevel="0" collapsed="false">
      <c r="A141" s="0" t="n">
        <v>34</v>
      </c>
      <c r="B141" s="19" t="n">
        <v>37591</v>
      </c>
      <c r="C141" s="5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R141" s="1" t="n">
        <f aca="false">(R140+R84)*(1+$G$14/12)</f>
        <v>36921.4667206799</v>
      </c>
      <c r="S141" s="1" t="n">
        <f aca="false">(S140+S84)*(1+$G$14/12)</f>
        <v>36921.4667206799</v>
      </c>
      <c r="T141" s="1" t="n">
        <f aca="false">(T140+T84)*(1+$G$14/12)</f>
        <v>37949.5572960216</v>
      </c>
      <c r="U141" s="1" t="n">
        <f aca="false">(U140+U84)*(1+$G$14/12)</f>
        <v>37949.5572960216</v>
      </c>
      <c r="V141" s="1" t="n">
        <f aca="false">(V140+V84)*(1+$G$14/12)</f>
        <v>24452.2922744366</v>
      </c>
      <c r="W141" s="1" t="n">
        <f aca="false">(W140+W84)*(1+$G$14/12)</f>
        <v>24452.2922744366</v>
      </c>
    </row>
    <row r="142" customFormat="false" ht="12.75" hidden="false" customHeight="false" outlineLevel="0" collapsed="false">
      <c r="A142" s="0" t="n">
        <v>35</v>
      </c>
      <c r="B142" s="19" t="n">
        <v>37622</v>
      </c>
      <c r="C142" s="5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R142" s="1" t="n">
        <f aca="false">(R141)*(1+$G$14/12)</f>
        <v>37198.4546408073</v>
      </c>
      <c r="S142" s="1" t="n">
        <f aca="false">(S141)*(1+$G$14/12)</f>
        <v>37198.4546408073</v>
      </c>
      <c r="T142" s="1" t="n">
        <f aca="false">(T141)*(1+$G$14/12)</f>
        <v>38234.2580373195</v>
      </c>
      <c r="U142" s="1" t="n">
        <f aca="false">(U141)*(1+$G$14/12)</f>
        <v>38234.2580373195</v>
      </c>
      <c r="V142" s="1" t="n">
        <f aca="false">(V141+V85)*(1+$G$14/12)</f>
        <v>25895.1130129371</v>
      </c>
      <c r="W142" s="1" t="n">
        <f aca="false">(W141+W85)*(1+$G$14/12)</f>
        <v>25895.1130129371</v>
      </c>
    </row>
    <row r="143" customFormat="false" ht="12.75" hidden="false" customHeight="false" outlineLevel="0" collapsed="false">
      <c r="A143" s="0" t="n">
        <v>36</v>
      </c>
      <c r="B143" s="19" t="n">
        <v>37653</v>
      </c>
      <c r="C143" s="5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V143" s="1" t="n">
        <f aca="false">(V142+V86)*(1+$G$14/12)</f>
        <v>27528.0932836862</v>
      </c>
      <c r="W143" s="1" t="n">
        <f aca="false">(W142+W86)*(1+$G$14/12)</f>
        <v>27528.0932836862</v>
      </c>
    </row>
    <row r="144" customFormat="false" ht="12.75" hidden="false" customHeight="false" outlineLevel="0" collapsed="false">
      <c r="A144" s="0" t="n">
        <v>37</v>
      </c>
      <c r="B144" s="19" t="n">
        <v>37681</v>
      </c>
      <c r="C144" s="5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V144" s="1" t="n">
        <f aca="false">(V143+V87)*(1+$G$14/12)</f>
        <v>36726.5674272582</v>
      </c>
      <c r="W144" s="1" t="n">
        <f aca="false">(W143+W87)*(1+$G$14/12)</f>
        <v>36726.5674272582</v>
      </c>
    </row>
    <row r="145" customFormat="false" ht="12.75" hidden="false" customHeight="false" outlineLevel="0" collapsed="false">
      <c r="A145" s="0" t="n">
        <v>38</v>
      </c>
      <c r="B145" s="19" t="n">
        <v>37712</v>
      </c>
      <c r="C145" s="5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V145" s="1" t="n">
        <f aca="false">(V144)*(1+$G$14/12)</f>
        <v>37002.0931966448</v>
      </c>
      <c r="W145" s="1" t="n">
        <f aca="false">(W144)*(1+$G$14/12)</f>
        <v>37002.0931966448</v>
      </c>
    </row>
    <row r="146" customFormat="false" ht="12.75" hidden="false" customHeight="false" outlineLevel="0" collapsed="false">
      <c r="C146" s="5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customFormat="false" ht="12.75" hidden="false" customHeight="false" outlineLevel="0" collapsed="false">
      <c r="C147" s="5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customFormat="false" ht="12.75" hidden="false" customHeight="false" outlineLevel="0" collapsed="false">
      <c r="C148" s="5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customFormat="false" ht="12.75" hidden="false" customHeight="false" outlineLevel="0" collapsed="false">
      <c r="C149" s="5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V149" s="1"/>
      <c r="W149" s="1"/>
    </row>
    <row r="150" customFormat="false" ht="12.75" hidden="false" customHeight="false" outlineLevel="0" collapsed="false">
      <c r="A150" s="52" t="s">
        <v>53</v>
      </c>
      <c r="B150" s="5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customFormat="false" ht="12.75" hidden="false" customHeight="false" outlineLevel="0" collapsed="false">
      <c r="A151" s="52"/>
      <c r="B151" s="5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customFormat="false" ht="12.75" hidden="false" customHeight="false" outlineLevel="0" collapsed="false">
      <c r="A152" s="51" t="s">
        <v>54</v>
      </c>
      <c r="B152" s="51"/>
      <c r="C152" s="51"/>
      <c r="D152" s="45" t="n">
        <v>0</v>
      </c>
      <c r="E152" s="45" t="n">
        <v>0</v>
      </c>
      <c r="F152" s="45" t="n">
        <v>0</v>
      </c>
      <c r="G152" s="45" t="n">
        <v>0</v>
      </c>
      <c r="H152" s="45" t="n">
        <v>1</v>
      </c>
      <c r="I152" s="45" t="n">
        <v>0</v>
      </c>
      <c r="J152" s="45" t="n">
        <v>1</v>
      </c>
      <c r="K152" s="45" t="n">
        <v>0</v>
      </c>
      <c r="L152" s="45" t="n">
        <v>0</v>
      </c>
      <c r="M152" s="45" t="n">
        <v>0</v>
      </c>
      <c r="N152" s="45" t="n">
        <v>0</v>
      </c>
      <c r="O152" s="45" t="n">
        <v>0</v>
      </c>
      <c r="P152" s="45" t="n">
        <v>1</v>
      </c>
      <c r="Q152" s="45" t="n">
        <v>1</v>
      </c>
      <c r="R152" s="45" t="n">
        <v>0</v>
      </c>
      <c r="S152" s="45" t="n">
        <v>0</v>
      </c>
      <c r="T152" s="45" t="n">
        <v>0</v>
      </c>
      <c r="U152" s="45" t="n">
        <v>0</v>
      </c>
      <c r="V152" s="45" t="n">
        <v>0</v>
      </c>
      <c r="W152" s="45" t="n">
        <v>0</v>
      </c>
    </row>
    <row r="153" customFormat="false" ht="12.75" hidden="false" customHeight="false" outlineLevel="0" collapsed="false">
      <c r="A153" s="51"/>
      <c r="B153" s="51"/>
      <c r="C153" s="5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customFormat="false" ht="12.75" hidden="false" customHeight="false" outlineLevel="0" collapsed="false">
      <c r="A154" s="51" t="s">
        <v>55</v>
      </c>
      <c r="B154" s="51"/>
      <c r="C154" s="51"/>
      <c r="D154" s="1" t="n">
        <v>35619</v>
      </c>
      <c r="E154" s="1" t="n">
        <v>31727</v>
      </c>
      <c r="F154" s="1" t="n">
        <v>33818</v>
      </c>
      <c r="G154" s="1" t="n">
        <v>33818</v>
      </c>
      <c r="H154" s="1" t="n">
        <v>33818</v>
      </c>
      <c r="I154" s="1" t="n">
        <v>33818</v>
      </c>
      <c r="J154" s="1" t="n">
        <v>34741</v>
      </c>
      <c r="K154" s="1" t="n">
        <v>34741</v>
      </c>
      <c r="L154" s="1" t="n">
        <v>34741</v>
      </c>
      <c r="M154" s="1" t="n">
        <v>34741</v>
      </c>
      <c r="N154" s="1" t="n">
        <v>34509</v>
      </c>
      <c r="O154" s="1" t="n">
        <v>34509</v>
      </c>
      <c r="P154" s="1" t="n">
        <v>34509</v>
      </c>
      <c r="Q154" s="1" t="n">
        <v>34509</v>
      </c>
      <c r="R154" s="1" t="n">
        <v>36000</v>
      </c>
      <c r="S154" s="1" t="n">
        <v>36000</v>
      </c>
      <c r="T154" s="1" t="n">
        <v>36000</v>
      </c>
      <c r="U154" s="1" t="n">
        <v>36000</v>
      </c>
      <c r="V154" s="1" t="n">
        <v>35709</v>
      </c>
      <c r="W154" s="1" t="n">
        <v>35709</v>
      </c>
    </row>
    <row r="156" customFormat="false" ht="12.75" hidden="false" customHeight="false" outlineLevel="0" collapsed="false">
      <c r="A156" s="0" t="s">
        <v>56</v>
      </c>
      <c r="D156" s="34" t="n">
        <v>42000</v>
      </c>
      <c r="E156" s="34" t="n">
        <v>42000</v>
      </c>
      <c r="F156" s="34" t="n">
        <v>40000</v>
      </c>
      <c r="G156" s="34" t="n">
        <v>40000</v>
      </c>
      <c r="H156" s="34" t="n">
        <v>40000</v>
      </c>
      <c r="I156" s="34" t="n">
        <v>40000</v>
      </c>
      <c r="J156" s="34" t="n">
        <v>40000</v>
      </c>
      <c r="K156" s="34" t="n">
        <v>40000</v>
      </c>
      <c r="L156" s="34" t="n">
        <v>40000</v>
      </c>
      <c r="M156" s="34" t="n">
        <v>40000</v>
      </c>
      <c r="N156" s="34" t="n">
        <v>37000</v>
      </c>
      <c r="O156" s="34" t="n">
        <v>37000</v>
      </c>
      <c r="P156" s="34" t="n">
        <v>37000</v>
      </c>
      <c r="Q156" s="34" t="n">
        <v>37000</v>
      </c>
      <c r="R156" s="34" t="n">
        <v>37000</v>
      </c>
      <c r="S156" s="34" t="n">
        <v>37000</v>
      </c>
      <c r="T156" s="34" t="n">
        <v>37000</v>
      </c>
      <c r="U156" s="34" t="n">
        <v>37000</v>
      </c>
      <c r="V156" s="34" t="n">
        <v>37000</v>
      </c>
      <c r="W156" s="34" t="n">
        <v>37000</v>
      </c>
    </row>
    <row r="158" customFormat="false" ht="12.75" hidden="false" customHeight="false" outlineLevel="0" collapsed="false">
      <c r="A158" s="0" t="s">
        <v>57</v>
      </c>
      <c r="D158" s="48" t="n">
        <f aca="false">IF(D152=1,D156-D99,0)</f>
        <v>0</v>
      </c>
      <c r="E158" s="48" t="n">
        <f aca="false">IF(E152=1,E156-E99,0)</f>
        <v>0</v>
      </c>
      <c r="F158" s="48" t="n">
        <f aca="false">IF(F152=1,F156-F99,0)</f>
        <v>0</v>
      </c>
      <c r="G158" s="48" t="n">
        <f aca="false">IF(G152=1,G156-G99,0)</f>
        <v>0</v>
      </c>
      <c r="H158" s="48" t="n">
        <f aca="false">IF(H152=1,H156-H99,0)</f>
        <v>6182</v>
      </c>
      <c r="I158" s="48" t="n">
        <f aca="false">IF(I152=1,I156-I99,0)</f>
        <v>0</v>
      </c>
      <c r="J158" s="48" t="n">
        <f aca="false">IF(J152=1,J156-J99,0)</f>
        <v>5259</v>
      </c>
      <c r="K158" s="48" t="n">
        <f aca="false">IF(K152=1,K156-K99,0)</f>
        <v>0</v>
      </c>
      <c r="L158" s="48" t="n">
        <f aca="false">IF(L152=1,L156-L99,0)</f>
        <v>0</v>
      </c>
      <c r="M158" s="48" t="n">
        <f aca="false">IF(M152=1,M156-M99,0)</f>
        <v>0</v>
      </c>
      <c r="N158" s="48" t="n">
        <f aca="false">IF(N152=1,N156-N99,0)</f>
        <v>0</v>
      </c>
      <c r="O158" s="48" t="n">
        <f aca="false">IF(O152=1,O156-O99,0)</f>
        <v>0</v>
      </c>
      <c r="P158" s="48" t="n">
        <f aca="false">IF(P152=1,P156-P99,0)</f>
        <v>2491</v>
      </c>
      <c r="Q158" s="48" t="n">
        <f aca="false">IF(Q152=1,Q156-Q99,0)</f>
        <v>2491</v>
      </c>
      <c r="R158" s="48" t="n">
        <f aca="false">IF(R152=1,R156-R99,0)</f>
        <v>0</v>
      </c>
      <c r="S158" s="48" t="n">
        <f aca="false">IF(S152=1,S156-S99,0)</f>
        <v>0</v>
      </c>
      <c r="T158" s="48" t="n">
        <f aca="false">IF(T152=1,T156-T99,0)</f>
        <v>0</v>
      </c>
      <c r="U158" s="48" t="n">
        <f aca="false">IF(U152=1,U156-U99,0)</f>
        <v>0</v>
      </c>
      <c r="V158" s="48" t="n">
        <f aca="false">IF(V152=1,V156-V99,0)</f>
        <v>0</v>
      </c>
      <c r="W158" s="48" t="n">
        <f aca="false">IF(W152=1,W156-W99,0)</f>
        <v>0</v>
      </c>
    </row>
    <row r="159" customFormat="false" ht="12.75" hidden="false" customHeight="false" outlineLevel="0" collapsed="false"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</row>
    <row r="160" customFormat="false" ht="12.75" hidden="false" customHeight="false" outlineLevel="0" collapsed="false">
      <c r="A160" s="0" t="s">
        <v>58</v>
      </c>
      <c r="D160" s="53" t="n">
        <f aca="false">(1+$M$16)^YEARFRAC($A$3,D23)</f>
        <v>16.0382866676759</v>
      </c>
      <c r="E160" s="53" t="n">
        <f aca="false">(1+$M$16)^YEARFRAC($A$3,E23)</f>
        <v>16.0382866676759</v>
      </c>
      <c r="F160" s="53" t="n">
        <f aca="false">(1+$M$16)^YEARFRAC($A$3,F23)</f>
        <v>15.4437216038034</v>
      </c>
      <c r="G160" s="53" t="n">
        <f aca="false">(1+$M$16)^YEARFRAC($A$3,G23)</f>
        <v>15.4437216038034</v>
      </c>
      <c r="H160" s="53" t="n">
        <f aca="false">(1+$M$16)^YEARFRAC($A$3,H23)</f>
        <v>15.1547564207976</v>
      </c>
      <c r="I160" s="53" t="n">
        <f aca="false">(1+$M$16)^YEARFRAC($A$3,I23)</f>
        <v>15.1547564207976</v>
      </c>
      <c r="J160" s="53" t="n">
        <f aca="false">(1+$M$16)^YEARFRAC($A$3,J23)</f>
        <v>14.5929452432069</v>
      </c>
      <c r="K160" s="53" t="n">
        <f aca="false">(1+$M$16)^YEARFRAC($A$3,K23)</f>
        <v>14.5929452432069</v>
      </c>
      <c r="L160" s="53" t="n">
        <f aca="false">(1+$M$16)^YEARFRAC($A$3,L23)</f>
        <v>14.5929452432069</v>
      </c>
      <c r="M160" s="53" t="n">
        <f aca="false">(1+$M$16)^YEARFRAC($A$3,M23)</f>
        <v>14.5929452432069</v>
      </c>
      <c r="N160" s="53" t="n">
        <f aca="false">(1+$M$16)^YEARFRAC($A$3,N23)</f>
        <v>14.3198988104249</v>
      </c>
      <c r="O160" s="53" t="n">
        <f aca="false">(1+$M$16)^YEARFRAC($A$3,O23)</f>
        <v>14.3198988104249</v>
      </c>
      <c r="P160" s="53" t="n">
        <f aca="false">(1+$M$16)^YEARFRAC($A$3,P23)</f>
        <v>13.4038461974745</v>
      </c>
      <c r="Q160" s="53" t="n">
        <f aca="false">(1+$M$16)^YEARFRAC($A$3,Q23)</f>
        <v>13.4038461974745</v>
      </c>
      <c r="R160" s="53" t="n">
        <f aca="false">(1+$M$16)^YEARFRAC($A$3,R23)</f>
        <v>13.1530488204691</v>
      </c>
      <c r="S160" s="53" t="n">
        <f aca="false">(1+$M$16)^YEARFRAC($A$3,S23)</f>
        <v>13.1530488204691</v>
      </c>
      <c r="T160" s="53" t="n">
        <f aca="false">(1+$M$16)^YEARFRAC($A$3,T23)</f>
        <v>13.0294153957205</v>
      </c>
      <c r="U160" s="53" t="n">
        <f aca="false">(1+$M$16)^YEARFRAC($A$3,U23)</f>
        <v>13.0294153957205</v>
      </c>
      <c r="V160" s="53" t="n">
        <f aca="false">(1+$M$16)^YEARFRAC($A$3,V23)</f>
        <v>12.7856239378794</v>
      </c>
      <c r="W160" s="53" t="n">
        <f aca="false">(1+$M$16)^YEARFRAC($A$3,W23)</f>
        <v>12.7856239378794</v>
      </c>
    </row>
    <row r="161" customFormat="false" ht="12.75" hidden="false" customHeight="false" outlineLevel="0" collapsed="false">
      <c r="C161" s="53"/>
    </row>
    <row r="162" customFormat="false" ht="12.75" hidden="false" customHeight="false" outlineLevel="0" collapsed="false">
      <c r="A162" s="0" t="s">
        <v>59</v>
      </c>
      <c r="C162" s="1" t="n">
        <f aca="false">SUMPRODUCT(D158:W158,1/D160:W160)</f>
        <v>1139.98871133198</v>
      </c>
    </row>
    <row r="163" customFormat="false" ht="12.75" hidden="false" customHeight="false" outlineLevel="0" collapsed="false">
      <c r="C163" s="1"/>
    </row>
    <row r="164" customFormat="false" ht="12.75" hidden="false" customHeight="false" outlineLevel="0" collapsed="false">
      <c r="C164" s="1"/>
    </row>
    <row r="165" customFormat="false" ht="12.75" hidden="false" customHeight="false" outlineLevel="0" collapsed="false">
      <c r="A165" s="54" t="s">
        <v>60</v>
      </c>
      <c r="C165" s="1"/>
    </row>
    <row r="166" customFormat="false" ht="12.75" hidden="false" customHeight="false" outlineLevel="0" collapsed="false">
      <c r="A166" s="54"/>
      <c r="C166" s="1"/>
    </row>
    <row r="167" customFormat="false" ht="12.75" hidden="false" customHeight="false" outlineLevel="0" collapsed="false">
      <c r="A167" s="54"/>
      <c r="C167" s="1"/>
    </row>
    <row r="168" customFormat="false" ht="12.75" hidden="false" customHeight="false" outlineLevel="0" collapsed="false">
      <c r="C168" s="1"/>
      <c r="D168" s="0" t="s">
        <v>3</v>
      </c>
    </row>
    <row r="169" customFormat="false" ht="12.75" hidden="false" customHeight="false" outlineLevel="0" collapsed="false">
      <c r="B169" s="55" t="s">
        <v>18</v>
      </c>
      <c r="C169" s="56" t="n">
        <f aca="false">Sheet2!AD43</f>
        <v>69756.8799514815</v>
      </c>
      <c r="D169" s="57" t="n">
        <v>0.15</v>
      </c>
      <c r="E169" s="57" t="n">
        <f aca="false">+D169+0.01</f>
        <v>0.16</v>
      </c>
      <c r="F169" s="57" t="n">
        <f aca="false">+E169+0.01</f>
        <v>0.17</v>
      </c>
      <c r="G169" s="57" t="n">
        <f aca="false">+F169+0.01</f>
        <v>0.18</v>
      </c>
      <c r="H169" s="57" t="n">
        <f aca="false">+G169+0.01</f>
        <v>0.19</v>
      </c>
      <c r="I169" s="57" t="n">
        <f aca="false">+H169+0.01</f>
        <v>0.2</v>
      </c>
      <c r="J169" s="57" t="n">
        <f aca="false">+I169+0.01</f>
        <v>0.21</v>
      </c>
      <c r="K169" s="57" t="n">
        <f aca="false">+J169+0.01</f>
        <v>0.22</v>
      </c>
      <c r="L169" s="57" t="n">
        <f aca="false">+K169+0.01</f>
        <v>0.23</v>
      </c>
      <c r="M169" s="57" t="n">
        <f aca="false">+L169+0.01</f>
        <v>0.24</v>
      </c>
      <c r="N169" s="57" t="n">
        <f aca="false">+M169+0.01</f>
        <v>0.25</v>
      </c>
      <c r="O169" s="57" t="n">
        <f aca="false">+N169+0.01</f>
        <v>0.26</v>
      </c>
      <c r="P169" s="57" t="n">
        <f aca="false">+O169+0.01</f>
        <v>0.27</v>
      </c>
      <c r="Q169" s="57" t="n">
        <f aca="false">+P169+0.01</f>
        <v>0.28</v>
      </c>
      <c r="R169" s="57" t="n">
        <f aca="false">+Q169+0.01</f>
        <v>0.29</v>
      </c>
      <c r="S169" s="57" t="n">
        <f aca="false">+R169+0.01</f>
        <v>0.3</v>
      </c>
      <c r="T169" s="57" t="n">
        <f aca="false">+S169+0.01</f>
        <v>0.31</v>
      </c>
      <c r="U169" s="57" t="n">
        <f aca="false">+T169+0.01</f>
        <v>0.32</v>
      </c>
      <c r="V169" s="57" t="n">
        <f aca="false">+U169+0.01</f>
        <v>0.33</v>
      </c>
      <c r="W169" s="57" t="n">
        <f aca="false">+V169+0.01</f>
        <v>0.34</v>
      </c>
      <c r="X169" s="57" t="n">
        <f aca="false">+W169+0.01</f>
        <v>0.35</v>
      </c>
    </row>
    <row r="170" customFormat="false" ht="12.75" hidden="false" customHeight="false" outlineLevel="0" collapsed="false">
      <c r="C170" s="58" t="n">
        <v>200</v>
      </c>
      <c r="D170" s="1" t="n">
        <f aca="true">TABLE($C$169,$G$11,$C170,$M$18,D$169)</f>
        <v>67405.8613554363</v>
      </c>
      <c r="E170" s="1" t="n">
        <f aca="true">TABLE($C$169,$G$11,$C170,$M$18,E$169)</f>
        <v>67405.8613554363</v>
      </c>
      <c r="F170" s="1" t="n">
        <f aca="true">TABLE($C$169,$G$11,$C170,$M$18,F$169)</f>
        <v>67405.8613554363</v>
      </c>
      <c r="G170" s="1" t="n">
        <f aca="true">TABLE($C$169,$G$11,$C170,$M$18,G$169)</f>
        <v>67405.8613554363</v>
      </c>
      <c r="H170" s="1" t="n">
        <f aca="true">TABLE($C$169,$G$11,$C170,$M$18,H$169)</f>
        <v>67405.8613554363</v>
      </c>
      <c r="I170" s="1" t="n">
        <f aca="true">TABLE($C$169,$G$11,$C170,$M$18,I$169)</f>
        <v>67405.8613554363</v>
      </c>
      <c r="J170" s="1" t="n">
        <f aca="true">TABLE($C$169,$G$11,$C170,$M$18,J$169)</f>
        <v>67405.8613554363</v>
      </c>
      <c r="K170" s="1" t="n">
        <f aca="true">TABLE($C$169,$G$11,$C170,$M$18,K$169)</f>
        <v>67405.8613554363</v>
      </c>
      <c r="L170" s="1" t="n">
        <f aca="true">TABLE($C$169,$G$11,$C170,$M$18,L$169)</f>
        <v>67405.8613554363</v>
      </c>
      <c r="M170" s="1" t="n">
        <f aca="true">TABLE($C$169,$G$11,$C170,$M$18,M$169)</f>
        <v>67405.8613554363</v>
      </c>
      <c r="N170" s="1" t="n">
        <f aca="true">TABLE($C$169,$G$11,$C170,$M$18,N$169)</f>
        <v>67405.8613554363</v>
      </c>
      <c r="O170" s="1" t="n">
        <f aca="true">TABLE($C$169,$G$11,$C170,$M$18,O$169)</f>
        <v>67405.8613554363</v>
      </c>
      <c r="P170" s="1" t="n">
        <f aca="true">TABLE($C$169,$G$11,$C170,$M$18,P$169)</f>
        <v>67405.8613554363</v>
      </c>
      <c r="Q170" s="1" t="n">
        <f aca="true">TABLE($C$169,$G$11,$C170,$M$18,Q$169)</f>
        <v>67405.8613554363</v>
      </c>
      <c r="R170" s="1" t="n">
        <f aca="true">TABLE($C$169,$G$11,$C170,$M$18,R$169)</f>
        <v>67405.8613554363</v>
      </c>
      <c r="S170" s="1" t="n">
        <f aca="true">TABLE($C$169,$G$11,$C170,$M$18,S$169)</f>
        <v>67405.8613554363</v>
      </c>
      <c r="T170" s="1" t="n">
        <f aca="true">TABLE($C$169,$G$11,$C170,$M$18,T$169)</f>
        <v>67405.8613554363</v>
      </c>
      <c r="U170" s="1" t="n">
        <f aca="true">TABLE($C$169,$G$11,$C170,$M$18,U$169)</f>
        <v>67405.8613554363</v>
      </c>
      <c r="V170" s="1" t="n">
        <f aca="true">TABLE($C$169,$G$11,$C170,$M$18,V$169)</f>
        <v>67405.8613554363</v>
      </c>
      <c r="W170" s="1" t="n">
        <f aca="true">TABLE($C$169,$G$11,$C170,$M$18,W$169)</f>
        <v>67405.8613554363</v>
      </c>
      <c r="X170" s="1" t="n">
        <f aca="true">TABLE($C$169,$G$11,$C170,$M$18,X$169)</f>
        <v>67405.8613554363</v>
      </c>
    </row>
    <row r="171" customFormat="false" ht="12.75" hidden="false" customHeight="false" outlineLevel="0" collapsed="false">
      <c r="C171" s="59" t="n">
        <f aca="false">+C170+25</f>
        <v>225</v>
      </c>
      <c r="D171" s="1" t="n">
        <f aca="true">TABLE($C$169,$G$11,$C171,$M$18,D$169)</f>
        <v>68579.4737294404</v>
      </c>
      <c r="E171" s="1" t="n">
        <f aca="true">TABLE($C$169,$G$11,$C171,$M$18,E$169)</f>
        <v>68579.4737294404</v>
      </c>
      <c r="F171" s="1" t="n">
        <f aca="true">TABLE($C$169,$G$11,$C171,$M$18,F$169)</f>
        <v>68579.4737294404</v>
      </c>
      <c r="G171" s="1" t="n">
        <f aca="true">TABLE($C$169,$G$11,$C171,$M$18,G$169)</f>
        <v>68579.4737294404</v>
      </c>
      <c r="H171" s="1" t="n">
        <f aca="true">TABLE($C$169,$G$11,$C171,$M$18,H$169)</f>
        <v>68579.4737294404</v>
      </c>
      <c r="I171" s="1" t="n">
        <f aca="true">TABLE($C$169,$G$11,$C171,$M$18,I$169)</f>
        <v>68579.4737294404</v>
      </c>
      <c r="J171" s="1" t="n">
        <f aca="true">TABLE($C$169,$G$11,$C171,$M$18,J$169)</f>
        <v>68579.4737294404</v>
      </c>
      <c r="K171" s="1" t="n">
        <f aca="true">TABLE($C$169,$G$11,$C171,$M$18,K$169)</f>
        <v>68579.4737294404</v>
      </c>
      <c r="L171" s="1" t="n">
        <f aca="true">TABLE($C$169,$G$11,$C171,$M$18,L$169)</f>
        <v>68579.4737294404</v>
      </c>
      <c r="M171" s="1" t="n">
        <f aca="true">TABLE($C$169,$G$11,$C171,$M$18,M$169)</f>
        <v>68579.4737294404</v>
      </c>
      <c r="N171" s="1" t="n">
        <f aca="true">TABLE($C$169,$G$11,$C171,$M$18,N$169)</f>
        <v>68579.4737294404</v>
      </c>
      <c r="O171" s="1" t="n">
        <f aca="true">TABLE($C$169,$G$11,$C171,$M$18,O$169)</f>
        <v>68579.4737294404</v>
      </c>
      <c r="P171" s="1" t="n">
        <f aca="true">TABLE($C$169,$G$11,$C171,$M$18,P$169)</f>
        <v>68579.4737294404</v>
      </c>
      <c r="Q171" s="1" t="n">
        <f aca="true">TABLE($C$169,$G$11,$C171,$M$18,Q$169)</f>
        <v>68579.4737294404</v>
      </c>
      <c r="R171" s="1" t="n">
        <f aca="true">TABLE($C$169,$G$11,$C171,$M$18,R$169)</f>
        <v>68579.4737294404</v>
      </c>
      <c r="S171" s="1" t="n">
        <f aca="true">TABLE($C$169,$G$11,$C171,$M$18,S$169)</f>
        <v>68579.4737294404</v>
      </c>
      <c r="T171" s="1" t="n">
        <f aca="true">TABLE($C$169,$G$11,$C171,$M$18,T$169)</f>
        <v>68579.4737294404</v>
      </c>
      <c r="U171" s="1" t="n">
        <f aca="true">TABLE($C$169,$G$11,$C171,$M$18,U$169)</f>
        <v>68579.4737294404</v>
      </c>
      <c r="V171" s="1" t="n">
        <f aca="true">TABLE($C$169,$G$11,$C171,$M$18,V$169)</f>
        <v>68579.4737294404</v>
      </c>
      <c r="W171" s="1" t="n">
        <f aca="true">TABLE($C$169,$G$11,$C171,$M$18,W$169)</f>
        <v>68579.4737294404</v>
      </c>
      <c r="X171" s="1" t="n">
        <f aca="true">TABLE($C$169,$G$11,$C171,$M$18,X$169)</f>
        <v>68579.4737294404</v>
      </c>
    </row>
    <row r="172" customFormat="false" ht="12.75" hidden="false" customHeight="false" outlineLevel="0" collapsed="false">
      <c r="C172" s="59" t="n">
        <f aca="false">+C171+25</f>
        <v>250</v>
      </c>
      <c r="D172" s="1" t="n">
        <f aca="true">TABLE($C$169,$G$11,$C172,$M$18,D$169)</f>
        <v>69756.8799514815</v>
      </c>
      <c r="E172" s="1" t="n">
        <f aca="true">TABLE($C$169,$G$11,$C172,$M$18,E$169)</f>
        <v>69756.8799514815</v>
      </c>
      <c r="F172" s="1" t="n">
        <f aca="true">TABLE($C$169,$G$11,$C172,$M$18,F$169)</f>
        <v>69756.8799514815</v>
      </c>
      <c r="G172" s="1" t="n">
        <f aca="true">TABLE($C$169,$G$11,$C172,$M$18,G$169)</f>
        <v>69756.8799514815</v>
      </c>
      <c r="H172" s="1" t="n">
        <f aca="true">TABLE($C$169,$G$11,$C172,$M$18,H$169)</f>
        <v>69756.8799514815</v>
      </c>
      <c r="I172" s="1" t="n">
        <f aca="true">TABLE($C$169,$G$11,$C172,$M$18,I$169)</f>
        <v>69756.8799514815</v>
      </c>
      <c r="J172" s="1" t="n">
        <f aca="true">TABLE($C$169,$G$11,$C172,$M$18,J$169)</f>
        <v>69756.8799514815</v>
      </c>
      <c r="K172" s="1" t="n">
        <f aca="true">TABLE($C$169,$G$11,$C172,$M$18,K$169)</f>
        <v>69756.8799514815</v>
      </c>
      <c r="L172" s="1" t="n">
        <f aca="true">TABLE($C$169,$G$11,$C172,$M$18,L$169)</f>
        <v>69756.8799514815</v>
      </c>
      <c r="M172" s="1" t="n">
        <f aca="true">TABLE($C$169,$G$11,$C172,$M$18,M$169)</f>
        <v>69756.8799514815</v>
      </c>
      <c r="N172" s="1" t="n">
        <f aca="true">TABLE($C$169,$G$11,$C172,$M$18,N$169)</f>
        <v>69756.8799514815</v>
      </c>
      <c r="O172" s="1" t="n">
        <f aca="true">TABLE($C$169,$G$11,$C172,$M$18,O$169)</f>
        <v>69756.8799514815</v>
      </c>
      <c r="P172" s="1" t="n">
        <f aca="true">TABLE($C$169,$G$11,$C172,$M$18,P$169)</f>
        <v>69756.8799514815</v>
      </c>
      <c r="Q172" s="1" t="n">
        <f aca="true">TABLE($C$169,$G$11,$C172,$M$18,Q$169)</f>
        <v>69756.8799514815</v>
      </c>
      <c r="R172" s="1" t="n">
        <f aca="true">TABLE($C$169,$G$11,$C172,$M$18,R$169)</f>
        <v>69756.8799514815</v>
      </c>
      <c r="S172" s="1" t="n">
        <f aca="true">TABLE($C$169,$G$11,$C172,$M$18,S$169)</f>
        <v>69756.8799514815</v>
      </c>
      <c r="T172" s="1" t="n">
        <f aca="true">TABLE($C$169,$G$11,$C172,$M$18,T$169)</f>
        <v>69756.8799514815</v>
      </c>
      <c r="U172" s="1" t="n">
        <f aca="true">TABLE($C$169,$G$11,$C172,$M$18,U$169)</f>
        <v>69756.8799514815</v>
      </c>
      <c r="V172" s="1" t="n">
        <f aca="true">TABLE($C$169,$G$11,$C172,$M$18,V$169)</f>
        <v>69756.8799514815</v>
      </c>
      <c r="W172" s="1" t="n">
        <f aca="true">TABLE($C$169,$G$11,$C172,$M$18,W$169)</f>
        <v>69756.8799514815</v>
      </c>
      <c r="X172" s="1" t="n">
        <f aca="true">TABLE($C$169,$G$11,$C172,$M$18,X$169)</f>
        <v>69756.8799514815</v>
      </c>
    </row>
    <row r="173" customFormat="false" ht="12.75" hidden="false" customHeight="false" outlineLevel="0" collapsed="false">
      <c r="C173" s="59" t="n">
        <f aca="false">+C172+25</f>
        <v>275</v>
      </c>
      <c r="D173" s="1" t="n">
        <f aca="true">TABLE($C$169,$G$11,$C173,$M$18,D$169)</f>
        <v>70938.0960263069</v>
      </c>
      <c r="E173" s="1" t="n">
        <f aca="true">TABLE($C$169,$G$11,$C173,$M$18,E$169)</f>
        <v>70938.0960263069</v>
      </c>
      <c r="F173" s="1" t="n">
        <f aca="true">TABLE($C$169,$G$11,$C173,$M$18,F$169)</f>
        <v>70938.0960263069</v>
      </c>
      <c r="G173" s="1" t="n">
        <f aca="true">TABLE($C$169,$G$11,$C173,$M$18,G$169)</f>
        <v>70938.0960263069</v>
      </c>
      <c r="H173" s="1" t="n">
        <f aca="true">TABLE($C$169,$G$11,$C173,$M$18,H$169)</f>
        <v>70938.0960263069</v>
      </c>
      <c r="I173" s="1" t="n">
        <f aca="true">TABLE($C$169,$G$11,$C173,$M$18,I$169)</f>
        <v>70938.0960263069</v>
      </c>
      <c r="J173" s="1" t="n">
        <f aca="true">TABLE($C$169,$G$11,$C173,$M$18,J$169)</f>
        <v>70938.0960263069</v>
      </c>
      <c r="K173" s="1" t="n">
        <f aca="true">TABLE($C$169,$G$11,$C173,$M$18,K$169)</f>
        <v>70938.0960263069</v>
      </c>
      <c r="L173" s="1" t="n">
        <f aca="true">TABLE($C$169,$G$11,$C173,$M$18,L$169)</f>
        <v>70938.0960263069</v>
      </c>
      <c r="M173" s="1" t="n">
        <f aca="true">TABLE($C$169,$G$11,$C173,$M$18,M$169)</f>
        <v>70938.0960263069</v>
      </c>
      <c r="N173" s="1" t="n">
        <f aca="true">TABLE($C$169,$G$11,$C173,$M$18,N$169)</f>
        <v>70938.0960263069</v>
      </c>
      <c r="O173" s="1" t="n">
        <f aca="true">TABLE($C$169,$G$11,$C173,$M$18,O$169)</f>
        <v>70938.0960263069</v>
      </c>
      <c r="P173" s="1" t="n">
        <f aca="true">TABLE($C$169,$G$11,$C173,$M$18,P$169)</f>
        <v>70938.0960263069</v>
      </c>
      <c r="Q173" s="1" t="n">
        <f aca="true">TABLE($C$169,$G$11,$C173,$M$18,Q$169)</f>
        <v>70938.0960263069</v>
      </c>
      <c r="R173" s="1" t="n">
        <f aca="true">TABLE($C$169,$G$11,$C173,$M$18,R$169)</f>
        <v>70938.0960263069</v>
      </c>
      <c r="S173" s="1" t="n">
        <f aca="true">TABLE($C$169,$G$11,$C173,$M$18,S$169)</f>
        <v>70938.0960263069</v>
      </c>
      <c r="T173" s="1" t="n">
        <f aca="true">TABLE($C$169,$G$11,$C173,$M$18,T$169)</f>
        <v>70938.0960263069</v>
      </c>
      <c r="U173" s="1" t="n">
        <f aca="true">TABLE($C$169,$G$11,$C173,$M$18,U$169)</f>
        <v>70938.0960263069</v>
      </c>
      <c r="V173" s="1" t="n">
        <f aca="true">TABLE($C$169,$G$11,$C173,$M$18,V$169)</f>
        <v>70938.0960263069</v>
      </c>
      <c r="W173" s="1" t="n">
        <f aca="true">TABLE($C$169,$G$11,$C173,$M$18,W$169)</f>
        <v>70938.0960263069</v>
      </c>
      <c r="X173" s="1" t="n">
        <f aca="true">TABLE($C$169,$G$11,$C173,$M$18,X$169)</f>
        <v>70938.0960263069</v>
      </c>
    </row>
    <row r="174" customFormat="false" ht="12.75" hidden="false" customHeight="false" outlineLevel="0" collapsed="false">
      <c r="C174" s="59" t="n">
        <f aca="false">+C173+25</f>
        <v>300</v>
      </c>
      <c r="D174" s="1" t="n">
        <f aca="true">TABLE($C$169,$G$11,$C174,$M$18,D$169)</f>
        <v>72123.1380378808</v>
      </c>
      <c r="E174" s="1" t="n">
        <f aca="true">TABLE($C$169,$G$11,$C174,$M$18,E$169)</f>
        <v>72123.1380378808</v>
      </c>
      <c r="F174" s="1" t="n">
        <f aca="true">TABLE($C$169,$G$11,$C174,$M$18,F$169)</f>
        <v>72123.1380378808</v>
      </c>
      <c r="G174" s="1" t="n">
        <f aca="true">TABLE($C$169,$G$11,$C174,$M$18,G$169)</f>
        <v>72123.1380378808</v>
      </c>
      <c r="H174" s="1" t="n">
        <f aca="true">TABLE($C$169,$G$11,$C174,$M$18,H$169)</f>
        <v>72123.1380378808</v>
      </c>
      <c r="I174" s="1" t="n">
        <f aca="true">TABLE($C$169,$G$11,$C174,$M$18,I$169)</f>
        <v>72123.1380378808</v>
      </c>
      <c r="J174" s="1" t="n">
        <f aca="true">TABLE($C$169,$G$11,$C174,$M$18,J$169)</f>
        <v>72123.1380378808</v>
      </c>
      <c r="K174" s="1" t="n">
        <f aca="true">TABLE($C$169,$G$11,$C174,$M$18,K$169)</f>
        <v>72123.1380378808</v>
      </c>
      <c r="L174" s="1" t="n">
        <f aca="true">TABLE($C$169,$G$11,$C174,$M$18,L$169)</f>
        <v>72123.1380378808</v>
      </c>
      <c r="M174" s="1" t="n">
        <f aca="true">TABLE($C$169,$G$11,$C174,$M$18,M$169)</f>
        <v>72123.1380378808</v>
      </c>
      <c r="N174" s="1" t="n">
        <f aca="true">TABLE($C$169,$G$11,$C174,$M$18,N$169)</f>
        <v>72123.1380378808</v>
      </c>
      <c r="O174" s="1" t="n">
        <f aca="true">TABLE($C$169,$G$11,$C174,$M$18,O$169)</f>
        <v>72123.1380378808</v>
      </c>
      <c r="P174" s="1" t="n">
        <f aca="true">TABLE($C$169,$G$11,$C174,$M$18,P$169)</f>
        <v>72123.1380378808</v>
      </c>
      <c r="Q174" s="1" t="n">
        <f aca="true">TABLE($C$169,$G$11,$C174,$M$18,Q$169)</f>
        <v>72123.1380378808</v>
      </c>
      <c r="R174" s="1" t="n">
        <f aca="true">TABLE($C$169,$G$11,$C174,$M$18,R$169)</f>
        <v>72123.1380378808</v>
      </c>
      <c r="S174" s="1" t="n">
        <f aca="true">TABLE($C$169,$G$11,$C174,$M$18,S$169)</f>
        <v>72123.1380378808</v>
      </c>
      <c r="T174" s="1" t="n">
        <f aca="true">TABLE($C$169,$G$11,$C174,$M$18,T$169)</f>
        <v>72123.1380378808</v>
      </c>
      <c r="U174" s="1" t="n">
        <f aca="true">TABLE($C$169,$G$11,$C174,$M$18,U$169)</f>
        <v>72123.1380378808</v>
      </c>
      <c r="V174" s="1" t="n">
        <f aca="true">TABLE($C$169,$G$11,$C174,$M$18,V$169)</f>
        <v>72123.1380378808</v>
      </c>
      <c r="W174" s="1" t="n">
        <f aca="true">TABLE($C$169,$G$11,$C174,$M$18,W$169)</f>
        <v>72123.1380378808</v>
      </c>
      <c r="X174" s="1" t="n">
        <f aca="true">TABLE($C$169,$G$11,$C174,$M$18,X$169)</f>
        <v>72123.1380378808</v>
      </c>
    </row>
    <row r="175" customFormat="false" ht="12.75" hidden="false" customHeight="false" outlineLevel="0" collapsed="false">
      <c r="C175" s="59" t="n">
        <f aca="false">+C174+25</f>
        <v>325</v>
      </c>
      <c r="D175" s="1" t="n">
        <f aca="true">TABLE($C$169,$G$11,$C175,$M$18,D$169)</f>
        <v>73312.0221498185</v>
      </c>
      <c r="E175" s="1" t="n">
        <f aca="true">TABLE($C$169,$G$11,$C175,$M$18,E$169)</f>
        <v>73312.0221498185</v>
      </c>
      <c r="F175" s="1" t="n">
        <f aca="true">TABLE($C$169,$G$11,$C175,$M$18,F$169)</f>
        <v>73312.0221498185</v>
      </c>
      <c r="G175" s="1" t="n">
        <f aca="true">TABLE($C$169,$G$11,$C175,$M$18,G$169)</f>
        <v>73312.0221498185</v>
      </c>
      <c r="H175" s="1" t="n">
        <f aca="true">TABLE($C$169,$G$11,$C175,$M$18,H$169)</f>
        <v>73312.0221498185</v>
      </c>
      <c r="I175" s="1" t="n">
        <f aca="true">TABLE($C$169,$G$11,$C175,$M$18,I$169)</f>
        <v>73312.0221498185</v>
      </c>
      <c r="J175" s="1" t="n">
        <f aca="true">TABLE($C$169,$G$11,$C175,$M$18,J$169)</f>
        <v>73312.0221498185</v>
      </c>
      <c r="K175" s="1" t="n">
        <f aca="true">TABLE($C$169,$G$11,$C175,$M$18,K$169)</f>
        <v>73312.0221498185</v>
      </c>
      <c r="L175" s="1" t="n">
        <f aca="true">TABLE($C$169,$G$11,$C175,$M$18,L$169)</f>
        <v>73312.0221498185</v>
      </c>
      <c r="M175" s="1" t="n">
        <f aca="true">TABLE($C$169,$G$11,$C175,$M$18,M$169)</f>
        <v>73312.0221498185</v>
      </c>
      <c r="N175" s="1" t="n">
        <f aca="true">TABLE($C$169,$G$11,$C175,$M$18,N$169)</f>
        <v>73312.0221498185</v>
      </c>
      <c r="O175" s="1" t="n">
        <f aca="true">TABLE($C$169,$G$11,$C175,$M$18,O$169)</f>
        <v>73312.0221498185</v>
      </c>
      <c r="P175" s="1" t="n">
        <f aca="true">TABLE($C$169,$G$11,$C175,$M$18,P$169)</f>
        <v>73312.0221498185</v>
      </c>
      <c r="Q175" s="1" t="n">
        <f aca="true">TABLE($C$169,$G$11,$C175,$M$18,Q$169)</f>
        <v>73312.0221498185</v>
      </c>
      <c r="R175" s="1" t="n">
        <f aca="true">TABLE($C$169,$G$11,$C175,$M$18,R$169)</f>
        <v>73312.0221498185</v>
      </c>
      <c r="S175" s="1" t="n">
        <f aca="true">TABLE($C$169,$G$11,$C175,$M$18,S$169)</f>
        <v>73312.0221498185</v>
      </c>
      <c r="T175" s="1" t="n">
        <f aca="true">TABLE($C$169,$G$11,$C175,$M$18,T$169)</f>
        <v>73312.0221498185</v>
      </c>
      <c r="U175" s="1" t="n">
        <f aca="true">TABLE($C$169,$G$11,$C175,$M$18,U$169)</f>
        <v>73312.0221498185</v>
      </c>
      <c r="V175" s="1" t="n">
        <f aca="true">TABLE($C$169,$G$11,$C175,$M$18,V$169)</f>
        <v>73312.0221498185</v>
      </c>
      <c r="W175" s="1" t="n">
        <f aca="true">TABLE($C$169,$G$11,$C175,$M$18,W$169)</f>
        <v>73312.0221498185</v>
      </c>
      <c r="X175" s="1" t="n">
        <f aca="true">TABLE($C$169,$G$11,$C175,$M$18,X$169)</f>
        <v>73312.0221498185</v>
      </c>
    </row>
    <row r="176" customFormat="false" ht="12.75" hidden="false" customHeight="false" outlineLevel="0" collapsed="false">
      <c r="C176" s="59" t="n">
        <f aca="false">+C175+25</f>
        <v>350</v>
      </c>
      <c r="D176" s="1" t="n">
        <f aca="true">TABLE($C$169,$G$11,$C176,$M$18,D$169)</f>
        <v>74504.7646058168</v>
      </c>
      <c r="E176" s="1" t="n">
        <f aca="true">TABLE($C$169,$G$11,$C176,$M$18,E$169)</f>
        <v>74504.7646058168</v>
      </c>
      <c r="F176" s="1" t="n">
        <f aca="true">TABLE($C$169,$G$11,$C176,$M$18,F$169)</f>
        <v>74504.7646058168</v>
      </c>
      <c r="G176" s="1" t="n">
        <f aca="true">TABLE($C$169,$G$11,$C176,$M$18,G$169)</f>
        <v>74504.7646058168</v>
      </c>
      <c r="H176" s="1" t="n">
        <f aca="true">TABLE($C$169,$G$11,$C176,$M$18,H$169)</f>
        <v>74504.7646058168</v>
      </c>
      <c r="I176" s="1" t="n">
        <f aca="true">TABLE($C$169,$G$11,$C176,$M$18,I$169)</f>
        <v>74504.7646058168</v>
      </c>
      <c r="J176" s="1" t="n">
        <f aca="true">TABLE($C$169,$G$11,$C176,$M$18,J$169)</f>
        <v>74504.7646058168</v>
      </c>
      <c r="K176" s="1" t="n">
        <f aca="true">TABLE($C$169,$G$11,$C176,$M$18,K$169)</f>
        <v>74504.7646058168</v>
      </c>
      <c r="L176" s="1" t="n">
        <f aca="true">TABLE($C$169,$G$11,$C176,$M$18,L$169)</f>
        <v>74504.7646058168</v>
      </c>
      <c r="M176" s="1" t="n">
        <f aca="true">TABLE($C$169,$G$11,$C176,$M$18,M$169)</f>
        <v>74504.7646058168</v>
      </c>
      <c r="N176" s="1" t="n">
        <f aca="true">TABLE($C$169,$G$11,$C176,$M$18,N$169)</f>
        <v>74504.7646058168</v>
      </c>
      <c r="O176" s="1" t="n">
        <f aca="true">TABLE($C$169,$G$11,$C176,$M$18,O$169)</f>
        <v>74504.7646058168</v>
      </c>
      <c r="P176" s="1" t="n">
        <f aca="true">TABLE($C$169,$G$11,$C176,$M$18,P$169)</f>
        <v>74504.7646058168</v>
      </c>
      <c r="Q176" s="1" t="n">
        <f aca="true">TABLE($C$169,$G$11,$C176,$M$18,Q$169)</f>
        <v>74504.7646058168</v>
      </c>
      <c r="R176" s="1" t="n">
        <f aca="true">TABLE($C$169,$G$11,$C176,$M$18,R$169)</f>
        <v>74504.7646058168</v>
      </c>
      <c r="S176" s="1" t="n">
        <f aca="true">TABLE($C$169,$G$11,$C176,$M$18,S$169)</f>
        <v>74504.7646058168</v>
      </c>
      <c r="T176" s="1" t="n">
        <f aca="true">TABLE($C$169,$G$11,$C176,$M$18,T$169)</f>
        <v>74504.7646058168</v>
      </c>
      <c r="U176" s="1" t="n">
        <f aca="true">TABLE($C$169,$G$11,$C176,$M$18,U$169)</f>
        <v>74504.7646058168</v>
      </c>
      <c r="V176" s="1" t="n">
        <f aca="true">TABLE($C$169,$G$11,$C176,$M$18,V$169)</f>
        <v>74504.7646058168</v>
      </c>
      <c r="W176" s="1" t="n">
        <f aca="true">TABLE($C$169,$G$11,$C176,$M$18,W$169)</f>
        <v>74504.7646058168</v>
      </c>
      <c r="X176" s="1" t="n">
        <f aca="true">TABLE($C$169,$G$11,$C176,$M$18,X$169)</f>
        <v>74504.7646058168</v>
      </c>
    </row>
    <row r="177" customFormat="false" ht="12.75" hidden="false" customHeight="false" outlineLevel="0" collapsed="false">
      <c r="C177" s="59" t="n">
        <f aca="false">+C176+25</f>
        <v>375</v>
      </c>
      <c r="D177" s="1" t="n">
        <f aca="true">TABLE($C$169,$G$11,$C177,$M$18,D$169)</f>
        <v>75701.3817300883</v>
      </c>
      <c r="E177" s="1" t="n">
        <f aca="true">TABLE($C$169,$G$11,$C177,$M$18,E$169)</f>
        <v>75701.3817300883</v>
      </c>
      <c r="F177" s="1" t="n">
        <f aca="true">TABLE($C$169,$G$11,$C177,$M$18,F$169)</f>
        <v>75701.3817300883</v>
      </c>
      <c r="G177" s="1" t="n">
        <f aca="true">TABLE($C$169,$G$11,$C177,$M$18,G$169)</f>
        <v>75701.3817300883</v>
      </c>
      <c r="H177" s="1" t="n">
        <f aca="true">TABLE($C$169,$G$11,$C177,$M$18,H$169)</f>
        <v>75701.3817300883</v>
      </c>
      <c r="I177" s="1" t="n">
        <f aca="true">TABLE($C$169,$G$11,$C177,$M$18,I$169)</f>
        <v>75701.3817300883</v>
      </c>
      <c r="J177" s="1" t="n">
        <f aca="true">TABLE($C$169,$G$11,$C177,$M$18,J$169)</f>
        <v>75701.3817300883</v>
      </c>
      <c r="K177" s="1" t="n">
        <f aca="true">TABLE($C$169,$G$11,$C177,$M$18,K$169)</f>
        <v>75701.3817300883</v>
      </c>
      <c r="L177" s="1" t="n">
        <f aca="true">TABLE($C$169,$G$11,$C177,$M$18,L$169)</f>
        <v>75701.3817300883</v>
      </c>
      <c r="M177" s="1" t="n">
        <f aca="true">TABLE($C$169,$G$11,$C177,$M$18,M$169)</f>
        <v>75701.3817300883</v>
      </c>
      <c r="N177" s="1" t="n">
        <f aca="true">TABLE($C$169,$G$11,$C177,$M$18,N$169)</f>
        <v>75701.3817300883</v>
      </c>
      <c r="O177" s="1" t="n">
        <f aca="true">TABLE($C$169,$G$11,$C177,$M$18,O$169)</f>
        <v>75701.3817300883</v>
      </c>
      <c r="P177" s="1" t="n">
        <f aca="true">TABLE($C$169,$G$11,$C177,$M$18,P$169)</f>
        <v>75701.3817300883</v>
      </c>
      <c r="Q177" s="1" t="n">
        <f aca="true">TABLE($C$169,$G$11,$C177,$M$18,Q$169)</f>
        <v>75701.3817300883</v>
      </c>
      <c r="R177" s="1" t="n">
        <f aca="true">TABLE($C$169,$G$11,$C177,$M$18,R$169)</f>
        <v>75701.3817300883</v>
      </c>
      <c r="S177" s="1" t="n">
        <f aca="true">TABLE($C$169,$G$11,$C177,$M$18,S$169)</f>
        <v>75701.3817300883</v>
      </c>
      <c r="T177" s="1" t="n">
        <f aca="true">TABLE($C$169,$G$11,$C177,$M$18,T$169)</f>
        <v>75701.3817300883</v>
      </c>
      <c r="U177" s="1" t="n">
        <f aca="true">TABLE($C$169,$G$11,$C177,$M$18,U$169)</f>
        <v>75701.3817300883</v>
      </c>
      <c r="V177" s="1" t="n">
        <f aca="true">TABLE($C$169,$G$11,$C177,$M$18,V$169)</f>
        <v>75701.3817300883</v>
      </c>
      <c r="W177" s="1" t="n">
        <f aca="true">TABLE($C$169,$G$11,$C177,$M$18,W$169)</f>
        <v>75701.3817300883</v>
      </c>
      <c r="X177" s="1" t="n">
        <f aca="true">TABLE($C$169,$G$11,$C177,$M$18,X$169)</f>
        <v>75701.3817300883</v>
      </c>
    </row>
    <row r="178" customFormat="false" ht="12.75" hidden="false" customHeight="false" outlineLevel="0" collapsed="false">
      <c r="C178" s="59" t="n">
        <f aca="false">+C177+25</f>
        <v>400</v>
      </c>
      <c r="D178" s="1" t="n">
        <f aca="true">TABLE($C$169,$G$11,$C178,$M$18,D$169)</f>
        <v>76901.8899277983</v>
      </c>
      <c r="E178" s="1" t="n">
        <f aca="true">TABLE($C$169,$G$11,$C178,$M$18,E$169)</f>
        <v>76901.8899277983</v>
      </c>
      <c r="F178" s="1" t="n">
        <f aca="true">TABLE($C$169,$G$11,$C178,$M$18,F$169)</f>
        <v>76901.8899277983</v>
      </c>
      <c r="G178" s="1" t="n">
        <f aca="true">TABLE($C$169,$G$11,$C178,$M$18,G$169)</f>
        <v>76901.8899277983</v>
      </c>
      <c r="H178" s="1" t="n">
        <f aca="true">TABLE($C$169,$G$11,$C178,$M$18,H$169)</f>
        <v>76901.8899277983</v>
      </c>
      <c r="I178" s="1" t="n">
        <f aca="true">TABLE($C$169,$G$11,$C178,$M$18,I$169)</f>
        <v>76901.8899277983</v>
      </c>
      <c r="J178" s="1" t="n">
        <f aca="true">TABLE($C$169,$G$11,$C178,$M$18,J$169)</f>
        <v>76901.8899277983</v>
      </c>
      <c r="K178" s="1" t="n">
        <f aca="true">TABLE($C$169,$G$11,$C178,$M$18,K$169)</f>
        <v>76901.8899277983</v>
      </c>
      <c r="L178" s="1" t="n">
        <f aca="true">TABLE($C$169,$G$11,$C178,$M$18,L$169)</f>
        <v>76901.8899277983</v>
      </c>
      <c r="M178" s="1" t="n">
        <f aca="true">TABLE($C$169,$G$11,$C178,$M$18,M$169)</f>
        <v>76901.8899277983</v>
      </c>
      <c r="N178" s="1" t="n">
        <f aca="true">TABLE($C$169,$G$11,$C178,$M$18,N$169)</f>
        <v>76901.8899277983</v>
      </c>
      <c r="O178" s="1" t="n">
        <f aca="true">TABLE($C$169,$G$11,$C178,$M$18,O$169)</f>
        <v>76901.8899277983</v>
      </c>
      <c r="P178" s="1" t="n">
        <f aca="true">TABLE($C$169,$G$11,$C178,$M$18,P$169)</f>
        <v>76901.8899277983</v>
      </c>
      <c r="Q178" s="1" t="n">
        <f aca="true">TABLE($C$169,$G$11,$C178,$M$18,Q$169)</f>
        <v>76901.8899277983</v>
      </c>
      <c r="R178" s="1" t="n">
        <f aca="true">TABLE($C$169,$G$11,$C178,$M$18,R$169)</f>
        <v>76901.8899277983</v>
      </c>
      <c r="S178" s="1" t="n">
        <f aca="true">TABLE($C$169,$G$11,$C178,$M$18,S$169)</f>
        <v>76901.8899277983</v>
      </c>
      <c r="T178" s="1" t="n">
        <f aca="true">TABLE($C$169,$G$11,$C178,$M$18,T$169)</f>
        <v>76901.8899277983</v>
      </c>
      <c r="U178" s="1" t="n">
        <f aca="true">TABLE($C$169,$G$11,$C178,$M$18,U$169)</f>
        <v>76901.8899277983</v>
      </c>
      <c r="V178" s="1" t="n">
        <f aca="true">TABLE($C$169,$G$11,$C178,$M$18,V$169)</f>
        <v>76901.8899277983</v>
      </c>
      <c r="W178" s="1" t="n">
        <f aca="true">TABLE($C$169,$G$11,$C178,$M$18,W$169)</f>
        <v>76901.8899277983</v>
      </c>
      <c r="X178" s="1" t="n">
        <f aca="true">TABLE($C$169,$G$11,$C178,$M$18,X$169)</f>
        <v>76901.8899277983</v>
      </c>
    </row>
    <row r="179" customFormat="false" ht="12.75" hidden="false" customHeight="false" outlineLevel="0" collapsed="false">
      <c r="C179" s="59" t="n">
        <f aca="false">+C178+25</f>
        <v>425</v>
      </c>
      <c r="D179" s="1" t="n">
        <f aca="true">TABLE($C$169,$G$11,$C179,$M$18,D$169)</f>
        <v>78106.3056855021</v>
      </c>
      <c r="E179" s="1" t="n">
        <f aca="true">TABLE($C$169,$G$11,$C179,$M$18,E$169)</f>
        <v>78106.3056855021</v>
      </c>
      <c r="F179" s="1" t="n">
        <f aca="true">TABLE($C$169,$G$11,$C179,$M$18,F$169)</f>
        <v>78106.3056855021</v>
      </c>
      <c r="G179" s="1" t="n">
        <f aca="true">TABLE($C$169,$G$11,$C179,$M$18,G$169)</f>
        <v>78106.3056855021</v>
      </c>
      <c r="H179" s="1" t="n">
        <f aca="true">TABLE($C$169,$G$11,$C179,$M$18,H$169)</f>
        <v>78106.3056855021</v>
      </c>
      <c r="I179" s="1" t="n">
        <f aca="true">TABLE($C$169,$G$11,$C179,$M$18,I$169)</f>
        <v>78106.3056855021</v>
      </c>
      <c r="J179" s="1" t="n">
        <f aca="true">TABLE($C$169,$G$11,$C179,$M$18,J$169)</f>
        <v>78106.3056855021</v>
      </c>
      <c r="K179" s="1" t="n">
        <f aca="true">TABLE($C$169,$G$11,$C179,$M$18,K$169)</f>
        <v>78106.3056855021</v>
      </c>
      <c r="L179" s="1" t="n">
        <f aca="true">TABLE($C$169,$G$11,$C179,$M$18,L$169)</f>
        <v>78106.3056855021</v>
      </c>
      <c r="M179" s="1" t="n">
        <f aca="true">TABLE($C$169,$G$11,$C179,$M$18,M$169)</f>
        <v>78106.3056855021</v>
      </c>
      <c r="N179" s="1" t="n">
        <f aca="true">TABLE($C$169,$G$11,$C179,$M$18,N$169)</f>
        <v>78106.3056855021</v>
      </c>
      <c r="O179" s="1" t="n">
        <f aca="true">TABLE($C$169,$G$11,$C179,$M$18,O$169)</f>
        <v>78106.3056855021</v>
      </c>
      <c r="P179" s="1" t="n">
        <f aca="true">TABLE($C$169,$G$11,$C179,$M$18,P$169)</f>
        <v>78106.3056855021</v>
      </c>
      <c r="Q179" s="1" t="n">
        <f aca="true">TABLE($C$169,$G$11,$C179,$M$18,Q$169)</f>
        <v>78106.3056855021</v>
      </c>
      <c r="R179" s="1" t="n">
        <f aca="true">TABLE($C$169,$G$11,$C179,$M$18,R$169)</f>
        <v>78106.3056855021</v>
      </c>
      <c r="S179" s="1" t="n">
        <f aca="true">TABLE($C$169,$G$11,$C179,$M$18,S$169)</f>
        <v>78106.3056855021</v>
      </c>
      <c r="T179" s="1" t="n">
        <f aca="true">TABLE($C$169,$G$11,$C179,$M$18,T$169)</f>
        <v>78106.3056855021</v>
      </c>
      <c r="U179" s="1" t="n">
        <f aca="true">TABLE($C$169,$G$11,$C179,$M$18,U$169)</f>
        <v>78106.3056855021</v>
      </c>
      <c r="V179" s="1" t="n">
        <f aca="true">TABLE($C$169,$G$11,$C179,$M$18,V$169)</f>
        <v>78106.3056855021</v>
      </c>
      <c r="W179" s="1" t="n">
        <f aca="true">TABLE($C$169,$G$11,$C179,$M$18,W$169)</f>
        <v>78106.3056855021</v>
      </c>
      <c r="X179" s="1" t="n">
        <f aca="true">TABLE($C$169,$G$11,$C179,$M$18,X$169)</f>
        <v>78106.3056855021</v>
      </c>
    </row>
    <row r="180" customFormat="false" ht="12.75" hidden="false" customHeight="false" outlineLevel="0" collapsed="false">
      <c r="C180" s="59" t="n">
        <f aca="false">+C179+25</f>
        <v>450</v>
      </c>
      <c r="D180" s="1" t="n">
        <f aca="true">TABLE($C$169,$G$11,$C180,$M$18,D$169)</f>
        <v>79314.6455715925</v>
      </c>
      <c r="E180" s="1" t="n">
        <f aca="true">TABLE($C$169,$G$11,$C180,$M$18,E$169)</f>
        <v>79314.6455715925</v>
      </c>
      <c r="F180" s="1" t="n">
        <f aca="true">TABLE($C$169,$G$11,$C180,$M$18,F$169)</f>
        <v>79314.6455715925</v>
      </c>
      <c r="G180" s="1" t="n">
        <f aca="true">TABLE($C$169,$G$11,$C180,$M$18,G$169)</f>
        <v>79314.6455715925</v>
      </c>
      <c r="H180" s="1" t="n">
        <f aca="true">TABLE($C$169,$G$11,$C180,$M$18,H$169)</f>
        <v>79314.6455715925</v>
      </c>
      <c r="I180" s="1" t="n">
        <f aca="true">TABLE($C$169,$G$11,$C180,$M$18,I$169)</f>
        <v>79314.6455715925</v>
      </c>
      <c r="J180" s="1" t="n">
        <f aca="true">TABLE($C$169,$G$11,$C180,$M$18,J$169)</f>
        <v>79314.6455715925</v>
      </c>
      <c r="K180" s="1" t="n">
        <f aca="true">TABLE($C$169,$G$11,$C180,$M$18,K$169)</f>
        <v>79314.6455715925</v>
      </c>
      <c r="L180" s="1" t="n">
        <f aca="true">TABLE($C$169,$G$11,$C180,$M$18,L$169)</f>
        <v>79314.6455715925</v>
      </c>
      <c r="M180" s="1" t="n">
        <f aca="true">TABLE($C$169,$G$11,$C180,$M$18,M$169)</f>
        <v>79314.6455715925</v>
      </c>
      <c r="N180" s="1" t="n">
        <f aca="true">TABLE($C$169,$G$11,$C180,$M$18,N$169)</f>
        <v>79314.6455715925</v>
      </c>
      <c r="O180" s="1" t="n">
        <f aca="true">TABLE($C$169,$G$11,$C180,$M$18,O$169)</f>
        <v>79314.6455715925</v>
      </c>
      <c r="P180" s="1" t="n">
        <f aca="true">TABLE($C$169,$G$11,$C180,$M$18,P$169)</f>
        <v>79314.6455715925</v>
      </c>
      <c r="Q180" s="1" t="n">
        <f aca="true">TABLE($C$169,$G$11,$C180,$M$18,Q$169)</f>
        <v>79314.6455715925</v>
      </c>
      <c r="R180" s="1" t="n">
        <f aca="true">TABLE($C$169,$G$11,$C180,$M$18,R$169)</f>
        <v>79314.6455715925</v>
      </c>
      <c r="S180" s="1" t="n">
        <f aca="true">TABLE($C$169,$G$11,$C180,$M$18,S$169)</f>
        <v>79314.6455715925</v>
      </c>
      <c r="T180" s="1" t="n">
        <f aca="true">TABLE($C$169,$G$11,$C180,$M$18,T$169)</f>
        <v>79314.6455715925</v>
      </c>
      <c r="U180" s="1" t="n">
        <f aca="true">TABLE($C$169,$G$11,$C180,$M$18,U$169)</f>
        <v>79314.6455715925</v>
      </c>
      <c r="V180" s="1" t="n">
        <f aca="true">TABLE($C$169,$G$11,$C180,$M$18,V$169)</f>
        <v>79314.6455715925</v>
      </c>
      <c r="W180" s="1" t="n">
        <f aca="true">TABLE($C$169,$G$11,$C180,$M$18,W$169)</f>
        <v>79314.6455715925</v>
      </c>
      <c r="X180" s="1" t="n">
        <f aca="true">TABLE($C$169,$G$11,$C180,$M$18,X$169)</f>
        <v>79314.6455715925</v>
      </c>
    </row>
    <row r="181" customFormat="false" ht="12.75" hidden="false" customHeight="false" outlineLevel="0" collapsed="false">
      <c r="C181" s="59" t="n">
        <f aca="false">+C180+25</f>
        <v>475</v>
      </c>
      <c r="D181" s="1" t="n">
        <f aca="true">TABLE($C$169,$G$11,$C181,$M$18,D$169)</f>
        <v>80526.9262367358</v>
      </c>
      <c r="E181" s="1" t="n">
        <f aca="true">TABLE($C$169,$G$11,$C181,$M$18,E$169)</f>
        <v>80526.9262367358</v>
      </c>
      <c r="F181" s="1" t="n">
        <f aca="true">TABLE($C$169,$G$11,$C181,$M$18,F$169)</f>
        <v>80526.9262367358</v>
      </c>
      <c r="G181" s="1" t="n">
        <f aca="true">TABLE($C$169,$G$11,$C181,$M$18,G$169)</f>
        <v>80526.9262367358</v>
      </c>
      <c r="H181" s="1" t="n">
        <f aca="true">TABLE($C$169,$G$11,$C181,$M$18,H$169)</f>
        <v>80526.9262367358</v>
      </c>
      <c r="I181" s="1" t="n">
        <f aca="true">TABLE($C$169,$G$11,$C181,$M$18,I$169)</f>
        <v>80526.9262367358</v>
      </c>
      <c r="J181" s="1" t="n">
        <f aca="true">TABLE($C$169,$G$11,$C181,$M$18,J$169)</f>
        <v>80526.9262367358</v>
      </c>
      <c r="K181" s="1" t="n">
        <f aca="true">TABLE($C$169,$G$11,$C181,$M$18,K$169)</f>
        <v>80526.9262367358</v>
      </c>
      <c r="L181" s="1" t="n">
        <f aca="true">TABLE($C$169,$G$11,$C181,$M$18,L$169)</f>
        <v>80526.9262367358</v>
      </c>
      <c r="M181" s="1" t="n">
        <f aca="true">TABLE($C$169,$G$11,$C181,$M$18,M$169)</f>
        <v>80526.9262367358</v>
      </c>
      <c r="N181" s="1" t="n">
        <f aca="true">TABLE($C$169,$G$11,$C181,$M$18,N$169)</f>
        <v>80526.9262367358</v>
      </c>
      <c r="O181" s="1" t="n">
        <f aca="true">TABLE($C$169,$G$11,$C181,$M$18,O$169)</f>
        <v>80526.9262367358</v>
      </c>
      <c r="P181" s="1" t="n">
        <f aca="true">TABLE($C$169,$G$11,$C181,$M$18,P$169)</f>
        <v>80526.9262367358</v>
      </c>
      <c r="Q181" s="1" t="n">
        <f aca="true">TABLE($C$169,$G$11,$C181,$M$18,Q$169)</f>
        <v>80526.9262367358</v>
      </c>
      <c r="R181" s="1" t="n">
        <f aca="true">TABLE($C$169,$G$11,$C181,$M$18,R$169)</f>
        <v>80526.9262367358</v>
      </c>
      <c r="S181" s="1" t="n">
        <f aca="true">TABLE($C$169,$G$11,$C181,$M$18,S$169)</f>
        <v>80526.9262367358</v>
      </c>
      <c r="T181" s="1" t="n">
        <f aca="true">TABLE($C$169,$G$11,$C181,$M$18,T$169)</f>
        <v>80526.9262367358</v>
      </c>
      <c r="U181" s="1" t="n">
        <f aca="true">TABLE($C$169,$G$11,$C181,$M$18,U$169)</f>
        <v>80526.9262367358</v>
      </c>
      <c r="V181" s="1" t="n">
        <f aca="true">TABLE($C$169,$G$11,$C181,$M$18,V$169)</f>
        <v>80526.9262367358</v>
      </c>
      <c r="W181" s="1" t="n">
        <f aca="true">TABLE($C$169,$G$11,$C181,$M$18,W$169)</f>
        <v>80526.9262367358</v>
      </c>
      <c r="X181" s="1" t="n">
        <f aca="true">TABLE($C$169,$G$11,$C181,$M$18,X$169)</f>
        <v>80526.9262367358</v>
      </c>
    </row>
    <row r="182" customFormat="false" ht="12.75" hidden="false" customHeight="false" outlineLevel="0" collapsed="false">
      <c r="C182" s="59" t="n">
        <f aca="false">+C181+25</f>
        <v>500</v>
      </c>
      <c r="D182" s="1" t="n">
        <f aca="true">TABLE($C$169,$G$11,$C182,$M$18,D$169)</f>
        <v>81743.1644143234</v>
      </c>
      <c r="E182" s="1" t="n">
        <f aca="true">TABLE($C$169,$G$11,$C182,$M$18,E$169)</f>
        <v>81743.1644143234</v>
      </c>
      <c r="F182" s="1" t="n">
        <f aca="true">TABLE($C$169,$G$11,$C182,$M$18,F$169)</f>
        <v>81743.1644143234</v>
      </c>
      <c r="G182" s="1" t="n">
        <f aca="true">TABLE($C$169,$G$11,$C182,$M$18,G$169)</f>
        <v>81743.1644143234</v>
      </c>
      <c r="H182" s="1" t="n">
        <f aca="true">TABLE($C$169,$G$11,$C182,$M$18,H$169)</f>
        <v>81743.1644143234</v>
      </c>
      <c r="I182" s="1" t="n">
        <f aca="true">TABLE($C$169,$G$11,$C182,$M$18,I$169)</f>
        <v>81743.1644143234</v>
      </c>
      <c r="J182" s="1" t="n">
        <f aca="true">TABLE($C$169,$G$11,$C182,$M$18,J$169)</f>
        <v>81743.1644143234</v>
      </c>
      <c r="K182" s="1" t="n">
        <f aca="true">TABLE($C$169,$G$11,$C182,$M$18,K$169)</f>
        <v>81743.1644143234</v>
      </c>
      <c r="L182" s="1" t="n">
        <f aca="true">TABLE($C$169,$G$11,$C182,$M$18,L$169)</f>
        <v>81743.1644143234</v>
      </c>
      <c r="M182" s="1" t="n">
        <f aca="true">TABLE($C$169,$G$11,$C182,$M$18,M$169)</f>
        <v>81743.1644143234</v>
      </c>
      <c r="N182" s="1" t="n">
        <f aca="true">TABLE($C$169,$G$11,$C182,$M$18,N$169)</f>
        <v>81743.1644143234</v>
      </c>
      <c r="O182" s="1" t="n">
        <f aca="true">TABLE($C$169,$G$11,$C182,$M$18,O$169)</f>
        <v>81743.1644143234</v>
      </c>
      <c r="P182" s="1" t="n">
        <f aca="true">TABLE($C$169,$G$11,$C182,$M$18,P$169)</f>
        <v>81743.1644143234</v>
      </c>
      <c r="Q182" s="1" t="n">
        <f aca="true">TABLE($C$169,$G$11,$C182,$M$18,Q$169)</f>
        <v>81743.1644143234</v>
      </c>
      <c r="R182" s="1" t="n">
        <f aca="true">TABLE($C$169,$G$11,$C182,$M$18,R$169)</f>
        <v>81743.1644143234</v>
      </c>
      <c r="S182" s="1" t="n">
        <f aca="true">TABLE($C$169,$G$11,$C182,$M$18,S$169)</f>
        <v>81743.1644143234</v>
      </c>
      <c r="T182" s="1" t="n">
        <f aca="true">TABLE($C$169,$G$11,$C182,$M$18,T$169)</f>
        <v>81743.1644143234</v>
      </c>
      <c r="U182" s="1" t="n">
        <f aca="true">TABLE($C$169,$G$11,$C182,$M$18,U$169)</f>
        <v>81743.1644143234</v>
      </c>
      <c r="V182" s="1" t="n">
        <f aca="true">TABLE($C$169,$G$11,$C182,$M$18,V$169)</f>
        <v>81743.1644143234</v>
      </c>
      <c r="W182" s="1" t="n">
        <f aca="true">TABLE($C$169,$G$11,$C182,$M$18,W$169)</f>
        <v>81743.1644143234</v>
      </c>
      <c r="X182" s="1" t="n">
        <f aca="true">TABLE($C$169,$G$11,$C182,$M$18,X$169)</f>
        <v>81743.1644143234</v>
      </c>
    </row>
    <row r="183" customFormat="false" ht="12.75" hidden="false" customHeight="false" outlineLevel="0" collapsed="false">
      <c r="C183" s="59" t="n">
        <f aca="false">+C182+25</f>
        <v>525</v>
      </c>
      <c r="D183" s="1" t="n">
        <f aca="true">TABLE($C$169,$G$11,$C183,$M$18,D$169)</f>
        <v>82963.3769209201</v>
      </c>
      <c r="E183" s="1" t="n">
        <f aca="true">TABLE($C$169,$G$11,$C183,$M$18,E$169)</f>
        <v>82963.3769209201</v>
      </c>
      <c r="F183" s="1" t="n">
        <f aca="true">TABLE($C$169,$G$11,$C183,$M$18,F$169)</f>
        <v>82963.3769209201</v>
      </c>
      <c r="G183" s="1" t="n">
        <f aca="true">TABLE($C$169,$G$11,$C183,$M$18,G$169)</f>
        <v>82963.3769209201</v>
      </c>
      <c r="H183" s="1" t="n">
        <f aca="true">TABLE($C$169,$G$11,$C183,$M$18,H$169)</f>
        <v>82963.3769209201</v>
      </c>
      <c r="I183" s="1" t="n">
        <f aca="true">TABLE($C$169,$G$11,$C183,$M$18,I$169)</f>
        <v>82963.3769209201</v>
      </c>
      <c r="J183" s="1" t="n">
        <f aca="true">TABLE($C$169,$G$11,$C183,$M$18,J$169)</f>
        <v>82963.3769209201</v>
      </c>
      <c r="K183" s="1" t="n">
        <f aca="true">TABLE($C$169,$G$11,$C183,$M$18,K$169)</f>
        <v>82963.3769209201</v>
      </c>
      <c r="L183" s="1" t="n">
        <f aca="true">TABLE($C$169,$G$11,$C183,$M$18,L$169)</f>
        <v>82963.3769209201</v>
      </c>
      <c r="M183" s="1" t="n">
        <f aca="true">TABLE($C$169,$G$11,$C183,$M$18,M$169)</f>
        <v>82963.3769209201</v>
      </c>
      <c r="N183" s="1" t="n">
        <f aca="true">TABLE($C$169,$G$11,$C183,$M$18,N$169)</f>
        <v>82963.3769209201</v>
      </c>
      <c r="O183" s="1" t="n">
        <f aca="true">TABLE($C$169,$G$11,$C183,$M$18,O$169)</f>
        <v>82963.3769209201</v>
      </c>
      <c r="P183" s="1" t="n">
        <f aca="true">TABLE($C$169,$G$11,$C183,$M$18,P$169)</f>
        <v>82963.3769209201</v>
      </c>
      <c r="Q183" s="1" t="n">
        <f aca="true">TABLE($C$169,$G$11,$C183,$M$18,Q$169)</f>
        <v>82963.3769209201</v>
      </c>
      <c r="R183" s="1" t="n">
        <f aca="true">TABLE($C$169,$G$11,$C183,$M$18,R$169)</f>
        <v>82963.3769209201</v>
      </c>
      <c r="S183" s="1" t="n">
        <f aca="true">TABLE($C$169,$G$11,$C183,$M$18,S$169)</f>
        <v>82963.3769209201</v>
      </c>
      <c r="T183" s="1" t="n">
        <f aca="true">TABLE($C$169,$G$11,$C183,$M$18,T$169)</f>
        <v>82963.3769209201</v>
      </c>
      <c r="U183" s="1" t="n">
        <f aca="true">TABLE($C$169,$G$11,$C183,$M$18,U$169)</f>
        <v>82963.3769209201</v>
      </c>
      <c r="V183" s="1" t="n">
        <f aca="true">TABLE($C$169,$G$11,$C183,$M$18,V$169)</f>
        <v>82963.3769209201</v>
      </c>
      <c r="W183" s="1" t="n">
        <f aca="true">TABLE($C$169,$G$11,$C183,$M$18,W$169)</f>
        <v>82963.3769209201</v>
      </c>
      <c r="X183" s="1" t="n">
        <f aca="true">TABLE($C$169,$G$11,$C183,$M$18,X$169)</f>
        <v>82963.3769209201</v>
      </c>
    </row>
    <row r="184" customFormat="false" ht="12.75" hidden="false" customHeight="false" outlineLevel="0" collapsed="false">
      <c r="C184" s="59" t="n">
        <f aca="false">+C183+25</f>
        <v>550</v>
      </c>
      <c r="D184" s="1" t="n">
        <f aca="true">TABLE($C$169,$G$11,$C184,$M$18,D$169)</f>
        <v>84187.5806567157</v>
      </c>
      <c r="E184" s="1" t="n">
        <f aca="true">TABLE($C$169,$G$11,$C184,$M$18,E$169)</f>
        <v>84187.5806567157</v>
      </c>
      <c r="F184" s="1" t="n">
        <f aca="true">TABLE($C$169,$G$11,$C184,$M$18,F$169)</f>
        <v>84187.5806567157</v>
      </c>
      <c r="G184" s="1" t="n">
        <f aca="true">TABLE($C$169,$G$11,$C184,$M$18,G$169)</f>
        <v>84187.5806567157</v>
      </c>
      <c r="H184" s="1" t="n">
        <f aca="true">TABLE($C$169,$G$11,$C184,$M$18,H$169)</f>
        <v>84187.5806567157</v>
      </c>
      <c r="I184" s="1" t="n">
        <f aca="true">TABLE($C$169,$G$11,$C184,$M$18,I$169)</f>
        <v>84187.5806567157</v>
      </c>
      <c r="J184" s="1" t="n">
        <f aca="true">TABLE($C$169,$G$11,$C184,$M$18,J$169)</f>
        <v>84187.5806567157</v>
      </c>
      <c r="K184" s="1" t="n">
        <f aca="true">TABLE($C$169,$G$11,$C184,$M$18,K$169)</f>
        <v>84187.5806567157</v>
      </c>
      <c r="L184" s="1" t="n">
        <f aca="true">TABLE($C$169,$G$11,$C184,$M$18,L$169)</f>
        <v>84187.5806567157</v>
      </c>
      <c r="M184" s="1" t="n">
        <f aca="true">TABLE($C$169,$G$11,$C184,$M$18,M$169)</f>
        <v>84187.5806567157</v>
      </c>
      <c r="N184" s="1" t="n">
        <f aca="true">TABLE($C$169,$G$11,$C184,$M$18,N$169)</f>
        <v>84187.5806567157</v>
      </c>
      <c r="O184" s="1" t="n">
        <f aca="true">TABLE($C$169,$G$11,$C184,$M$18,O$169)</f>
        <v>84187.5806567157</v>
      </c>
      <c r="P184" s="1" t="n">
        <f aca="true">TABLE($C$169,$G$11,$C184,$M$18,P$169)</f>
        <v>84187.5806567157</v>
      </c>
      <c r="Q184" s="1" t="n">
        <f aca="true">TABLE($C$169,$G$11,$C184,$M$18,Q$169)</f>
        <v>84187.5806567157</v>
      </c>
      <c r="R184" s="1" t="n">
        <f aca="true">TABLE($C$169,$G$11,$C184,$M$18,R$169)</f>
        <v>84187.5806567157</v>
      </c>
      <c r="S184" s="1" t="n">
        <f aca="true">TABLE($C$169,$G$11,$C184,$M$18,S$169)</f>
        <v>84187.5806567157</v>
      </c>
      <c r="T184" s="1" t="n">
        <f aca="true">TABLE($C$169,$G$11,$C184,$M$18,T$169)</f>
        <v>84187.5806567157</v>
      </c>
      <c r="U184" s="1" t="n">
        <f aca="true">TABLE($C$169,$G$11,$C184,$M$18,U$169)</f>
        <v>84187.5806567157</v>
      </c>
      <c r="V184" s="1" t="n">
        <f aca="true">TABLE($C$169,$G$11,$C184,$M$18,V$169)</f>
        <v>84187.5806567157</v>
      </c>
      <c r="W184" s="1" t="n">
        <f aca="true">TABLE($C$169,$G$11,$C184,$M$18,W$169)</f>
        <v>84187.5806567157</v>
      </c>
      <c r="X184" s="1" t="n">
        <f aca="true">TABLE($C$169,$G$11,$C184,$M$18,X$169)</f>
        <v>84187.5806567157</v>
      </c>
    </row>
    <row r="185" customFormat="false" ht="12.75" hidden="false" customHeight="false" outlineLevel="0" collapsed="false">
      <c r="C185" s="59" t="n">
        <f aca="false">+C184+25</f>
        <v>575</v>
      </c>
      <c r="D185" s="1" t="n">
        <f aca="true">TABLE($C$169,$G$11,$C185,$M$18,D$169)</f>
        <v>85415.792605979</v>
      </c>
      <c r="E185" s="1" t="n">
        <f aca="true">TABLE($C$169,$G$11,$C185,$M$18,E$169)</f>
        <v>85415.792605979</v>
      </c>
      <c r="F185" s="1" t="n">
        <f aca="true">TABLE($C$169,$G$11,$C185,$M$18,F$169)</f>
        <v>85415.792605979</v>
      </c>
      <c r="G185" s="1" t="n">
        <f aca="true">TABLE($C$169,$G$11,$C185,$M$18,G$169)</f>
        <v>85415.792605979</v>
      </c>
      <c r="H185" s="1" t="n">
        <f aca="true">TABLE($C$169,$G$11,$C185,$M$18,H$169)</f>
        <v>85415.792605979</v>
      </c>
      <c r="I185" s="1" t="n">
        <f aca="true">TABLE($C$169,$G$11,$C185,$M$18,I$169)</f>
        <v>85415.792605979</v>
      </c>
      <c r="J185" s="1" t="n">
        <f aca="true">TABLE($C$169,$G$11,$C185,$M$18,J$169)</f>
        <v>85415.792605979</v>
      </c>
      <c r="K185" s="1" t="n">
        <f aca="true">TABLE($C$169,$G$11,$C185,$M$18,K$169)</f>
        <v>85415.792605979</v>
      </c>
      <c r="L185" s="1" t="n">
        <f aca="true">TABLE($C$169,$G$11,$C185,$M$18,L$169)</f>
        <v>85415.792605979</v>
      </c>
      <c r="M185" s="1" t="n">
        <f aca="true">TABLE($C$169,$G$11,$C185,$M$18,M$169)</f>
        <v>85415.792605979</v>
      </c>
      <c r="N185" s="1" t="n">
        <f aca="true">TABLE($C$169,$G$11,$C185,$M$18,N$169)</f>
        <v>85415.792605979</v>
      </c>
      <c r="O185" s="1" t="n">
        <f aca="true">TABLE($C$169,$G$11,$C185,$M$18,O$169)</f>
        <v>85415.792605979</v>
      </c>
      <c r="P185" s="1" t="n">
        <f aca="true">TABLE($C$169,$G$11,$C185,$M$18,P$169)</f>
        <v>85415.792605979</v>
      </c>
      <c r="Q185" s="1" t="n">
        <f aca="true">TABLE($C$169,$G$11,$C185,$M$18,Q$169)</f>
        <v>85415.792605979</v>
      </c>
      <c r="R185" s="1" t="n">
        <f aca="true">TABLE($C$169,$G$11,$C185,$M$18,R$169)</f>
        <v>85415.792605979</v>
      </c>
      <c r="S185" s="1" t="n">
        <f aca="true">TABLE($C$169,$G$11,$C185,$M$18,S$169)</f>
        <v>85415.792605979</v>
      </c>
      <c r="T185" s="1" t="n">
        <f aca="true">TABLE($C$169,$G$11,$C185,$M$18,T$169)</f>
        <v>85415.792605979</v>
      </c>
      <c r="U185" s="1" t="n">
        <f aca="true">TABLE($C$169,$G$11,$C185,$M$18,U$169)</f>
        <v>85415.792605979</v>
      </c>
      <c r="V185" s="1" t="n">
        <f aca="true">TABLE($C$169,$G$11,$C185,$M$18,V$169)</f>
        <v>85415.792605979</v>
      </c>
      <c r="W185" s="1" t="n">
        <f aca="true">TABLE($C$169,$G$11,$C185,$M$18,W$169)</f>
        <v>85415.792605979</v>
      </c>
      <c r="X185" s="1" t="n">
        <f aca="true">TABLE($C$169,$G$11,$C185,$M$18,X$169)</f>
        <v>85415.792605979</v>
      </c>
    </row>
    <row r="186" customFormat="false" ht="12.75" hidden="false" customHeight="false" outlineLevel="0" collapsed="false">
      <c r="C186" s="59" t="n">
        <f aca="false">+C185+25</f>
        <v>600</v>
      </c>
      <c r="D186" s="1" t="n">
        <f aca="true">TABLE($C$169,$G$11,$C186,$M$18,D$169)</f>
        <v>86648.0298375133</v>
      </c>
      <c r="E186" s="1" t="n">
        <f aca="true">TABLE($C$169,$G$11,$C186,$M$18,E$169)</f>
        <v>86648.0298375133</v>
      </c>
      <c r="F186" s="1" t="n">
        <f aca="true">TABLE($C$169,$G$11,$C186,$M$18,F$169)</f>
        <v>86648.0298375133</v>
      </c>
      <c r="G186" s="1" t="n">
        <f aca="true">TABLE($C$169,$G$11,$C186,$M$18,G$169)</f>
        <v>86648.0298375133</v>
      </c>
      <c r="H186" s="1" t="n">
        <f aca="true">TABLE($C$169,$G$11,$C186,$M$18,H$169)</f>
        <v>86648.0298375133</v>
      </c>
      <c r="I186" s="1" t="n">
        <f aca="true">TABLE($C$169,$G$11,$C186,$M$18,I$169)</f>
        <v>86648.0298375133</v>
      </c>
      <c r="J186" s="1" t="n">
        <f aca="true">TABLE($C$169,$G$11,$C186,$M$18,J$169)</f>
        <v>86648.0298375133</v>
      </c>
      <c r="K186" s="1" t="n">
        <f aca="true">TABLE($C$169,$G$11,$C186,$M$18,K$169)</f>
        <v>86648.0298375133</v>
      </c>
      <c r="L186" s="1" t="n">
        <f aca="true">TABLE($C$169,$G$11,$C186,$M$18,L$169)</f>
        <v>86648.0298375133</v>
      </c>
      <c r="M186" s="1" t="n">
        <f aca="true">TABLE($C$169,$G$11,$C186,$M$18,M$169)</f>
        <v>86648.0298375133</v>
      </c>
      <c r="N186" s="1" t="n">
        <f aca="true">TABLE($C$169,$G$11,$C186,$M$18,N$169)</f>
        <v>86648.0298375133</v>
      </c>
      <c r="O186" s="1" t="n">
        <f aca="true">TABLE($C$169,$G$11,$C186,$M$18,O$169)</f>
        <v>86648.0298375133</v>
      </c>
      <c r="P186" s="1" t="n">
        <f aca="true">TABLE($C$169,$G$11,$C186,$M$18,P$169)</f>
        <v>86648.0298375133</v>
      </c>
      <c r="Q186" s="1" t="n">
        <f aca="true">TABLE($C$169,$G$11,$C186,$M$18,Q$169)</f>
        <v>86648.0298375133</v>
      </c>
      <c r="R186" s="1" t="n">
        <f aca="true">TABLE($C$169,$G$11,$C186,$M$18,R$169)</f>
        <v>86648.0298375133</v>
      </c>
      <c r="S186" s="1" t="n">
        <f aca="true">TABLE($C$169,$G$11,$C186,$M$18,S$169)</f>
        <v>86648.0298375133</v>
      </c>
      <c r="T186" s="1" t="n">
        <f aca="true">TABLE($C$169,$G$11,$C186,$M$18,T$169)</f>
        <v>86648.0298375133</v>
      </c>
      <c r="U186" s="1" t="n">
        <f aca="true">TABLE($C$169,$G$11,$C186,$M$18,U$169)</f>
        <v>86648.0298375133</v>
      </c>
      <c r="V186" s="1" t="n">
        <f aca="true">TABLE($C$169,$G$11,$C186,$M$18,V$169)</f>
        <v>86648.0298375133</v>
      </c>
      <c r="W186" s="1" t="n">
        <f aca="true">TABLE($C$169,$G$11,$C186,$M$18,W$169)</f>
        <v>86648.0298375133</v>
      </c>
      <c r="X186" s="1" t="n">
        <f aca="true">TABLE($C$169,$G$11,$C186,$M$18,X$169)</f>
        <v>86648.0298375133</v>
      </c>
    </row>
    <row r="187" customFormat="false" ht="12.75" hidden="false" customHeight="false" outlineLevel="0" collapsed="false">
      <c r="C187" s="59" t="n">
        <f aca="false">+C186+25</f>
        <v>625</v>
      </c>
      <c r="D187" s="1" t="n">
        <f aca="true">TABLE($C$169,$G$11,$C187,$M$18,D$169)</f>
        <v>87884.3095051215</v>
      </c>
      <c r="E187" s="1" t="n">
        <f aca="true">TABLE($C$169,$G$11,$C187,$M$18,E$169)</f>
        <v>87884.3095051215</v>
      </c>
      <c r="F187" s="1" t="n">
        <f aca="true">TABLE($C$169,$G$11,$C187,$M$18,F$169)</f>
        <v>87884.3095051215</v>
      </c>
      <c r="G187" s="1" t="n">
        <f aca="true">TABLE($C$169,$G$11,$C187,$M$18,G$169)</f>
        <v>87884.3095051215</v>
      </c>
      <c r="H187" s="1" t="n">
        <f aca="true">TABLE($C$169,$G$11,$C187,$M$18,H$169)</f>
        <v>87884.3095051215</v>
      </c>
      <c r="I187" s="1" t="n">
        <f aca="true">TABLE($C$169,$G$11,$C187,$M$18,I$169)</f>
        <v>87884.3095051215</v>
      </c>
      <c r="J187" s="1" t="n">
        <f aca="true">TABLE($C$169,$G$11,$C187,$M$18,J$169)</f>
        <v>87884.3095051215</v>
      </c>
      <c r="K187" s="1" t="n">
        <f aca="true">TABLE($C$169,$G$11,$C187,$M$18,K$169)</f>
        <v>87884.3095051215</v>
      </c>
      <c r="L187" s="1" t="n">
        <f aca="true">TABLE($C$169,$G$11,$C187,$M$18,L$169)</f>
        <v>87884.3095051215</v>
      </c>
      <c r="M187" s="1" t="n">
        <f aca="true">TABLE($C$169,$G$11,$C187,$M$18,M$169)</f>
        <v>87884.3095051215</v>
      </c>
      <c r="N187" s="1" t="n">
        <f aca="true">TABLE($C$169,$G$11,$C187,$M$18,N$169)</f>
        <v>87884.3095051215</v>
      </c>
      <c r="O187" s="1" t="n">
        <f aca="true">TABLE($C$169,$G$11,$C187,$M$18,O$169)</f>
        <v>87884.3095051215</v>
      </c>
      <c r="P187" s="1" t="n">
        <f aca="true">TABLE($C$169,$G$11,$C187,$M$18,P$169)</f>
        <v>87884.3095051215</v>
      </c>
      <c r="Q187" s="1" t="n">
        <f aca="true">TABLE($C$169,$G$11,$C187,$M$18,Q$169)</f>
        <v>87884.3095051215</v>
      </c>
      <c r="R187" s="1" t="n">
        <f aca="true">TABLE($C$169,$G$11,$C187,$M$18,R$169)</f>
        <v>87884.3095051215</v>
      </c>
      <c r="S187" s="1" t="n">
        <f aca="true">TABLE($C$169,$G$11,$C187,$M$18,S$169)</f>
        <v>87884.3095051215</v>
      </c>
      <c r="T187" s="1" t="n">
        <f aca="true">TABLE($C$169,$G$11,$C187,$M$18,T$169)</f>
        <v>87884.3095051215</v>
      </c>
      <c r="U187" s="1" t="n">
        <f aca="true">TABLE($C$169,$G$11,$C187,$M$18,U$169)</f>
        <v>87884.3095051215</v>
      </c>
      <c r="V187" s="1" t="n">
        <f aca="true">TABLE($C$169,$G$11,$C187,$M$18,V$169)</f>
        <v>87884.3095051215</v>
      </c>
      <c r="W187" s="1" t="n">
        <f aca="true">TABLE($C$169,$G$11,$C187,$M$18,W$169)</f>
        <v>87884.3095051215</v>
      </c>
      <c r="X187" s="1" t="n">
        <f aca="true">TABLE($C$169,$G$11,$C187,$M$18,X$169)</f>
        <v>87884.3095051215</v>
      </c>
    </row>
    <row r="188" customFormat="false" ht="12.75" hidden="false" customHeight="false" outlineLevel="0" collapsed="false">
      <c r="C188" s="59" t="n">
        <f aca="false">+C187+25</f>
        <v>650</v>
      </c>
      <c r="D188" s="1" t="n">
        <f aca="true">TABLE($C$169,$G$11,$C188,$M$18,D$169)</f>
        <v>89124.6488480596</v>
      </c>
      <c r="E188" s="1" t="n">
        <f aca="true">TABLE($C$169,$G$11,$C188,$M$18,E$169)</f>
        <v>89124.6488480596</v>
      </c>
      <c r="F188" s="1" t="n">
        <f aca="true">TABLE($C$169,$G$11,$C188,$M$18,F$169)</f>
        <v>89124.6488480596</v>
      </c>
      <c r="G188" s="1" t="n">
        <f aca="true">TABLE($C$169,$G$11,$C188,$M$18,G$169)</f>
        <v>89124.6488480596</v>
      </c>
      <c r="H188" s="1" t="n">
        <f aca="true">TABLE($C$169,$G$11,$C188,$M$18,H$169)</f>
        <v>89124.6488480596</v>
      </c>
      <c r="I188" s="1" t="n">
        <f aca="true">TABLE($C$169,$G$11,$C188,$M$18,I$169)</f>
        <v>89124.6488480596</v>
      </c>
      <c r="J188" s="1" t="n">
        <f aca="true">TABLE($C$169,$G$11,$C188,$M$18,J$169)</f>
        <v>89124.6488480596</v>
      </c>
      <c r="K188" s="1" t="n">
        <f aca="true">TABLE($C$169,$G$11,$C188,$M$18,K$169)</f>
        <v>89124.6488480596</v>
      </c>
      <c r="L188" s="1" t="n">
        <f aca="true">TABLE($C$169,$G$11,$C188,$M$18,L$169)</f>
        <v>89124.6488480596</v>
      </c>
      <c r="M188" s="1" t="n">
        <f aca="true">TABLE($C$169,$G$11,$C188,$M$18,M$169)</f>
        <v>89124.6488480596</v>
      </c>
      <c r="N188" s="1" t="n">
        <f aca="true">TABLE($C$169,$G$11,$C188,$M$18,N$169)</f>
        <v>89124.6488480596</v>
      </c>
      <c r="O188" s="1" t="n">
        <f aca="true">TABLE($C$169,$G$11,$C188,$M$18,O$169)</f>
        <v>89124.6488480596</v>
      </c>
      <c r="P188" s="1" t="n">
        <f aca="true">TABLE($C$169,$G$11,$C188,$M$18,P$169)</f>
        <v>89124.6488480596</v>
      </c>
      <c r="Q188" s="1" t="n">
        <f aca="true">TABLE($C$169,$G$11,$C188,$M$18,Q$169)</f>
        <v>89124.6488480596</v>
      </c>
      <c r="R188" s="1" t="n">
        <f aca="true">TABLE($C$169,$G$11,$C188,$M$18,R$169)</f>
        <v>89124.6488480596</v>
      </c>
      <c r="S188" s="1" t="n">
        <f aca="true">TABLE($C$169,$G$11,$C188,$M$18,S$169)</f>
        <v>89124.6488480596</v>
      </c>
      <c r="T188" s="1" t="n">
        <f aca="true">TABLE($C$169,$G$11,$C188,$M$18,T$169)</f>
        <v>89124.6488480596</v>
      </c>
      <c r="U188" s="1" t="n">
        <f aca="true">TABLE($C$169,$G$11,$C188,$M$18,U$169)</f>
        <v>89124.6488480596</v>
      </c>
      <c r="V188" s="1" t="n">
        <f aca="true">TABLE($C$169,$G$11,$C188,$M$18,V$169)</f>
        <v>89124.6488480596</v>
      </c>
      <c r="W188" s="1" t="n">
        <f aca="true">TABLE($C$169,$G$11,$C188,$M$18,W$169)</f>
        <v>89124.6488480596</v>
      </c>
      <c r="X188" s="1" t="n">
        <f aca="true">TABLE($C$169,$G$11,$C188,$M$18,X$169)</f>
        <v>89124.6488480596</v>
      </c>
    </row>
    <row r="189" customFormat="false" ht="12.75" hidden="false" customHeight="false" outlineLevel="0" collapsed="false">
      <c r="C189" s="59" t="n">
        <f aca="false">+C188+25</f>
        <v>675</v>
      </c>
      <c r="D189" s="1" t="n">
        <f aca="true">TABLE($C$169,$G$11,$C189,$M$18,D$169)</f>
        <v>90369.0651915071</v>
      </c>
      <c r="E189" s="1" t="n">
        <f aca="true">TABLE($C$169,$G$11,$C189,$M$18,E$169)</f>
        <v>90369.0651915071</v>
      </c>
      <c r="F189" s="1" t="n">
        <f aca="true">TABLE($C$169,$G$11,$C189,$M$18,F$169)</f>
        <v>90369.0651915071</v>
      </c>
      <c r="G189" s="1" t="n">
        <f aca="true">TABLE($C$169,$G$11,$C189,$M$18,G$169)</f>
        <v>90369.0651915071</v>
      </c>
      <c r="H189" s="1" t="n">
        <f aca="true">TABLE($C$169,$G$11,$C189,$M$18,H$169)</f>
        <v>90369.0651915071</v>
      </c>
      <c r="I189" s="1" t="n">
        <f aca="true">TABLE($C$169,$G$11,$C189,$M$18,I$169)</f>
        <v>90369.0651915071</v>
      </c>
      <c r="J189" s="1" t="n">
        <f aca="true">TABLE($C$169,$G$11,$C189,$M$18,J$169)</f>
        <v>90369.0651915071</v>
      </c>
      <c r="K189" s="1" t="n">
        <f aca="true">TABLE($C$169,$G$11,$C189,$M$18,K$169)</f>
        <v>90369.0651915071</v>
      </c>
      <c r="L189" s="1" t="n">
        <f aca="true">TABLE($C$169,$G$11,$C189,$M$18,L$169)</f>
        <v>90369.0651915071</v>
      </c>
      <c r="M189" s="1" t="n">
        <f aca="true">TABLE($C$169,$G$11,$C189,$M$18,M$169)</f>
        <v>90369.0651915071</v>
      </c>
      <c r="N189" s="1" t="n">
        <f aca="true">TABLE($C$169,$G$11,$C189,$M$18,N$169)</f>
        <v>90369.0651915071</v>
      </c>
      <c r="O189" s="1" t="n">
        <f aca="true">TABLE($C$169,$G$11,$C189,$M$18,O$169)</f>
        <v>90369.0651915071</v>
      </c>
      <c r="P189" s="1" t="n">
        <f aca="true">TABLE($C$169,$G$11,$C189,$M$18,P$169)</f>
        <v>90369.0651915071</v>
      </c>
      <c r="Q189" s="1" t="n">
        <f aca="true">TABLE($C$169,$G$11,$C189,$M$18,Q$169)</f>
        <v>90369.0651915071</v>
      </c>
      <c r="R189" s="1" t="n">
        <f aca="true">TABLE($C$169,$G$11,$C189,$M$18,R$169)</f>
        <v>90369.0651915071</v>
      </c>
      <c r="S189" s="1" t="n">
        <f aca="true">TABLE($C$169,$G$11,$C189,$M$18,S$169)</f>
        <v>90369.0651915071</v>
      </c>
      <c r="T189" s="1" t="n">
        <f aca="true">TABLE($C$169,$G$11,$C189,$M$18,T$169)</f>
        <v>90369.0651915071</v>
      </c>
      <c r="U189" s="1" t="n">
        <f aca="true">TABLE($C$169,$G$11,$C189,$M$18,U$169)</f>
        <v>90369.0651915071</v>
      </c>
      <c r="V189" s="1" t="n">
        <f aca="true">TABLE($C$169,$G$11,$C189,$M$18,V$169)</f>
        <v>90369.0651915071</v>
      </c>
      <c r="W189" s="1" t="n">
        <f aca="true">TABLE($C$169,$G$11,$C189,$M$18,W$169)</f>
        <v>90369.0651915071</v>
      </c>
      <c r="X189" s="1" t="n">
        <f aca="true">TABLE($C$169,$G$11,$C189,$M$18,X$169)</f>
        <v>90369.0651915071</v>
      </c>
    </row>
    <row r="190" customFormat="false" ht="12.75" hidden="false" customHeight="false" outlineLevel="0" collapsed="false">
      <c r="C190" s="59" t="n">
        <f aca="false">+C189+25</f>
        <v>700</v>
      </c>
      <c r="D190" s="1" t="n">
        <f aca="true">TABLE($C$169,$G$11,$C190,$M$18,D$169)</f>
        <v>91617.5759470325</v>
      </c>
      <c r="E190" s="1" t="n">
        <f aca="true">TABLE($C$169,$G$11,$C190,$M$18,E$169)</f>
        <v>91617.5759470325</v>
      </c>
      <c r="F190" s="1" t="n">
        <f aca="true">TABLE($C$169,$G$11,$C190,$M$18,F$169)</f>
        <v>91617.5759470325</v>
      </c>
      <c r="G190" s="1" t="n">
        <f aca="true">TABLE($C$169,$G$11,$C190,$M$18,G$169)</f>
        <v>91617.5759470325</v>
      </c>
      <c r="H190" s="1" t="n">
        <f aca="true">TABLE($C$169,$G$11,$C190,$M$18,H$169)</f>
        <v>91617.5759470325</v>
      </c>
      <c r="I190" s="1" t="n">
        <f aca="true">TABLE($C$169,$G$11,$C190,$M$18,I$169)</f>
        <v>91617.5759470325</v>
      </c>
      <c r="J190" s="1" t="n">
        <f aca="true">TABLE($C$169,$G$11,$C190,$M$18,J$169)</f>
        <v>91617.5759470325</v>
      </c>
      <c r="K190" s="1" t="n">
        <f aca="true">TABLE($C$169,$G$11,$C190,$M$18,K$169)</f>
        <v>91617.5759470325</v>
      </c>
      <c r="L190" s="1" t="n">
        <f aca="true">TABLE($C$169,$G$11,$C190,$M$18,L$169)</f>
        <v>91617.5759470325</v>
      </c>
      <c r="M190" s="1" t="n">
        <f aca="true">TABLE($C$169,$G$11,$C190,$M$18,M$169)</f>
        <v>91617.5759470325</v>
      </c>
      <c r="N190" s="1" t="n">
        <f aca="true">TABLE($C$169,$G$11,$C190,$M$18,N$169)</f>
        <v>91617.5759470325</v>
      </c>
      <c r="O190" s="1" t="n">
        <f aca="true">TABLE($C$169,$G$11,$C190,$M$18,O$169)</f>
        <v>91617.5759470325</v>
      </c>
      <c r="P190" s="1" t="n">
        <f aca="true">TABLE($C$169,$G$11,$C190,$M$18,P$169)</f>
        <v>91617.5759470325</v>
      </c>
      <c r="Q190" s="1" t="n">
        <f aca="true">TABLE($C$169,$G$11,$C190,$M$18,Q$169)</f>
        <v>91617.5759470325</v>
      </c>
      <c r="R190" s="1" t="n">
        <f aca="true">TABLE($C$169,$G$11,$C190,$M$18,R$169)</f>
        <v>91617.5759470325</v>
      </c>
      <c r="S190" s="1" t="n">
        <f aca="true">TABLE($C$169,$G$11,$C190,$M$18,S$169)</f>
        <v>91617.5759470325</v>
      </c>
      <c r="T190" s="1" t="n">
        <f aca="true">TABLE($C$169,$G$11,$C190,$M$18,T$169)</f>
        <v>91617.5759470325</v>
      </c>
      <c r="U190" s="1" t="n">
        <f aca="true">TABLE($C$169,$G$11,$C190,$M$18,U$169)</f>
        <v>91617.5759470325</v>
      </c>
      <c r="V190" s="1" t="n">
        <f aca="true">TABLE($C$169,$G$11,$C190,$M$18,V$169)</f>
        <v>91617.5759470325</v>
      </c>
      <c r="W190" s="1" t="n">
        <f aca="true">TABLE($C$169,$G$11,$C190,$M$18,W$169)</f>
        <v>91617.5759470325</v>
      </c>
      <c r="X190" s="1" t="n">
        <f aca="true">TABLE($C$169,$G$11,$C190,$M$18,X$169)</f>
        <v>91617.5759470325</v>
      </c>
    </row>
    <row r="191" customFormat="false" ht="12.75" hidden="false" customHeight="false" outlineLevel="0" collapsed="false">
      <c r="C191" s="60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customFormat="false" ht="12.75" hidden="false" customHeight="false" outlineLevel="0" collapsed="false">
      <c r="C192" s="60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customFormat="false" ht="12.75" hidden="false" customHeight="false" outlineLevel="0" collapsed="false">
      <c r="C193" s="1"/>
      <c r="D193" s="0" t="s">
        <v>61</v>
      </c>
    </row>
    <row r="194" customFormat="false" ht="12.75" hidden="false" customHeight="false" outlineLevel="0" collapsed="false">
      <c r="B194" s="55" t="s">
        <v>18</v>
      </c>
      <c r="C194" s="56" t="n">
        <f aca="false">Sheet2!AD43</f>
        <v>69756.8799514815</v>
      </c>
      <c r="D194" s="61" t="n">
        <v>50</v>
      </c>
      <c r="E194" s="62" t="n">
        <f aca="false">+D194+25</f>
        <v>75</v>
      </c>
      <c r="F194" s="62" t="n">
        <f aca="false">+E194+25</f>
        <v>100</v>
      </c>
      <c r="G194" s="62" t="n">
        <f aca="false">+F194+25</f>
        <v>125</v>
      </c>
      <c r="H194" s="62" t="n">
        <f aca="false">+G194+25</f>
        <v>150</v>
      </c>
      <c r="I194" s="62" t="n">
        <f aca="false">+H194+25</f>
        <v>175</v>
      </c>
      <c r="J194" s="62" t="n">
        <f aca="false">+I194+25</f>
        <v>200</v>
      </c>
      <c r="K194" s="62" t="n">
        <f aca="false">+J194+25</f>
        <v>225</v>
      </c>
      <c r="L194" s="62" t="n">
        <f aca="false">+K194+25</f>
        <v>250</v>
      </c>
      <c r="M194" s="62" t="n">
        <f aca="false">+L194+25</f>
        <v>275</v>
      </c>
      <c r="N194" s="62" t="n">
        <f aca="false">+M194+25</f>
        <v>300</v>
      </c>
      <c r="O194" s="62" t="n">
        <f aca="false">+N194+25</f>
        <v>325</v>
      </c>
      <c r="P194" s="62" t="n">
        <f aca="false">+O194+25</f>
        <v>350</v>
      </c>
      <c r="Q194" s="62" t="n">
        <f aca="false">+P194+25</f>
        <v>375</v>
      </c>
      <c r="R194" s="62" t="n">
        <f aca="false">+Q194+25</f>
        <v>400</v>
      </c>
      <c r="S194" s="62" t="n">
        <f aca="false">+R194+25</f>
        <v>425</v>
      </c>
      <c r="T194" s="62" t="n">
        <f aca="false">+S194+25</f>
        <v>450</v>
      </c>
      <c r="U194" s="62" t="n">
        <f aca="false">+T194+25</f>
        <v>475</v>
      </c>
      <c r="V194" s="62" t="n">
        <f aca="false">+U194+25</f>
        <v>500</v>
      </c>
      <c r="W194" s="62" t="n">
        <f aca="false">+V194+25</f>
        <v>525</v>
      </c>
      <c r="X194" s="62" t="n">
        <f aca="false">+W194+25</f>
        <v>550</v>
      </c>
      <c r="Y194" s="62" t="n">
        <f aca="false">+X194+25</f>
        <v>575</v>
      </c>
      <c r="Z194" s="62" t="n">
        <f aca="false">+Y194+25</f>
        <v>600</v>
      </c>
      <c r="AA194" s="62" t="n">
        <f aca="false">+Z194+25</f>
        <v>625</v>
      </c>
      <c r="AB194" s="62" t="n">
        <f aca="false">+AA194+25</f>
        <v>650</v>
      </c>
      <c r="AC194" s="62" t="n">
        <f aca="false">+AB194+25</f>
        <v>675</v>
      </c>
      <c r="AD194" s="62" t="n">
        <f aca="false">+AC194+25</f>
        <v>700</v>
      </c>
      <c r="AE194" s="62" t="n">
        <f aca="false">+AD194+25</f>
        <v>725</v>
      </c>
      <c r="AF194" s="62" t="n">
        <f aca="false">+AE194+25</f>
        <v>750</v>
      </c>
      <c r="AG194" s="62" t="n">
        <f aca="false">+AF194+25</f>
        <v>775</v>
      </c>
      <c r="AH194" s="62" t="n">
        <f aca="false">+AG194+25</f>
        <v>800</v>
      </c>
      <c r="AI194" s="62" t="n">
        <f aca="false">+AH194+25</f>
        <v>825</v>
      </c>
      <c r="AJ194" s="62" t="n">
        <f aca="false">+AI194+25</f>
        <v>850</v>
      </c>
      <c r="AK194" s="62" t="n">
        <f aca="false">+AJ194+25</f>
        <v>875</v>
      </c>
      <c r="AL194" s="62" t="n">
        <f aca="false">+AK194+25</f>
        <v>900</v>
      </c>
      <c r="AM194" s="62" t="n">
        <f aca="false">+AL194+25</f>
        <v>925</v>
      </c>
      <c r="AN194" s="62" t="n">
        <f aca="false">+AM194+25</f>
        <v>950</v>
      </c>
    </row>
    <row r="195" customFormat="false" ht="12.75" hidden="false" customHeight="false" outlineLevel="0" collapsed="false">
      <c r="C195" s="58" t="n">
        <v>200</v>
      </c>
      <c r="D195" s="1" t="n">
        <f aca="true">TABLE($C$194,$G$11,$C195,$G$9,D$194)</f>
        <v>60091.8117686594</v>
      </c>
      <c r="E195" s="1" t="n">
        <f aca="true">TABLE($C$194,$G$11,$C195,$G$9,E$194)</f>
        <v>60823.2167273371</v>
      </c>
      <c r="F195" s="1" t="n">
        <f aca="true">TABLE($C$194,$G$11,$C195,$G$9,F$194)</f>
        <v>61554.6216860148</v>
      </c>
      <c r="G195" s="1" t="n">
        <f aca="true">TABLE($C$194,$G$11,$C195,$G$9,G$194)</f>
        <v>62286.0266446925</v>
      </c>
      <c r="H195" s="1" t="n">
        <f aca="true">TABLE($C$194,$G$11,$C195,$G$9,H$194)</f>
        <v>63017.4316033702</v>
      </c>
      <c r="I195" s="1" t="n">
        <f aca="true">TABLE($C$194,$G$11,$C195,$G$9,I$194)</f>
        <v>63748.8365620479</v>
      </c>
      <c r="J195" s="1" t="n">
        <f aca="true">TABLE($C$194,$G$11,$C195,$G$9,J$194)</f>
        <v>64480.2415207255</v>
      </c>
      <c r="K195" s="1" t="n">
        <f aca="true">TABLE($C$194,$G$11,$C195,$G$9,K$194)</f>
        <v>65211.6464794032</v>
      </c>
      <c r="L195" s="1" t="n">
        <f aca="true">TABLE($C$194,$G$11,$C195,$G$9,L$194)</f>
        <v>65943.0514380809</v>
      </c>
      <c r="M195" s="1" t="n">
        <f aca="true">TABLE($C$194,$G$11,$C195,$G$9,M$194)</f>
        <v>66674.4563967586</v>
      </c>
      <c r="N195" s="1" t="n">
        <f aca="true">TABLE($C$194,$G$11,$C195,$G$9,N$194)</f>
        <v>67405.8613554363</v>
      </c>
      <c r="O195" s="1" t="n">
        <f aca="true">TABLE($C$194,$G$11,$C195,$G$9,O$194)</f>
        <v>68137.266314114</v>
      </c>
      <c r="P195" s="1" t="n">
        <f aca="true">TABLE($C$194,$G$11,$C195,$G$9,P$194)</f>
        <v>68868.6712727917</v>
      </c>
      <c r="Q195" s="1" t="n">
        <f aca="true">TABLE($C$194,$G$11,$C195,$G$9,Q$194)</f>
        <v>69600.0762314693</v>
      </c>
      <c r="R195" s="1" t="n">
        <f aca="true">TABLE($C$194,$G$11,$C195,$G$9,R$194)</f>
        <v>70331.481190147</v>
      </c>
      <c r="S195" s="1" t="n">
        <f aca="true">TABLE($C$194,$G$11,$C195,$G$9,S$194)</f>
        <v>71062.8861488247</v>
      </c>
      <c r="T195" s="1" t="n">
        <f aca="true">TABLE($C$194,$G$11,$C195,$G$9,T$194)</f>
        <v>71794.2911075024</v>
      </c>
      <c r="U195" s="1" t="n">
        <f aca="true">TABLE($C$194,$G$11,$C195,$G$9,U$194)</f>
        <v>72525.6960661801</v>
      </c>
      <c r="V195" s="1" t="n">
        <f aca="true">TABLE($C$194,$G$11,$C195,$G$9,V$194)</f>
        <v>73257.1010248578</v>
      </c>
      <c r="W195" s="1" t="n">
        <f aca="true">TABLE($C$194,$G$11,$C195,$G$9,W$194)</f>
        <v>73988.5059835355</v>
      </c>
      <c r="X195" s="1" t="n">
        <f aca="true">TABLE($C$194,$G$11,$C195,$G$9,X$194)</f>
        <v>74719.9109422131</v>
      </c>
      <c r="Y195" s="1" t="n">
        <f aca="true">TABLE($C$194,$G$11,$C195,$G$9,Y$194)</f>
        <v>75451.3159008908</v>
      </c>
      <c r="Z195" s="1" t="n">
        <f aca="true">TABLE($C$194,$G$11,$C195,$G$9,Z$194)</f>
        <v>76182.7208595685</v>
      </c>
      <c r="AA195" s="1" t="n">
        <f aca="true">TABLE($C$194,$G$11,$C195,$G$9,AA$194)</f>
        <v>76914.1258182462</v>
      </c>
      <c r="AB195" s="1" t="n">
        <f aca="true">TABLE($C$194,$G$11,$C195,$G$9,AB$194)</f>
        <v>77645.5307769239</v>
      </c>
      <c r="AC195" s="1" t="n">
        <f aca="true">TABLE($C$194,$G$11,$C195,$G$9,AC$194)</f>
        <v>78376.9357356016</v>
      </c>
      <c r="AD195" s="1" t="n">
        <f aca="true">TABLE($C$194,$G$11,$C195,$G$9,AD$194)</f>
        <v>79108.3406942793</v>
      </c>
      <c r="AE195" s="1" t="n">
        <f aca="true">TABLE($C$194,$G$11,$C195,$G$9,AE$194)</f>
        <v>79839.745652957</v>
      </c>
      <c r="AF195" s="1" t="n">
        <f aca="true">TABLE($C$194,$G$11,$C195,$G$9,AF$194)</f>
        <v>80571.1506116346</v>
      </c>
      <c r="AG195" s="1" t="n">
        <f aca="true">TABLE($C$194,$G$11,$C195,$G$9,AG$194)</f>
        <v>81302.5555703123</v>
      </c>
      <c r="AH195" s="1" t="n">
        <f aca="true">TABLE($C$194,$G$11,$C195,$G$9,AH$194)</f>
        <v>82033.96052899</v>
      </c>
      <c r="AI195" s="1" t="n">
        <f aca="true">TABLE($C$194,$G$11,$C195,$G$9,AI$194)</f>
        <v>82765.3654876677</v>
      </c>
      <c r="AJ195" s="1" t="n">
        <f aca="true">TABLE($C$194,$G$11,$C195,$G$9,AJ$194)</f>
        <v>83496.7704463454</v>
      </c>
      <c r="AK195" s="1" t="n">
        <f aca="true">TABLE($C$194,$G$11,$C195,$G$9,AK$194)</f>
        <v>84228.1754050231</v>
      </c>
      <c r="AL195" s="1" t="n">
        <f aca="true">TABLE($C$194,$G$11,$C195,$G$9,AL$194)</f>
        <v>84959.5803637008</v>
      </c>
      <c r="AM195" s="1" t="n">
        <f aca="true">TABLE($C$194,$G$11,$C195,$G$9,AM$194)</f>
        <v>85690.9853223784</v>
      </c>
      <c r="AN195" s="1" t="n">
        <f aca="true">TABLE($C$194,$G$11,$C195,$G$9,AN$194)</f>
        <v>86422.3902810561</v>
      </c>
    </row>
    <row r="196" customFormat="false" ht="12.75" hidden="false" customHeight="false" outlineLevel="0" collapsed="false">
      <c r="C196" s="59" t="n">
        <f aca="false">+C195+25</f>
        <v>225</v>
      </c>
      <c r="D196" s="1" t="n">
        <f aca="true">TABLE($C$194,$G$11,$C196,$G$9,D$194)</f>
        <v>61265.4241426635</v>
      </c>
      <c r="E196" s="1" t="n">
        <f aca="true">TABLE($C$194,$G$11,$C196,$G$9,E$194)</f>
        <v>61996.8291013412</v>
      </c>
      <c r="F196" s="1" t="n">
        <f aca="true">TABLE($C$194,$G$11,$C196,$G$9,F$194)</f>
        <v>62728.2340600189</v>
      </c>
      <c r="G196" s="1" t="n">
        <f aca="true">TABLE($C$194,$G$11,$C196,$G$9,G$194)</f>
        <v>63459.6390186966</v>
      </c>
      <c r="H196" s="1" t="n">
        <f aca="true">TABLE($C$194,$G$11,$C196,$G$9,H$194)</f>
        <v>64191.0439773743</v>
      </c>
      <c r="I196" s="1" t="n">
        <f aca="true">TABLE($C$194,$G$11,$C196,$G$9,I$194)</f>
        <v>64922.448936052</v>
      </c>
      <c r="J196" s="1" t="n">
        <f aca="true">TABLE($C$194,$G$11,$C196,$G$9,J$194)</f>
        <v>65653.8538947297</v>
      </c>
      <c r="K196" s="1" t="n">
        <f aca="true">TABLE($C$194,$G$11,$C196,$G$9,K$194)</f>
        <v>66385.2588534073</v>
      </c>
      <c r="L196" s="1" t="n">
        <f aca="true">TABLE($C$194,$G$11,$C196,$G$9,L$194)</f>
        <v>67116.663812085</v>
      </c>
      <c r="M196" s="1" t="n">
        <f aca="true">TABLE($C$194,$G$11,$C196,$G$9,M$194)</f>
        <v>67848.0687707627</v>
      </c>
      <c r="N196" s="1" t="n">
        <f aca="true">TABLE($C$194,$G$11,$C196,$G$9,N$194)</f>
        <v>68579.4737294404</v>
      </c>
      <c r="O196" s="1" t="n">
        <f aca="true">TABLE($C$194,$G$11,$C196,$G$9,O$194)</f>
        <v>69310.8786881181</v>
      </c>
      <c r="P196" s="1" t="n">
        <f aca="true">TABLE($C$194,$G$11,$C196,$G$9,P$194)</f>
        <v>70042.2836467958</v>
      </c>
      <c r="Q196" s="1" t="n">
        <f aca="true">TABLE($C$194,$G$11,$C196,$G$9,Q$194)</f>
        <v>70773.6886054735</v>
      </c>
      <c r="R196" s="1" t="n">
        <f aca="true">TABLE($C$194,$G$11,$C196,$G$9,R$194)</f>
        <v>71505.0935641512</v>
      </c>
      <c r="S196" s="1" t="n">
        <f aca="true">TABLE($C$194,$G$11,$C196,$G$9,S$194)</f>
        <v>72236.4985228288</v>
      </c>
      <c r="T196" s="1" t="n">
        <f aca="true">TABLE($C$194,$G$11,$C196,$G$9,T$194)</f>
        <v>72967.9034815065</v>
      </c>
      <c r="U196" s="1" t="n">
        <f aca="true">TABLE($C$194,$G$11,$C196,$G$9,U$194)</f>
        <v>73699.3084401842</v>
      </c>
      <c r="V196" s="1" t="n">
        <f aca="true">TABLE($C$194,$G$11,$C196,$G$9,V$194)</f>
        <v>74430.7133988619</v>
      </c>
      <c r="W196" s="1" t="n">
        <f aca="true">TABLE($C$194,$G$11,$C196,$G$9,W$194)</f>
        <v>75162.1183575396</v>
      </c>
      <c r="X196" s="1" t="n">
        <f aca="true">TABLE($C$194,$G$11,$C196,$G$9,X$194)</f>
        <v>75893.5233162173</v>
      </c>
      <c r="Y196" s="1" t="n">
        <f aca="true">TABLE($C$194,$G$11,$C196,$G$9,Y$194)</f>
        <v>76624.928274895</v>
      </c>
      <c r="Z196" s="1" t="n">
        <f aca="true">TABLE($C$194,$G$11,$C196,$G$9,Z$194)</f>
        <v>77356.3332335726</v>
      </c>
      <c r="AA196" s="1" t="n">
        <f aca="true">TABLE($C$194,$G$11,$C196,$G$9,AA$194)</f>
        <v>78087.7381922503</v>
      </c>
      <c r="AB196" s="1" t="n">
        <f aca="true">TABLE($C$194,$G$11,$C196,$G$9,AB$194)</f>
        <v>78819.143150928</v>
      </c>
      <c r="AC196" s="1" t="n">
        <f aca="true">TABLE($C$194,$G$11,$C196,$G$9,AC$194)</f>
        <v>79550.5481096057</v>
      </c>
      <c r="AD196" s="1" t="n">
        <f aca="true">TABLE($C$194,$G$11,$C196,$G$9,AD$194)</f>
        <v>80281.9530682834</v>
      </c>
      <c r="AE196" s="1" t="n">
        <f aca="true">TABLE($C$194,$G$11,$C196,$G$9,AE$194)</f>
        <v>81013.3580269611</v>
      </c>
      <c r="AF196" s="1" t="n">
        <f aca="true">TABLE($C$194,$G$11,$C196,$G$9,AF$194)</f>
        <v>81744.7629856388</v>
      </c>
      <c r="AG196" s="1" t="n">
        <f aca="true">TABLE($C$194,$G$11,$C196,$G$9,AG$194)</f>
        <v>82476.1679443164</v>
      </c>
      <c r="AH196" s="1" t="n">
        <f aca="true">TABLE($C$194,$G$11,$C196,$G$9,AH$194)</f>
        <v>83207.5729029941</v>
      </c>
      <c r="AI196" s="1" t="n">
        <f aca="true">TABLE($C$194,$G$11,$C196,$G$9,AI$194)</f>
        <v>83938.9778616718</v>
      </c>
      <c r="AJ196" s="1" t="n">
        <f aca="true">TABLE($C$194,$G$11,$C196,$G$9,AJ$194)</f>
        <v>84670.3828203495</v>
      </c>
      <c r="AK196" s="1" t="n">
        <f aca="true">TABLE($C$194,$G$11,$C196,$G$9,AK$194)</f>
        <v>85401.7877790272</v>
      </c>
      <c r="AL196" s="1" t="n">
        <f aca="true">TABLE($C$194,$G$11,$C196,$G$9,AL$194)</f>
        <v>86133.1927377049</v>
      </c>
      <c r="AM196" s="1" t="n">
        <f aca="true">TABLE($C$194,$G$11,$C196,$G$9,AM$194)</f>
        <v>86864.5976963826</v>
      </c>
      <c r="AN196" s="1" t="n">
        <f aca="true">TABLE($C$194,$G$11,$C196,$G$9,AN$194)</f>
        <v>87596.0026550602</v>
      </c>
    </row>
    <row r="197" customFormat="false" ht="12.75" hidden="false" customHeight="false" outlineLevel="0" collapsed="false">
      <c r="C197" s="59" t="n">
        <f aca="false">+C196+25</f>
        <v>250</v>
      </c>
      <c r="D197" s="1" t="n">
        <f aca="true">TABLE($C$194,$G$11,$C197,$G$9,D$194)</f>
        <v>62442.8303647046</v>
      </c>
      <c r="E197" s="1" t="n">
        <f aca="true">TABLE($C$194,$G$11,$C197,$G$9,E$194)</f>
        <v>63174.2353233823</v>
      </c>
      <c r="F197" s="1" t="n">
        <f aca="true">TABLE($C$194,$G$11,$C197,$G$9,F$194)</f>
        <v>63905.64028206</v>
      </c>
      <c r="G197" s="1" t="n">
        <f aca="true">TABLE($C$194,$G$11,$C197,$G$9,G$194)</f>
        <v>64637.0452407377</v>
      </c>
      <c r="H197" s="1" t="n">
        <f aca="true">TABLE($C$194,$G$11,$C197,$G$9,H$194)</f>
        <v>65368.4501994153</v>
      </c>
      <c r="I197" s="1" t="n">
        <f aca="true">TABLE($C$194,$G$11,$C197,$G$9,I$194)</f>
        <v>66099.855158093</v>
      </c>
      <c r="J197" s="1" t="n">
        <f aca="true">TABLE($C$194,$G$11,$C197,$G$9,J$194)</f>
        <v>66831.2601167707</v>
      </c>
      <c r="K197" s="1" t="n">
        <f aca="true">TABLE($C$194,$G$11,$C197,$G$9,K$194)</f>
        <v>67562.6650754484</v>
      </c>
      <c r="L197" s="1" t="n">
        <f aca="true">TABLE($C$194,$G$11,$C197,$G$9,L$194)</f>
        <v>68294.0700341261</v>
      </c>
      <c r="M197" s="1" t="n">
        <f aca="true">TABLE($C$194,$G$11,$C197,$G$9,M$194)</f>
        <v>69025.4749928038</v>
      </c>
      <c r="N197" s="1" t="n">
        <f aca="true">TABLE($C$194,$G$11,$C197,$G$9,N$194)</f>
        <v>69756.8799514815</v>
      </c>
      <c r="O197" s="1" t="n">
        <f aca="true">TABLE($C$194,$G$11,$C197,$G$9,O$194)</f>
        <v>70488.2849101591</v>
      </c>
      <c r="P197" s="1" t="n">
        <f aca="true">TABLE($C$194,$G$11,$C197,$G$9,P$194)</f>
        <v>71219.6898688368</v>
      </c>
      <c r="Q197" s="1" t="n">
        <f aca="true">TABLE($C$194,$G$11,$C197,$G$9,Q$194)</f>
        <v>71951.0948275145</v>
      </c>
      <c r="R197" s="1" t="n">
        <f aca="true">TABLE($C$194,$G$11,$C197,$G$9,R$194)</f>
        <v>72682.4997861922</v>
      </c>
      <c r="S197" s="1" t="n">
        <f aca="true">TABLE($C$194,$G$11,$C197,$G$9,S$194)</f>
        <v>73413.9047448699</v>
      </c>
      <c r="T197" s="1" t="n">
        <f aca="true">TABLE($C$194,$G$11,$C197,$G$9,T$194)</f>
        <v>74145.3097035476</v>
      </c>
      <c r="U197" s="1" t="n">
        <f aca="true">TABLE($C$194,$G$11,$C197,$G$9,U$194)</f>
        <v>74876.7146622253</v>
      </c>
      <c r="V197" s="1" t="n">
        <f aca="true">TABLE($C$194,$G$11,$C197,$G$9,V$194)</f>
        <v>75608.1196209029</v>
      </c>
      <c r="W197" s="1" t="n">
        <f aca="true">TABLE($C$194,$G$11,$C197,$G$9,W$194)</f>
        <v>76339.5245795806</v>
      </c>
      <c r="X197" s="1" t="n">
        <f aca="true">TABLE($C$194,$G$11,$C197,$G$9,X$194)</f>
        <v>77070.9295382583</v>
      </c>
      <c r="Y197" s="1" t="n">
        <f aca="true">TABLE($C$194,$G$11,$C197,$G$9,Y$194)</f>
        <v>77802.334496936</v>
      </c>
      <c r="Z197" s="1" t="n">
        <f aca="true">TABLE($C$194,$G$11,$C197,$G$9,Z$194)</f>
        <v>78533.7394556137</v>
      </c>
      <c r="AA197" s="1" t="n">
        <f aca="true">TABLE($C$194,$G$11,$C197,$G$9,AA$194)</f>
        <v>79265.1444142914</v>
      </c>
      <c r="AB197" s="1" t="n">
        <f aca="true">TABLE($C$194,$G$11,$C197,$G$9,AB$194)</f>
        <v>79996.5493729691</v>
      </c>
      <c r="AC197" s="1" t="n">
        <f aca="true">TABLE($C$194,$G$11,$C197,$G$9,AC$194)</f>
        <v>80727.9543316468</v>
      </c>
      <c r="AD197" s="1" t="n">
        <f aca="true">TABLE($C$194,$G$11,$C197,$G$9,AD$194)</f>
        <v>81459.3592903244</v>
      </c>
      <c r="AE197" s="1" t="n">
        <f aca="true">TABLE($C$194,$G$11,$C197,$G$9,AE$194)</f>
        <v>82190.7642490021</v>
      </c>
      <c r="AF197" s="1" t="n">
        <f aca="true">TABLE($C$194,$G$11,$C197,$G$9,AF$194)</f>
        <v>82922.1692076798</v>
      </c>
      <c r="AG197" s="1" t="n">
        <f aca="true">TABLE($C$194,$G$11,$C197,$G$9,AG$194)</f>
        <v>83653.5741663575</v>
      </c>
      <c r="AH197" s="1" t="n">
        <f aca="true">TABLE($C$194,$G$11,$C197,$G$9,AH$194)</f>
        <v>84384.9791250352</v>
      </c>
      <c r="AI197" s="1" t="n">
        <f aca="true">TABLE($C$194,$G$11,$C197,$G$9,AI$194)</f>
        <v>85116.3840837129</v>
      </c>
      <c r="AJ197" s="1" t="n">
        <f aca="true">TABLE($C$194,$G$11,$C197,$G$9,AJ$194)</f>
        <v>85847.7890423906</v>
      </c>
      <c r="AK197" s="1" t="n">
        <f aca="true">TABLE($C$194,$G$11,$C197,$G$9,AK$194)</f>
        <v>86579.1940010682</v>
      </c>
      <c r="AL197" s="1" t="n">
        <f aca="true">TABLE($C$194,$G$11,$C197,$G$9,AL$194)</f>
        <v>87310.5989597459</v>
      </c>
      <c r="AM197" s="1" t="n">
        <f aca="true">TABLE($C$194,$G$11,$C197,$G$9,AM$194)</f>
        <v>88042.0039184236</v>
      </c>
      <c r="AN197" s="1" t="n">
        <f aca="true">TABLE($C$194,$G$11,$C197,$G$9,AN$194)</f>
        <v>88773.4088771013</v>
      </c>
    </row>
    <row r="198" customFormat="false" ht="12.75" hidden="false" customHeight="false" outlineLevel="0" collapsed="false">
      <c r="C198" s="59" t="n">
        <f aca="false">+C197+25</f>
        <v>275</v>
      </c>
      <c r="D198" s="1" t="n">
        <f aca="true">TABLE($C$194,$G$11,$C198,$G$9,D$194)</f>
        <v>63624.04643953</v>
      </c>
      <c r="E198" s="1" t="n">
        <f aca="true">TABLE($C$194,$G$11,$C198,$G$9,E$194)</f>
        <v>64355.4513982077</v>
      </c>
      <c r="F198" s="1" t="n">
        <f aca="true">TABLE($C$194,$G$11,$C198,$G$9,F$194)</f>
        <v>65086.8563568854</v>
      </c>
      <c r="G198" s="1" t="n">
        <f aca="true">TABLE($C$194,$G$11,$C198,$G$9,G$194)</f>
        <v>65818.2613155631</v>
      </c>
      <c r="H198" s="1" t="n">
        <f aca="true">TABLE($C$194,$G$11,$C198,$G$9,H$194)</f>
        <v>66549.6662742407</v>
      </c>
      <c r="I198" s="1" t="n">
        <f aca="true">TABLE($C$194,$G$11,$C198,$G$9,I$194)</f>
        <v>67281.0712329184</v>
      </c>
      <c r="J198" s="1" t="n">
        <f aca="true">TABLE($C$194,$G$11,$C198,$G$9,J$194)</f>
        <v>68012.4761915961</v>
      </c>
      <c r="K198" s="1" t="n">
        <f aca="true">TABLE($C$194,$G$11,$C198,$G$9,K$194)</f>
        <v>68743.8811502738</v>
      </c>
      <c r="L198" s="1" t="n">
        <f aca="true">TABLE($C$194,$G$11,$C198,$G$9,L$194)</f>
        <v>69475.2861089515</v>
      </c>
      <c r="M198" s="1" t="n">
        <f aca="true">TABLE($C$194,$G$11,$C198,$G$9,M$194)</f>
        <v>70206.6910676292</v>
      </c>
      <c r="N198" s="1" t="n">
        <f aca="true">TABLE($C$194,$G$11,$C198,$G$9,N$194)</f>
        <v>70938.0960263069</v>
      </c>
      <c r="O198" s="1" t="n">
        <f aca="true">TABLE($C$194,$G$11,$C198,$G$9,O$194)</f>
        <v>71669.5009849845</v>
      </c>
      <c r="P198" s="1" t="n">
        <f aca="true">TABLE($C$194,$G$11,$C198,$G$9,P$194)</f>
        <v>72400.9059436622</v>
      </c>
      <c r="Q198" s="1" t="n">
        <f aca="true">TABLE($C$194,$G$11,$C198,$G$9,Q$194)</f>
        <v>73132.3109023399</v>
      </c>
      <c r="R198" s="1" t="n">
        <f aca="true">TABLE($C$194,$G$11,$C198,$G$9,R$194)</f>
        <v>73863.7158610176</v>
      </c>
      <c r="S198" s="1" t="n">
        <f aca="true">TABLE($C$194,$G$11,$C198,$G$9,S$194)</f>
        <v>74595.1208196953</v>
      </c>
      <c r="T198" s="1" t="n">
        <f aca="true">TABLE($C$194,$G$11,$C198,$G$9,T$194)</f>
        <v>75326.525778373</v>
      </c>
      <c r="U198" s="1" t="n">
        <f aca="true">TABLE($C$194,$G$11,$C198,$G$9,U$194)</f>
        <v>76057.9307370507</v>
      </c>
      <c r="V198" s="1" t="n">
        <f aca="true">TABLE($C$194,$G$11,$C198,$G$9,V$194)</f>
        <v>76789.3356957283</v>
      </c>
      <c r="W198" s="1" t="n">
        <f aca="true">TABLE($C$194,$G$11,$C198,$G$9,W$194)</f>
        <v>77520.740654406</v>
      </c>
      <c r="X198" s="1" t="n">
        <f aca="true">TABLE($C$194,$G$11,$C198,$G$9,X$194)</f>
        <v>78252.1456130837</v>
      </c>
      <c r="Y198" s="1" t="n">
        <f aca="true">TABLE($C$194,$G$11,$C198,$G$9,Y$194)</f>
        <v>78983.5505717614</v>
      </c>
      <c r="Z198" s="1" t="n">
        <f aca="true">TABLE($C$194,$G$11,$C198,$G$9,Z$194)</f>
        <v>79714.9555304391</v>
      </c>
      <c r="AA198" s="1" t="n">
        <f aca="true">TABLE($C$194,$G$11,$C198,$G$9,AA$194)</f>
        <v>80446.3604891168</v>
      </c>
      <c r="AB198" s="1" t="n">
        <f aca="true">TABLE($C$194,$G$11,$C198,$G$9,AB$194)</f>
        <v>81177.7654477945</v>
      </c>
      <c r="AC198" s="1" t="n">
        <f aca="true">TABLE($C$194,$G$11,$C198,$G$9,AC$194)</f>
        <v>81909.1704064721</v>
      </c>
      <c r="AD198" s="1" t="n">
        <f aca="true">TABLE($C$194,$G$11,$C198,$G$9,AD$194)</f>
        <v>82640.5753651498</v>
      </c>
      <c r="AE198" s="1" t="n">
        <f aca="true">TABLE($C$194,$G$11,$C198,$G$9,AE$194)</f>
        <v>83371.9803238275</v>
      </c>
      <c r="AF198" s="1" t="n">
        <f aca="true">TABLE($C$194,$G$11,$C198,$G$9,AF$194)</f>
        <v>84103.3852825052</v>
      </c>
      <c r="AG198" s="1" t="n">
        <f aca="true">TABLE($C$194,$G$11,$C198,$G$9,AG$194)</f>
        <v>84834.7902411829</v>
      </c>
      <c r="AH198" s="1" t="n">
        <f aca="true">TABLE($C$194,$G$11,$C198,$G$9,AH$194)</f>
        <v>85566.1951998606</v>
      </c>
      <c r="AI198" s="1" t="n">
        <f aca="true">TABLE($C$194,$G$11,$C198,$G$9,AI$194)</f>
        <v>86297.6001585383</v>
      </c>
      <c r="AJ198" s="1" t="n">
        <f aca="true">TABLE($C$194,$G$11,$C198,$G$9,AJ$194)</f>
        <v>87029.0051172159</v>
      </c>
      <c r="AK198" s="1" t="n">
        <f aca="true">TABLE($C$194,$G$11,$C198,$G$9,AK$194)</f>
        <v>87760.4100758936</v>
      </c>
      <c r="AL198" s="1" t="n">
        <f aca="true">TABLE($C$194,$G$11,$C198,$G$9,AL$194)</f>
        <v>88491.8150345713</v>
      </c>
      <c r="AM198" s="1" t="n">
        <f aca="true">TABLE($C$194,$G$11,$C198,$G$9,AM$194)</f>
        <v>89223.219993249</v>
      </c>
      <c r="AN198" s="1" t="n">
        <f aca="true">TABLE($C$194,$G$11,$C198,$G$9,AN$194)</f>
        <v>89954.6249519267</v>
      </c>
    </row>
    <row r="199" customFormat="false" ht="12.75" hidden="false" customHeight="false" outlineLevel="0" collapsed="false">
      <c r="C199" s="59" t="n">
        <f aca="false">+C198+25</f>
        <v>300</v>
      </c>
      <c r="D199" s="1" t="n">
        <f aca="true">TABLE($C$194,$G$11,$C199,$G$9,D$194)</f>
        <v>64809.0884511039</v>
      </c>
      <c r="E199" s="1" t="n">
        <f aca="true">TABLE($C$194,$G$11,$C199,$G$9,E$194)</f>
        <v>65540.4934097816</v>
      </c>
      <c r="F199" s="1" t="n">
        <f aca="true">TABLE($C$194,$G$11,$C199,$G$9,F$194)</f>
        <v>66271.8983684593</v>
      </c>
      <c r="G199" s="1" t="n">
        <f aca="true">TABLE($C$194,$G$11,$C199,$G$9,G$194)</f>
        <v>67003.303327137</v>
      </c>
      <c r="H199" s="1" t="n">
        <f aca="true">TABLE($C$194,$G$11,$C199,$G$9,H$194)</f>
        <v>67734.7082858147</v>
      </c>
      <c r="I199" s="1" t="n">
        <f aca="true">TABLE($C$194,$G$11,$C199,$G$9,I$194)</f>
        <v>68466.1132444924</v>
      </c>
      <c r="J199" s="1" t="n">
        <f aca="true">TABLE($C$194,$G$11,$C199,$G$9,J$194)</f>
        <v>69197.51820317</v>
      </c>
      <c r="K199" s="1" t="n">
        <f aca="true">TABLE($C$194,$G$11,$C199,$G$9,K$194)</f>
        <v>69928.9231618477</v>
      </c>
      <c r="L199" s="1" t="n">
        <f aca="true">TABLE($C$194,$G$11,$C199,$G$9,L$194)</f>
        <v>70660.3281205254</v>
      </c>
      <c r="M199" s="1" t="n">
        <f aca="true">TABLE($C$194,$G$11,$C199,$G$9,M$194)</f>
        <v>71391.7330792031</v>
      </c>
      <c r="N199" s="1" t="n">
        <f aca="true">TABLE($C$194,$G$11,$C199,$G$9,N$194)</f>
        <v>72123.1380378808</v>
      </c>
      <c r="O199" s="1" t="n">
        <f aca="true">TABLE($C$194,$G$11,$C199,$G$9,O$194)</f>
        <v>72854.5429965585</v>
      </c>
      <c r="P199" s="1" t="n">
        <f aca="true">TABLE($C$194,$G$11,$C199,$G$9,P$194)</f>
        <v>73585.9479552362</v>
      </c>
      <c r="Q199" s="1" t="n">
        <f aca="true">TABLE($C$194,$G$11,$C199,$G$9,Q$194)</f>
        <v>74317.3529139138</v>
      </c>
      <c r="R199" s="1" t="n">
        <f aca="true">TABLE($C$194,$G$11,$C199,$G$9,R$194)</f>
        <v>75048.7578725915</v>
      </c>
      <c r="S199" s="1" t="n">
        <f aca="true">TABLE($C$194,$G$11,$C199,$G$9,S$194)</f>
        <v>75780.1628312692</v>
      </c>
      <c r="T199" s="1" t="n">
        <f aca="true">TABLE($C$194,$G$11,$C199,$G$9,T$194)</f>
        <v>76511.5677899469</v>
      </c>
      <c r="U199" s="1" t="n">
        <f aca="true">TABLE($C$194,$G$11,$C199,$G$9,U$194)</f>
        <v>77242.9727486246</v>
      </c>
      <c r="V199" s="1" t="n">
        <f aca="true">TABLE($C$194,$G$11,$C199,$G$9,V$194)</f>
        <v>77974.3777073023</v>
      </c>
      <c r="W199" s="1" t="n">
        <f aca="true">TABLE($C$194,$G$11,$C199,$G$9,W$194)</f>
        <v>78705.78266598</v>
      </c>
      <c r="X199" s="1" t="n">
        <f aca="true">TABLE($C$194,$G$11,$C199,$G$9,X$194)</f>
        <v>79437.1876246576</v>
      </c>
      <c r="Y199" s="1" t="n">
        <f aca="true">TABLE($C$194,$G$11,$C199,$G$9,Y$194)</f>
        <v>80168.5925833353</v>
      </c>
      <c r="Z199" s="1" t="n">
        <f aca="true">TABLE($C$194,$G$11,$C199,$G$9,Z$194)</f>
        <v>80899.997542013</v>
      </c>
      <c r="AA199" s="1" t="n">
        <f aca="true">TABLE($C$194,$G$11,$C199,$G$9,AA$194)</f>
        <v>81631.4025006907</v>
      </c>
      <c r="AB199" s="1" t="n">
        <f aca="true">TABLE($C$194,$G$11,$C199,$G$9,AB$194)</f>
        <v>82362.8074593684</v>
      </c>
      <c r="AC199" s="1" t="n">
        <f aca="true">TABLE($C$194,$G$11,$C199,$G$9,AC$194)</f>
        <v>83094.2124180461</v>
      </c>
      <c r="AD199" s="1" t="n">
        <f aca="true">TABLE($C$194,$G$11,$C199,$G$9,AD$194)</f>
        <v>83825.6173767238</v>
      </c>
      <c r="AE199" s="1" t="n">
        <f aca="true">TABLE($C$194,$G$11,$C199,$G$9,AE$194)</f>
        <v>84557.0223354015</v>
      </c>
      <c r="AF199" s="1" t="n">
        <f aca="true">TABLE($C$194,$G$11,$C199,$G$9,AF$194)</f>
        <v>85288.4272940791</v>
      </c>
      <c r="AG199" s="1" t="n">
        <f aca="true">TABLE($C$194,$G$11,$C199,$G$9,AG$194)</f>
        <v>86019.8322527568</v>
      </c>
      <c r="AH199" s="1" t="n">
        <f aca="true">TABLE($C$194,$G$11,$C199,$G$9,AH$194)</f>
        <v>86751.2372114345</v>
      </c>
      <c r="AI199" s="1" t="n">
        <f aca="true">TABLE($C$194,$G$11,$C199,$G$9,AI$194)</f>
        <v>87482.6421701122</v>
      </c>
      <c r="AJ199" s="1" t="n">
        <f aca="true">TABLE($C$194,$G$11,$C199,$G$9,AJ$194)</f>
        <v>88214.0471287899</v>
      </c>
      <c r="AK199" s="1" t="n">
        <f aca="true">TABLE($C$194,$G$11,$C199,$G$9,AK$194)</f>
        <v>88945.4520874676</v>
      </c>
      <c r="AL199" s="1" t="n">
        <f aca="true">TABLE($C$194,$G$11,$C199,$G$9,AL$194)</f>
        <v>89676.8570461453</v>
      </c>
      <c r="AM199" s="1" t="n">
        <f aca="true">TABLE($C$194,$G$11,$C199,$G$9,AM$194)</f>
        <v>90408.2620048229</v>
      </c>
      <c r="AN199" s="1" t="n">
        <f aca="true">TABLE($C$194,$G$11,$C199,$G$9,AN$194)</f>
        <v>91139.6669635006</v>
      </c>
    </row>
    <row r="200" customFormat="false" ht="12.75" hidden="false" customHeight="false" outlineLevel="0" collapsed="false">
      <c r="C200" s="59" t="n">
        <f aca="false">+C199+25</f>
        <v>325</v>
      </c>
      <c r="D200" s="1" t="n">
        <f aca="true">TABLE($C$194,$G$11,$C200,$G$9,D$194)</f>
        <v>65997.9725630416</v>
      </c>
      <c r="E200" s="1" t="n">
        <f aca="true">TABLE($C$194,$G$11,$C200,$G$9,E$194)</f>
        <v>66729.3775217193</v>
      </c>
      <c r="F200" s="1" t="n">
        <f aca="true">TABLE($C$194,$G$11,$C200,$G$9,F$194)</f>
        <v>67460.782480397</v>
      </c>
      <c r="G200" s="1" t="n">
        <f aca="true">TABLE($C$194,$G$11,$C200,$G$9,G$194)</f>
        <v>68192.1874390747</v>
      </c>
      <c r="H200" s="1" t="n">
        <f aca="true">TABLE($C$194,$G$11,$C200,$G$9,H$194)</f>
        <v>68923.5923977524</v>
      </c>
      <c r="I200" s="1" t="n">
        <f aca="true">TABLE($C$194,$G$11,$C200,$G$9,I$194)</f>
        <v>69654.99735643</v>
      </c>
      <c r="J200" s="1" t="n">
        <f aca="true">TABLE($C$194,$G$11,$C200,$G$9,J$194)</f>
        <v>70386.4023151077</v>
      </c>
      <c r="K200" s="1" t="n">
        <f aca="true">TABLE($C$194,$G$11,$C200,$G$9,K$194)</f>
        <v>71117.8072737854</v>
      </c>
      <c r="L200" s="1" t="n">
        <f aca="true">TABLE($C$194,$G$11,$C200,$G$9,L$194)</f>
        <v>71849.2122324631</v>
      </c>
      <c r="M200" s="1" t="n">
        <f aca="true">TABLE($C$194,$G$11,$C200,$G$9,M$194)</f>
        <v>72580.6171911408</v>
      </c>
      <c r="N200" s="1" t="n">
        <f aca="true">TABLE($C$194,$G$11,$C200,$G$9,N$194)</f>
        <v>73312.0221498185</v>
      </c>
      <c r="O200" s="1" t="n">
        <f aca="true">TABLE($C$194,$G$11,$C200,$G$9,O$194)</f>
        <v>74043.4271084962</v>
      </c>
      <c r="P200" s="1" t="n">
        <f aca="true">TABLE($C$194,$G$11,$C200,$G$9,P$194)</f>
        <v>74774.8320671738</v>
      </c>
      <c r="Q200" s="1" t="n">
        <f aca="true">TABLE($C$194,$G$11,$C200,$G$9,Q$194)</f>
        <v>75506.2370258515</v>
      </c>
      <c r="R200" s="1" t="n">
        <f aca="true">TABLE($C$194,$G$11,$C200,$G$9,R$194)</f>
        <v>76237.6419845292</v>
      </c>
      <c r="S200" s="1" t="n">
        <f aca="true">TABLE($C$194,$G$11,$C200,$G$9,S$194)</f>
        <v>76969.0469432069</v>
      </c>
      <c r="T200" s="1" t="n">
        <f aca="true">TABLE($C$194,$G$11,$C200,$G$9,T$194)</f>
        <v>77700.4519018846</v>
      </c>
      <c r="U200" s="1" t="n">
        <f aca="true">TABLE($C$194,$G$11,$C200,$G$9,U$194)</f>
        <v>78431.8568605623</v>
      </c>
      <c r="V200" s="1" t="n">
        <f aca="true">TABLE($C$194,$G$11,$C200,$G$9,V$194)</f>
        <v>79163.26181924</v>
      </c>
      <c r="W200" s="1" t="n">
        <f aca="true">TABLE($C$194,$G$11,$C200,$G$9,W$194)</f>
        <v>79894.6667779176</v>
      </c>
      <c r="X200" s="1" t="n">
        <f aca="true">TABLE($C$194,$G$11,$C200,$G$9,X$194)</f>
        <v>80626.0717365953</v>
      </c>
      <c r="Y200" s="1" t="n">
        <f aca="true">TABLE($C$194,$G$11,$C200,$G$9,Y$194)</f>
        <v>81357.476695273</v>
      </c>
      <c r="Z200" s="1" t="n">
        <f aca="true">TABLE($C$194,$G$11,$C200,$G$9,Z$194)</f>
        <v>82088.8816539507</v>
      </c>
      <c r="AA200" s="1" t="n">
        <f aca="true">TABLE($C$194,$G$11,$C200,$G$9,AA$194)</f>
        <v>82820.2866126284</v>
      </c>
      <c r="AB200" s="1" t="n">
        <f aca="true">TABLE($C$194,$G$11,$C200,$G$9,AB$194)</f>
        <v>83551.6915713061</v>
      </c>
      <c r="AC200" s="1" t="n">
        <f aca="true">TABLE($C$194,$G$11,$C200,$G$9,AC$194)</f>
        <v>84283.0965299838</v>
      </c>
      <c r="AD200" s="1" t="n">
        <f aca="true">TABLE($C$194,$G$11,$C200,$G$9,AD$194)</f>
        <v>85014.5014886614</v>
      </c>
      <c r="AE200" s="1" t="n">
        <f aca="true">TABLE($C$194,$G$11,$C200,$G$9,AE$194)</f>
        <v>85745.9064473391</v>
      </c>
      <c r="AF200" s="1" t="n">
        <f aca="true">TABLE($C$194,$G$11,$C200,$G$9,AF$194)</f>
        <v>86477.3114060168</v>
      </c>
      <c r="AG200" s="1" t="n">
        <f aca="true">TABLE($C$194,$G$11,$C200,$G$9,AG$194)</f>
        <v>87208.7163646945</v>
      </c>
      <c r="AH200" s="1" t="n">
        <f aca="true">TABLE($C$194,$G$11,$C200,$G$9,AH$194)</f>
        <v>87940.1213233722</v>
      </c>
      <c r="AI200" s="1" t="n">
        <f aca="true">TABLE($C$194,$G$11,$C200,$G$9,AI$194)</f>
        <v>88671.5262820499</v>
      </c>
      <c r="AJ200" s="1" t="n">
        <f aca="true">TABLE($C$194,$G$11,$C200,$G$9,AJ$194)</f>
        <v>89402.9312407275</v>
      </c>
      <c r="AK200" s="1" t="n">
        <f aca="true">TABLE($C$194,$G$11,$C200,$G$9,AK$194)</f>
        <v>90134.3361994052</v>
      </c>
      <c r="AL200" s="1" t="n">
        <f aca="true">TABLE($C$194,$G$11,$C200,$G$9,AL$194)</f>
        <v>90865.7411580829</v>
      </c>
      <c r="AM200" s="1" t="n">
        <f aca="true">TABLE($C$194,$G$11,$C200,$G$9,AM$194)</f>
        <v>91597.1461167606</v>
      </c>
      <c r="AN200" s="1" t="n">
        <f aca="true">TABLE($C$194,$G$11,$C200,$G$9,AN$194)</f>
        <v>92328.5510754383</v>
      </c>
    </row>
    <row r="201" customFormat="false" ht="12.75" hidden="false" customHeight="false" outlineLevel="0" collapsed="false">
      <c r="C201" s="59" t="n">
        <f aca="false">+C200+25</f>
        <v>350</v>
      </c>
      <c r="D201" s="1" t="n">
        <f aca="true">TABLE($C$194,$G$11,$C201,$G$9,D$194)</f>
        <v>67190.7150190399</v>
      </c>
      <c r="E201" s="1" t="n">
        <f aca="true">TABLE($C$194,$G$11,$C201,$G$9,E$194)</f>
        <v>67922.1199777176</v>
      </c>
      <c r="F201" s="1" t="n">
        <f aca="true">TABLE($C$194,$G$11,$C201,$G$9,F$194)</f>
        <v>68653.5249363953</v>
      </c>
      <c r="G201" s="1" t="n">
        <f aca="true">TABLE($C$194,$G$11,$C201,$G$9,G$194)</f>
        <v>69384.929895073</v>
      </c>
      <c r="H201" s="1" t="n">
        <f aca="true">TABLE($C$194,$G$11,$C201,$G$9,H$194)</f>
        <v>70116.3348537507</v>
      </c>
      <c r="I201" s="1" t="n">
        <f aca="true">TABLE($C$194,$G$11,$C201,$G$9,I$194)</f>
        <v>70847.7398124284</v>
      </c>
      <c r="J201" s="1" t="n">
        <f aca="true">TABLE($C$194,$G$11,$C201,$G$9,J$194)</f>
        <v>71579.1447711061</v>
      </c>
      <c r="K201" s="1" t="n">
        <f aca="true">TABLE($C$194,$G$11,$C201,$G$9,K$194)</f>
        <v>72310.5497297837</v>
      </c>
      <c r="L201" s="1" t="n">
        <f aca="true">TABLE($C$194,$G$11,$C201,$G$9,L$194)</f>
        <v>73041.9546884614</v>
      </c>
      <c r="M201" s="1" t="n">
        <f aca="true">TABLE($C$194,$G$11,$C201,$G$9,M$194)</f>
        <v>73773.3596471391</v>
      </c>
      <c r="N201" s="1" t="n">
        <f aca="true">TABLE($C$194,$G$11,$C201,$G$9,N$194)</f>
        <v>74504.7646058168</v>
      </c>
      <c r="O201" s="1" t="n">
        <f aca="true">TABLE($C$194,$G$11,$C201,$G$9,O$194)</f>
        <v>75236.1695644945</v>
      </c>
      <c r="P201" s="1" t="n">
        <f aca="true">TABLE($C$194,$G$11,$C201,$G$9,P$194)</f>
        <v>75967.5745231722</v>
      </c>
      <c r="Q201" s="1" t="n">
        <f aca="true">TABLE($C$194,$G$11,$C201,$G$9,Q$194)</f>
        <v>76698.9794818499</v>
      </c>
      <c r="R201" s="1" t="n">
        <f aca="true">TABLE($C$194,$G$11,$C201,$G$9,R$194)</f>
        <v>77430.3844405275</v>
      </c>
      <c r="S201" s="1" t="n">
        <f aca="true">TABLE($C$194,$G$11,$C201,$G$9,S$194)</f>
        <v>78161.7893992052</v>
      </c>
      <c r="T201" s="1" t="n">
        <f aca="true">TABLE($C$194,$G$11,$C201,$G$9,T$194)</f>
        <v>78893.1943578829</v>
      </c>
      <c r="U201" s="1" t="n">
        <f aca="true">TABLE($C$194,$G$11,$C201,$G$9,U$194)</f>
        <v>79624.5993165606</v>
      </c>
      <c r="V201" s="1" t="n">
        <f aca="true">TABLE($C$194,$G$11,$C201,$G$9,V$194)</f>
        <v>80356.0042752383</v>
      </c>
      <c r="W201" s="1" t="n">
        <f aca="true">TABLE($C$194,$G$11,$C201,$G$9,W$194)</f>
        <v>81087.409233916</v>
      </c>
      <c r="X201" s="1" t="n">
        <f aca="true">TABLE($C$194,$G$11,$C201,$G$9,X$194)</f>
        <v>81818.8141925937</v>
      </c>
      <c r="Y201" s="1" t="n">
        <f aca="true">TABLE($C$194,$G$11,$C201,$G$9,Y$194)</f>
        <v>82550.2191512714</v>
      </c>
      <c r="Z201" s="1" t="n">
        <f aca="true">TABLE($C$194,$G$11,$C201,$G$9,Z$194)</f>
        <v>83281.624109949</v>
      </c>
      <c r="AA201" s="1" t="n">
        <f aca="true">TABLE($C$194,$G$11,$C201,$G$9,AA$194)</f>
        <v>84013.0290686267</v>
      </c>
      <c r="AB201" s="1" t="n">
        <f aca="true">TABLE($C$194,$G$11,$C201,$G$9,AB$194)</f>
        <v>84744.4340273044</v>
      </c>
      <c r="AC201" s="1" t="n">
        <f aca="true">TABLE($C$194,$G$11,$C201,$G$9,AC$194)</f>
        <v>85475.8389859821</v>
      </c>
      <c r="AD201" s="1" t="n">
        <f aca="true">TABLE($C$194,$G$11,$C201,$G$9,AD$194)</f>
        <v>86207.2439446598</v>
      </c>
      <c r="AE201" s="1" t="n">
        <f aca="true">TABLE($C$194,$G$11,$C201,$G$9,AE$194)</f>
        <v>86938.6489033375</v>
      </c>
      <c r="AF201" s="1" t="n">
        <f aca="true">TABLE($C$194,$G$11,$C201,$G$9,AF$194)</f>
        <v>87670.0538620152</v>
      </c>
      <c r="AG201" s="1" t="n">
        <f aca="true">TABLE($C$194,$G$11,$C201,$G$9,AG$194)</f>
        <v>88401.4588206929</v>
      </c>
      <c r="AH201" s="1" t="n">
        <f aca="true">TABLE($C$194,$G$11,$C201,$G$9,AH$194)</f>
        <v>89132.8637793705</v>
      </c>
      <c r="AI201" s="1" t="n">
        <f aca="true">TABLE($C$194,$G$11,$C201,$G$9,AI$194)</f>
        <v>89864.2687380482</v>
      </c>
      <c r="AJ201" s="1" t="n">
        <f aca="true">TABLE($C$194,$G$11,$C201,$G$9,AJ$194)</f>
        <v>90595.6736967259</v>
      </c>
      <c r="AK201" s="1" t="n">
        <f aca="true">TABLE($C$194,$G$11,$C201,$G$9,AK$194)</f>
        <v>91327.0786554036</v>
      </c>
      <c r="AL201" s="1" t="n">
        <f aca="true">TABLE($C$194,$G$11,$C201,$G$9,AL$194)</f>
        <v>92058.4836140813</v>
      </c>
      <c r="AM201" s="1" t="n">
        <f aca="true">TABLE($C$194,$G$11,$C201,$G$9,AM$194)</f>
        <v>92789.888572759</v>
      </c>
      <c r="AN201" s="1" t="n">
        <f aca="true">TABLE($C$194,$G$11,$C201,$G$9,AN$194)</f>
        <v>93521.2935314367</v>
      </c>
    </row>
    <row r="202" customFormat="false" ht="12.75" hidden="false" customHeight="false" outlineLevel="0" collapsed="false">
      <c r="C202" s="59" t="n">
        <f aca="false">+C201+25</f>
        <v>375</v>
      </c>
      <c r="D202" s="1" t="n">
        <f aca="true">TABLE($C$194,$G$11,$C202,$G$9,D$194)</f>
        <v>68387.3321433115</v>
      </c>
      <c r="E202" s="1" t="n">
        <f aca="true">TABLE($C$194,$G$11,$C202,$G$9,E$194)</f>
        <v>69118.7371019892</v>
      </c>
      <c r="F202" s="1" t="n">
        <f aca="true">TABLE($C$194,$G$11,$C202,$G$9,F$194)</f>
        <v>69850.1420606668</v>
      </c>
      <c r="G202" s="1" t="n">
        <f aca="true">TABLE($C$194,$G$11,$C202,$G$9,G$194)</f>
        <v>70581.5470193445</v>
      </c>
      <c r="H202" s="1" t="n">
        <f aca="true">TABLE($C$194,$G$11,$C202,$G$9,H$194)</f>
        <v>71312.9519780222</v>
      </c>
      <c r="I202" s="1" t="n">
        <f aca="true">TABLE($C$194,$G$11,$C202,$G$9,I$194)</f>
        <v>72044.3569366999</v>
      </c>
      <c r="J202" s="1" t="n">
        <f aca="true">TABLE($C$194,$G$11,$C202,$G$9,J$194)</f>
        <v>72775.7618953776</v>
      </c>
      <c r="K202" s="1" t="n">
        <f aca="true">TABLE($C$194,$G$11,$C202,$G$9,K$194)</f>
        <v>73507.1668540553</v>
      </c>
      <c r="L202" s="1" t="n">
        <f aca="true">TABLE($C$194,$G$11,$C202,$G$9,L$194)</f>
        <v>74238.571812733</v>
      </c>
      <c r="M202" s="1" t="n">
        <f aca="true">TABLE($C$194,$G$11,$C202,$G$9,M$194)</f>
        <v>74969.9767714106</v>
      </c>
      <c r="N202" s="1" t="n">
        <f aca="true">TABLE($C$194,$G$11,$C202,$G$9,N$194)</f>
        <v>75701.3817300883</v>
      </c>
      <c r="O202" s="1" t="n">
        <f aca="true">TABLE($C$194,$G$11,$C202,$G$9,O$194)</f>
        <v>76432.786688766</v>
      </c>
      <c r="P202" s="1" t="n">
        <f aca="true">TABLE($C$194,$G$11,$C202,$G$9,P$194)</f>
        <v>77164.1916474437</v>
      </c>
      <c r="Q202" s="1" t="n">
        <f aca="true">TABLE($C$194,$G$11,$C202,$G$9,Q$194)</f>
        <v>77895.5966061214</v>
      </c>
      <c r="R202" s="1" t="n">
        <f aca="true">TABLE($C$194,$G$11,$C202,$G$9,R$194)</f>
        <v>78627.0015647991</v>
      </c>
      <c r="S202" s="1" t="n">
        <f aca="true">TABLE($C$194,$G$11,$C202,$G$9,S$194)</f>
        <v>79358.4065234768</v>
      </c>
      <c r="T202" s="1" t="n">
        <f aca="true">TABLE($C$194,$G$11,$C202,$G$9,T$194)</f>
        <v>80089.8114821544</v>
      </c>
      <c r="U202" s="1" t="n">
        <f aca="true">TABLE($C$194,$G$11,$C202,$G$9,U$194)</f>
        <v>80821.2164408321</v>
      </c>
      <c r="V202" s="1" t="n">
        <f aca="true">TABLE($C$194,$G$11,$C202,$G$9,V$194)</f>
        <v>81552.6213995098</v>
      </c>
      <c r="W202" s="1" t="n">
        <f aca="true">TABLE($C$194,$G$11,$C202,$G$9,W$194)</f>
        <v>82284.0263581875</v>
      </c>
      <c r="X202" s="1" t="n">
        <f aca="true">TABLE($C$194,$G$11,$C202,$G$9,X$194)</f>
        <v>83015.4313168652</v>
      </c>
      <c r="Y202" s="1" t="n">
        <f aca="true">TABLE($C$194,$G$11,$C202,$G$9,Y$194)</f>
        <v>83746.8362755429</v>
      </c>
      <c r="Z202" s="1" t="n">
        <f aca="true">TABLE($C$194,$G$11,$C202,$G$9,Z$194)</f>
        <v>84478.2412342206</v>
      </c>
      <c r="AA202" s="1" t="n">
        <f aca="true">TABLE($C$194,$G$11,$C202,$G$9,AA$194)</f>
        <v>85209.6461928983</v>
      </c>
      <c r="AB202" s="1" t="n">
        <f aca="true">TABLE($C$194,$G$11,$C202,$G$9,AB$194)</f>
        <v>85941.0511515759</v>
      </c>
      <c r="AC202" s="1" t="n">
        <f aca="true">TABLE($C$194,$G$11,$C202,$G$9,AC$194)</f>
        <v>86672.4561102536</v>
      </c>
      <c r="AD202" s="1" t="n">
        <f aca="true">TABLE($C$194,$G$11,$C202,$G$9,AD$194)</f>
        <v>87403.8610689313</v>
      </c>
      <c r="AE202" s="1" t="n">
        <f aca="true">TABLE($C$194,$G$11,$C202,$G$9,AE$194)</f>
        <v>88135.266027609</v>
      </c>
      <c r="AF202" s="1" t="n">
        <f aca="true">TABLE($C$194,$G$11,$C202,$G$9,AF$194)</f>
        <v>88866.6709862867</v>
      </c>
      <c r="AG202" s="1" t="n">
        <f aca="true">TABLE($C$194,$G$11,$C202,$G$9,AG$194)</f>
        <v>89598.0759449644</v>
      </c>
      <c r="AH202" s="1" t="n">
        <f aca="true">TABLE($C$194,$G$11,$C202,$G$9,AH$194)</f>
        <v>90329.4809036421</v>
      </c>
      <c r="AI202" s="1" t="n">
        <f aca="true">TABLE($C$194,$G$11,$C202,$G$9,AI$194)</f>
        <v>91060.8858623197</v>
      </c>
      <c r="AJ202" s="1" t="n">
        <f aca="true">TABLE($C$194,$G$11,$C202,$G$9,AJ$194)</f>
        <v>91792.2908209974</v>
      </c>
      <c r="AK202" s="1" t="n">
        <f aca="true">TABLE($C$194,$G$11,$C202,$G$9,AK$194)</f>
        <v>92523.6957796751</v>
      </c>
      <c r="AL202" s="1" t="n">
        <f aca="true">TABLE($C$194,$G$11,$C202,$G$9,AL$194)</f>
        <v>93255.1007383528</v>
      </c>
      <c r="AM202" s="1" t="n">
        <f aca="true">TABLE($C$194,$G$11,$C202,$G$9,AM$194)</f>
        <v>93986.5056970305</v>
      </c>
      <c r="AN202" s="1" t="n">
        <f aca="true">TABLE($C$194,$G$11,$C202,$G$9,AN$194)</f>
        <v>94717.9106557082</v>
      </c>
    </row>
    <row r="203" customFormat="false" ht="12.75" hidden="false" customHeight="false" outlineLevel="0" collapsed="false">
      <c r="C203" s="59" t="n">
        <f aca="false">+C202+25</f>
        <v>400</v>
      </c>
      <c r="D203" s="1" t="n">
        <f aca="true">TABLE($C$194,$G$11,$C203,$G$9,D$194)</f>
        <v>69587.8403410214</v>
      </c>
      <c r="E203" s="1" t="n">
        <f aca="true">TABLE($C$194,$G$11,$C203,$G$9,E$194)</f>
        <v>70319.2452996991</v>
      </c>
      <c r="F203" s="1" t="n">
        <f aca="true">TABLE($C$194,$G$11,$C203,$G$9,F$194)</f>
        <v>71050.6502583768</v>
      </c>
      <c r="G203" s="1" t="n">
        <f aca="true">TABLE($C$194,$G$11,$C203,$G$9,G$194)</f>
        <v>71782.0552170545</v>
      </c>
      <c r="H203" s="1" t="n">
        <f aca="true">TABLE($C$194,$G$11,$C203,$G$9,H$194)</f>
        <v>72513.4601757322</v>
      </c>
      <c r="I203" s="1" t="n">
        <f aca="true">TABLE($C$194,$G$11,$C203,$G$9,I$194)</f>
        <v>73244.8651344099</v>
      </c>
      <c r="J203" s="1" t="n">
        <f aca="true">TABLE($C$194,$G$11,$C203,$G$9,J$194)</f>
        <v>73976.2700930875</v>
      </c>
      <c r="K203" s="1" t="n">
        <f aca="true">TABLE($C$194,$G$11,$C203,$G$9,K$194)</f>
        <v>74707.6750517652</v>
      </c>
      <c r="L203" s="1" t="n">
        <f aca="true">TABLE($C$194,$G$11,$C203,$G$9,L$194)</f>
        <v>75439.0800104429</v>
      </c>
      <c r="M203" s="1" t="n">
        <f aca="true">TABLE($C$194,$G$11,$C203,$G$9,M$194)</f>
        <v>76170.4849691206</v>
      </c>
      <c r="N203" s="1" t="n">
        <f aca="true">TABLE($C$194,$G$11,$C203,$G$9,N$194)</f>
        <v>76901.8899277983</v>
      </c>
      <c r="O203" s="1" t="n">
        <f aca="true">TABLE($C$194,$G$11,$C203,$G$9,O$194)</f>
        <v>77633.294886476</v>
      </c>
      <c r="P203" s="1" t="n">
        <f aca="true">TABLE($C$194,$G$11,$C203,$G$9,P$194)</f>
        <v>78364.6998451537</v>
      </c>
      <c r="Q203" s="1" t="n">
        <f aca="true">TABLE($C$194,$G$11,$C203,$G$9,Q$194)</f>
        <v>79096.1048038313</v>
      </c>
      <c r="R203" s="1" t="n">
        <f aca="true">TABLE($C$194,$G$11,$C203,$G$9,R$194)</f>
        <v>79827.509762509</v>
      </c>
      <c r="S203" s="1" t="n">
        <f aca="true">TABLE($C$194,$G$11,$C203,$G$9,S$194)</f>
        <v>80558.9147211867</v>
      </c>
      <c r="T203" s="1" t="n">
        <f aca="true">TABLE($C$194,$G$11,$C203,$G$9,T$194)</f>
        <v>81290.3196798644</v>
      </c>
      <c r="U203" s="1" t="n">
        <f aca="true">TABLE($C$194,$G$11,$C203,$G$9,U$194)</f>
        <v>82021.7246385421</v>
      </c>
      <c r="V203" s="1" t="n">
        <f aca="true">TABLE($C$194,$G$11,$C203,$G$9,V$194)</f>
        <v>82753.1295972198</v>
      </c>
      <c r="W203" s="1" t="n">
        <f aca="true">TABLE($C$194,$G$11,$C203,$G$9,W$194)</f>
        <v>83484.5345558975</v>
      </c>
      <c r="X203" s="1" t="n">
        <f aca="true">TABLE($C$194,$G$11,$C203,$G$9,X$194)</f>
        <v>84215.9395145751</v>
      </c>
      <c r="Y203" s="1" t="n">
        <f aca="true">TABLE($C$194,$G$11,$C203,$G$9,Y$194)</f>
        <v>84947.3444732528</v>
      </c>
      <c r="Z203" s="1" t="n">
        <f aca="true">TABLE($C$194,$G$11,$C203,$G$9,Z$194)</f>
        <v>85678.7494319305</v>
      </c>
      <c r="AA203" s="1" t="n">
        <f aca="true">TABLE($C$194,$G$11,$C203,$G$9,AA$194)</f>
        <v>86410.1543906082</v>
      </c>
      <c r="AB203" s="1" t="n">
        <f aca="true">TABLE($C$194,$G$11,$C203,$G$9,AB$194)</f>
        <v>87141.5593492859</v>
      </c>
      <c r="AC203" s="1" t="n">
        <f aca="true">TABLE($C$194,$G$11,$C203,$G$9,AC$194)</f>
        <v>87872.9643079636</v>
      </c>
      <c r="AD203" s="1" t="n">
        <f aca="true">TABLE($C$194,$G$11,$C203,$G$9,AD$194)</f>
        <v>88604.3692666413</v>
      </c>
      <c r="AE203" s="1" t="n">
        <f aca="true">TABLE($C$194,$G$11,$C203,$G$9,AE$194)</f>
        <v>89335.7742253189</v>
      </c>
      <c r="AF203" s="1" t="n">
        <f aca="true">TABLE($C$194,$G$11,$C203,$G$9,AF$194)</f>
        <v>90067.1791839966</v>
      </c>
      <c r="AG203" s="1" t="n">
        <f aca="true">TABLE($C$194,$G$11,$C203,$G$9,AG$194)</f>
        <v>90798.5841426743</v>
      </c>
      <c r="AH203" s="1" t="n">
        <f aca="true">TABLE($C$194,$G$11,$C203,$G$9,AH$194)</f>
        <v>91529.989101352</v>
      </c>
      <c r="AI203" s="1" t="n">
        <f aca="true">TABLE($C$194,$G$11,$C203,$G$9,AI$194)</f>
        <v>92261.3940600297</v>
      </c>
      <c r="AJ203" s="1" t="n">
        <f aca="true">TABLE($C$194,$G$11,$C203,$G$9,AJ$194)</f>
        <v>92992.7990187074</v>
      </c>
      <c r="AK203" s="1" t="n">
        <f aca="true">TABLE($C$194,$G$11,$C203,$G$9,AK$194)</f>
        <v>93724.2039773851</v>
      </c>
      <c r="AL203" s="1" t="n">
        <f aca="true">TABLE($C$194,$G$11,$C203,$G$9,AL$194)</f>
        <v>94455.6089360627</v>
      </c>
      <c r="AM203" s="1" t="n">
        <f aca="true">TABLE($C$194,$G$11,$C203,$G$9,AM$194)</f>
        <v>95187.0138947404</v>
      </c>
      <c r="AN203" s="1" t="n">
        <f aca="true">TABLE($C$194,$G$11,$C203,$G$9,AN$194)</f>
        <v>95918.4188534181</v>
      </c>
    </row>
    <row r="204" customFormat="false" ht="12.75" hidden="false" customHeight="false" outlineLevel="0" collapsed="false">
      <c r="C204" s="59" t="n">
        <f aca="false">+C203+25</f>
        <v>425</v>
      </c>
      <c r="D204" s="1" t="n">
        <f aca="true">TABLE($C$194,$G$11,$C204,$G$9,D$194)</f>
        <v>70792.2560987253</v>
      </c>
      <c r="E204" s="1" t="n">
        <f aca="true">TABLE($C$194,$G$11,$C204,$G$9,E$194)</f>
        <v>71523.661057403</v>
      </c>
      <c r="F204" s="1" t="n">
        <f aca="true">TABLE($C$194,$G$11,$C204,$G$9,F$194)</f>
        <v>72255.0660160806</v>
      </c>
      <c r="G204" s="1" t="n">
        <f aca="true">TABLE($C$194,$G$11,$C204,$G$9,G$194)</f>
        <v>72986.4709747583</v>
      </c>
      <c r="H204" s="1" t="n">
        <f aca="true">TABLE($C$194,$G$11,$C204,$G$9,H$194)</f>
        <v>73717.875933436</v>
      </c>
      <c r="I204" s="1" t="n">
        <f aca="true">TABLE($C$194,$G$11,$C204,$G$9,I$194)</f>
        <v>74449.2808921137</v>
      </c>
      <c r="J204" s="1" t="n">
        <f aca="true">TABLE($C$194,$G$11,$C204,$G$9,J$194)</f>
        <v>75180.6858507914</v>
      </c>
      <c r="K204" s="1" t="n">
        <f aca="true">TABLE($C$194,$G$11,$C204,$G$9,K$194)</f>
        <v>75912.0908094691</v>
      </c>
      <c r="L204" s="1" t="n">
        <f aca="true">TABLE($C$194,$G$11,$C204,$G$9,L$194)</f>
        <v>76643.4957681468</v>
      </c>
      <c r="M204" s="1" t="n">
        <f aca="true">TABLE($C$194,$G$11,$C204,$G$9,M$194)</f>
        <v>77374.9007268245</v>
      </c>
      <c r="N204" s="1" t="n">
        <f aca="true">TABLE($C$194,$G$11,$C204,$G$9,N$194)</f>
        <v>78106.3056855021</v>
      </c>
      <c r="O204" s="1" t="n">
        <f aca="true">TABLE($C$194,$G$11,$C204,$G$9,O$194)</f>
        <v>78837.7106441798</v>
      </c>
      <c r="P204" s="1" t="n">
        <f aca="true">TABLE($C$194,$G$11,$C204,$G$9,P$194)</f>
        <v>79569.1156028575</v>
      </c>
      <c r="Q204" s="1" t="n">
        <f aca="true">TABLE($C$194,$G$11,$C204,$G$9,Q$194)</f>
        <v>80300.5205615352</v>
      </c>
      <c r="R204" s="1" t="n">
        <f aca="true">TABLE($C$194,$G$11,$C204,$G$9,R$194)</f>
        <v>81031.9255202129</v>
      </c>
      <c r="S204" s="1" t="n">
        <f aca="true">TABLE($C$194,$G$11,$C204,$G$9,S$194)</f>
        <v>81763.3304788906</v>
      </c>
      <c r="T204" s="1" t="n">
        <f aca="true">TABLE($C$194,$G$11,$C204,$G$9,T$194)</f>
        <v>82494.7354375683</v>
      </c>
      <c r="U204" s="1" t="n">
        <f aca="true">TABLE($C$194,$G$11,$C204,$G$9,U$194)</f>
        <v>83226.1403962459</v>
      </c>
      <c r="V204" s="1" t="n">
        <f aca="true">TABLE($C$194,$G$11,$C204,$G$9,V$194)</f>
        <v>83957.5453549236</v>
      </c>
      <c r="W204" s="1" t="n">
        <f aca="true">TABLE($C$194,$G$11,$C204,$G$9,W$194)</f>
        <v>84688.9503136013</v>
      </c>
      <c r="X204" s="1" t="n">
        <f aca="true">TABLE($C$194,$G$11,$C204,$G$9,X$194)</f>
        <v>85420.355272279</v>
      </c>
      <c r="Y204" s="1" t="n">
        <f aca="true">TABLE($C$194,$G$11,$C204,$G$9,Y$194)</f>
        <v>86151.7602309567</v>
      </c>
      <c r="Z204" s="1" t="n">
        <f aca="true">TABLE($C$194,$G$11,$C204,$G$9,Z$194)</f>
        <v>86883.1651896344</v>
      </c>
      <c r="AA204" s="1" t="n">
        <f aca="true">TABLE($C$194,$G$11,$C204,$G$9,AA$194)</f>
        <v>87614.5701483121</v>
      </c>
      <c r="AB204" s="1" t="n">
        <f aca="true">TABLE($C$194,$G$11,$C204,$G$9,AB$194)</f>
        <v>88345.9751069897</v>
      </c>
      <c r="AC204" s="1" t="n">
        <f aca="true">TABLE($C$194,$G$11,$C204,$G$9,AC$194)</f>
        <v>89077.3800656674</v>
      </c>
      <c r="AD204" s="1" t="n">
        <f aca="true">TABLE($C$194,$G$11,$C204,$G$9,AD$194)</f>
        <v>89808.7850243451</v>
      </c>
      <c r="AE204" s="1" t="n">
        <f aca="true">TABLE($C$194,$G$11,$C204,$G$9,AE$194)</f>
        <v>90540.1899830228</v>
      </c>
      <c r="AF204" s="1" t="n">
        <f aca="true">TABLE($C$194,$G$11,$C204,$G$9,AF$194)</f>
        <v>91271.5949417005</v>
      </c>
      <c r="AG204" s="1" t="n">
        <f aca="true">TABLE($C$194,$G$11,$C204,$G$9,AG$194)</f>
        <v>92002.9999003782</v>
      </c>
      <c r="AH204" s="1" t="n">
        <f aca="true">TABLE($C$194,$G$11,$C204,$G$9,AH$194)</f>
        <v>92734.4048590559</v>
      </c>
      <c r="AI204" s="1" t="n">
        <f aca="true">TABLE($C$194,$G$11,$C204,$G$9,AI$194)</f>
        <v>93465.8098177335</v>
      </c>
      <c r="AJ204" s="1" t="n">
        <f aca="true">TABLE($C$194,$G$11,$C204,$G$9,AJ$194)</f>
        <v>94197.2147764112</v>
      </c>
      <c r="AK204" s="1" t="n">
        <f aca="true">TABLE($C$194,$G$11,$C204,$G$9,AK$194)</f>
        <v>94928.6197350889</v>
      </c>
      <c r="AL204" s="1" t="n">
        <f aca="true">TABLE($C$194,$G$11,$C204,$G$9,AL$194)</f>
        <v>95660.0246937666</v>
      </c>
      <c r="AM204" s="1" t="n">
        <f aca="true">TABLE($C$194,$G$11,$C204,$G$9,AM$194)</f>
        <v>96391.4296524443</v>
      </c>
      <c r="AN204" s="1" t="n">
        <f aca="true">TABLE($C$194,$G$11,$C204,$G$9,AN$194)</f>
        <v>97122.834611122</v>
      </c>
    </row>
    <row r="205" customFormat="false" ht="12.75" hidden="false" customHeight="false" outlineLevel="0" collapsed="false">
      <c r="C205" s="59" t="n">
        <f aca="false">+C204+25</f>
        <v>450</v>
      </c>
      <c r="D205" s="1" t="n">
        <f aca="true">TABLE($C$194,$G$11,$C205,$G$9,D$194)</f>
        <v>72000.5959848157</v>
      </c>
      <c r="E205" s="1" t="n">
        <f aca="true">TABLE($C$194,$G$11,$C205,$G$9,E$194)</f>
        <v>72732.0009434934</v>
      </c>
      <c r="F205" s="1" t="n">
        <f aca="true">TABLE($C$194,$G$11,$C205,$G$9,F$194)</f>
        <v>73463.4059021711</v>
      </c>
      <c r="G205" s="1" t="n">
        <f aca="true">TABLE($C$194,$G$11,$C205,$G$9,G$194)</f>
        <v>74194.8108608487</v>
      </c>
      <c r="H205" s="1" t="n">
        <f aca="true">TABLE($C$194,$G$11,$C205,$G$9,H$194)</f>
        <v>74926.2158195264</v>
      </c>
      <c r="I205" s="1" t="n">
        <f aca="true">TABLE($C$194,$G$11,$C205,$G$9,I$194)</f>
        <v>75657.6207782041</v>
      </c>
      <c r="J205" s="1" t="n">
        <f aca="true">TABLE($C$194,$G$11,$C205,$G$9,J$194)</f>
        <v>76389.0257368818</v>
      </c>
      <c r="K205" s="1" t="n">
        <f aca="true">TABLE($C$194,$G$11,$C205,$G$9,K$194)</f>
        <v>77120.4306955595</v>
      </c>
      <c r="L205" s="1" t="n">
        <f aca="true">TABLE($C$194,$G$11,$C205,$G$9,L$194)</f>
        <v>77851.8356542372</v>
      </c>
      <c r="M205" s="1" t="n">
        <f aca="true">TABLE($C$194,$G$11,$C205,$G$9,M$194)</f>
        <v>78583.2406129149</v>
      </c>
      <c r="N205" s="1" t="n">
        <f aca="true">TABLE($C$194,$G$11,$C205,$G$9,N$194)</f>
        <v>79314.6455715925</v>
      </c>
      <c r="O205" s="1" t="n">
        <f aca="true">TABLE($C$194,$G$11,$C205,$G$9,O$194)</f>
        <v>80046.0505302702</v>
      </c>
      <c r="P205" s="1" t="n">
        <f aca="true">TABLE($C$194,$G$11,$C205,$G$9,P$194)</f>
        <v>80777.4554889479</v>
      </c>
      <c r="Q205" s="1" t="n">
        <f aca="true">TABLE($C$194,$G$11,$C205,$G$9,Q$194)</f>
        <v>81508.8604476256</v>
      </c>
      <c r="R205" s="1" t="n">
        <f aca="true">TABLE($C$194,$G$11,$C205,$G$9,R$194)</f>
        <v>82240.2654063033</v>
      </c>
      <c r="S205" s="1" t="n">
        <f aca="true">TABLE($C$194,$G$11,$C205,$G$9,S$194)</f>
        <v>82971.670364981</v>
      </c>
      <c r="T205" s="1" t="n">
        <f aca="true">TABLE($C$194,$G$11,$C205,$G$9,T$194)</f>
        <v>83703.0753236587</v>
      </c>
      <c r="U205" s="1" t="n">
        <f aca="true">TABLE($C$194,$G$11,$C205,$G$9,U$194)</f>
        <v>84434.4802823363</v>
      </c>
      <c r="V205" s="1" t="n">
        <f aca="true">TABLE($C$194,$G$11,$C205,$G$9,V$194)</f>
        <v>85165.885241014</v>
      </c>
      <c r="W205" s="1" t="n">
        <f aca="true">TABLE($C$194,$G$11,$C205,$G$9,W$194)</f>
        <v>85897.2901996917</v>
      </c>
      <c r="X205" s="1" t="n">
        <f aca="true">TABLE($C$194,$G$11,$C205,$G$9,X$194)</f>
        <v>86628.6951583694</v>
      </c>
      <c r="Y205" s="1" t="n">
        <f aca="true">TABLE($C$194,$G$11,$C205,$G$9,Y$194)</f>
        <v>87360.1001170471</v>
      </c>
      <c r="Z205" s="1" t="n">
        <f aca="true">TABLE($C$194,$G$11,$C205,$G$9,Z$194)</f>
        <v>88091.5050757248</v>
      </c>
      <c r="AA205" s="1" t="n">
        <f aca="true">TABLE($C$194,$G$11,$C205,$G$9,AA$194)</f>
        <v>88822.9100344025</v>
      </c>
      <c r="AB205" s="1" t="n">
        <f aca="true">TABLE($C$194,$G$11,$C205,$G$9,AB$194)</f>
        <v>89554.3149930801</v>
      </c>
      <c r="AC205" s="1" t="n">
        <f aca="true">TABLE($C$194,$G$11,$C205,$G$9,AC$194)</f>
        <v>90285.7199517578</v>
      </c>
      <c r="AD205" s="1" t="n">
        <f aca="true">TABLE($C$194,$G$11,$C205,$G$9,AD$194)</f>
        <v>91017.1249104355</v>
      </c>
      <c r="AE205" s="1" t="n">
        <f aca="true">TABLE($C$194,$G$11,$C205,$G$9,AE$194)</f>
        <v>91748.5298691132</v>
      </c>
      <c r="AF205" s="1" t="n">
        <f aca="true">TABLE($C$194,$G$11,$C205,$G$9,AF$194)</f>
        <v>92479.9348277909</v>
      </c>
      <c r="AG205" s="1" t="n">
        <f aca="true">TABLE($C$194,$G$11,$C205,$G$9,AG$194)</f>
        <v>93211.3397864686</v>
      </c>
      <c r="AH205" s="1" t="n">
        <f aca="true">TABLE($C$194,$G$11,$C205,$G$9,AH$194)</f>
        <v>93942.7447451463</v>
      </c>
      <c r="AI205" s="1" t="n">
        <f aca="true">TABLE($C$194,$G$11,$C205,$G$9,AI$194)</f>
        <v>94674.149703824</v>
      </c>
      <c r="AJ205" s="1" t="n">
        <f aca="true">TABLE($C$194,$G$11,$C205,$G$9,AJ$194)</f>
        <v>95405.5546625016</v>
      </c>
      <c r="AK205" s="1" t="n">
        <f aca="true">TABLE($C$194,$G$11,$C205,$G$9,AK$194)</f>
        <v>96136.9596211793</v>
      </c>
      <c r="AL205" s="1" t="n">
        <f aca="true">TABLE($C$194,$G$11,$C205,$G$9,AL$194)</f>
        <v>96868.364579857</v>
      </c>
      <c r="AM205" s="1" t="n">
        <f aca="true">TABLE($C$194,$G$11,$C205,$G$9,AM$194)</f>
        <v>97599.7695385347</v>
      </c>
      <c r="AN205" s="1" t="n">
        <f aca="true">TABLE($C$194,$G$11,$C205,$G$9,AN$194)</f>
        <v>98331.1744972124</v>
      </c>
    </row>
    <row r="206" customFormat="false" ht="12.75" hidden="false" customHeight="false" outlineLevel="0" collapsed="false">
      <c r="C206" s="59" t="n">
        <f aca="false">+C205+25</f>
        <v>475</v>
      </c>
      <c r="D206" s="1" t="n">
        <f aca="true">TABLE($C$194,$G$11,$C206,$G$9,D$194)</f>
        <v>73212.8766499589</v>
      </c>
      <c r="E206" s="1" t="n">
        <f aca="true">TABLE($C$194,$G$11,$C206,$G$9,E$194)</f>
        <v>73944.2816086366</v>
      </c>
      <c r="F206" s="1" t="n">
        <f aca="true">TABLE($C$194,$G$11,$C206,$G$9,F$194)</f>
        <v>74675.6865673143</v>
      </c>
      <c r="G206" s="1" t="n">
        <f aca="true">TABLE($C$194,$G$11,$C206,$G$9,G$194)</f>
        <v>75407.091525992</v>
      </c>
      <c r="H206" s="1" t="n">
        <f aca="true">TABLE($C$194,$G$11,$C206,$G$9,H$194)</f>
        <v>76138.4964846697</v>
      </c>
      <c r="I206" s="1" t="n">
        <f aca="true">TABLE($C$194,$G$11,$C206,$G$9,I$194)</f>
        <v>76869.9014433473</v>
      </c>
      <c r="J206" s="1" t="n">
        <f aca="true">TABLE($C$194,$G$11,$C206,$G$9,J$194)</f>
        <v>77601.306402025</v>
      </c>
      <c r="K206" s="1" t="n">
        <f aca="true">TABLE($C$194,$G$11,$C206,$G$9,K$194)</f>
        <v>78332.7113607027</v>
      </c>
      <c r="L206" s="1" t="n">
        <f aca="true">TABLE($C$194,$G$11,$C206,$G$9,L$194)</f>
        <v>79064.1163193804</v>
      </c>
      <c r="M206" s="1" t="n">
        <f aca="true">TABLE($C$194,$G$11,$C206,$G$9,M$194)</f>
        <v>79795.5212780581</v>
      </c>
      <c r="N206" s="1" t="n">
        <f aca="true">TABLE($C$194,$G$11,$C206,$G$9,N$194)</f>
        <v>80526.9262367358</v>
      </c>
      <c r="O206" s="1" t="n">
        <f aca="true">TABLE($C$194,$G$11,$C206,$G$9,O$194)</f>
        <v>81258.3311954135</v>
      </c>
      <c r="P206" s="1" t="n">
        <f aca="true">TABLE($C$194,$G$11,$C206,$G$9,P$194)</f>
        <v>81989.7361540911</v>
      </c>
      <c r="Q206" s="1" t="n">
        <f aca="true">TABLE($C$194,$G$11,$C206,$G$9,Q$194)</f>
        <v>82721.1411127688</v>
      </c>
      <c r="R206" s="1" t="n">
        <f aca="true">TABLE($C$194,$G$11,$C206,$G$9,R$194)</f>
        <v>83452.5460714465</v>
      </c>
      <c r="S206" s="1" t="n">
        <f aca="true">TABLE($C$194,$G$11,$C206,$G$9,S$194)</f>
        <v>84183.9510301242</v>
      </c>
      <c r="T206" s="1" t="n">
        <f aca="true">TABLE($C$194,$G$11,$C206,$G$9,T$194)</f>
        <v>84915.3559888019</v>
      </c>
      <c r="U206" s="1" t="n">
        <f aca="true">TABLE($C$194,$G$11,$C206,$G$9,U$194)</f>
        <v>85646.7609474796</v>
      </c>
      <c r="V206" s="1" t="n">
        <f aca="true">TABLE($C$194,$G$11,$C206,$G$9,V$194)</f>
        <v>86378.1659061573</v>
      </c>
      <c r="W206" s="1" t="n">
        <f aca="true">TABLE($C$194,$G$11,$C206,$G$9,W$194)</f>
        <v>87109.5708648349</v>
      </c>
      <c r="X206" s="1" t="n">
        <f aca="true">TABLE($C$194,$G$11,$C206,$G$9,X$194)</f>
        <v>87840.9758235126</v>
      </c>
      <c r="Y206" s="1" t="n">
        <f aca="true">TABLE($C$194,$G$11,$C206,$G$9,Y$194)</f>
        <v>88572.3807821903</v>
      </c>
      <c r="Z206" s="1" t="n">
        <f aca="true">TABLE($C$194,$G$11,$C206,$G$9,Z$194)</f>
        <v>89303.785740868</v>
      </c>
      <c r="AA206" s="1" t="n">
        <f aca="true">TABLE($C$194,$G$11,$C206,$G$9,AA$194)</f>
        <v>90035.1906995457</v>
      </c>
      <c r="AB206" s="1" t="n">
        <f aca="true">TABLE($C$194,$G$11,$C206,$G$9,AB$194)</f>
        <v>90766.5956582234</v>
      </c>
      <c r="AC206" s="1" t="n">
        <f aca="true">TABLE($C$194,$G$11,$C206,$G$9,AC$194)</f>
        <v>91498.0006169011</v>
      </c>
      <c r="AD206" s="1" t="n">
        <f aca="true">TABLE($C$194,$G$11,$C206,$G$9,AD$194)</f>
        <v>92229.4055755787</v>
      </c>
      <c r="AE206" s="1" t="n">
        <f aca="true">TABLE($C$194,$G$11,$C206,$G$9,AE$194)</f>
        <v>92960.8105342564</v>
      </c>
      <c r="AF206" s="1" t="n">
        <f aca="true">TABLE($C$194,$G$11,$C206,$G$9,AF$194)</f>
        <v>93692.2154929341</v>
      </c>
      <c r="AG206" s="1" t="n">
        <f aca="true">TABLE($C$194,$G$11,$C206,$G$9,AG$194)</f>
        <v>94423.6204516118</v>
      </c>
      <c r="AH206" s="1" t="n">
        <f aca="true">TABLE($C$194,$G$11,$C206,$G$9,AH$194)</f>
        <v>95155.0254102895</v>
      </c>
      <c r="AI206" s="1" t="n">
        <f aca="true">TABLE($C$194,$G$11,$C206,$G$9,AI$194)</f>
        <v>95886.4303689672</v>
      </c>
      <c r="AJ206" s="1" t="n">
        <f aca="true">TABLE($C$194,$G$11,$C206,$G$9,AJ$194)</f>
        <v>96617.8353276449</v>
      </c>
      <c r="AK206" s="1" t="n">
        <f aca="true">TABLE($C$194,$G$11,$C206,$G$9,AK$194)</f>
        <v>97349.2402863225</v>
      </c>
      <c r="AL206" s="1" t="n">
        <f aca="true">TABLE($C$194,$G$11,$C206,$G$9,AL$194)</f>
        <v>98080.6452450002</v>
      </c>
      <c r="AM206" s="1" t="n">
        <f aca="true">TABLE($C$194,$G$11,$C206,$G$9,AM$194)</f>
        <v>98812.0502036779</v>
      </c>
      <c r="AN206" s="1" t="n">
        <f aca="true">TABLE($C$194,$G$11,$C206,$G$9,AN$194)</f>
        <v>99543.4551623556</v>
      </c>
    </row>
    <row r="207" customFormat="false" ht="12.75" hidden="false" customHeight="false" outlineLevel="0" collapsed="false">
      <c r="C207" s="59" t="n">
        <f aca="false">+C206+25</f>
        <v>500</v>
      </c>
      <c r="D207" s="1" t="n">
        <f aca="true">TABLE($C$194,$G$11,$C207,$G$9,D$194)</f>
        <v>74429.1148275466</v>
      </c>
      <c r="E207" s="1" t="n">
        <f aca="true">TABLE($C$194,$G$11,$C207,$G$9,E$194)</f>
        <v>75160.5197862242</v>
      </c>
      <c r="F207" s="1" t="n">
        <f aca="true">TABLE($C$194,$G$11,$C207,$G$9,F$194)</f>
        <v>75891.9247449019</v>
      </c>
      <c r="G207" s="1" t="n">
        <f aca="true">TABLE($C$194,$G$11,$C207,$G$9,G$194)</f>
        <v>76623.3297035796</v>
      </c>
      <c r="H207" s="1" t="n">
        <f aca="true">TABLE($C$194,$G$11,$C207,$G$9,H$194)</f>
        <v>77354.7346622573</v>
      </c>
      <c r="I207" s="1" t="n">
        <f aca="true">TABLE($C$194,$G$11,$C207,$G$9,I$194)</f>
        <v>78086.139620935</v>
      </c>
      <c r="J207" s="1" t="n">
        <f aca="true">TABLE($C$194,$G$11,$C207,$G$9,J$194)</f>
        <v>78817.5445796127</v>
      </c>
      <c r="K207" s="1" t="n">
        <f aca="true">TABLE($C$194,$G$11,$C207,$G$9,K$194)</f>
        <v>79548.9495382904</v>
      </c>
      <c r="L207" s="1" t="n">
        <f aca="true">TABLE($C$194,$G$11,$C207,$G$9,L$194)</f>
        <v>80280.354496968</v>
      </c>
      <c r="M207" s="1" t="n">
        <f aca="true">TABLE($C$194,$G$11,$C207,$G$9,M$194)</f>
        <v>81011.7594556457</v>
      </c>
      <c r="N207" s="1" t="n">
        <f aca="true">TABLE($C$194,$G$11,$C207,$G$9,N$194)</f>
        <v>81743.1644143234</v>
      </c>
      <c r="O207" s="1" t="n">
        <f aca="true">TABLE($C$194,$G$11,$C207,$G$9,O$194)</f>
        <v>82474.5693730011</v>
      </c>
      <c r="P207" s="1" t="n">
        <f aca="true">TABLE($C$194,$G$11,$C207,$G$9,P$194)</f>
        <v>83205.9743316788</v>
      </c>
      <c r="Q207" s="1" t="n">
        <f aca="true">TABLE($C$194,$G$11,$C207,$G$9,Q$194)</f>
        <v>83937.3792903565</v>
      </c>
      <c r="R207" s="1" t="n">
        <f aca="true">TABLE($C$194,$G$11,$C207,$G$9,R$194)</f>
        <v>84668.7842490342</v>
      </c>
      <c r="S207" s="1" t="n">
        <f aca="true">TABLE($C$194,$G$11,$C207,$G$9,S$194)</f>
        <v>85400.1892077118</v>
      </c>
      <c r="T207" s="1" t="n">
        <f aca="true">TABLE($C$194,$G$11,$C207,$G$9,T$194)</f>
        <v>86131.5941663895</v>
      </c>
      <c r="U207" s="1" t="n">
        <f aca="true">TABLE($C$194,$G$11,$C207,$G$9,U$194)</f>
        <v>86862.9991250672</v>
      </c>
      <c r="V207" s="1" t="n">
        <f aca="true">TABLE($C$194,$G$11,$C207,$G$9,V$194)</f>
        <v>87594.4040837449</v>
      </c>
      <c r="W207" s="1" t="n">
        <f aca="true">TABLE($C$194,$G$11,$C207,$G$9,W$194)</f>
        <v>88325.8090424226</v>
      </c>
      <c r="X207" s="1" t="n">
        <f aca="true">TABLE($C$194,$G$11,$C207,$G$9,X$194)</f>
        <v>89057.2140011003</v>
      </c>
      <c r="Y207" s="1" t="n">
        <f aca="true">TABLE($C$194,$G$11,$C207,$G$9,Y$194)</f>
        <v>89788.618959778</v>
      </c>
      <c r="Z207" s="1" t="n">
        <f aca="true">TABLE($C$194,$G$11,$C207,$G$9,Z$194)</f>
        <v>90520.0239184556</v>
      </c>
      <c r="AA207" s="1" t="n">
        <f aca="true">TABLE($C$194,$G$11,$C207,$G$9,AA$194)</f>
        <v>91251.4288771333</v>
      </c>
      <c r="AB207" s="1" t="n">
        <f aca="true">TABLE($C$194,$G$11,$C207,$G$9,AB$194)</f>
        <v>91982.833835811</v>
      </c>
      <c r="AC207" s="1" t="n">
        <f aca="true">TABLE($C$194,$G$11,$C207,$G$9,AC$194)</f>
        <v>92714.2387944887</v>
      </c>
      <c r="AD207" s="1" t="n">
        <f aca="true">TABLE($C$194,$G$11,$C207,$G$9,AD$194)</f>
        <v>93445.6437531664</v>
      </c>
      <c r="AE207" s="1" t="n">
        <f aca="true">TABLE($C$194,$G$11,$C207,$G$9,AE$194)</f>
        <v>94177.0487118441</v>
      </c>
      <c r="AF207" s="1" t="n">
        <f aca="true">TABLE($C$194,$G$11,$C207,$G$9,AF$194)</f>
        <v>94908.4536705218</v>
      </c>
      <c r="AG207" s="1" t="n">
        <f aca="true">TABLE($C$194,$G$11,$C207,$G$9,AG$194)</f>
        <v>95639.8586291994</v>
      </c>
      <c r="AH207" s="1" t="n">
        <f aca="true">TABLE($C$194,$G$11,$C207,$G$9,AH$194)</f>
        <v>96371.2635878771</v>
      </c>
      <c r="AI207" s="1" t="n">
        <f aca="true">TABLE($C$194,$G$11,$C207,$G$9,AI$194)</f>
        <v>97102.6685465548</v>
      </c>
      <c r="AJ207" s="1" t="n">
        <f aca="true">TABLE($C$194,$G$11,$C207,$G$9,AJ$194)</f>
        <v>97834.0735052325</v>
      </c>
      <c r="AK207" s="1" t="n">
        <f aca="true">TABLE($C$194,$G$11,$C207,$G$9,AK$194)</f>
        <v>98565.4784639102</v>
      </c>
      <c r="AL207" s="1" t="n">
        <f aca="true">TABLE($C$194,$G$11,$C207,$G$9,AL$194)</f>
        <v>99296.8834225879</v>
      </c>
      <c r="AM207" s="1" t="n">
        <f aca="true">TABLE($C$194,$G$11,$C207,$G$9,AM$194)</f>
        <v>100028.288381266</v>
      </c>
      <c r="AN207" s="1" t="n">
        <f aca="true">TABLE($C$194,$G$11,$C207,$G$9,AN$194)</f>
        <v>100759.693339943</v>
      </c>
    </row>
    <row r="208" customFormat="false" ht="12.75" hidden="false" customHeight="false" outlineLevel="0" collapsed="false">
      <c r="C208" s="59" t="n">
        <f aca="false">+C207+25</f>
        <v>525</v>
      </c>
      <c r="D208" s="1" t="n">
        <f aca="true">TABLE($C$194,$G$11,$C208,$G$9,D$194)</f>
        <v>75649.3273341433</v>
      </c>
      <c r="E208" s="1" t="n">
        <f aca="true">TABLE($C$194,$G$11,$C208,$G$9,E$194)</f>
        <v>76380.732292821</v>
      </c>
      <c r="F208" s="1" t="n">
        <f aca="true">TABLE($C$194,$G$11,$C208,$G$9,F$194)</f>
        <v>77112.1372514986</v>
      </c>
      <c r="G208" s="1" t="n">
        <f aca="true">TABLE($C$194,$G$11,$C208,$G$9,G$194)</f>
        <v>77843.5422101763</v>
      </c>
      <c r="H208" s="1" t="n">
        <f aca="true">TABLE($C$194,$G$11,$C208,$G$9,H$194)</f>
        <v>78574.947168854</v>
      </c>
      <c r="I208" s="1" t="n">
        <f aca="true">TABLE($C$194,$G$11,$C208,$G$9,I$194)</f>
        <v>79306.3521275317</v>
      </c>
      <c r="J208" s="1" t="n">
        <f aca="true">TABLE($C$194,$G$11,$C208,$G$9,J$194)</f>
        <v>80037.7570862094</v>
      </c>
      <c r="K208" s="1" t="n">
        <f aca="true">TABLE($C$194,$G$11,$C208,$G$9,K$194)</f>
        <v>80769.1620448871</v>
      </c>
      <c r="L208" s="1" t="n">
        <f aca="true">TABLE($C$194,$G$11,$C208,$G$9,L$194)</f>
        <v>81500.5670035648</v>
      </c>
      <c r="M208" s="1" t="n">
        <f aca="true">TABLE($C$194,$G$11,$C208,$G$9,M$194)</f>
        <v>82231.9719622425</v>
      </c>
      <c r="N208" s="1" t="n">
        <f aca="true">TABLE($C$194,$G$11,$C208,$G$9,N$194)</f>
        <v>82963.3769209201</v>
      </c>
      <c r="O208" s="1" t="n">
        <f aca="true">TABLE($C$194,$G$11,$C208,$G$9,O$194)</f>
        <v>83694.7818795978</v>
      </c>
      <c r="P208" s="1" t="n">
        <f aca="true">TABLE($C$194,$G$11,$C208,$G$9,P$194)</f>
        <v>84426.1868382755</v>
      </c>
      <c r="Q208" s="1" t="n">
        <f aca="true">TABLE($C$194,$G$11,$C208,$G$9,Q$194)</f>
        <v>85157.5917969532</v>
      </c>
      <c r="R208" s="1" t="n">
        <f aca="true">TABLE($C$194,$G$11,$C208,$G$9,R$194)</f>
        <v>85888.9967556309</v>
      </c>
      <c r="S208" s="1" t="n">
        <f aca="true">TABLE($C$194,$G$11,$C208,$G$9,S$194)</f>
        <v>86620.4017143086</v>
      </c>
      <c r="T208" s="1" t="n">
        <f aca="true">TABLE($C$194,$G$11,$C208,$G$9,T$194)</f>
        <v>87351.8066729863</v>
      </c>
      <c r="U208" s="1" t="n">
        <f aca="true">TABLE($C$194,$G$11,$C208,$G$9,U$194)</f>
        <v>88083.2116316639</v>
      </c>
      <c r="V208" s="1" t="n">
        <f aca="true">TABLE($C$194,$G$11,$C208,$G$9,V$194)</f>
        <v>88814.6165903416</v>
      </c>
      <c r="W208" s="1" t="n">
        <f aca="true">TABLE($C$194,$G$11,$C208,$G$9,W$194)</f>
        <v>89546.0215490193</v>
      </c>
      <c r="X208" s="1" t="n">
        <f aca="true">TABLE($C$194,$G$11,$C208,$G$9,X$194)</f>
        <v>90277.426507697</v>
      </c>
      <c r="Y208" s="1" t="n">
        <f aca="true">TABLE($C$194,$G$11,$C208,$G$9,Y$194)</f>
        <v>91008.8314663747</v>
      </c>
      <c r="Z208" s="1" t="n">
        <f aca="true">TABLE($C$194,$G$11,$C208,$G$9,Z$194)</f>
        <v>91740.2364250524</v>
      </c>
      <c r="AA208" s="1" t="n">
        <f aca="true">TABLE($C$194,$G$11,$C208,$G$9,AA$194)</f>
        <v>92471.6413837301</v>
      </c>
      <c r="AB208" s="1" t="n">
        <f aca="true">TABLE($C$194,$G$11,$C208,$G$9,AB$194)</f>
        <v>93203.0463424077</v>
      </c>
      <c r="AC208" s="1" t="n">
        <f aca="true">TABLE($C$194,$G$11,$C208,$G$9,AC$194)</f>
        <v>93934.4513010854</v>
      </c>
      <c r="AD208" s="1" t="n">
        <f aca="true">TABLE($C$194,$G$11,$C208,$G$9,AD$194)</f>
        <v>94665.8562597631</v>
      </c>
      <c r="AE208" s="1" t="n">
        <f aca="true">TABLE($C$194,$G$11,$C208,$G$9,AE$194)</f>
        <v>95397.2612184408</v>
      </c>
      <c r="AF208" s="1" t="n">
        <f aca="true">TABLE($C$194,$G$11,$C208,$G$9,AF$194)</f>
        <v>96128.6661771185</v>
      </c>
      <c r="AG208" s="1" t="n">
        <f aca="true">TABLE($C$194,$G$11,$C208,$G$9,AG$194)</f>
        <v>96860.0711357962</v>
      </c>
      <c r="AH208" s="1" t="n">
        <f aca="true">TABLE($C$194,$G$11,$C208,$G$9,AH$194)</f>
        <v>97591.4760944739</v>
      </c>
      <c r="AI208" s="1" t="n">
        <f aca="true">TABLE($C$194,$G$11,$C208,$G$9,AI$194)</f>
        <v>98322.8810531515</v>
      </c>
      <c r="AJ208" s="1" t="n">
        <f aca="true">TABLE($C$194,$G$11,$C208,$G$9,AJ$194)</f>
        <v>99054.2860118292</v>
      </c>
      <c r="AK208" s="1" t="n">
        <f aca="true">TABLE($C$194,$G$11,$C208,$G$9,AK$194)</f>
        <v>99785.6909705069</v>
      </c>
      <c r="AL208" s="1" t="n">
        <f aca="true">TABLE($C$194,$G$11,$C208,$G$9,AL$194)</f>
        <v>100517.095929185</v>
      </c>
      <c r="AM208" s="1" t="n">
        <f aca="true">TABLE($C$194,$G$11,$C208,$G$9,AM$194)</f>
        <v>101248.500887862</v>
      </c>
      <c r="AN208" s="1" t="n">
        <f aca="true">TABLE($C$194,$G$11,$C208,$G$9,AN$194)</f>
        <v>101979.90584654</v>
      </c>
    </row>
    <row r="209" customFormat="false" ht="12.75" hidden="false" customHeight="false" outlineLevel="0" collapsed="false">
      <c r="C209" s="59" t="n">
        <f aca="false">+C208+25</f>
        <v>550</v>
      </c>
      <c r="D209" s="1" t="n">
        <f aca="true">TABLE($C$194,$G$11,$C209,$G$9,D$194)</f>
        <v>76873.5310699389</v>
      </c>
      <c r="E209" s="1" t="n">
        <f aca="true">TABLE($C$194,$G$11,$C209,$G$9,E$194)</f>
        <v>77604.9360286166</v>
      </c>
      <c r="F209" s="1" t="n">
        <f aca="true">TABLE($C$194,$G$11,$C209,$G$9,F$194)</f>
        <v>78336.3409872943</v>
      </c>
      <c r="G209" s="1" t="n">
        <f aca="true">TABLE($C$194,$G$11,$C209,$G$9,G$194)</f>
        <v>79067.7459459719</v>
      </c>
      <c r="H209" s="1" t="n">
        <f aca="true">TABLE($C$194,$G$11,$C209,$G$9,H$194)</f>
        <v>79799.1509046496</v>
      </c>
      <c r="I209" s="1" t="n">
        <f aca="true">TABLE($C$194,$G$11,$C209,$G$9,I$194)</f>
        <v>80530.5558633273</v>
      </c>
      <c r="J209" s="1" t="n">
        <f aca="true">TABLE($C$194,$G$11,$C209,$G$9,J$194)</f>
        <v>81261.960822005</v>
      </c>
      <c r="K209" s="1" t="n">
        <f aca="true">TABLE($C$194,$G$11,$C209,$G$9,K$194)</f>
        <v>81993.3657806827</v>
      </c>
      <c r="L209" s="1" t="n">
        <f aca="true">TABLE($C$194,$G$11,$C209,$G$9,L$194)</f>
        <v>82724.7707393604</v>
      </c>
      <c r="M209" s="1" t="n">
        <f aca="true">TABLE($C$194,$G$11,$C209,$G$9,M$194)</f>
        <v>83456.1756980381</v>
      </c>
      <c r="N209" s="1" t="n">
        <f aca="true">TABLE($C$194,$G$11,$C209,$G$9,N$194)</f>
        <v>84187.5806567157</v>
      </c>
      <c r="O209" s="1" t="n">
        <f aca="true">TABLE($C$194,$G$11,$C209,$G$9,O$194)</f>
        <v>84918.9856153934</v>
      </c>
      <c r="P209" s="1" t="n">
        <f aca="true">TABLE($C$194,$G$11,$C209,$G$9,P$194)</f>
        <v>85650.3905740711</v>
      </c>
      <c r="Q209" s="1" t="n">
        <f aca="true">TABLE($C$194,$G$11,$C209,$G$9,Q$194)</f>
        <v>86381.7955327488</v>
      </c>
      <c r="R209" s="1" t="n">
        <f aca="true">TABLE($C$194,$G$11,$C209,$G$9,R$194)</f>
        <v>87113.2004914265</v>
      </c>
      <c r="S209" s="1" t="n">
        <f aca="true">TABLE($C$194,$G$11,$C209,$G$9,S$194)</f>
        <v>87844.6054501042</v>
      </c>
      <c r="T209" s="1" t="n">
        <f aca="true">TABLE($C$194,$G$11,$C209,$G$9,T$194)</f>
        <v>88576.0104087819</v>
      </c>
      <c r="U209" s="1" t="n">
        <f aca="true">TABLE($C$194,$G$11,$C209,$G$9,U$194)</f>
        <v>89307.4153674595</v>
      </c>
      <c r="V209" s="1" t="n">
        <f aca="true">TABLE($C$194,$G$11,$C209,$G$9,V$194)</f>
        <v>90038.8203261372</v>
      </c>
      <c r="W209" s="1" t="n">
        <f aca="true">TABLE($C$194,$G$11,$C209,$G$9,W$194)</f>
        <v>90770.2252848149</v>
      </c>
      <c r="X209" s="1" t="n">
        <f aca="true">TABLE($C$194,$G$11,$C209,$G$9,X$194)</f>
        <v>91501.6302434926</v>
      </c>
      <c r="Y209" s="1" t="n">
        <f aca="true">TABLE($C$194,$G$11,$C209,$G$9,Y$194)</f>
        <v>92233.0352021703</v>
      </c>
      <c r="Z209" s="1" t="n">
        <f aca="true">TABLE($C$194,$G$11,$C209,$G$9,Z$194)</f>
        <v>92964.440160848</v>
      </c>
      <c r="AA209" s="1" t="n">
        <f aca="true">TABLE($C$194,$G$11,$C209,$G$9,AA$194)</f>
        <v>93695.8451195257</v>
      </c>
      <c r="AB209" s="1" t="n">
        <f aca="true">TABLE($C$194,$G$11,$C209,$G$9,AB$194)</f>
        <v>94427.2500782034</v>
      </c>
      <c r="AC209" s="1" t="n">
        <f aca="true">TABLE($C$194,$G$11,$C209,$G$9,AC$194)</f>
        <v>95158.655036881</v>
      </c>
      <c r="AD209" s="1" t="n">
        <f aca="true">TABLE($C$194,$G$11,$C209,$G$9,AD$194)</f>
        <v>95890.0599955587</v>
      </c>
      <c r="AE209" s="1" t="n">
        <f aca="true">TABLE($C$194,$G$11,$C209,$G$9,AE$194)</f>
        <v>96621.4649542364</v>
      </c>
      <c r="AF209" s="1" t="n">
        <f aca="true">TABLE($C$194,$G$11,$C209,$G$9,AF$194)</f>
        <v>97352.8699129141</v>
      </c>
      <c r="AG209" s="1" t="n">
        <f aca="true">TABLE($C$194,$G$11,$C209,$G$9,AG$194)</f>
        <v>98084.2748715918</v>
      </c>
      <c r="AH209" s="1" t="n">
        <f aca="true">TABLE($C$194,$G$11,$C209,$G$9,AH$194)</f>
        <v>98815.6798302695</v>
      </c>
      <c r="AI209" s="1" t="n">
        <f aca="true">TABLE($C$194,$G$11,$C209,$G$9,AI$194)</f>
        <v>99547.0847889472</v>
      </c>
      <c r="AJ209" s="1" t="n">
        <f aca="true">TABLE($C$194,$G$11,$C209,$G$9,AJ$194)</f>
        <v>100278.489747625</v>
      </c>
      <c r="AK209" s="1" t="n">
        <f aca="true">TABLE($C$194,$G$11,$C209,$G$9,AK$194)</f>
        <v>101009.894706303</v>
      </c>
      <c r="AL209" s="1" t="n">
        <f aca="true">TABLE($C$194,$G$11,$C209,$G$9,AL$194)</f>
        <v>101741.29966498</v>
      </c>
      <c r="AM209" s="1" t="n">
        <f aca="true">TABLE($C$194,$G$11,$C209,$G$9,AM$194)</f>
        <v>102472.704623658</v>
      </c>
      <c r="AN209" s="1" t="n">
        <f aca="true">TABLE($C$194,$G$11,$C209,$G$9,AN$194)</f>
        <v>103204.109582336</v>
      </c>
    </row>
    <row r="210" customFormat="false" ht="12.75" hidden="false" customHeight="false" outlineLevel="0" collapsed="false">
      <c r="C210" s="59" t="n">
        <f aca="false">+C209+25</f>
        <v>575</v>
      </c>
      <c r="D210" s="1" t="n">
        <f aca="true">TABLE($C$194,$G$11,$C210,$G$9,D$194)</f>
        <v>78101.7430192021</v>
      </c>
      <c r="E210" s="1" t="n">
        <f aca="true">TABLE($C$194,$G$11,$C210,$G$9,E$194)</f>
        <v>78833.1479778798</v>
      </c>
      <c r="F210" s="1" t="n">
        <f aca="true">TABLE($C$194,$G$11,$C210,$G$9,F$194)</f>
        <v>79564.5529365575</v>
      </c>
      <c r="G210" s="1" t="n">
        <f aca="true">TABLE($C$194,$G$11,$C210,$G$9,G$194)</f>
        <v>80295.9578952351</v>
      </c>
      <c r="H210" s="1" t="n">
        <f aca="true">TABLE($C$194,$G$11,$C210,$G$9,H$194)</f>
        <v>81027.3628539128</v>
      </c>
      <c r="I210" s="1" t="n">
        <f aca="true">TABLE($C$194,$G$11,$C210,$G$9,I$194)</f>
        <v>81758.7678125905</v>
      </c>
      <c r="J210" s="1" t="n">
        <f aca="true">TABLE($C$194,$G$11,$C210,$G$9,J$194)</f>
        <v>82490.1727712682</v>
      </c>
      <c r="K210" s="1" t="n">
        <f aca="true">TABLE($C$194,$G$11,$C210,$G$9,K$194)</f>
        <v>83221.5777299459</v>
      </c>
      <c r="L210" s="1" t="n">
        <f aca="true">TABLE($C$194,$G$11,$C210,$G$9,L$194)</f>
        <v>83952.9826886236</v>
      </c>
      <c r="M210" s="1" t="n">
        <f aca="true">TABLE($C$194,$G$11,$C210,$G$9,M$194)</f>
        <v>84684.3876473013</v>
      </c>
      <c r="N210" s="1" t="n">
        <f aca="true">TABLE($C$194,$G$11,$C210,$G$9,N$194)</f>
        <v>85415.792605979</v>
      </c>
      <c r="O210" s="1" t="n">
        <f aca="true">TABLE($C$194,$G$11,$C210,$G$9,O$194)</f>
        <v>86147.1975646566</v>
      </c>
      <c r="P210" s="1" t="n">
        <f aca="true">TABLE($C$194,$G$11,$C210,$G$9,P$194)</f>
        <v>86878.6025233343</v>
      </c>
      <c r="Q210" s="1" t="n">
        <f aca="true">TABLE($C$194,$G$11,$C210,$G$9,Q$194)</f>
        <v>87610.007482012</v>
      </c>
      <c r="R210" s="1" t="n">
        <f aca="true">TABLE($C$194,$G$11,$C210,$G$9,R$194)</f>
        <v>88341.4124406897</v>
      </c>
      <c r="S210" s="1" t="n">
        <f aca="true">TABLE($C$194,$G$11,$C210,$G$9,S$194)</f>
        <v>89072.8173993674</v>
      </c>
      <c r="T210" s="1" t="n">
        <f aca="true">TABLE($C$194,$G$11,$C210,$G$9,T$194)</f>
        <v>89804.2223580451</v>
      </c>
      <c r="U210" s="1" t="n">
        <f aca="true">TABLE($C$194,$G$11,$C210,$G$9,U$194)</f>
        <v>90535.6273167228</v>
      </c>
      <c r="V210" s="1" t="n">
        <f aca="true">TABLE($C$194,$G$11,$C210,$G$9,V$194)</f>
        <v>91267.0322754004</v>
      </c>
      <c r="W210" s="1" t="n">
        <f aca="true">TABLE($C$194,$G$11,$C210,$G$9,W$194)</f>
        <v>91998.4372340781</v>
      </c>
      <c r="X210" s="1" t="n">
        <f aca="true">TABLE($C$194,$G$11,$C210,$G$9,X$194)</f>
        <v>92729.8421927558</v>
      </c>
      <c r="Y210" s="1" t="n">
        <f aca="true">TABLE($C$194,$G$11,$C210,$G$9,Y$194)</f>
        <v>93461.2471514335</v>
      </c>
      <c r="Z210" s="1" t="n">
        <f aca="true">TABLE($C$194,$G$11,$C210,$G$9,Z$194)</f>
        <v>94192.6521101112</v>
      </c>
      <c r="AA210" s="1" t="n">
        <f aca="true">TABLE($C$194,$G$11,$C210,$G$9,AA$194)</f>
        <v>94924.0570687889</v>
      </c>
      <c r="AB210" s="1" t="n">
        <f aca="true">TABLE($C$194,$G$11,$C210,$G$9,AB$194)</f>
        <v>95655.4620274666</v>
      </c>
      <c r="AC210" s="1" t="n">
        <f aca="true">TABLE($C$194,$G$11,$C210,$G$9,AC$194)</f>
        <v>96386.8669861443</v>
      </c>
      <c r="AD210" s="1" t="n">
        <f aca="true">TABLE($C$194,$G$11,$C210,$G$9,AD$194)</f>
        <v>97118.2719448219</v>
      </c>
      <c r="AE210" s="1" t="n">
        <f aca="true">TABLE($C$194,$G$11,$C210,$G$9,AE$194)</f>
        <v>97849.6769034996</v>
      </c>
      <c r="AF210" s="1" t="n">
        <f aca="true">TABLE($C$194,$G$11,$C210,$G$9,AF$194)</f>
        <v>98581.0818621773</v>
      </c>
      <c r="AG210" s="1" t="n">
        <f aca="true">TABLE($C$194,$G$11,$C210,$G$9,AG$194)</f>
        <v>99312.486820855</v>
      </c>
      <c r="AH210" s="1" t="n">
        <f aca="true">TABLE($C$194,$G$11,$C210,$G$9,AH$194)</f>
        <v>100043.891779533</v>
      </c>
      <c r="AI210" s="1" t="n">
        <f aca="true">TABLE($C$194,$G$11,$C210,$G$9,AI$194)</f>
        <v>100775.29673821</v>
      </c>
      <c r="AJ210" s="1" t="n">
        <f aca="true">TABLE($C$194,$G$11,$C210,$G$9,AJ$194)</f>
        <v>101506.701696888</v>
      </c>
      <c r="AK210" s="1" t="n">
        <f aca="true">TABLE($C$194,$G$11,$C210,$G$9,AK$194)</f>
        <v>102238.106655566</v>
      </c>
      <c r="AL210" s="1" t="n">
        <f aca="true">TABLE($C$194,$G$11,$C210,$G$9,AL$194)</f>
        <v>102969.511614243</v>
      </c>
      <c r="AM210" s="1" t="n">
        <f aca="true">TABLE($C$194,$G$11,$C210,$G$9,AM$194)</f>
        <v>103700.916572921</v>
      </c>
      <c r="AN210" s="1" t="n">
        <f aca="true">TABLE($C$194,$G$11,$C210,$G$9,AN$194)</f>
        <v>104432.321531599</v>
      </c>
    </row>
    <row r="211" customFormat="false" ht="12.75" hidden="false" customHeight="false" outlineLevel="0" collapsed="false">
      <c r="C211" s="59" t="n">
        <f aca="false">+C210+25</f>
        <v>600</v>
      </c>
      <c r="D211" s="1" t="n">
        <f aca="true">TABLE($C$194,$G$11,$C211,$G$9,D$194)</f>
        <v>79333.9802507365</v>
      </c>
      <c r="E211" s="1" t="n">
        <f aca="true">TABLE($C$194,$G$11,$C211,$G$9,E$194)</f>
        <v>80065.3852094142</v>
      </c>
      <c r="F211" s="1" t="n">
        <f aca="true">TABLE($C$194,$G$11,$C211,$G$9,F$194)</f>
        <v>80796.7901680918</v>
      </c>
      <c r="G211" s="1" t="n">
        <f aca="true">TABLE($C$194,$G$11,$C211,$G$9,G$194)</f>
        <v>81528.1951267695</v>
      </c>
      <c r="H211" s="1" t="n">
        <f aca="true">TABLE($C$194,$G$11,$C211,$G$9,H$194)</f>
        <v>82259.6000854472</v>
      </c>
      <c r="I211" s="1" t="n">
        <f aca="true">TABLE($C$194,$G$11,$C211,$G$9,I$194)</f>
        <v>82991.0050441249</v>
      </c>
      <c r="J211" s="1" t="n">
        <f aca="true">TABLE($C$194,$G$11,$C211,$G$9,J$194)</f>
        <v>83722.4100028026</v>
      </c>
      <c r="K211" s="1" t="n">
        <f aca="true">TABLE($C$194,$G$11,$C211,$G$9,K$194)</f>
        <v>84453.8149614803</v>
      </c>
      <c r="L211" s="1" t="n">
        <f aca="true">TABLE($C$194,$G$11,$C211,$G$9,L$194)</f>
        <v>85185.219920158</v>
      </c>
      <c r="M211" s="1" t="n">
        <f aca="true">TABLE($C$194,$G$11,$C211,$G$9,M$194)</f>
        <v>85916.6248788356</v>
      </c>
      <c r="N211" s="1" t="n">
        <f aca="true">TABLE($C$194,$G$11,$C211,$G$9,N$194)</f>
        <v>86648.0298375133</v>
      </c>
      <c r="O211" s="1" t="n">
        <f aca="true">TABLE($C$194,$G$11,$C211,$G$9,O$194)</f>
        <v>87379.434796191</v>
      </c>
      <c r="P211" s="1" t="n">
        <f aca="true">TABLE($C$194,$G$11,$C211,$G$9,P$194)</f>
        <v>88110.8397548687</v>
      </c>
      <c r="Q211" s="1" t="n">
        <f aca="true">TABLE($C$194,$G$11,$C211,$G$9,Q$194)</f>
        <v>88842.2447135464</v>
      </c>
      <c r="R211" s="1" t="n">
        <f aca="true">TABLE($C$194,$G$11,$C211,$G$9,R$194)</f>
        <v>89573.6496722241</v>
      </c>
      <c r="S211" s="1" t="n">
        <f aca="true">TABLE($C$194,$G$11,$C211,$G$9,S$194)</f>
        <v>90305.0546309018</v>
      </c>
      <c r="T211" s="1" t="n">
        <f aca="true">TABLE($C$194,$G$11,$C211,$G$9,T$194)</f>
        <v>91036.4595895794</v>
      </c>
      <c r="U211" s="1" t="n">
        <f aca="true">TABLE($C$194,$G$11,$C211,$G$9,U$194)</f>
        <v>91767.8645482571</v>
      </c>
      <c r="V211" s="1" t="n">
        <f aca="true">TABLE($C$194,$G$11,$C211,$G$9,V$194)</f>
        <v>92499.2695069348</v>
      </c>
      <c r="W211" s="1" t="n">
        <f aca="true">TABLE($C$194,$G$11,$C211,$G$9,W$194)</f>
        <v>93230.6744656125</v>
      </c>
      <c r="X211" s="1" t="n">
        <f aca="true">TABLE($C$194,$G$11,$C211,$G$9,X$194)</f>
        <v>93962.0794242902</v>
      </c>
      <c r="Y211" s="1" t="n">
        <f aca="true">TABLE($C$194,$G$11,$C211,$G$9,Y$194)</f>
        <v>94693.4843829679</v>
      </c>
      <c r="Z211" s="1" t="n">
        <f aca="true">TABLE($C$194,$G$11,$C211,$G$9,Z$194)</f>
        <v>95424.8893416456</v>
      </c>
      <c r="AA211" s="1" t="n">
        <f aca="true">TABLE($C$194,$G$11,$C211,$G$9,AA$194)</f>
        <v>96156.2943003232</v>
      </c>
      <c r="AB211" s="1" t="n">
        <f aca="true">TABLE($C$194,$G$11,$C211,$G$9,AB$194)</f>
        <v>96887.6992590009</v>
      </c>
      <c r="AC211" s="1" t="n">
        <f aca="true">TABLE($C$194,$G$11,$C211,$G$9,AC$194)</f>
        <v>97619.1042176786</v>
      </c>
      <c r="AD211" s="1" t="n">
        <f aca="true">TABLE($C$194,$G$11,$C211,$G$9,AD$194)</f>
        <v>98350.5091763563</v>
      </c>
      <c r="AE211" s="1" t="n">
        <f aca="true">TABLE($C$194,$G$11,$C211,$G$9,AE$194)</f>
        <v>99081.914135034</v>
      </c>
      <c r="AF211" s="1" t="n">
        <f aca="true">TABLE($C$194,$G$11,$C211,$G$9,AF$194)</f>
        <v>99813.3190937117</v>
      </c>
      <c r="AG211" s="1" t="n">
        <f aca="true">TABLE($C$194,$G$11,$C211,$G$9,AG$194)</f>
        <v>100544.724052389</v>
      </c>
      <c r="AH211" s="1" t="n">
        <f aca="true">TABLE($C$194,$G$11,$C211,$G$9,AH$194)</f>
        <v>101276.129011067</v>
      </c>
      <c r="AI211" s="1" t="n">
        <f aca="true">TABLE($C$194,$G$11,$C211,$G$9,AI$194)</f>
        <v>102007.533969745</v>
      </c>
      <c r="AJ211" s="1" t="n">
        <f aca="true">TABLE($C$194,$G$11,$C211,$G$9,AJ$194)</f>
        <v>102738.938928422</v>
      </c>
      <c r="AK211" s="1" t="n">
        <f aca="true">TABLE($C$194,$G$11,$C211,$G$9,AK$194)</f>
        <v>103470.3438871</v>
      </c>
      <c r="AL211" s="1" t="n">
        <f aca="true">TABLE($C$194,$G$11,$C211,$G$9,AL$194)</f>
        <v>104201.748845778</v>
      </c>
      <c r="AM211" s="1" t="n">
        <f aca="true">TABLE($C$194,$G$11,$C211,$G$9,AM$194)</f>
        <v>104933.153804455</v>
      </c>
      <c r="AN211" s="1" t="n">
        <f aca="true">TABLE($C$194,$G$11,$C211,$G$9,AN$194)</f>
        <v>105664.558763133</v>
      </c>
    </row>
    <row r="212" customFormat="false" ht="12.75" hidden="false" customHeight="false" outlineLevel="0" collapsed="false">
      <c r="C212" s="59" t="n">
        <f aca="false">+C211+25</f>
        <v>625</v>
      </c>
      <c r="D212" s="1" t="n">
        <f aca="true">TABLE($C$194,$G$11,$C212,$G$9,D$194)</f>
        <v>80570.2599183446</v>
      </c>
      <c r="E212" s="1" t="n">
        <f aca="true">TABLE($C$194,$G$11,$C212,$G$9,E$194)</f>
        <v>81301.6648770223</v>
      </c>
      <c r="F212" s="1" t="n">
        <f aca="true">TABLE($C$194,$G$11,$C212,$G$9,F$194)</f>
        <v>82033.0698357</v>
      </c>
      <c r="G212" s="1" t="n">
        <f aca="true">TABLE($C$194,$G$11,$C212,$G$9,G$194)</f>
        <v>82764.4747943777</v>
      </c>
      <c r="H212" s="1" t="n">
        <f aca="true">TABLE($C$194,$G$11,$C212,$G$9,H$194)</f>
        <v>83495.8797530553</v>
      </c>
      <c r="I212" s="1" t="n">
        <f aca="true">TABLE($C$194,$G$11,$C212,$G$9,I$194)</f>
        <v>84227.284711733</v>
      </c>
      <c r="J212" s="1" t="n">
        <f aca="true">TABLE($C$194,$G$11,$C212,$G$9,J$194)</f>
        <v>84958.6896704107</v>
      </c>
      <c r="K212" s="1" t="n">
        <f aca="true">TABLE($C$194,$G$11,$C212,$G$9,K$194)</f>
        <v>85690.0946290884</v>
      </c>
      <c r="L212" s="1" t="n">
        <f aca="true">TABLE($C$194,$G$11,$C212,$G$9,L$194)</f>
        <v>86421.4995877661</v>
      </c>
      <c r="M212" s="1" t="n">
        <f aca="true">TABLE($C$194,$G$11,$C212,$G$9,M$194)</f>
        <v>87152.9045464438</v>
      </c>
      <c r="N212" s="1" t="n">
        <f aca="true">TABLE($C$194,$G$11,$C212,$G$9,N$194)</f>
        <v>87884.3095051215</v>
      </c>
      <c r="O212" s="1" t="n">
        <f aca="true">TABLE($C$194,$G$11,$C212,$G$9,O$194)</f>
        <v>88615.7144637991</v>
      </c>
      <c r="P212" s="1" t="n">
        <f aca="true">TABLE($C$194,$G$11,$C212,$G$9,P$194)</f>
        <v>89347.1194224768</v>
      </c>
      <c r="Q212" s="1" t="n">
        <f aca="true">TABLE($C$194,$G$11,$C212,$G$9,Q$194)</f>
        <v>90078.5243811545</v>
      </c>
      <c r="R212" s="1" t="n">
        <f aca="true">TABLE($C$194,$G$11,$C212,$G$9,R$194)</f>
        <v>90809.9293398322</v>
      </c>
      <c r="S212" s="1" t="n">
        <f aca="true">TABLE($C$194,$G$11,$C212,$G$9,S$194)</f>
        <v>91541.3342985099</v>
      </c>
      <c r="T212" s="1" t="n">
        <f aca="true">TABLE($C$194,$G$11,$C212,$G$9,T$194)</f>
        <v>92272.7392571876</v>
      </c>
      <c r="U212" s="1" t="n">
        <f aca="true">TABLE($C$194,$G$11,$C212,$G$9,U$194)</f>
        <v>93004.1442158653</v>
      </c>
      <c r="V212" s="1" t="n">
        <f aca="true">TABLE($C$194,$G$11,$C212,$G$9,V$194)</f>
        <v>93735.5491745429</v>
      </c>
      <c r="W212" s="1" t="n">
        <f aca="true">TABLE($C$194,$G$11,$C212,$G$9,W$194)</f>
        <v>94466.9541332206</v>
      </c>
      <c r="X212" s="1" t="n">
        <f aca="true">TABLE($C$194,$G$11,$C212,$G$9,X$194)</f>
        <v>95198.3590918983</v>
      </c>
      <c r="Y212" s="1" t="n">
        <f aca="true">TABLE($C$194,$G$11,$C212,$G$9,Y$194)</f>
        <v>95929.764050576</v>
      </c>
      <c r="Z212" s="1" t="n">
        <f aca="true">TABLE($C$194,$G$11,$C212,$G$9,Z$194)</f>
        <v>96661.1690092537</v>
      </c>
      <c r="AA212" s="1" t="n">
        <f aca="true">TABLE($C$194,$G$11,$C212,$G$9,AA$194)</f>
        <v>97392.5739679314</v>
      </c>
      <c r="AB212" s="1" t="n">
        <f aca="true">TABLE($C$194,$G$11,$C212,$G$9,AB$194)</f>
        <v>98123.9789266091</v>
      </c>
      <c r="AC212" s="1" t="n">
        <f aca="true">TABLE($C$194,$G$11,$C212,$G$9,AC$194)</f>
        <v>98855.3838852868</v>
      </c>
      <c r="AD212" s="1" t="n">
        <f aca="true">TABLE($C$194,$G$11,$C212,$G$9,AD$194)</f>
        <v>99586.7888439644</v>
      </c>
      <c r="AE212" s="1" t="n">
        <f aca="true">TABLE($C$194,$G$11,$C212,$G$9,AE$194)</f>
        <v>100318.193802642</v>
      </c>
      <c r="AF212" s="1" t="n">
        <f aca="true">TABLE($C$194,$G$11,$C212,$G$9,AF$194)</f>
        <v>101049.59876132</v>
      </c>
      <c r="AG212" s="1" t="n">
        <f aca="true">TABLE($C$194,$G$11,$C212,$G$9,AG$194)</f>
        <v>101781.003719997</v>
      </c>
      <c r="AH212" s="1" t="n">
        <f aca="true">TABLE($C$194,$G$11,$C212,$G$9,AH$194)</f>
        <v>102512.408678675</v>
      </c>
      <c r="AI212" s="1" t="n">
        <f aca="true">TABLE($C$194,$G$11,$C212,$G$9,AI$194)</f>
        <v>103243.813637353</v>
      </c>
      <c r="AJ212" s="1" t="n">
        <f aca="true">TABLE($C$194,$G$11,$C212,$G$9,AJ$194)</f>
        <v>103975.218596031</v>
      </c>
      <c r="AK212" s="1" t="n">
        <f aca="true">TABLE($C$194,$G$11,$C212,$G$9,AK$194)</f>
        <v>104706.623554708</v>
      </c>
      <c r="AL212" s="1" t="n">
        <f aca="true">TABLE($C$194,$G$11,$C212,$G$9,AL$194)</f>
        <v>105438.028513386</v>
      </c>
      <c r="AM212" s="1" t="n">
        <f aca="true">TABLE($C$194,$G$11,$C212,$G$9,AM$194)</f>
        <v>106169.433472064</v>
      </c>
      <c r="AN212" s="1" t="n">
        <f aca="true">TABLE($C$194,$G$11,$C212,$G$9,AN$194)</f>
        <v>106900.838430741</v>
      </c>
    </row>
    <row r="213" customFormat="false" ht="12.75" hidden="false" customHeight="false" outlineLevel="0" collapsed="false">
      <c r="C213" s="59" t="n">
        <f aca="false">+C212+25</f>
        <v>650</v>
      </c>
      <c r="D213" s="1" t="n">
        <f aca="true">TABLE($C$194,$G$11,$C213,$G$9,D$194)</f>
        <v>81810.5992612827</v>
      </c>
      <c r="E213" s="1" t="n">
        <f aca="true">TABLE($C$194,$G$11,$C213,$G$9,E$194)</f>
        <v>82542.0042199604</v>
      </c>
      <c r="F213" s="1" t="n">
        <f aca="true">TABLE($C$194,$G$11,$C213,$G$9,F$194)</f>
        <v>83273.4091786381</v>
      </c>
      <c r="G213" s="1" t="n">
        <f aca="true">TABLE($C$194,$G$11,$C213,$G$9,G$194)</f>
        <v>84004.8141373158</v>
      </c>
      <c r="H213" s="1" t="n">
        <f aca="true">TABLE($C$194,$G$11,$C213,$G$9,H$194)</f>
        <v>84736.2190959935</v>
      </c>
      <c r="I213" s="1" t="n">
        <f aca="true">TABLE($C$194,$G$11,$C213,$G$9,I$194)</f>
        <v>85467.6240546712</v>
      </c>
      <c r="J213" s="1" t="n">
        <f aca="true">TABLE($C$194,$G$11,$C213,$G$9,J$194)</f>
        <v>86199.0290133488</v>
      </c>
      <c r="K213" s="1" t="n">
        <f aca="true">TABLE($C$194,$G$11,$C213,$G$9,K$194)</f>
        <v>86930.4339720265</v>
      </c>
      <c r="L213" s="1" t="n">
        <f aca="true">TABLE($C$194,$G$11,$C213,$G$9,L$194)</f>
        <v>87661.8389307042</v>
      </c>
      <c r="M213" s="1" t="n">
        <f aca="true">TABLE($C$194,$G$11,$C213,$G$9,M$194)</f>
        <v>88393.2438893819</v>
      </c>
      <c r="N213" s="1" t="n">
        <f aca="true">TABLE($C$194,$G$11,$C213,$G$9,N$194)</f>
        <v>89124.6488480596</v>
      </c>
      <c r="O213" s="1" t="n">
        <f aca="true">TABLE($C$194,$G$11,$C213,$G$9,O$194)</f>
        <v>89856.0538067373</v>
      </c>
      <c r="P213" s="1" t="n">
        <f aca="true">TABLE($C$194,$G$11,$C213,$G$9,P$194)</f>
        <v>90587.458765415</v>
      </c>
      <c r="Q213" s="1" t="n">
        <f aca="true">TABLE($C$194,$G$11,$C213,$G$9,Q$194)</f>
        <v>91318.8637240926</v>
      </c>
      <c r="R213" s="1" t="n">
        <f aca="true">TABLE($C$194,$G$11,$C213,$G$9,R$194)</f>
        <v>92050.2686827703</v>
      </c>
      <c r="S213" s="1" t="n">
        <f aca="true">TABLE($C$194,$G$11,$C213,$G$9,S$194)</f>
        <v>92781.673641448</v>
      </c>
      <c r="T213" s="1" t="n">
        <f aca="true">TABLE($C$194,$G$11,$C213,$G$9,T$194)</f>
        <v>93513.0786001257</v>
      </c>
      <c r="U213" s="1" t="n">
        <f aca="true">TABLE($C$194,$G$11,$C213,$G$9,U$194)</f>
        <v>94244.4835588034</v>
      </c>
      <c r="V213" s="1" t="n">
        <f aca="true">TABLE($C$194,$G$11,$C213,$G$9,V$194)</f>
        <v>94975.8885174811</v>
      </c>
      <c r="W213" s="1" t="n">
        <f aca="true">TABLE($C$194,$G$11,$C213,$G$9,W$194)</f>
        <v>95707.2934761588</v>
      </c>
      <c r="X213" s="1" t="n">
        <f aca="true">TABLE($C$194,$G$11,$C213,$G$9,X$194)</f>
        <v>96438.6984348364</v>
      </c>
      <c r="Y213" s="1" t="n">
        <f aca="true">TABLE($C$194,$G$11,$C213,$G$9,Y$194)</f>
        <v>97170.1033935141</v>
      </c>
      <c r="Z213" s="1" t="n">
        <f aca="true">TABLE($C$194,$G$11,$C213,$G$9,Z$194)</f>
        <v>97901.5083521918</v>
      </c>
      <c r="AA213" s="1" t="n">
        <f aca="true">TABLE($C$194,$G$11,$C213,$G$9,AA$194)</f>
        <v>98632.9133108695</v>
      </c>
      <c r="AB213" s="1" t="n">
        <f aca="true">TABLE($C$194,$G$11,$C213,$G$9,AB$194)</f>
        <v>99364.3182695472</v>
      </c>
      <c r="AC213" s="1" t="n">
        <f aca="true">TABLE($C$194,$G$11,$C213,$G$9,AC$194)</f>
        <v>100095.723228225</v>
      </c>
      <c r="AD213" s="1" t="n">
        <f aca="true">TABLE($C$194,$G$11,$C213,$G$9,AD$194)</f>
        <v>100827.128186903</v>
      </c>
      <c r="AE213" s="1" t="n">
        <f aca="true">TABLE($C$194,$G$11,$C213,$G$9,AE$194)</f>
        <v>101558.53314558</v>
      </c>
      <c r="AF213" s="1" t="n">
        <f aca="true">TABLE($C$194,$G$11,$C213,$G$9,AF$194)</f>
        <v>102289.938104258</v>
      </c>
      <c r="AG213" s="1" t="n">
        <f aca="true">TABLE($C$194,$G$11,$C213,$G$9,AG$194)</f>
        <v>103021.343062936</v>
      </c>
      <c r="AH213" s="1" t="n">
        <f aca="true">TABLE($C$194,$G$11,$C213,$G$9,AH$194)</f>
        <v>103752.748021613</v>
      </c>
      <c r="AI213" s="1" t="n">
        <f aca="true">TABLE($C$194,$G$11,$C213,$G$9,AI$194)</f>
        <v>104484.152980291</v>
      </c>
      <c r="AJ213" s="1" t="n">
        <f aca="true">TABLE($C$194,$G$11,$C213,$G$9,AJ$194)</f>
        <v>105215.557938969</v>
      </c>
      <c r="AK213" s="1" t="n">
        <f aca="true">TABLE($C$194,$G$11,$C213,$G$9,AK$194)</f>
        <v>105946.962897646</v>
      </c>
      <c r="AL213" s="1" t="n">
        <f aca="true">TABLE($C$194,$G$11,$C213,$G$9,AL$194)</f>
        <v>106678.367856324</v>
      </c>
      <c r="AM213" s="1" t="n">
        <f aca="true">TABLE($C$194,$G$11,$C213,$G$9,AM$194)</f>
        <v>107409.772815002</v>
      </c>
      <c r="AN213" s="1" t="n">
        <f aca="true">TABLE($C$194,$G$11,$C213,$G$9,AN$194)</f>
        <v>108141.177773679</v>
      </c>
    </row>
    <row r="214" customFormat="false" ht="12.75" hidden="false" customHeight="false" outlineLevel="0" collapsed="false">
      <c r="C214" s="59" t="n">
        <f aca="false">+C213+25</f>
        <v>675</v>
      </c>
      <c r="D214" s="1" t="n">
        <f aca="true">TABLE($C$194,$G$11,$C214,$G$9,D$194)</f>
        <v>83055.0156047303</v>
      </c>
      <c r="E214" s="1" t="n">
        <f aca="true">TABLE($C$194,$G$11,$C214,$G$9,E$194)</f>
        <v>83786.4205634079</v>
      </c>
      <c r="F214" s="1" t="n">
        <f aca="true">TABLE($C$194,$G$11,$C214,$G$9,F$194)</f>
        <v>84517.8255220856</v>
      </c>
      <c r="G214" s="1" t="n">
        <f aca="true">TABLE($C$194,$G$11,$C214,$G$9,G$194)</f>
        <v>85249.2304807633</v>
      </c>
      <c r="H214" s="1" t="n">
        <f aca="true">TABLE($C$194,$G$11,$C214,$G$9,H$194)</f>
        <v>85980.635439441</v>
      </c>
      <c r="I214" s="1" t="n">
        <f aca="true">TABLE($C$194,$G$11,$C214,$G$9,I$194)</f>
        <v>86712.0403981187</v>
      </c>
      <c r="J214" s="1" t="n">
        <f aca="true">TABLE($C$194,$G$11,$C214,$G$9,J$194)</f>
        <v>87443.4453567964</v>
      </c>
      <c r="K214" s="1" t="n">
        <f aca="true">TABLE($C$194,$G$11,$C214,$G$9,K$194)</f>
        <v>88174.8503154741</v>
      </c>
      <c r="L214" s="1" t="n">
        <f aca="true">TABLE($C$194,$G$11,$C214,$G$9,L$194)</f>
        <v>88906.2552741517</v>
      </c>
      <c r="M214" s="1" t="n">
        <f aca="true">TABLE($C$194,$G$11,$C214,$G$9,M$194)</f>
        <v>89637.6602328294</v>
      </c>
      <c r="N214" s="1" t="n">
        <f aca="true">TABLE($C$194,$G$11,$C214,$G$9,N$194)</f>
        <v>90369.0651915071</v>
      </c>
      <c r="O214" s="1" t="n">
        <f aca="true">TABLE($C$194,$G$11,$C214,$G$9,O$194)</f>
        <v>91100.4701501848</v>
      </c>
      <c r="P214" s="1" t="n">
        <f aca="true">TABLE($C$194,$G$11,$C214,$G$9,P$194)</f>
        <v>91831.8751088625</v>
      </c>
      <c r="Q214" s="1" t="n">
        <f aca="true">TABLE($C$194,$G$11,$C214,$G$9,Q$194)</f>
        <v>92563.2800675402</v>
      </c>
      <c r="R214" s="1" t="n">
        <f aca="true">TABLE($C$194,$G$11,$C214,$G$9,R$194)</f>
        <v>93294.6850262179</v>
      </c>
      <c r="S214" s="1" t="n">
        <f aca="true">TABLE($C$194,$G$11,$C214,$G$9,S$194)</f>
        <v>94026.0899848956</v>
      </c>
      <c r="T214" s="1" t="n">
        <f aca="true">TABLE($C$194,$G$11,$C214,$G$9,T$194)</f>
        <v>94757.4949435732</v>
      </c>
      <c r="U214" s="1" t="n">
        <f aca="true">TABLE($C$194,$G$11,$C214,$G$9,U$194)</f>
        <v>95488.8999022509</v>
      </c>
      <c r="V214" s="1" t="n">
        <f aca="true">TABLE($C$194,$G$11,$C214,$G$9,V$194)</f>
        <v>96220.3048609286</v>
      </c>
      <c r="W214" s="1" t="n">
        <f aca="true">TABLE($C$194,$G$11,$C214,$G$9,W$194)</f>
        <v>96951.7098196063</v>
      </c>
      <c r="X214" s="1" t="n">
        <f aca="true">TABLE($C$194,$G$11,$C214,$G$9,X$194)</f>
        <v>97683.114778284</v>
      </c>
      <c r="Y214" s="1" t="n">
        <f aca="true">TABLE($C$194,$G$11,$C214,$G$9,Y$194)</f>
        <v>98414.5197369617</v>
      </c>
      <c r="Z214" s="1" t="n">
        <f aca="true">TABLE($C$194,$G$11,$C214,$G$9,Z$194)</f>
        <v>99145.9246956394</v>
      </c>
      <c r="AA214" s="1" t="n">
        <f aca="true">TABLE($C$194,$G$11,$C214,$G$9,AA$194)</f>
        <v>99877.329654317</v>
      </c>
      <c r="AB214" s="1" t="n">
        <f aca="true">TABLE($C$194,$G$11,$C214,$G$9,AB$194)</f>
        <v>100608.734612995</v>
      </c>
      <c r="AC214" s="1" t="n">
        <f aca="true">TABLE($C$194,$G$11,$C214,$G$9,AC$194)</f>
        <v>101340.139571672</v>
      </c>
      <c r="AD214" s="1" t="n">
        <f aca="true">TABLE($C$194,$G$11,$C214,$G$9,AD$194)</f>
        <v>102071.54453035</v>
      </c>
      <c r="AE214" s="1" t="n">
        <f aca="true">TABLE($C$194,$G$11,$C214,$G$9,AE$194)</f>
        <v>102802.949489028</v>
      </c>
      <c r="AF214" s="1" t="n">
        <f aca="true">TABLE($C$194,$G$11,$C214,$G$9,AF$194)</f>
        <v>103534.354447705</v>
      </c>
      <c r="AG214" s="1" t="n">
        <f aca="true">TABLE($C$194,$G$11,$C214,$G$9,AG$194)</f>
        <v>104265.759406383</v>
      </c>
      <c r="AH214" s="1" t="n">
        <f aca="true">TABLE($C$194,$G$11,$C214,$G$9,AH$194)</f>
        <v>104997.164365061</v>
      </c>
      <c r="AI214" s="1" t="n">
        <f aca="true">TABLE($C$194,$G$11,$C214,$G$9,AI$194)</f>
        <v>105728.569323739</v>
      </c>
      <c r="AJ214" s="1" t="n">
        <f aca="true">TABLE($C$194,$G$11,$C214,$G$9,AJ$194)</f>
        <v>106459.974282416</v>
      </c>
      <c r="AK214" s="1" t="n">
        <f aca="true">TABLE($C$194,$G$11,$C214,$G$9,AK$194)</f>
        <v>107191.379241094</v>
      </c>
      <c r="AL214" s="1" t="n">
        <f aca="true">TABLE($C$194,$G$11,$C214,$G$9,AL$194)</f>
        <v>107922.784199772</v>
      </c>
      <c r="AM214" s="1" t="n">
        <f aca="true">TABLE($C$194,$G$11,$C214,$G$9,AM$194)</f>
        <v>108654.189158449</v>
      </c>
      <c r="AN214" s="1" t="n">
        <f aca="true">TABLE($C$194,$G$11,$C214,$G$9,AN$194)</f>
        <v>109385.594117127</v>
      </c>
    </row>
    <row r="215" customFormat="false" ht="12.75" hidden="false" customHeight="false" outlineLevel="0" collapsed="false">
      <c r="C215" s="59" t="n">
        <f aca="false">+C214+25</f>
        <v>700</v>
      </c>
      <c r="D215" s="1" t="n">
        <f aca="true">TABLE($C$194,$G$11,$C215,$G$9,D$194)</f>
        <v>84303.5263602557</v>
      </c>
      <c r="E215" s="1" t="n">
        <f aca="true">TABLE($C$194,$G$11,$C215,$G$9,E$194)</f>
        <v>85034.9313189334</v>
      </c>
      <c r="F215" s="1" t="n">
        <f aca="true">TABLE($C$194,$G$11,$C215,$G$9,F$194)</f>
        <v>85766.336277611</v>
      </c>
      <c r="G215" s="1" t="n">
        <f aca="true">TABLE($C$194,$G$11,$C215,$G$9,G$194)</f>
        <v>86497.7412362887</v>
      </c>
      <c r="H215" s="1" t="n">
        <f aca="true">TABLE($C$194,$G$11,$C215,$G$9,H$194)</f>
        <v>87229.1461949664</v>
      </c>
      <c r="I215" s="1" t="n">
        <f aca="true">TABLE($C$194,$G$11,$C215,$G$9,I$194)</f>
        <v>87960.5511536441</v>
      </c>
      <c r="J215" s="1" t="n">
        <f aca="true">TABLE($C$194,$G$11,$C215,$G$9,J$194)</f>
        <v>88691.9561123218</v>
      </c>
      <c r="K215" s="1" t="n">
        <f aca="true">TABLE($C$194,$G$11,$C215,$G$9,K$194)</f>
        <v>89423.3610709995</v>
      </c>
      <c r="L215" s="1" t="n">
        <f aca="true">TABLE($C$194,$G$11,$C215,$G$9,L$194)</f>
        <v>90154.7660296772</v>
      </c>
      <c r="M215" s="1" t="n">
        <f aca="true">TABLE($C$194,$G$11,$C215,$G$9,M$194)</f>
        <v>90886.1709883548</v>
      </c>
      <c r="N215" s="1" t="n">
        <f aca="true">TABLE($C$194,$G$11,$C215,$G$9,N$194)</f>
        <v>91617.5759470325</v>
      </c>
      <c r="O215" s="1" t="n">
        <f aca="true">TABLE($C$194,$G$11,$C215,$G$9,O$194)</f>
        <v>92348.9809057102</v>
      </c>
      <c r="P215" s="1" t="n">
        <f aca="true">TABLE($C$194,$G$11,$C215,$G$9,P$194)</f>
        <v>93080.3858643879</v>
      </c>
      <c r="Q215" s="1" t="n">
        <f aca="true">TABLE($C$194,$G$11,$C215,$G$9,Q$194)</f>
        <v>93811.7908230656</v>
      </c>
      <c r="R215" s="1" t="n">
        <f aca="true">TABLE($C$194,$G$11,$C215,$G$9,R$194)</f>
        <v>94543.1957817433</v>
      </c>
      <c r="S215" s="1" t="n">
        <f aca="true">TABLE($C$194,$G$11,$C215,$G$9,S$194)</f>
        <v>95274.600740421</v>
      </c>
      <c r="T215" s="1" t="n">
        <f aca="true">TABLE($C$194,$G$11,$C215,$G$9,T$194)</f>
        <v>96006.0056990986</v>
      </c>
      <c r="U215" s="1" t="n">
        <f aca="true">TABLE($C$194,$G$11,$C215,$G$9,U$194)</f>
        <v>96737.4106577763</v>
      </c>
      <c r="V215" s="1" t="n">
        <f aca="true">TABLE($C$194,$G$11,$C215,$G$9,V$194)</f>
        <v>97468.815616454</v>
      </c>
      <c r="W215" s="1" t="n">
        <f aca="true">TABLE($C$194,$G$11,$C215,$G$9,W$194)</f>
        <v>98200.2205751317</v>
      </c>
      <c r="X215" s="1" t="n">
        <f aca="true">TABLE($C$194,$G$11,$C215,$G$9,X$194)</f>
        <v>98931.6255338094</v>
      </c>
      <c r="Y215" s="1" t="n">
        <f aca="true">TABLE($C$194,$G$11,$C215,$G$9,Y$194)</f>
        <v>99663.0304924871</v>
      </c>
      <c r="Z215" s="1" t="n">
        <f aca="true">TABLE($C$194,$G$11,$C215,$G$9,Z$194)</f>
        <v>100394.435451165</v>
      </c>
      <c r="AA215" s="1" t="n">
        <f aca="true">TABLE($C$194,$G$11,$C215,$G$9,AA$194)</f>
        <v>101125.840409842</v>
      </c>
      <c r="AB215" s="1" t="n">
        <f aca="true">TABLE($C$194,$G$11,$C215,$G$9,AB$194)</f>
        <v>101857.24536852</v>
      </c>
      <c r="AC215" s="1" t="n">
        <f aca="true">TABLE($C$194,$G$11,$C215,$G$9,AC$194)</f>
        <v>102588.650327198</v>
      </c>
      <c r="AD215" s="1" t="n">
        <f aca="true">TABLE($C$194,$G$11,$C215,$G$9,AD$194)</f>
        <v>103320.055285876</v>
      </c>
      <c r="AE215" s="1" t="n">
        <f aca="true">TABLE($C$194,$G$11,$C215,$G$9,AE$194)</f>
        <v>104051.460244553</v>
      </c>
      <c r="AF215" s="1" t="n">
        <f aca="true">TABLE($C$194,$G$11,$C215,$G$9,AF$194)</f>
        <v>104782.865203231</v>
      </c>
      <c r="AG215" s="1" t="n">
        <f aca="true">TABLE($C$194,$G$11,$C215,$G$9,AG$194)</f>
        <v>105514.270161909</v>
      </c>
      <c r="AH215" s="1" t="n">
        <f aca="true">TABLE($C$194,$G$11,$C215,$G$9,AH$194)</f>
        <v>106245.675120586</v>
      </c>
      <c r="AI215" s="1" t="n">
        <f aca="true">TABLE($C$194,$G$11,$C215,$G$9,AI$194)</f>
        <v>106977.080079264</v>
      </c>
      <c r="AJ215" s="1" t="n">
        <f aca="true">TABLE($C$194,$G$11,$C215,$G$9,AJ$194)</f>
        <v>107708.485037942</v>
      </c>
      <c r="AK215" s="1" t="n">
        <f aca="true">TABLE($C$194,$G$11,$C215,$G$9,AK$194)</f>
        <v>108439.889996619</v>
      </c>
      <c r="AL215" s="1" t="n">
        <f aca="true">TABLE($C$194,$G$11,$C215,$G$9,AL$194)</f>
        <v>109171.294955297</v>
      </c>
      <c r="AM215" s="1" t="n">
        <f aca="true">TABLE($C$194,$G$11,$C215,$G$9,AM$194)</f>
        <v>109902.699913975</v>
      </c>
      <c r="AN215" s="1" t="n">
        <f aca="true">TABLE($C$194,$G$11,$C215,$G$9,AN$194)</f>
        <v>110634.104872652</v>
      </c>
    </row>
    <row r="216" customFormat="false" ht="12.75" hidden="false" customHeight="false" outlineLevel="0" collapsed="false">
      <c r="C216" s="60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customFormat="false" ht="12.75" hidden="false" customHeight="false" outlineLevel="0" collapsed="false">
      <c r="C217" s="60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customFormat="false" ht="12.75" hidden="false" customHeight="false" outlineLevel="0" collapsed="false">
      <c r="B218" s="0" t="s">
        <v>62</v>
      </c>
      <c r="C218" s="60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21" customFormat="false" ht="12.75" hidden="false" customHeight="false" outlineLevel="0" collapsed="false">
      <c r="B221" s="16" t="s">
        <v>47</v>
      </c>
      <c r="D221" s="1" t="n">
        <f aca="false">((D46)*(1+$G$14/12)^($A$64-$A51+1))-(D46)</f>
        <v>372.398694519243</v>
      </c>
      <c r="E221" s="1" t="n">
        <f aca="false">((E46)*(1+$G$14/12)^($A$64-$A51+1))-(E46)</f>
        <v>372.398694519243</v>
      </c>
      <c r="F221" s="1" t="n">
        <f aca="false">+((F46)*(1+$G$14/12)^($A$68-$A51+1))-(F46)</f>
        <v>243.509019936447</v>
      </c>
      <c r="G221" s="1" t="n">
        <f aca="false">+((G46)*(1+$G$14/12)^($A$68-$A51+1))-(G46)</f>
        <v>243.509019936447</v>
      </c>
      <c r="H221" s="1" t="n">
        <f aca="false">((H46)*(1+$G$14/12)^($A$70-$A51+1))-(H46)</f>
        <v>272.643592283918</v>
      </c>
      <c r="I221" s="1" t="n">
        <f aca="false">((I46)*(1+$G$14/12)^($A$70-$A51+1))-(I46)</f>
        <v>272.643592283918</v>
      </c>
      <c r="J221" s="1" t="n">
        <f aca="false">((J46)*(1+$G$14/12)^($A$74-$A51+1))-(J46)</f>
        <v>511.811920562025</v>
      </c>
      <c r="K221" s="1" t="n">
        <f aca="false">((K46)*(1+$G$14/12)^($A$74-$A51+1))-(K46)</f>
        <v>511.811920562025</v>
      </c>
      <c r="L221" s="1" t="n">
        <f aca="false">((L46)*(1+$G$14/12)^($A$74-$A51+1))-(L46)</f>
        <v>511.811920562025</v>
      </c>
      <c r="M221" s="1" t="n">
        <f aca="false">((M46)*(1+$G$14/12)^($A$74-$A51+1))-(M46)</f>
        <v>511.811920562025</v>
      </c>
      <c r="N221" s="1" t="n">
        <f aca="false">((N46)*(1+$G$14/12)^($A$76-$A51+1))-(N46)</f>
        <v>555.106134662236</v>
      </c>
      <c r="O221" s="1" t="n">
        <f aca="false">((O46)*(1+$G$14/12)^($A$76-$A51+1))-(O46)</f>
        <v>555.106134662236</v>
      </c>
      <c r="P221" s="38" t="n">
        <f aca="false">((P46)*(1+$G$14/12)^($A$83-$A51+1))-(P46)</f>
        <v>723.926699413917</v>
      </c>
      <c r="Q221" s="1" t="n">
        <f aca="false">((Q46)*(1+$G$14/12)^($A$83-$A51+1))-(Q46)</f>
        <v>723.926699413917</v>
      </c>
      <c r="R221" s="1" t="n">
        <f aca="false">((R46)*(1+$G$14/12)^($A$85-$A51+1))-(R46)</f>
        <v>538.195687086375</v>
      </c>
      <c r="S221" s="1" t="n">
        <f aca="false">((S46)*(1+$G$14/12)^($A$85-$A51+1))-(S46)</f>
        <v>538.195687086375</v>
      </c>
      <c r="T221" s="1" t="n">
        <f aca="false">((T46)*(1+$G$14/12)^($A$85-$A51+1))-(T46)</f>
        <v>538.195687086375</v>
      </c>
      <c r="U221" s="1" t="n">
        <f aca="false">((U46)*(1+$G$14/12)^($A$85-$A51+1))-(U46)</f>
        <v>538.195687086375</v>
      </c>
      <c r="V221" s="1" t="n">
        <f aca="false">((V46)*(1+$G$14/12)^($A$88-$A51+1))-(V46)</f>
        <v>586.288685102771</v>
      </c>
      <c r="W221" s="1" t="n">
        <f aca="false">((W46)*(1+$G$14/12)^($A$88-$A51+1))-(W46)</f>
        <v>586.288685102771</v>
      </c>
    </row>
    <row r="222" customFormat="false" ht="12.75" hidden="false" customHeight="false" outlineLevel="0" collapsed="false">
      <c r="A222" s="0" t="n">
        <v>1</v>
      </c>
      <c r="B222" s="19" t="n">
        <v>36586</v>
      </c>
      <c r="D222" s="18" t="n">
        <f aca="false">((D51*$G$16)*(1+$G$14/12)^($A$64-$A51+1))-(D51*$G$16)</f>
        <v>186.199347259621</v>
      </c>
      <c r="E222" s="18" t="n">
        <f aca="false">((E51*$G$16)*(1+$G$14/12)^($A$64-$A51+1))-(E51*$G$16)</f>
        <v>0</v>
      </c>
      <c r="F222" s="18" t="n">
        <f aca="false">((F51*$G$16)*(1+$G$14/12)^($A$68-$A51+1))-(F51*$G$16)</f>
        <v>0</v>
      </c>
      <c r="G222" s="18" t="n">
        <f aca="false">((G51*$G$16)*(1+$G$14/12)^($A$68-$A51+1))-(G51*$G$16)</f>
        <v>0</v>
      </c>
      <c r="H222" s="18" t="n">
        <f aca="false">((H51*$G$16)*(1+$G$14/12)^($A$70-$A51+1))-(H51*$G$16)</f>
        <v>0</v>
      </c>
      <c r="I222" s="18" t="n">
        <f aca="false">((I51*$G$16)*(1+$G$14/12)^($A$70-$A51+1))-(I51*$G$16)</f>
        <v>0</v>
      </c>
      <c r="J222" s="18" t="n">
        <f aca="false">((J51*$G$16)*(1+$G$14/12)^($A$74-$A51+1))-(J51*$G$16)</f>
        <v>0</v>
      </c>
      <c r="K222" s="18" t="n">
        <f aca="false">((K51*$G$16)*(1+$G$14/12)^($A$74-$A51+1))-(K51*$G$16)</f>
        <v>0</v>
      </c>
      <c r="L222" s="18" t="n">
        <f aca="false">((L51*$G$16)*(1+$G$14/12)^($A$74-$A51+1))-(L51*$G$16)</f>
        <v>0</v>
      </c>
      <c r="M222" s="18" t="n">
        <f aca="false">((M51*$G$16)*(1+$G$14/12)^($A$74-$A51+1))-(M51*$G$16)</f>
        <v>0</v>
      </c>
      <c r="N222" s="18" t="n">
        <f aca="false">((N51*$G$16)*(1+$G$14/12)^($A$76-$A51+1))-(N51*$G$16)</f>
        <v>0</v>
      </c>
      <c r="O222" s="18" t="n">
        <f aca="false">((O51*$G$16)*(1+$G$14/12)^($A$76-$A51+1))-(O51*$G$16)</f>
        <v>0</v>
      </c>
      <c r="P222" s="18" t="n">
        <f aca="false">((P51*$G$16)*(1+$G$14/12)^($A$83-$A51+1))-(P51*$G$16)</f>
        <v>0</v>
      </c>
      <c r="Q222" s="18" t="n">
        <f aca="false">((Q51*$G$16)*(1+$G$14/12)^($A$83-$A51+1))-(Q51*$G$16)</f>
        <v>0</v>
      </c>
      <c r="R222" s="18" t="n">
        <f aca="false">((R51*$G$16)*(1+$G$14/12)^($A$85-$A51+1))-(R51*$G$16)</f>
        <v>0</v>
      </c>
      <c r="S222" s="18" t="n">
        <f aca="false">((S51*$G$16)*(1+$G$14/12)^($A$85-$A51+1))-(S51*$G$16)</f>
        <v>0</v>
      </c>
      <c r="T222" s="18" t="n">
        <f aca="false">((T51*$G$16)*(1+$G$14/12)^($A$85-$A51+1))-(T51*$G$16)</f>
        <v>0</v>
      </c>
      <c r="U222" s="18" t="n">
        <f aca="false">((U51*$G$16)*(1+$G$14/12)^($A$85-$A51+1))-(U51*$G$16)</f>
        <v>0</v>
      </c>
      <c r="V222" s="18" t="n">
        <f aca="false">((V51*$G$16)*(1+$G$14/12)^($A$88-$A51+1))-(V51*$G$16)</f>
        <v>0</v>
      </c>
      <c r="W222" s="18" t="n">
        <f aca="false">((W51*$G$16)*(1+$G$14/12)^($A$88-$A51+1))-(W51*$G$16)</f>
        <v>0</v>
      </c>
    </row>
    <row r="223" customFormat="false" ht="12.75" hidden="false" customHeight="false" outlineLevel="0" collapsed="false">
      <c r="A223" s="0" t="n">
        <v>2</v>
      </c>
      <c r="B223" s="19" t="n">
        <v>36617</v>
      </c>
      <c r="D223" s="18" t="n">
        <f aca="false">((D52*$G$16)*(1+$G$14/12)^($A$64-$A52+1))-(D52*$G$16)</f>
        <v>189.488416875517</v>
      </c>
      <c r="E223" s="18" t="n">
        <f aca="false">((E52*$G$16)*(1+$G$14/12)^($A$64-$A52+1))-(E52*$G$16)</f>
        <v>141.121421937986</v>
      </c>
      <c r="F223" s="18" t="n">
        <f aca="false">((F52*$G$16)*(1+$G$14/12)^($A$68-$A52+1))-(F52*$G$16)</f>
        <v>0</v>
      </c>
      <c r="G223" s="18" t="n">
        <f aca="false">((G52*$G$16)*(1+$G$14/12)^($A$68-$A52+1))-(G52*$G$16)</f>
        <v>0</v>
      </c>
      <c r="H223" s="18" t="n">
        <f aca="false">((H52*$G$16)*(1+$G$14/12)^($A$70-$A52+1))-(H52*$G$16)</f>
        <v>0</v>
      </c>
      <c r="I223" s="18" t="n">
        <f aca="false">((I52*$G$16)*(1+$G$14/12)^($A$70-$A52+1))-(I52*$G$16)</f>
        <v>0</v>
      </c>
      <c r="J223" s="18" t="n">
        <f aca="false">((J52*$G$16)*(1+$G$14/12)^($A$74-$A52+1))-(J52*$G$16)</f>
        <v>162.805295325976</v>
      </c>
      <c r="K223" s="18" t="n">
        <f aca="false">((K52*$G$16)*(1+$G$14/12)^($A$74-$A52+1))-(K52*$G$16)</f>
        <v>162.805295325976</v>
      </c>
      <c r="L223" s="18" t="n">
        <f aca="false">((L52*$G$16)*(1+$G$14/12)^($A$74-$A52+1))-(L52*$G$16)</f>
        <v>162.805295325976</v>
      </c>
      <c r="M223" s="18" t="n">
        <f aca="false">((M52*$G$16)*(1+$G$14/12)^($A$74-$A52+1))-(M52*$G$16)</f>
        <v>162.805295325976</v>
      </c>
      <c r="N223" s="18" t="n">
        <f aca="false">((N52*$G$16)*(1+$G$14/12)^($A$76-$A52+1))-(N52*$G$16)</f>
        <v>177.302440064861</v>
      </c>
      <c r="O223" s="18" t="n">
        <f aca="false">((O52*$G$16)*(1+$G$14/12)^($A$76-$A52+1))-(O52*$G$16)</f>
        <v>177.302440064861</v>
      </c>
      <c r="P223" s="18" t="n">
        <f aca="false">((P52*$G$16)*(1+$G$14/12)^($A$83-$A52+1))-(P52*$G$16)</f>
        <v>233.17851866988</v>
      </c>
      <c r="Q223" s="18" t="n">
        <f aca="false">((Q52*$G$16)*(1+$G$14/12)^($A$83-$A52+1))-(Q52*$G$16)</f>
        <v>233.17851866988</v>
      </c>
      <c r="R223" s="18" t="n">
        <f aca="false">((R52*$G$16)*(1+$G$14/12)^($A$85-$A52+1))-(R52*$G$16)</f>
        <v>0</v>
      </c>
      <c r="S223" s="18" t="n">
        <f aca="false">((S52*$G$16)*(1+$G$14/12)^($A$85-$A52+1))-(S52*$G$16)</f>
        <v>0</v>
      </c>
      <c r="T223" s="18" t="n">
        <f aca="false">((T52*$G$16)*(1+$G$14/12)^($A$85-$A52+1))-(T52*$G$16)</f>
        <v>0</v>
      </c>
      <c r="U223" s="18" t="n">
        <f aca="false">((U52*$G$16)*(1+$G$14/12)^($A$85-$A52+1))-(U52*$G$16)</f>
        <v>0</v>
      </c>
      <c r="V223" s="18" t="n">
        <f aca="false">((V52*$G$16)*(1+$G$14/12)^($A$88-$A52+1))-(V52*$G$16)</f>
        <v>0</v>
      </c>
      <c r="W223" s="18" t="n">
        <f aca="false">((W52*$G$16)*(1+$G$14/12)^($A$88-$A52+1))-(W52*$G$16)</f>
        <v>0</v>
      </c>
    </row>
    <row r="224" customFormat="false" ht="12.75" hidden="false" customHeight="false" outlineLevel="0" collapsed="false">
      <c r="A224" s="0" t="n">
        <v>3</v>
      </c>
      <c r="B224" s="19" t="n">
        <v>36647</v>
      </c>
      <c r="D224" s="18" t="n">
        <f aca="false">((D53*$G$16)*(1+$G$14/12)^($A$64-$A53+1))-(D53*$G$16)</f>
        <v>174.249811518687</v>
      </c>
      <c r="E224" s="18" t="n">
        <f aca="false">((E53*$G$16)*(1+$G$14/12)^($A$64-$A53+1))-(E53*$G$16)</f>
        <v>163.740399084603</v>
      </c>
      <c r="F224" s="18" t="n">
        <f aca="false">((F53*$G$16)*(1+$G$14/12)^($A$68-$A53+1))-(F53*$G$16)</f>
        <v>214.806717125671</v>
      </c>
      <c r="G224" s="18" t="n">
        <f aca="false">((G53*$G$16)*(1+$G$14/12)^($A$68-$A53+1))-(G53*$G$16)</f>
        <v>214.806717125671</v>
      </c>
      <c r="H224" s="18" t="n">
        <f aca="false">((H53*$G$16)*(1+$G$14/12)^($A$70-$A53+1))-(H53*$G$16)</f>
        <v>0</v>
      </c>
      <c r="I224" s="18" t="n">
        <f aca="false">((I53*$G$16)*(1+$G$14/12)^($A$70-$A53+1))-(I53*$G$16)</f>
        <v>0</v>
      </c>
      <c r="J224" s="18" t="n">
        <f aca="false">((J53*$G$16)*(1+$G$14/12)^($A$74-$A53+1))-(J53*$G$16)</f>
        <v>0</v>
      </c>
      <c r="K224" s="18" t="n">
        <f aca="false">((K53*$G$16)*(1+$G$14/12)^($A$74-$A53+1))-(K53*$G$16)</f>
        <v>0</v>
      </c>
      <c r="L224" s="18" t="n">
        <f aca="false">((L53*$G$16)*(1+$G$14/12)^($A$74-$A53+1))-(L53*$G$16)</f>
        <v>0</v>
      </c>
      <c r="M224" s="18" t="n">
        <f aca="false">((M53*$G$16)*(1+$G$14/12)^($A$74-$A53+1))-(M53*$G$16)</f>
        <v>0</v>
      </c>
      <c r="N224" s="18" t="n">
        <f aca="false">((N53*$G$16)*(1+$G$14/12)^($A$76-$A53+1))-(N53*$G$16)</f>
        <v>0</v>
      </c>
      <c r="O224" s="18" t="n">
        <f aca="false">((O53*$G$16)*(1+$G$14/12)^($A$76-$A53+1))-(O53*$G$16)</f>
        <v>0</v>
      </c>
      <c r="P224" s="18" t="n">
        <f aca="false">((P53*$G$16)*(1+$G$14/12)^($A$83-$A53+1))-(P53*$G$16)</f>
        <v>0</v>
      </c>
      <c r="Q224" s="18" t="n">
        <f aca="false">((Q53*$G$16)*(1+$G$14/12)^($A$83-$A53+1))-(Q53*$G$16)</f>
        <v>0</v>
      </c>
      <c r="R224" s="18" t="n">
        <f aca="false">((R53*$G$16)*(1+$G$14/12)^($A$85-$A53+1))-(R53*$G$16)</f>
        <v>251.751943381965</v>
      </c>
      <c r="S224" s="18" t="n">
        <f aca="false">((S53*$G$16)*(1+$G$14/12)^($A$85-$A53+1))-(S53*$G$16)</f>
        <v>251.751943381965</v>
      </c>
      <c r="T224" s="18" t="n">
        <f aca="false">((T53*$G$16)*(1+$G$14/12)^($A$85-$A53+1))-(T53*$G$16)</f>
        <v>251.751943381965</v>
      </c>
      <c r="U224" s="18" t="n">
        <f aca="false">((U53*$G$16)*(1+$G$14/12)^($A$85-$A53+1))-(U53*$G$16)</f>
        <v>251.751943381965</v>
      </c>
      <c r="V224" s="18" t="n">
        <f aca="false">((V53*$G$16)*(1+$G$14/12)^($A$88-$A53+1))-(V53*$G$16)</f>
        <v>275.707313444789</v>
      </c>
      <c r="W224" s="18" t="n">
        <f aca="false">((W53*$G$16)*(1+$G$14/12)^($A$88-$A53+1))-(W53*$G$16)</f>
        <v>275.707313444789</v>
      </c>
    </row>
    <row r="225" customFormat="false" ht="12.75" hidden="false" customHeight="false" outlineLevel="0" collapsed="false">
      <c r="A225" s="0" t="n">
        <v>4</v>
      </c>
      <c r="B225" s="19" t="n">
        <v>36678</v>
      </c>
      <c r="D225" s="18" t="n">
        <f aca="false">((D54*$G$16)*(1+$G$14/12)^($A$64-$A54+1))-(D54*$G$16)</f>
        <v>159.124676187539</v>
      </c>
      <c r="E225" s="18" t="n">
        <f aca="false">((E54*$G$16)*(1+$G$14/12)^($A$64-$A54+1))-(E54*$G$16)</f>
        <v>149.527495932824</v>
      </c>
      <c r="F225" s="18" t="n">
        <f aca="false">((F54*$G$16)*(1+$G$14/12)^($A$68-$A54+1))-(F54*$G$16)</f>
        <v>0</v>
      </c>
      <c r="G225" s="18" t="n">
        <f aca="false">((G54*$G$16)*(1+$G$14/12)^($A$68-$A54+1))-(G54*$G$16)</f>
        <v>0</v>
      </c>
      <c r="H225" s="18" t="n">
        <f aca="false">((H54*$G$16)*(1+$G$14/12)^($A$70-$A54+1))-(H54*$G$16)</f>
        <v>229.104237934774</v>
      </c>
      <c r="I225" s="18" t="n">
        <f aca="false">((I54*$G$16)*(1+$G$14/12)^($A$70-$A54+1))-(I54*$G$16)</f>
        <v>229.104237934774</v>
      </c>
      <c r="J225" s="18" t="n">
        <f aca="false">((J54*$G$16)*(1+$G$14/12)^($A$74-$A54+1))-(J54*$G$16)</f>
        <v>0</v>
      </c>
      <c r="K225" s="18" t="n">
        <f aca="false">((K54*$G$16)*(1+$G$14/12)^($A$74-$A54+1))-(K54*$G$16)</f>
        <v>0</v>
      </c>
      <c r="L225" s="18" t="n">
        <f aca="false">((L54*$G$16)*(1+$G$14/12)^($A$74-$A54+1))-(L54*$G$16)</f>
        <v>0</v>
      </c>
      <c r="M225" s="18" t="n">
        <f aca="false">((M54*$G$16)*(1+$G$14/12)^($A$74-$A54+1))-(M54*$G$16)</f>
        <v>0</v>
      </c>
      <c r="N225" s="18" t="n">
        <f aca="false">((N54*$G$16)*(1+$G$14/12)^($A$76-$A54+1))-(N54*$G$16)</f>
        <v>0</v>
      </c>
      <c r="O225" s="18" t="n">
        <f aca="false">((O54*$G$16)*(1+$G$14/12)^($A$76-$A54+1))-(O54*$G$16)</f>
        <v>0</v>
      </c>
      <c r="P225" s="18" t="n">
        <f aca="false">((P54*$G$16)*(1+$G$14/12)^($A$83-$A54+1))-(P54*$G$16)</f>
        <v>0</v>
      </c>
      <c r="Q225" s="18" t="n">
        <f aca="false">((Q54*$G$16)*(1+$G$14/12)^($A$83-$A54+1))-(Q54*$G$16)</f>
        <v>0</v>
      </c>
      <c r="R225" s="18" t="n">
        <f aca="false">((R54*$G$16)*(1+$G$14/12)^($A$85-$A54+1))-(R54*$G$16)</f>
        <v>0</v>
      </c>
      <c r="S225" s="18" t="n">
        <f aca="false">((S54*$G$16)*(1+$G$14/12)^($A$85-$A54+1))-(S54*$G$16)</f>
        <v>0</v>
      </c>
      <c r="T225" s="18" t="n">
        <f aca="false">((T54*$G$16)*(1+$G$14/12)^($A$85-$A54+1))-(T54*$G$16)</f>
        <v>0</v>
      </c>
      <c r="U225" s="18" t="n">
        <f aca="false">((U54*$G$16)*(1+$G$14/12)^($A$85-$A54+1))-(U54*$G$16)</f>
        <v>0</v>
      </c>
      <c r="V225" s="18" t="n">
        <f aca="false">((V54*$G$16)*(1+$G$14/12)^($A$88-$A54+1))-(V54*$G$16)</f>
        <v>0</v>
      </c>
      <c r="W225" s="18" t="n">
        <f aca="false">((W54*$G$16)*(1+$G$14/12)^($A$88-$A54+1))-(W54*$G$16)</f>
        <v>0</v>
      </c>
    </row>
    <row r="226" customFormat="false" ht="12.75" hidden="false" customHeight="false" outlineLevel="0" collapsed="false">
      <c r="A226" s="0" t="n">
        <v>5</v>
      </c>
      <c r="B226" s="19" t="n">
        <v>36708</v>
      </c>
      <c r="D226" s="18" t="n">
        <f aca="false">((D55*$G$16)*(1+$G$14/12)^($A$64-$A55+1))-(D55*$G$16)</f>
        <v>144.112165959165</v>
      </c>
      <c r="E226" s="18" t="n">
        <f aca="false">((E55*$G$16)*(1+$G$14/12)^($A$64-$A55+1))-(E55*$G$16)</f>
        <v>135.420425201262</v>
      </c>
      <c r="F226" s="18" t="n">
        <f aca="false">((F55*$G$16)*(1+$G$14/12)^($A$68-$A55+1))-(F55*$G$16)</f>
        <v>0</v>
      </c>
      <c r="G226" s="18" t="n">
        <f aca="false">((G55*$G$16)*(1+$G$14/12)^($A$68-$A55+1))-(G55*$G$16)</f>
        <v>0</v>
      </c>
      <c r="H226" s="18" t="n">
        <f aca="false">((H55*$G$16)*(1+$G$14/12)^($A$70-$A55+1))-(H55*$G$16)</f>
        <v>0</v>
      </c>
      <c r="I226" s="18" t="n">
        <f aca="false">((I55*$G$16)*(1+$G$14/12)^($A$70-$A55+1))-(I55*$G$16)</f>
        <v>0</v>
      </c>
      <c r="J226" s="18" t="n">
        <f aca="false">((J55*$G$16)*(1+$G$14/12)^($A$74-$A55+1))-(J55*$G$16)</f>
        <v>0</v>
      </c>
      <c r="K226" s="18" t="n">
        <f aca="false">((K55*$G$16)*(1+$G$14/12)^($A$74-$A55+1))-(K55*$G$16)</f>
        <v>0</v>
      </c>
      <c r="L226" s="18" t="n">
        <f aca="false">((L55*$G$16)*(1+$G$14/12)^($A$74-$A55+1))-(L55*$G$16)</f>
        <v>0</v>
      </c>
      <c r="M226" s="18" t="n">
        <f aca="false">((M55*$G$16)*(1+$G$14/12)^($A$74-$A55+1))-(M55*$G$16)</f>
        <v>0</v>
      </c>
      <c r="N226" s="18" t="n">
        <f aca="false">((N55*$G$16)*(1+$G$14/12)^($A$76-$A55+1))-(N55*$G$16)</f>
        <v>0</v>
      </c>
      <c r="O226" s="18" t="n">
        <f aca="false">((O55*$G$16)*(1+$G$14/12)^($A$76-$A55+1))-(O55*$G$16)</f>
        <v>0</v>
      </c>
      <c r="P226" s="18" t="n">
        <f aca="false">((P55*$G$16)*(1+$G$14/12)^($A$83-$A55+1))-(P55*$G$16)</f>
        <v>0</v>
      </c>
      <c r="Q226" s="18" t="n">
        <f aca="false">((Q55*$G$16)*(1+$G$14/12)^($A$83-$A55+1))-(Q55*$G$16)</f>
        <v>0</v>
      </c>
      <c r="R226" s="18" t="n">
        <f aca="false">((R55*$G$16)*(1+$G$14/12)^($A$85-$A55+1))-(R55*$G$16)</f>
        <v>0</v>
      </c>
      <c r="S226" s="18" t="n">
        <f aca="false">((S55*$G$16)*(1+$G$14/12)^($A$85-$A55+1))-(S55*$G$16)</f>
        <v>0</v>
      </c>
      <c r="T226" s="18" t="n">
        <f aca="false">((T55*$G$16)*(1+$G$14/12)^($A$85-$A55+1))-(T55*$G$16)</f>
        <v>0</v>
      </c>
      <c r="U226" s="18" t="n">
        <f aca="false">((U55*$G$16)*(1+$G$14/12)^($A$85-$A55+1))-(U55*$G$16)</f>
        <v>0</v>
      </c>
      <c r="V226" s="18" t="n">
        <f aca="false">((V55*$G$16)*(1+$G$14/12)^($A$88-$A55+1))-(V55*$G$16)</f>
        <v>0</v>
      </c>
      <c r="W226" s="18" t="n">
        <f aca="false">((W55*$G$16)*(1+$G$14/12)^($A$88-$A55+1))-(W55*$G$16)</f>
        <v>0</v>
      </c>
    </row>
    <row r="227" customFormat="false" ht="12.75" hidden="false" customHeight="false" outlineLevel="0" collapsed="false">
      <c r="A227" s="0" t="n">
        <v>6</v>
      </c>
      <c r="B227" s="19" t="n">
        <v>36739</v>
      </c>
      <c r="D227" s="18" t="n">
        <f aca="false">((D56*$G$16)*(1+$G$14/12)^($A$64-$A56+1))-(D56*$G$16)</f>
        <v>129.211442202145</v>
      </c>
      <c r="E227" s="18" t="n">
        <f aca="false">((E56*$G$16)*(1+$G$14/12)^($A$64-$A56+1))-(E56*$G$16)</f>
        <v>121.418398838311</v>
      </c>
      <c r="F227" s="18" t="n">
        <f aca="false">((F56*$G$16)*(1+$G$14/12)^($A$68-$A56+1))-(F56*$G$16)</f>
        <v>172.549764640011</v>
      </c>
      <c r="G227" s="18" t="n">
        <f aca="false">((G56*$G$16)*(1+$G$14/12)^($A$68-$A56+1))-(G56*$G$16)</f>
        <v>172.549764640011</v>
      </c>
      <c r="H227" s="18" t="n">
        <f aca="false">((H56*$G$16)*(1+$G$14/12)^($A$70-$A56+1))-(H56*$G$16)</f>
        <v>0</v>
      </c>
      <c r="I227" s="18" t="n">
        <f aca="false">((I56*$G$16)*(1+$G$14/12)^($A$70-$A56+1))-(I56*$G$16)</f>
        <v>0</v>
      </c>
      <c r="J227" s="18" t="n">
        <f aca="false">((J56*$G$16)*(1+$G$14/12)^($A$74-$A56+1))-(J56*$G$16)</f>
        <v>185.543815056608</v>
      </c>
      <c r="K227" s="18" t="n">
        <f aca="false">((K56*$G$16)*(1+$G$14/12)^($A$74-$A56+1))-(K56*$G$16)</f>
        <v>185.543815056608</v>
      </c>
      <c r="L227" s="18" t="n">
        <f aca="false">((L56*$G$16)*(1+$G$14/12)^($A$74-$A56+1))-(L56*$G$16)</f>
        <v>185.543815056608</v>
      </c>
      <c r="M227" s="18" t="n">
        <f aca="false">((M56*$G$16)*(1+$G$14/12)^($A$74-$A56+1))-(M56*$G$16)</f>
        <v>185.543815056608</v>
      </c>
      <c r="N227" s="18" t="n">
        <f aca="false">((N56*$G$16)*(1+$G$14/12)^($A$76-$A56+1))-(N56*$G$16)</f>
        <v>0</v>
      </c>
      <c r="O227" s="18" t="n">
        <f aca="false">((O56*$G$16)*(1+$G$14/12)^($A$76-$A56+1))-(O56*$G$16)</f>
        <v>0</v>
      </c>
      <c r="P227" s="18" t="n">
        <f aca="false">((P56*$G$16)*(1+$G$14/12)^($A$83-$A56+1))-(P56*$G$16)</f>
        <v>0</v>
      </c>
      <c r="Q227" s="18" t="n">
        <f aca="false">((Q56*$G$16)*(1+$G$14/12)^($A$83-$A56+1))-(Q56*$G$16)</f>
        <v>0</v>
      </c>
      <c r="R227" s="18" t="n">
        <f aca="false">((R56*$G$16)*(1+$G$14/12)^($A$85-$A56+1))-(R56*$G$16)</f>
        <v>0</v>
      </c>
      <c r="S227" s="18" t="n">
        <f aca="false">((S56*$G$16)*(1+$G$14/12)^($A$85-$A56+1))-(S56*$G$16)</f>
        <v>0</v>
      </c>
      <c r="T227" s="18" t="n">
        <f aca="false">((T56*$G$16)*(1+$G$14/12)^($A$85-$A56+1))-(T56*$G$16)</f>
        <v>0</v>
      </c>
      <c r="U227" s="18" t="n">
        <f aca="false">((U56*$G$16)*(1+$G$14/12)^($A$85-$A56+1))-(U56*$G$16)</f>
        <v>0</v>
      </c>
      <c r="V227" s="18" t="n">
        <f aca="false">((V56*$G$16)*(1+$G$14/12)^($A$88-$A56+1))-(V56*$G$16)</f>
        <v>0</v>
      </c>
      <c r="W227" s="18" t="n">
        <f aca="false">((W56*$G$16)*(1+$G$14/12)^($A$88-$A56+1))-(W56*$G$16)</f>
        <v>0</v>
      </c>
    </row>
    <row r="228" customFormat="false" ht="12.75" hidden="false" customHeight="false" outlineLevel="0" collapsed="false">
      <c r="A228" s="0" t="n">
        <v>7</v>
      </c>
      <c r="B228" s="19" t="n">
        <v>36770</v>
      </c>
      <c r="D228" s="18" t="n">
        <f aca="false">((D57*$G$16)*(1+$G$14/12)^($A$64-$A57+1))-(D57*$G$16)</f>
        <v>114.421672529688</v>
      </c>
      <c r="E228" s="18" t="n">
        <f aca="false">((E57*$G$16)*(1+$G$14/12)^($A$64-$A57+1))-(E57*$G$16)</f>
        <v>107.520634660369</v>
      </c>
      <c r="F228" s="18" t="n">
        <f aca="false">((F57*$G$16)*(1+$G$14/12)^($A$68-$A57+1))-(F57*$G$16)</f>
        <v>174.531313637457</v>
      </c>
      <c r="G228" s="18" t="n">
        <f aca="false">((G57*$G$16)*(1+$G$14/12)^($A$68-$A57+1))-(G57*$G$16)</f>
        <v>174.531313637457</v>
      </c>
      <c r="H228" s="18" t="n">
        <f aca="false">((H57*$G$16)*(1+$G$14/12)^($A$70-$A57+1))-(H57*$G$16)</f>
        <v>0</v>
      </c>
      <c r="I228" s="18" t="n">
        <f aca="false">((I57*$G$16)*(1+$G$14/12)^($A$70-$A57+1))-(I57*$G$16)</f>
        <v>0</v>
      </c>
      <c r="J228" s="18" t="n">
        <f aca="false">((J57*$G$16)*(1+$G$14/12)^($A$74-$A57+1))-(J57*$G$16)</f>
        <v>175.107609841939</v>
      </c>
      <c r="K228" s="18" t="n">
        <f aca="false">((K57*$G$16)*(1+$G$14/12)^($A$74-$A57+1))-(K57*$G$16)</f>
        <v>175.107609841939</v>
      </c>
      <c r="L228" s="18" t="n">
        <f aca="false">((L57*$G$16)*(1+$G$14/12)^($A$74-$A57+1))-(L57*$G$16)</f>
        <v>175.107609841939</v>
      </c>
      <c r="M228" s="18" t="n">
        <f aca="false">((M57*$G$16)*(1+$G$14/12)^($A$74-$A57+1))-(M57*$G$16)</f>
        <v>175.107609841939</v>
      </c>
      <c r="N228" s="18" t="n">
        <f aca="false">((N57*$G$16)*(1+$G$14/12)^($A$76-$A57+1))-(N57*$G$16)</f>
        <v>0</v>
      </c>
      <c r="O228" s="18" t="n">
        <f aca="false">((O57*$G$16)*(1+$G$14/12)^($A$76-$A57+1))-(O57*$G$16)</f>
        <v>0</v>
      </c>
      <c r="P228" s="18" t="n">
        <f aca="false">((P57*$G$16)*(1+$G$14/12)^($A$83-$A57+1))-(P57*$G$16)</f>
        <v>0</v>
      </c>
      <c r="Q228" s="18" t="n">
        <f aca="false">((Q57*$G$16)*(1+$G$14/12)^($A$83-$A57+1))-(Q57*$G$16)</f>
        <v>0</v>
      </c>
      <c r="R228" s="18" t="n">
        <f aca="false">((R57*$G$16)*(1+$G$14/12)^($A$85-$A57+1))-(R57*$G$16)</f>
        <v>217.828407754416</v>
      </c>
      <c r="S228" s="18" t="n">
        <f aca="false">((S57*$G$16)*(1+$G$14/12)^($A$85-$A57+1))-(S57*$G$16)</f>
        <v>217.828407754416</v>
      </c>
      <c r="T228" s="18" t="n">
        <f aca="false">((T57*$G$16)*(1+$G$14/12)^($A$85-$A57+1))-(T57*$G$16)</f>
        <v>217.828407754416</v>
      </c>
      <c r="U228" s="18" t="n">
        <f aca="false">((U57*$G$16)*(1+$G$14/12)^($A$85-$A57+1))-(U57*$G$16)</f>
        <v>217.828407754416</v>
      </c>
      <c r="V228" s="18" t="n">
        <f aca="false">((V57*$G$16)*(1+$G$14/12)^($A$88-$A57+1))-(V57*$G$16)</f>
        <v>241.284376792819</v>
      </c>
      <c r="W228" s="18" t="n">
        <f aca="false">((W57*$G$16)*(1+$G$14/12)^($A$88-$A57+1))-(W57*$G$16)</f>
        <v>241.284376792819</v>
      </c>
    </row>
    <row r="229" customFormat="false" ht="12.75" hidden="false" customHeight="false" outlineLevel="0" collapsed="false">
      <c r="A229" s="0" t="n">
        <v>8</v>
      </c>
      <c r="B229" s="19" t="n">
        <v>36800</v>
      </c>
      <c r="D229" s="18" t="n">
        <f aca="false">((D58*$G$16)*(1+$G$14/12)^($A$64-$A58+1))-(D58*$G$16)</f>
        <v>99.7420307531424</v>
      </c>
      <c r="E229" s="18" t="n">
        <f aca="false">((E58*$G$16)*(1+$G$14/12)^($A$64-$A58+1))-(E58*$G$16)</f>
        <v>93.7263563081494</v>
      </c>
      <c r="F229" s="18" t="n">
        <f aca="false">((F58*$G$16)*(1+$G$14/12)^($A$68-$A58+1))-(F58*$G$16)</f>
        <v>159.38174351579</v>
      </c>
      <c r="G229" s="18" t="n">
        <f aca="false">((G58*$G$16)*(1+$G$14/12)^($A$68-$A58+1))-(G58*$G$16)</f>
        <v>159.38174351579</v>
      </c>
      <c r="H229" s="18" t="n">
        <f aca="false">((H58*$G$16)*(1+$G$14/12)^($A$70-$A58+1))-(H58*$G$16)</f>
        <v>172.549764640011</v>
      </c>
      <c r="I229" s="18" t="n">
        <f aca="false">((I58*$G$16)*(1+$G$14/12)^($A$70-$A58+1))-(I58*$G$16)</f>
        <v>172.549764640011</v>
      </c>
      <c r="J229" s="18" t="n">
        <f aca="false">((J58*$G$16)*(1+$G$14/12)^($A$74-$A58+1))-(J58*$G$16)</f>
        <v>164.749114919388</v>
      </c>
      <c r="K229" s="18" t="n">
        <f aca="false">((K58*$G$16)*(1+$G$14/12)^($A$74-$A58+1))-(K58*$G$16)</f>
        <v>164.749114919388</v>
      </c>
      <c r="L229" s="18" t="n">
        <f aca="false">((L58*$G$16)*(1+$G$14/12)^($A$74-$A58+1))-(L58*$G$16)</f>
        <v>164.749114919388</v>
      </c>
      <c r="M229" s="18" t="n">
        <f aca="false">((M58*$G$16)*(1+$G$14/12)^($A$74-$A58+1))-(M58*$G$16)</f>
        <v>164.749114919388</v>
      </c>
      <c r="N229" s="18" t="n">
        <f aca="false">((N58*$G$16)*(1+$G$14/12)^($A$76-$A58+1))-(N58*$G$16)</f>
        <v>184.323132062814</v>
      </c>
      <c r="O229" s="18" t="n">
        <f aca="false">((O58*$G$16)*(1+$G$14/12)^($A$76-$A58+1))-(O58*$G$16)</f>
        <v>184.323132062814</v>
      </c>
      <c r="P229" s="18" t="n">
        <f aca="false">((P58*$G$16)*(1+$G$14/12)^($A$83-$A58+1))-(P58*$G$16)</f>
        <v>0</v>
      </c>
      <c r="Q229" s="18" t="n">
        <f aca="false">((Q58*$G$16)*(1+$G$14/12)^($A$83-$A58+1))-(Q58*$G$16)</f>
        <v>0</v>
      </c>
      <c r="R229" s="18" t="n">
        <f aca="false">((R58*$G$16)*(1+$G$14/12)^($A$85-$A58+1))-(R58*$G$16)</f>
        <v>0</v>
      </c>
      <c r="S229" s="18" t="n">
        <f aca="false">((S58*$G$16)*(1+$G$14/12)^($A$85-$A58+1))-(S58*$G$16)</f>
        <v>0</v>
      </c>
      <c r="T229" s="18" t="n">
        <f aca="false">((T58*$G$16)*(1+$G$14/12)^($A$85-$A58+1))-(T58*$G$16)</f>
        <v>0</v>
      </c>
      <c r="U229" s="18" t="n">
        <f aca="false">((U58*$G$16)*(1+$G$14/12)^($A$85-$A58+1))-(U58*$G$16)</f>
        <v>0</v>
      </c>
      <c r="V229" s="18" t="n">
        <f aca="false">((V58*$G$16)*(1+$G$14/12)^($A$88-$A58+1))-(V58*$G$16)</f>
        <v>0</v>
      </c>
      <c r="W229" s="18" t="n">
        <f aca="false">((W58*$G$16)*(1+$G$14/12)^($A$88-$A58+1))-(W58*$G$16)</f>
        <v>0</v>
      </c>
    </row>
    <row r="230" customFormat="false" ht="12.75" hidden="false" customHeight="false" outlineLevel="0" collapsed="false">
      <c r="A230" s="0" t="n">
        <v>9</v>
      </c>
      <c r="B230" s="19" t="n">
        <v>36831</v>
      </c>
      <c r="D230" s="18" t="n">
        <f aca="false">((D59*$G$16)*(1+$G$14/12)^($A$64-$A59+1))-(D59*$G$16)</f>
        <v>85.1716968358387</v>
      </c>
      <c r="E230" s="18" t="n">
        <f aca="false">((E59*$G$16)*(1+$G$14/12)^($A$64-$A59+1))-(E59*$G$16)</f>
        <v>80.0347932033058</v>
      </c>
      <c r="F230" s="18" t="n">
        <f aca="false">((F59*$G$16)*(1+$G$14/12)^($A$68-$A59+1))-(F59*$G$16)</f>
        <v>144.344980443752</v>
      </c>
      <c r="G230" s="18" t="n">
        <f aca="false">((G59*$G$16)*(1+$G$14/12)^($A$68-$A59+1))-(G59*$G$16)</f>
        <v>144.344980443752</v>
      </c>
      <c r="H230" s="18" t="n">
        <f aca="false">((H59*$G$16)*(1+$G$14/12)^($A$70-$A59+1))-(H59*$G$16)</f>
        <v>174.531313637457</v>
      </c>
      <c r="I230" s="18" t="n">
        <f aca="false">((I59*$G$16)*(1+$G$14/12)^($A$70-$A59+1))-(I59*$G$16)</f>
        <v>174.531313637457</v>
      </c>
      <c r="J230" s="18" t="n">
        <f aca="false">((J59*$G$16)*(1+$G$14/12)^($A$74-$A59+1))-(J59*$G$16)</f>
        <v>154.467751640932</v>
      </c>
      <c r="K230" s="18" t="n">
        <f aca="false">((K59*$G$16)*(1+$G$14/12)^($A$74-$A59+1))-(K59*$G$16)</f>
        <v>154.467751640932</v>
      </c>
      <c r="L230" s="18" t="n">
        <f aca="false">((L59*$G$16)*(1+$G$14/12)^($A$74-$A59+1))-(L59*$G$16)</f>
        <v>154.467751640932</v>
      </c>
      <c r="M230" s="18" t="n">
        <f aca="false">((M59*$G$16)*(1+$G$14/12)^($A$74-$A59+1))-(M59*$G$16)</f>
        <v>154.467751640932</v>
      </c>
      <c r="N230" s="18" t="n">
        <f aca="false">((N59*$G$16)*(1+$G$14/12)^($A$76-$A59+1))-(N59*$G$16)</f>
        <v>173.955586092979</v>
      </c>
      <c r="O230" s="18" t="n">
        <f aca="false">((O59*$G$16)*(1+$G$14/12)^($A$76-$A59+1))-(O59*$G$16)</f>
        <v>173.955586092979</v>
      </c>
      <c r="P230" s="18" t="n">
        <f aca="false">((P59*$G$16)*(1+$G$14/12)^($A$83-$A59+1))-(P59*$G$16)</f>
        <v>0</v>
      </c>
      <c r="Q230" s="18" t="n">
        <f aca="false">((Q59*$G$16)*(1+$G$14/12)^($A$83-$A59+1))-(Q59*$G$16)</f>
        <v>0</v>
      </c>
      <c r="R230" s="18" t="n">
        <f aca="false">((R59*$G$16)*(1+$G$14/12)^($A$85-$A59+1))-(R59*$G$16)</f>
        <v>0</v>
      </c>
      <c r="S230" s="18" t="n">
        <f aca="false">((S59*$G$16)*(1+$G$14/12)^($A$85-$A59+1))-(S59*$G$16)</f>
        <v>0</v>
      </c>
      <c r="T230" s="18" t="n">
        <f aca="false">((T59*$G$16)*(1+$G$14/12)^($A$85-$A59+1))-(T59*$G$16)</f>
        <v>0</v>
      </c>
      <c r="U230" s="18" t="n">
        <f aca="false">((U59*$G$16)*(1+$G$14/12)^($A$85-$A59+1))-(U59*$G$16)</f>
        <v>0</v>
      </c>
      <c r="V230" s="18" t="n">
        <f aca="false">((V59*$G$16)*(1+$G$14/12)^($A$88-$A59+1))-(V59*$G$16)</f>
        <v>0</v>
      </c>
      <c r="W230" s="18" t="n">
        <f aca="false">((W59*$G$16)*(1+$G$14/12)^($A$88-$A59+1))-(W59*$G$16)</f>
        <v>0</v>
      </c>
    </row>
    <row r="231" customFormat="false" ht="12.75" hidden="false" customHeight="false" outlineLevel="0" collapsed="false">
      <c r="A231" s="0" t="n">
        <v>10</v>
      </c>
      <c r="B231" s="19" t="n">
        <v>36861</v>
      </c>
      <c r="D231" s="18" t="n">
        <f aca="false">((D60*$G$16)*(1+$G$14/12)^($A$64-$A60+1))-(D60*$G$16)</f>
        <v>70.7098568472825</v>
      </c>
      <c r="E231" s="18" t="n">
        <f aca="false">((E60*$G$16)*(1+$G$14/12)^($A$64-$A60+1))-(E60*$G$16)</f>
        <v>66.4451805053893</v>
      </c>
      <c r="F231" s="18" t="n">
        <f aca="false">((F60*$G$16)*(1+$G$14/12)^($A$68-$A60+1))-(F60*$G$16)</f>
        <v>129.420184435105</v>
      </c>
      <c r="G231" s="18" t="n">
        <f aca="false">((G60*$G$16)*(1+$G$14/12)^($A$68-$A60+1))-(G60*$G$16)</f>
        <v>129.420184435105</v>
      </c>
      <c r="H231" s="18" t="n">
        <f aca="false">((H60*$G$16)*(1+$G$14/12)^($A$70-$A60+1))-(H60*$G$16)</f>
        <v>159.38174351579</v>
      </c>
      <c r="I231" s="18" t="n">
        <f aca="false">((I60*$G$16)*(1+$G$14/12)^($A$70-$A60+1))-(I60*$G$16)</f>
        <v>159.38174351579</v>
      </c>
      <c r="J231" s="18" t="n">
        <f aca="false">((J60*$G$16)*(1+$G$14/12)^($A$74-$A60+1))-(J60*$G$16)</f>
        <v>144.262945667291</v>
      </c>
      <c r="K231" s="18" t="n">
        <f aca="false">((K60*$G$16)*(1+$G$14/12)^($A$74-$A60+1))-(K60*$G$16)</f>
        <v>144.262945667291</v>
      </c>
      <c r="L231" s="18" t="n">
        <f aca="false">((L60*$G$16)*(1+$G$14/12)^($A$74-$A60+1))-(L60*$G$16)</f>
        <v>144.262945667291</v>
      </c>
      <c r="M231" s="18" t="n">
        <f aca="false">((M60*$G$16)*(1+$G$14/12)^($A$74-$A60+1))-(M60*$G$16)</f>
        <v>144.262945667291</v>
      </c>
      <c r="N231" s="18" t="n">
        <f aca="false">((N60*$G$16)*(1+$G$14/12)^($A$76-$A60+1))-(N60*$G$16)</f>
        <v>163.66523916334</v>
      </c>
      <c r="O231" s="18" t="n">
        <f aca="false">((O60*$G$16)*(1+$G$14/12)^($A$76-$A60+1))-(O60*$G$16)</f>
        <v>163.66523916334</v>
      </c>
      <c r="P231" s="18" t="n">
        <f aca="false">((P60*$G$16)*(1+$G$14/12)^($A$83-$A60+1))-(P60*$G$16)</f>
        <v>0</v>
      </c>
      <c r="Q231" s="18" t="n">
        <f aca="false">((Q60*$G$16)*(1+$G$14/12)^($A$83-$A60+1))-(Q60*$G$16)</f>
        <v>0</v>
      </c>
      <c r="R231" s="18" t="n">
        <f aca="false">((R60*$G$16)*(1+$G$14/12)^($A$85-$A60+1))-(R60*$G$16)</f>
        <v>0</v>
      </c>
      <c r="S231" s="18" t="n">
        <f aca="false">((S60*$G$16)*(1+$G$14/12)^($A$85-$A60+1))-(S60*$G$16)</f>
        <v>0</v>
      </c>
      <c r="T231" s="18" t="n">
        <f aca="false">((T60*$G$16)*(1+$G$14/12)^($A$85-$A60+1))-(T60*$G$16)</f>
        <v>0</v>
      </c>
      <c r="U231" s="18" t="n">
        <f aca="false">((U60*$G$16)*(1+$G$14/12)^($A$85-$A60+1))-(U60*$G$16)</f>
        <v>0</v>
      </c>
      <c r="V231" s="18" t="n">
        <f aca="false">((V60*$G$16)*(1+$G$14/12)^($A$88-$A60+1))-(V60*$G$16)</f>
        <v>0</v>
      </c>
      <c r="W231" s="18" t="n">
        <f aca="false">((W60*$G$16)*(1+$G$14/12)^($A$88-$A60+1))-(W60*$G$16)</f>
        <v>0</v>
      </c>
    </row>
    <row r="232" customFormat="false" ht="12.75" hidden="false" customHeight="false" outlineLevel="0" collapsed="false">
      <c r="A232" s="0" t="n">
        <v>11</v>
      </c>
      <c r="B232" s="19" t="n">
        <v>36892</v>
      </c>
      <c r="D232" s="18" t="n">
        <f aca="false">((D61*$G$16)*(1+$G$14/12)^($A$64-$A61+1))-(D61*$G$16)</f>
        <v>56.3557029176859</v>
      </c>
      <c r="E232" s="18" t="n">
        <f aca="false">((E61*$G$16)*(1+$G$14/12)^($A$64-$A61+1))-(E61*$G$16)</f>
        <v>52.9567590691231</v>
      </c>
      <c r="F232" s="18" t="n">
        <f aca="false">((F61*$G$16)*(1+$G$14/12)^($A$68-$A61+1))-(F61*$G$16)</f>
        <v>114.606521758331</v>
      </c>
      <c r="G232" s="18" t="n">
        <f aca="false">((G61*$G$16)*(1+$G$14/12)^($A$68-$A61+1))-(G61*$G$16)</f>
        <v>114.606521758331</v>
      </c>
      <c r="H232" s="18" t="n">
        <f aca="false">((H61*$G$16)*(1+$G$14/12)^($A$70-$A61+1))-(H61*$G$16)</f>
        <v>144.344980443752</v>
      </c>
      <c r="I232" s="18" t="n">
        <f aca="false">((I61*$G$16)*(1+$G$14/12)^($A$70-$A61+1))-(I61*$G$16)</f>
        <v>144.344980443752</v>
      </c>
      <c r="J232" s="18" t="n">
        <f aca="false">((J61*$G$16)*(1+$G$14/12)^($A$74-$A61+1))-(J61*$G$16)</f>
        <v>134.134126935841</v>
      </c>
      <c r="K232" s="18" t="n">
        <f aca="false">((K61*$G$16)*(1+$G$14/12)^($A$74-$A61+1))-(K61*$G$16)</f>
        <v>134.134126935841</v>
      </c>
      <c r="L232" s="18" t="n">
        <f aca="false">((L61*$G$16)*(1+$G$14/12)^($A$74-$A61+1))-(L61*$G$16)</f>
        <v>134.134126935841</v>
      </c>
      <c r="M232" s="18" t="n">
        <f aca="false">((M61*$G$16)*(1+$G$14/12)^($A$74-$A61+1))-(M61*$G$16)</f>
        <v>134.134126935841</v>
      </c>
      <c r="N232" s="18" t="n">
        <f aca="false">((N61*$G$16)*(1+$G$14/12)^($A$76-$A61+1))-(N61*$G$16)</f>
        <v>153.451516432768</v>
      </c>
      <c r="O232" s="18" t="n">
        <f aca="false">((O61*$G$16)*(1+$G$14/12)^($A$76-$A61+1))-(O61*$G$16)</f>
        <v>153.451516432768</v>
      </c>
      <c r="P232" s="18" t="n">
        <f aca="false">((P61*$G$16)*(1+$G$14/12)^($A$83-$A61+1))-(P61*$G$16)</f>
        <v>0</v>
      </c>
      <c r="Q232" s="18" t="n">
        <f aca="false">((Q61*$G$16)*(1+$G$14/12)^($A$83-$A61+1))-(Q61*$G$16)</f>
        <v>0</v>
      </c>
      <c r="R232" s="18" t="n">
        <f aca="false">((R61*$G$16)*(1+$G$14/12)^($A$85-$A61+1))-(R61*$G$16)</f>
        <v>0</v>
      </c>
      <c r="S232" s="18" t="n">
        <f aca="false">((S61*$G$16)*(1+$G$14/12)^($A$85-$A61+1))-(S61*$G$16)</f>
        <v>0</v>
      </c>
      <c r="T232" s="18" t="n">
        <f aca="false">((T61*$G$16)*(1+$G$14/12)^($A$85-$A61+1))-(T61*$G$16)</f>
        <v>0</v>
      </c>
      <c r="U232" s="18" t="n">
        <f aca="false">((U61*$G$16)*(1+$G$14/12)^($A$85-$A61+1))-(U61*$G$16)</f>
        <v>0</v>
      </c>
      <c r="V232" s="18" t="n">
        <f aca="false">((V61*$G$16)*(1+$G$14/12)^($A$88-$A61+1))-(V61*$G$16)</f>
        <v>0</v>
      </c>
      <c r="W232" s="18" t="n">
        <f aca="false">((W61*$G$16)*(1+$G$14/12)^($A$88-$A61+1))-(W61*$G$16)</f>
        <v>0</v>
      </c>
    </row>
    <row r="233" customFormat="false" ht="12.75" hidden="false" customHeight="false" outlineLevel="0" collapsed="false">
      <c r="A233" s="0" t="n">
        <v>12</v>
      </c>
      <c r="B233" s="19" t="n">
        <v>36923</v>
      </c>
      <c r="D233" s="18" t="n">
        <f aca="false">((D62*$G$16)*(1+$G$14/12)^($A$64-$A62+1))-(D62*$G$16)</f>
        <v>42.1084331928371</v>
      </c>
      <c r="E233" s="18" t="n">
        <f aca="false">((E62*$G$16)*(1+$G$14/12)^($A$64-$A62+1))-(E62*$G$16)</f>
        <v>39.568775401993</v>
      </c>
      <c r="F233" s="18" t="n">
        <f aca="false">((F62*$G$16)*(1+$G$14/12)^($A$68-$A62+1))-(F62*$G$16)</f>
        <v>99.903164890062</v>
      </c>
      <c r="G233" s="18" t="n">
        <f aca="false">((G62*$G$16)*(1+$G$14/12)^($A$68-$A62+1))-(G62*$G$16)</f>
        <v>99.903164890062</v>
      </c>
      <c r="H233" s="18" t="n">
        <f aca="false">((H62*$G$16)*(1+$G$14/12)^($A$70-$A62+1))-(H62*$G$16)</f>
        <v>129.420184435105</v>
      </c>
      <c r="I233" s="18" t="n">
        <f aca="false">((I62*$G$16)*(1+$G$14/12)^($A$70-$A62+1))-(I62*$G$16)</f>
        <v>129.420184435105</v>
      </c>
      <c r="J233" s="18" t="n">
        <f aca="false">((J62*$G$16)*(1+$G$14/12)^($A$74-$A62+1))-(J62*$G$16)</f>
        <v>124.080729628772</v>
      </c>
      <c r="K233" s="18" t="n">
        <f aca="false">((K62*$G$16)*(1+$G$14/12)^($A$74-$A62+1))-(K62*$G$16)</f>
        <v>124.080729628772</v>
      </c>
      <c r="L233" s="18" t="n">
        <f aca="false">((L62*$G$16)*(1+$G$14/12)^($A$74-$A62+1))-(L62*$G$16)</f>
        <v>124.080729628772</v>
      </c>
      <c r="M233" s="18" t="n">
        <f aca="false">((M62*$G$16)*(1+$G$14/12)^($A$74-$A62+1))-(M62*$G$16)</f>
        <v>124.080729628772</v>
      </c>
      <c r="N233" s="18" t="n">
        <f aca="false">((N62*$G$16)*(1+$G$14/12)^($A$76-$A62+1))-(N62*$G$16)</f>
        <v>143.313847340532</v>
      </c>
      <c r="O233" s="18" t="n">
        <f aca="false">((O62*$G$16)*(1+$G$14/12)^($A$76-$A62+1))-(O62*$G$16)</f>
        <v>143.313847340532</v>
      </c>
      <c r="P233" s="18" t="n">
        <f aca="false">((P62*$G$16)*(1+$G$14/12)^($A$83-$A62+1))-(P62*$G$16)</f>
        <v>0</v>
      </c>
      <c r="Q233" s="18" t="n">
        <f aca="false">((Q62*$G$16)*(1+$G$14/12)^($A$83-$A62+1))-(Q62*$G$16)</f>
        <v>0</v>
      </c>
      <c r="R233" s="18" t="n">
        <f aca="false">((R62*$G$16)*(1+$G$14/12)^($A$85-$A62+1))-(R62*$G$16)</f>
        <v>0</v>
      </c>
      <c r="S233" s="18" t="n">
        <f aca="false">((S62*$G$16)*(1+$G$14/12)^($A$85-$A62+1))-(S62*$G$16)</f>
        <v>0</v>
      </c>
      <c r="T233" s="18" t="n">
        <f aca="false">((T62*$G$16)*(1+$G$14/12)^($A$85-$A62+1))-(T62*$G$16)</f>
        <v>0</v>
      </c>
      <c r="U233" s="18" t="n">
        <f aca="false">((U62*$G$16)*(1+$G$14/12)^($A$85-$A62+1))-(U62*$G$16)</f>
        <v>0</v>
      </c>
      <c r="V233" s="18" t="n">
        <f aca="false">((V62*$G$16)*(1+$G$14/12)^($A$88-$A62+1))-(V62*$G$16)</f>
        <v>0</v>
      </c>
      <c r="W233" s="18" t="n">
        <f aca="false">((W62*$G$16)*(1+$G$14/12)^($A$88-$A62+1))-(W62*$G$16)</f>
        <v>0</v>
      </c>
    </row>
    <row r="234" customFormat="false" ht="12.75" hidden="false" customHeight="false" outlineLevel="0" collapsed="false">
      <c r="A234" s="0" t="n">
        <v>13</v>
      </c>
      <c r="B234" s="19" t="n">
        <v>36951</v>
      </c>
      <c r="D234" s="18" t="n">
        <f aca="false">((D63*$G$16)*(1+$G$14/12)^($A$64-$A63+1))-(D63*$G$16)</f>
        <v>127.110180453297</v>
      </c>
      <c r="E234" s="18" t="n">
        <f aca="false">((E63*$G$16)*(1+$G$14/12)^($A$64-$A63+1))-(E63*$G$16)</f>
        <v>119.459472909426</v>
      </c>
      <c r="F234" s="18" t="n">
        <f aca="false">((F63*$G$16)*(1+$G$14/12)^($A$68-$A63+1))-(F63*$G$16)</f>
        <v>85.3092924688531</v>
      </c>
      <c r="G234" s="18" t="n">
        <f aca="false">((G63*$G$16)*(1+$G$14/12)^($A$68-$A63+1))-(G63*$G$16)</f>
        <v>85.3092924688531</v>
      </c>
      <c r="H234" s="18" t="n">
        <f aca="false">((H63*$G$16)*(1+$G$14/12)^($A$70-$A63+1))-(H63*$G$16)</f>
        <v>114.606521758331</v>
      </c>
      <c r="I234" s="18" t="n">
        <f aca="false">((I63*$G$16)*(1+$G$14/12)^($A$70-$A63+1))-(I63*$G$16)</f>
        <v>114.606521758331</v>
      </c>
      <c r="J234" s="18" t="n">
        <f aca="false">((J63*$G$16)*(1+$G$14/12)^($A$74-$A63+1))-(J63*$G$16)</f>
        <v>114.102192141477</v>
      </c>
      <c r="K234" s="18" t="n">
        <f aca="false">((K63*$G$16)*(1+$G$14/12)^($A$74-$A63+1))-(K63*$G$16)</f>
        <v>114.102192141477</v>
      </c>
      <c r="L234" s="18" t="n">
        <f aca="false">((L63*$G$16)*(1+$G$14/12)^($A$74-$A63+1))-(L63*$G$16)</f>
        <v>114.102192141477</v>
      </c>
      <c r="M234" s="18" t="n">
        <f aca="false">((M63*$G$16)*(1+$G$14/12)^($A$74-$A63+1))-(M63*$G$16)</f>
        <v>114.102192141477</v>
      </c>
      <c r="N234" s="18" t="n">
        <f aca="false">((N63*$G$16)*(1+$G$14/12)^($A$76-$A63+1))-(N63*$G$16)</f>
        <v>133.251665574421</v>
      </c>
      <c r="O234" s="18" t="n">
        <f aca="false">((O63*$G$16)*(1+$G$14/12)^($A$76-$A63+1))-(O63*$G$16)</f>
        <v>133.251665574421</v>
      </c>
      <c r="P234" s="18" t="n">
        <f aca="false">((P63*$G$16)*(1+$G$14/12)^($A$83-$A63+1))-(P63*$G$16)</f>
        <v>0</v>
      </c>
      <c r="Q234" s="18" t="n">
        <f aca="false">((Q63*$G$16)*(1+$G$14/12)^($A$83-$A63+1))-(Q63*$G$16)</f>
        <v>0</v>
      </c>
      <c r="R234" s="18" t="n">
        <f aca="false">((R63*$G$16)*(1+$G$14/12)^($A$85-$A63+1))-(R63*$G$16)</f>
        <v>0</v>
      </c>
      <c r="S234" s="18" t="n">
        <f aca="false">((S63*$G$16)*(1+$G$14/12)^($A$85-$A63+1))-(S63*$G$16)</f>
        <v>0</v>
      </c>
      <c r="T234" s="18" t="n">
        <f aca="false">((T63*$G$16)*(1+$G$14/12)^($A$85-$A63+1))-(T63*$G$16)</f>
        <v>0</v>
      </c>
      <c r="U234" s="18" t="n">
        <f aca="false">((U63*$G$16)*(1+$G$14/12)^($A$85-$A63+1))-(U63*$G$16)</f>
        <v>0</v>
      </c>
      <c r="V234" s="18" t="n">
        <f aca="false">((V63*$G$16)*(1+$G$14/12)^($A$88-$A63+1))-(V63*$G$16)</f>
        <v>0</v>
      </c>
      <c r="W234" s="18" t="n">
        <f aca="false">((W63*$G$16)*(1+$G$14/12)^($A$88-$A63+1))-(W63*$G$16)</f>
        <v>0</v>
      </c>
    </row>
    <row r="235" customFormat="false" ht="12.75" hidden="false" customHeight="false" outlineLevel="0" collapsed="false">
      <c r="A235" s="0" t="n">
        <v>14</v>
      </c>
      <c r="B235" s="19" t="n">
        <v>36982</v>
      </c>
      <c r="F235" s="18" t="n">
        <f aca="false">((F64*$G$16)*(1+$G$14/12)^($A$68-$A64+1))-(F64*$G$16)</f>
        <v>70.8240892492975</v>
      </c>
      <c r="G235" s="18" t="n">
        <f aca="false">((G64*$G$16)*(1+$G$14/12)^($A$68-$A64+1))-(G64*$G$16)</f>
        <v>70.8240892492975</v>
      </c>
      <c r="H235" s="18" t="n">
        <f aca="false">((H64*$G$16)*(1+$G$14/12)^($A$70-$A64+1))-(H64*$G$16)</f>
        <v>99.903164890062</v>
      </c>
      <c r="I235" s="18" t="n">
        <f aca="false">((I64*$G$16)*(1+$G$14/12)^($A$70-$A64+1))-(I64*$G$16)</f>
        <v>99.903164890062</v>
      </c>
      <c r="J235" s="18" t="n">
        <f aca="false">((J64*$G$16)*(1+$G$14/12)^($A$74-$A64+1))-(J64*$G$16)</f>
        <v>104.197957051183</v>
      </c>
      <c r="K235" s="18" t="n">
        <f aca="false">((K64*$G$16)*(1+$G$14/12)^($A$74-$A64+1))-(K64*$G$16)</f>
        <v>104.197957051183</v>
      </c>
      <c r="L235" s="18" t="n">
        <f aca="false">((L64*$G$16)*(1+$G$14/12)^($A$74-$A64+1))-(L64*$G$16)</f>
        <v>104.197957051183</v>
      </c>
      <c r="M235" s="18" t="n">
        <f aca="false">((M64*$G$16)*(1+$G$14/12)^($A$74-$A64+1))-(M64*$G$16)</f>
        <v>104.197957051183</v>
      </c>
      <c r="N235" s="18" t="n">
        <f aca="false">((N64*$G$16)*(1+$G$14/12)^($A$76-$A64+1))-(N64*$G$16)</f>
        <v>123.264409039109</v>
      </c>
      <c r="O235" s="18" t="n">
        <f aca="false">((O64*$G$16)*(1+$G$14/12)^($A$76-$A64+1))-(O64*$G$16)</f>
        <v>123.264409039109</v>
      </c>
      <c r="P235" s="18" t="n">
        <f aca="false">((P64*$G$16)*(1+$G$14/12)^($A$83-$A64+1))-(P64*$G$16)</f>
        <v>0</v>
      </c>
      <c r="Q235" s="18" t="n">
        <f aca="false">((Q64*$G$16)*(1+$G$14/12)^($A$83-$A64+1))-(Q64*$G$16)</f>
        <v>0</v>
      </c>
      <c r="R235" s="18" t="n">
        <f aca="false">((R64*$G$16)*(1+$G$14/12)^($A$85-$A64+1))-(R64*$G$16)</f>
        <v>0</v>
      </c>
      <c r="S235" s="18" t="n">
        <f aca="false">((S64*$G$16)*(1+$G$14/12)^($A$85-$A64+1))-(S64*$G$16)</f>
        <v>0</v>
      </c>
      <c r="T235" s="18" t="n">
        <f aca="false">((T64*$G$16)*(1+$G$14/12)^($A$85-$A64+1))-(T64*$G$16)</f>
        <v>0</v>
      </c>
      <c r="U235" s="18" t="n">
        <f aca="false">((U64*$G$16)*(1+$G$14/12)^($A$85-$A64+1))-(U64*$G$16)</f>
        <v>0</v>
      </c>
      <c r="V235" s="18" t="n">
        <f aca="false">((V64*$G$16)*(1+$G$14/12)^($A$88-$A64+1))-(V64*$G$16)</f>
        <v>0</v>
      </c>
      <c r="W235" s="18" t="n">
        <f aca="false">((W64*$G$16)*(1+$G$14/12)^($A$88-$A64+1))-(W64*$G$16)</f>
        <v>0</v>
      </c>
    </row>
    <row r="236" customFormat="false" ht="12.75" hidden="false" customHeight="false" outlineLevel="0" collapsed="false">
      <c r="A236" s="0" t="n">
        <v>15</v>
      </c>
      <c r="B236" s="19" t="n">
        <v>37012</v>
      </c>
      <c r="F236" s="18" t="n">
        <f aca="false">((F65*$G$16)*(1+$G$14/12)^($A$68-$A65+1))-(F65*$G$16)</f>
        <v>56.4467460564865</v>
      </c>
      <c r="G236" s="18" t="n">
        <f aca="false">((G65*$G$16)*(1+$G$14/12)^($A$68-$A65+1))-(G65*$G$16)</f>
        <v>56.4467460564865</v>
      </c>
      <c r="H236" s="18" t="n">
        <f aca="false">((H65*$G$16)*(1+$G$14/12)^($A$70-$A65+1))-(H65*$G$16)</f>
        <v>85.3092924688531</v>
      </c>
      <c r="I236" s="18" t="n">
        <f aca="false">((I65*$G$16)*(1+$G$14/12)^($A$70-$A65+1))-(I65*$G$16)</f>
        <v>85.3092924688531</v>
      </c>
      <c r="J236" s="18" t="n">
        <f aca="false">((J65*$G$16)*(1+$G$14/12)^($A$74-$A65+1))-(J65*$G$16)</f>
        <v>94.3674710858079</v>
      </c>
      <c r="K236" s="18" t="n">
        <f aca="false">((K65*$G$16)*(1+$G$14/12)^($A$74-$A65+1))-(K65*$G$16)</f>
        <v>94.3674710858079</v>
      </c>
      <c r="L236" s="18" t="n">
        <f aca="false">((L65*$G$16)*(1+$G$14/12)^($A$74-$A65+1))-(L65*$G$16)</f>
        <v>94.3674710858079</v>
      </c>
      <c r="M236" s="18" t="n">
        <f aca="false">((M65*$G$16)*(1+$G$14/12)^($A$74-$A65+1))-(M65*$G$16)</f>
        <v>94.3674710858079</v>
      </c>
      <c r="N236" s="18" t="n">
        <f aca="false">((N65*$G$16)*(1+$G$14/12)^($A$76-$A65+1))-(N65*$G$16)</f>
        <v>113.351519824757</v>
      </c>
      <c r="O236" s="18" t="n">
        <f aca="false">((O65*$G$16)*(1+$G$14/12)^($A$76-$A65+1))-(O65*$G$16)</f>
        <v>113.351519824757</v>
      </c>
      <c r="P236" s="18" t="n">
        <f aca="false">((P65*$G$16)*(1+$G$14/12)^($A$83-$A65+1))-(P65*$G$16)</f>
        <v>184.323132062814</v>
      </c>
      <c r="Q236" s="18" t="n">
        <f aca="false">((Q65*$G$16)*(1+$G$14/12)^($A$83-$A65+1))-(Q65*$G$16)</f>
        <v>184.323132062814</v>
      </c>
      <c r="R236" s="18" t="n">
        <f aca="false">((R65*$G$16)*(1+$G$14/12)^($A$85-$A65+1))-(R65*$G$16)</f>
        <v>0</v>
      </c>
      <c r="S236" s="18" t="n">
        <f aca="false">((S65*$G$16)*(1+$G$14/12)^($A$85-$A65+1))-(S65*$G$16)</f>
        <v>0</v>
      </c>
      <c r="T236" s="18" t="n">
        <f aca="false">((T65*$G$16)*(1+$G$14/12)^($A$85-$A65+1))-(T65*$G$16)</f>
        <v>0</v>
      </c>
      <c r="U236" s="18" t="n">
        <f aca="false">((U65*$G$16)*(1+$G$14/12)^($A$85-$A65+1))-(U65*$G$16)</f>
        <v>0</v>
      </c>
      <c r="V236" s="18" t="n">
        <f aca="false">((V65*$G$16)*(1+$G$14/12)^($A$88-$A65+1))-(V65*$G$16)</f>
        <v>0</v>
      </c>
      <c r="W236" s="18" t="n">
        <f aca="false">((W65*$G$16)*(1+$G$14/12)^($A$88-$A65+1))-(W65*$G$16)</f>
        <v>0</v>
      </c>
    </row>
    <row r="237" customFormat="false" ht="12.75" hidden="false" customHeight="false" outlineLevel="0" collapsed="false">
      <c r="A237" s="0" t="n">
        <v>16</v>
      </c>
      <c r="B237" s="19" t="n">
        <v>37043</v>
      </c>
      <c r="F237" s="18" t="n">
        <f aca="false">((F66*$G$16)*(1+$G$14/12)^($A$68-$A66+1))-(F66*$G$16)</f>
        <v>42.1764597408062</v>
      </c>
      <c r="G237" s="18" t="n">
        <f aca="false">((G66*$G$16)*(1+$G$14/12)^($A$68-$A66+1))-(G66*$G$16)</f>
        <v>42.1764597408062</v>
      </c>
      <c r="H237" s="18" t="n">
        <f aca="false">((H66*$G$16)*(1+$G$14/12)^($A$70-$A66+1))-(H66*$G$16)</f>
        <v>70.8240892492975</v>
      </c>
      <c r="I237" s="18" t="n">
        <f aca="false">((I66*$G$16)*(1+$G$14/12)^($A$70-$A66+1))-(I66*$G$16)</f>
        <v>70.8240892492975</v>
      </c>
      <c r="J237" s="18" t="n">
        <f aca="false">((J66*$G$16)*(1+$G$14/12)^($A$74-$A66+1))-(J66*$G$16)</f>
        <v>84.6101850930579</v>
      </c>
      <c r="K237" s="18" t="n">
        <f aca="false">((K66*$G$16)*(1+$G$14/12)^($A$74-$A66+1))-(K66*$G$16)</f>
        <v>84.6101850930579</v>
      </c>
      <c r="L237" s="18" t="n">
        <f aca="false">((L66*$G$16)*(1+$G$14/12)^($A$74-$A66+1))-(L66*$G$16)</f>
        <v>84.6101850930579</v>
      </c>
      <c r="M237" s="18" t="n">
        <f aca="false">((M66*$G$16)*(1+$G$14/12)^($A$74-$A66+1))-(M66*$G$16)</f>
        <v>84.6101850930579</v>
      </c>
      <c r="N237" s="18" t="n">
        <f aca="false">((N66*$G$16)*(1+$G$14/12)^($A$76-$A66+1))-(N66*$G$16)</f>
        <v>103.512444175846</v>
      </c>
      <c r="O237" s="18" t="n">
        <f aca="false">((O66*$G$16)*(1+$G$14/12)^($A$76-$A66+1))-(O66*$G$16)</f>
        <v>103.512444175846</v>
      </c>
      <c r="P237" s="18" t="n">
        <f aca="false">((P66*$G$16)*(1+$G$14/12)^($A$83-$A66+1))-(P66*$G$16)</f>
        <v>173.955586092979</v>
      </c>
      <c r="Q237" s="18" t="n">
        <f aca="false">((Q66*$G$16)*(1+$G$14/12)^($A$83-$A66+1))-(Q66*$G$16)</f>
        <v>173.955586092979</v>
      </c>
      <c r="R237" s="18" t="n">
        <f aca="false">((R66*$G$16)*(1+$G$14/12)^($A$85-$A66+1))-(R66*$G$16)</f>
        <v>0</v>
      </c>
      <c r="S237" s="18" t="n">
        <f aca="false">((S66*$G$16)*(1+$G$14/12)^($A$85-$A66+1))-(S66*$G$16)</f>
        <v>0</v>
      </c>
      <c r="T237" s="18" t="n">
        <f aca="false">((T66*$G$16)*(1+$G$14/12)^($A$85-$A66+1))-(T66*$G$16)</f>
        <v>101.576264422749</v>
      </c>
      <c r="U237" s="18" t="n">
        <f aca="false">((U66*$G$16)*(1+$G$14/12)^($A$85-$A66+1))-(U66*$G$16)</f>
        <v>101.576264422749</v>
      </c>
      <c r="V237" s="18" t="n">
        <f aca="false">((V66*$G$16)*(1+$G$14/12)^($A$88-$A66+1))-(V66*$G$16)</f>
        <v>0</v>
      </c>
      <c r="W237" s="18" t="n">
        <f aca="false">((W66*$G$16)*(1+$G$14/12)^($A$88-$A66+1))-(W66*$G$16)</f>
        <v>0</v>
      </c>
    </row>
    <row r="238" customFormat="false" ht="12.75" hidden="false" customHeight="false" outlineLevel="0" collapsed="false">
      <c r="A238" s="0" t="n">
        <v>17</v>
      </c>
      <c r="B238" s="19" t="n">
        <v>37073</v>
      </c>
      <c r="F238" s="18" t="n">
        <f aca="false">((F67*$G$16)*(1+$G$14/12)^($A$68-$A67+1))-(F67*$G$16)</f>
        <v>127.321026724192</v>
      </c>
      <c r="G238" s="18" t="n">
        <f aca="false">((G67*$G$16)*(1+$G$14/12)^($A$68-$A67+1))-(G67*$G$16)</f>
        <v>127.321026724192</v>
      </c>
      <c r="H238" s="18" t="n">
        <f aca="false">((H67*$G$16)*(1+$G$14/12)^($A$70-$A67+1))-(H67*$G$16)</f>
        <v>56.4467460564865</v>
      </c>
      <c r="I238" s="18" t="n">
        <f aca="false">((I67*$G$16)*(1+$G$14/12)^($A$70-$A67+1))-(I67*$G$16)</f>
        <v>56.4467460564865</v>
      </c>
      <c r="J238" s="18" t="n">
        <f aca="false">((J67*$G$16)*(1+$G$14/12)^($A$74-$A67+1))-(J67*$G$16)</f>
        <v>74.9255540097474</v>
      </c>
      <c r="K238" s="18" t="n">
        <f aca="false">((K67*$G$16)*(1+$G$14/12)^($A$74-$A67+1))-(K67*$G$16)</f>
        <v>74.9255540097474</v>
      </c>
      <c r="L238" s="18" t="n">
        <f aca="false">((L67*$G$16)*(1+$G$14/12)^($A$74-$A67+1))-(L67*$G$16)</f>
        <v>74.9255540097474</v>
      </c>
      <c r="M238" s="18" t="n">
        <f aca="false">((M67*$G$16)*(1+$G$14/12)^($A$74-$A67+1))-(M67*$G$16)</f>
        <v>74.9255540097474</v>
      </c>
      <c r="N238" s="18" t="n">
        <f aca="false">((N67*$G$16)*(1+$G$14/12)^($A$76-$A67+1))-(N67*$G$16)</f>
        <v>93.7466324602433</v>
      </c>
      <c r="O238" s="18" t="n">
        <f aca="false">((O67*$G$16)*(1+$G$14/12)^($A$76-$A67+1))-(O67*$G$16)</f>
        <v>93.7466324602433</v>
      </c>
      <c r="P238" s="18" t="n">
        <f aca="false">((P67*$G$16)*(1+$G$14/12)^($A$83-$A67+1))-(P67*$G$16)</f>
        <v>163.66523916334</v>
      </c>
      <c r="Q238" s="18" t="n">
        <f aca="false">((Q67*$G$16)*(1+$G$14/12)^($A$83-$A67+1))-(Q67*$G$16)</f>
        <v>163.66523916334</v>
      </c>
      <c r="R238" s="18" t="n">
        <f aca="false">((R67*$G$16)*(1+$G$14/12)^($A$85-$A67+1))-(R67*$G$16)</f>
        <v>192.257571522472</v>
      </c>
      <c r="S238" s="18" t="n">
        <f aca="false">((S67*$G$16)*(1+$G$14/12)^($A$85-$A67+1))-(S67*$G$16)</f>
        <v>192.257571522472</v>
      </c>
      <c r="T238" s="18" t="n">
        <f aca="false">((T67*$G$16)*(1+$G$14/12)^($A$85-$A67+1))-(T67*$G$16)</f>
        <v>192.257571522472</v>
      </c>
      <c r="U238" s="18" t="n">
        <f aca="false">((U67*$G$16)*(1+$G$14/12)^($A$85-$A67+1))-(U67*$G$16)</f>
        <v>192.257571522472</v>
      </c>
      <c r="V238" s="18" t="n">
        <f aca="false">((V67*$G$16)*(1+$G$14/12)^($A$88-$A67+1))-(V67*$G$16)</f>
        <v>0</v>
      </c>
      <c r="W238" s="18" t="n">
        <f aca="false">((W67*$G$16)*(1+$G$14/12)^($A$88-$A67+1))-(W67*$G$16)</f>
        <v>0</v>
      </c>
    </row>
    <row r="239" customFormat="false" ht="12.75" hidden="false" customHeight="false" outlineLevel="0" collapsed="false">
      <c r="A239" s="0" t="n">
        <v>18</v>
      </c>
      <c r="B239" s="19" t="n">
        <v>37104</v>
      </c>
      <c r="H239" s="18" t="n">
        <f aca="false">((H68*$G$16)*(1+$G$14/12)^($A$70-$A68+1))-(H68*$G$16)</f>
        <v>42.1764597408062</v>
      </c>
      <c r="I239" s="18" t="n">
        <f aca="false">((I68*$G$16)*(1+$G$14/12)^($A$70-$A68+1))-(I68*$G$16)</f>
        <v>42.1764597408062</v>
      </c>
      <c r="J239" s="18" t="n">
        <f aca="false">((J68*$G$16)*(1+$G$14/12)^($A$74-$A68+1))-(J68*$G$16)</f>
        <v>65.3130368313523</v>
      </c>
      <c r="K239" s="18" t="n">
        <f aca="false">((K68*$G$16)*(1+$G$14/12)^($A$74-$A68+1))-(K68*$G$16)</f>
        <v>65.3130368313523</v>
      </c>
      <c r="L239" s="18" t="n">
        <f aca="false">((L68*$G$16)*(1+$G$14/12)^($A$74-$A68+1))-(L68*$G$16)</f>
        <v>65.3130368313523</v>
      </c>
      <c r="M239" s="18" t="n">
        <f aca="false">((M68*$G$16)*(1+$G$14/12)^($A$74-$A68+1))-(M68*$G$16)</f>
        <v>65.3130368313523</v>
      </c>
      <c r="N239" s="18" t="n">
        <f aca="false">((N68*$G$16)*(1+$G$14/12)^($A$76-$A68+1))-(N68*$G$16)</f>
        <v>84.0535391384983</v>
      </c>
      <c r="O239" s="18" t="n">
        <f aca="false">((O68*$G$16)*(1+$G$14/12)^($A$76-$A68+1))-(O68*$G$16)</f>
        <v>84.0535391384983</v>
      </c>
      <c r="P239" s="18" t="n">
        <f aca="false">((P68*$G$16)*(1+$G$14/12)^($A$83-$A68+1))-(P68*$G$16)</f>
        <v>153.451516432768</v>
      </c>
      <c r="Q239" s="18" t="n">
        <f aca="false">((Q68*$G$16)*(1+$G$14/12)^($A$83-$A68+1))-(Q68*$G$16)</f>
        <v>153.451516432768</v>
      </c>
      <c r="R239" s="18" t="n">
        <f aca="false">((R68*$G$16)*(1+$G$14/12)^($A$85-$A68+1))-(R68*$G$16)</f>
        <v>181.44374046122</v>
      </c>
      <c r="S239" s="18" t="n">
        <f aca="false">((S68*$G$16)*(1+$G$14/12)^($A$85-$A68+1))-(S68*$G$16)</f>
        <v>181.44374046122</v>
      </c>
      <c r="T239" s="18" t="n">
        <f aca="false">((T68*$G$16)*(1+$G$14/12)^($A$85-$A68+1))-(T68*$G$16)</f>
        <v>181.44374046122</v>
      </c>
      <c r="U239" s="18" t="n">
        <f aca="false">((U68*$G$16)*(1+$G$14/12)^($A$85-$A68+1))-(U68*$G$16)</f>
        <v>181.44374046122</v>
      </c>
      <c r="V239" s="18" t="n">
        <f aca="false">((V68*$G$16)*(1+$G$14/12)^($A$88-$A68+1))-(V68*$G$16)</f>
        <v>0</v>
      </c>
      <c r="W239" s="18" t="n">
        <f aca="false">((W68*$G$16)*(1+$G$14/12)^($A$88-$A68+1))-(W68*$G$16)</f>
        <v>0</v>
      </c>
    </row>
    <row r="240" customFormat="false" ht="12.75" hidden="false" customHeight="false" outlineLevel="0" collapsed="false">
      <c r="A240" s="0" t="n">
        <v>19</v>
      </c>
      <c r="B240" s="19" t="n">
        <v>37135</v>
      </c>
      <c r="H240" s="18" t="n">
        <f aca="false">((H69*$G$16)*(1+$G$14/12)^($A$70-$A69+1))-(H69*$G$16)</f>
        <v>127.321026724192</v>
      </c>
      <c r="I240" s="18" t="n">
        <f aca="false">((I69*$G$16)*(1+$G$14/12)^($A$70-$A69+1))-(I69*$G$16)</f>
        <v>127.321026724192</v>
      </c>
      <c r="J240" s="18" t="n">
        <f aca="false">((J69*$G$16)*(1+$G$14/12)^($A$74-$A69+1))-(J69*$G$16)</f>
        <v>55.7720965817878</v>
      </c>
      <c r="K240" s="18" t="n">
        <f aca="false">((K69*$G$16)*(1+$G$14/12)^($A$74-$A69+1))-(K69*$G$16)</f>
        <v>55.7720965817878</v>
      </c>
      <c r="L240" s="18" t="n">
        <f aca="false">((L69*$G$16)*(1+$G$14/12)^($A$74-$A69+1))-(L69*$G$16)</f>
        <v>55.7720965817878</v>
      </c>
      <c r="M240" s="18" t="n">
        <f aca="false">((M69*$G$16)*(1+$G$14/12)^($A$74-$A69+1))-(M69*$G$16)</f>
        <v>55.7720965817878</v>
      </c>
      <c r="N240" s="18" t="n">
        <f aca="false">((N69*$G$16)*(1+$G$14/12)^($A$76-$A69+1))-(N69*$G$16)</f>
        <v>74.4326227333675</v>
      </c>
      <c r="O240" s="18" t="n">
        <f aca="false">((O69*$G$16)*(1+$G$14/12)^($A$76-$A69+1))-(O69*$G$16)</f>
        <v>74.4326227333675</v>
      </c>
      <c r="P240" s="18" t="n">
        <f aca="false">((P69*$G$16)*(1+$G$14/12)^($A$83-$A69+1))-(P69*$G$16)</f>
        <v>143.313847340532</v>
      </c>
      <c r="Q240" s="18" t="n">
        <f aca="false">((Q69*$G$16)*(1+$G$14/12)^($A$83-$A69+1))-(Q69*$G$16)</f>
        <v>143.313847340532</v>
      </c>
      <c r="R240" s="18" t="n">
        <f aca="false">((R69*$G$16)*(1+$G$14/12)^($A$85-$A69+1))-(R69*$G$16)</f>
        <v>170.710431577656</v>
      </c>
      <c r="S240" s="18" t="n">
        <f aca="false">((S69*$G$16)*(1+$G$14/12)^($A$85-$A69+1))-(S69*$G$16)</f>
        <v>170.710431577656</v>
      </c>
      <c r="T240" s="18" t="n">
        <f aca="false">((T69*$G$16)*(1+$G$14/12)^($A$85-$A69+1))-(T69*$G$16)</f>
        <v>170.710431577656</v>
      </c>
      <c r="U240" s="18" t="n">
        <f aca="false">((U69*$G$16)*(1+$G$14/12)^($A$85-$A69+1))-(U69*$G$16)</f>
        <v>170.710431577656</v>
      </c>
      <c r="V240" s="18" t="n">
        <f aca="false">((V69*$G$16)*(1+$G$14/12)^($A$88-$A69+1))-(V69*$G$16)</f>
        <v>0</v>
      </c>
      <c r="W240" s="18" t="n">
        <f aca="false">((W69*$G$16)*(1+$G$14/12)^($A$88-$A69+1))-(W69*$G$16)</f>
        <v>0</v>
      </c>
    </row>
    <row r="241" customFormat="false" ht="12.75" hidden="false" customHeight="false" outlineLevel="0" collapsed="false">
      <c r="A241" s="0" t="n">
        <v>20</v>
      </c>
      <c r="B241" s="19" t="n">
        <v>37165</v>
      </c>
      <c r="J241" s="18" t="n">
        <f aca="false">((J70*$G$16)*(1+$G$14/12)^($A$74-$A70+1))-(J70*$G$16)</f>
        <v>46.3022002834116</v>
      </c>
      <c r="K241" s="18" t="n">
        <f aca="false">((K70*$G$16)*(1+$G$14/12)^($A$74-$A70+1))-(K70*$G$16)</f>
        <v>46.3022002834116</v>
      </c>
      <c r="L241" s="18" t="n">
        <f aca="false">((L70*$G$16)*(1+$G$14/12)^($A$74-$A70+1))-(L70*$G$16)</f>
        <v>46.3022002834116</v>
      </c>
      <c r="M241" s="18" t="n">
        <f aca="false">((M70*$G$16)*(1+$G$14/12)^($A$74-$A70+1))-(M70*$G$16)</f>
        <v>46.3022002834116</v>
      </c>
      <c r="N241" s="18" t="n">
        <f aca="false">((N70*$G$16)*(1+$G$14/12)^($A$76-$A70+1))-(N70*$G$16)</f>
        <v>64.8833457995672</v>
      </c>
      <c r="O241" s="18" t="n">
        <f aca="false">((O70*$G$16)*(1+$G$14/12)^($A$76-$A70+1))-(O70*$G$16)</f>
        <v>64.8833457995672</v>
      </c>
      <c r="P241" s="18" t="n">
        <f aca="false">((P70*$G$16)*(1+$G$14/12)^($A$83-$A70+1))-(P70*$G$16)</f>
        <v>133.251665574421</v>
      </c>
      <c r="Q241" s="18" t="n">
        <f aca="false">((Q70*$G$16)*(1+$G$14/12)^($A$83-$A70+1))-(Q70*$G$16)</f>
        <v>133.251665574421</v>
      </c>
      <c r="R241" s="18" t="n">
        <f aca="false">((R70*$G$16)*(1+$G$14/12)^($A$85-$A70+1))-(R70*$G$16)</f>
        <v>160.057045285834</v>
      </c>
      <c r="S241" s="18" t="n">
        <f aca="false">((S70*$G$16)*(1+$G$14/12)^($A$85-$A70+1))-(S70*$G$16)</f>
        <v>160.057045285834</v>
      </c>
      <c r="T241" s="18" t="n">
        <f aca="false">((T70*$G$16)*(1+$G$14/12)^($A$85-$A70+1))-(T70*$G$16)</f>
        <v>160.057045285834</v>
      </c>
      <c r="U241" s="18" t="n">
        <f aca="false">((U70*$G$16)*(1+$G$14/12)^($A$85-$A70+1))-(U70*$G$16)</f>
        <v>160.057045285834</v>
      </c>
      <c r="V241" s="18" t="n">
        <f aca="false">((V70*$G$16)*(1+$G$14/12)^($A$88-$A70+1))-(V70*$G$16)</f>
        <v>190.73171778023</v>
      </c>
      <c r="W241" s="18" t="n">
        <f aca="false">((W70*$G$16)*(1+$G$14/12)^($A$88-$A70+1))-(W70*$G$16)</f>
        <v>190.73171778023</v>
      </c>
    </row>
    <row r="242" customFormat="false" ht="12.75" hidden="false" customHeight="false" outlineLevel="0" collapsed="false">
      <c r="A242" s="0" t="n">
        <v>21</v>
      </c>
      <c r="B242" s="19" t="n">
        <v>37196</v>
      </c>
      <c r="J242" s="18" t="n">
        <f aca="false">((J71*$G$16)*(1+$G$14/12)^($A$74-$A71+1))-(J71*$G$16)</f>
        <v>36.9028189272515</v>
      </c>
      <c r="K242" s="18" t="n">
        <f aca="false">((K71*$G$16)*(1+$G$14/12)^($A$74-$A71+1))-(K71*$G$16)</f>
        <v>36.9028189272515</v>
      </c>
      <c r="L242" s="18" t="n">
        <f aca="false">((L71*$G$16)*(1+$G$14/12)^($A$74-$A71+1))-(L71*$G$16)</f>
        <v>36.9028189272515</v>
      </c>
      <c r="M242" s="18" t="n">
        <f aca="false">((M71*$G$16)*(1+$G$14/12)^($A$74-$A71+1))-(M71*$G$16)</f>
        <v>36.9028189272515</v>
      </c>
      <c r="N242" s="18" t="n">
        <f aca="false">((N71*$G$16)*(1+$G$14/12)^($A$76-$A71+1))-(N71*$G$16)</f>
        <v>55.4051748937497</v>
      </c>
      <c r="O242" s="18" t="n">
        <f aca="false">((O71*$G$16)*(1+$G$14/12)^($A$76-$A71+1))-(O71*$G$16)</f>
        <v>55.4051748937497</v>
      </c>
      <c r="P242" s="18" t="n">
        <f aca="false">((P71*$G$16)*(1+$G$14/12)^($A$83-$A71+1))-(P71*$G$16)</f>
        <v>123.264409039109</v>
      </c>
      <c r="Q242" s="18" t="n">
        <f aca="false">((Q71*$G$16)*(1+$G$14/12)^($A$83-$A71+1))-(Q71*$G$16)</f>
        <v>123.264409039109</v>
      </c>
      <c r="R242" s="18" t="n">
        <f aca="false">((R71*$G$16)*(1+$G$14/12)^($A$85-$A71+1))-(R71*$G$16)</f>
        <v>149.482986464462</v>
      </c>
      <c r="S242" s="18" t="n">
        <f aca="false">((S71*$G$16)*(1+$G$14/12)^($A$85-$A71+1))-(S71*$G$16)</f>
        <v>149.482986464462</v>
      </c>
      <c r="T242" s="18" t="n">
        <f aca="false">((T71*$G$16)*(1+$G$14/12)^($A$85-$A71+1))-(T71*$G$16)</f>
        <v>149.482986464462</v>
      </c>
      <c r="U242" s="18" t="n">
        <f aca="false">((U71*$G$16)*(1+$G$14/12)^($A$85-$A71+1))-(U71*$G$16)</f>
        <v>149.482986464462</v>
      </c>
      <c r="V242" s="18" t="n">
        <f aca="false">((V71*$G$16)*(1+$G$14/12)^($A$88-$A71+1))-(V71*$G$16)</f>
        <v>180.00371077502</v>
      </c>
      <c r="W242" s="18" t="n">
        <f aca="false">((W71*$G$16)*(1+$G$14/12)^($A$88-$A71+1))-(W71*$G$16)</f>
        <v>180.00371077502</v>
      </c>
    </row>
    <row r="243" customFormat="false" ht="12.75" hidden="false" customHeight="false" outlineLevel="0" collapsed="false">
      <c r="A243" s="0" t="n">
        <v>22</v>
      </c>
      <c r="B243" s="19" t="n">
        <v>37226</v>
      </c>
      <c r="J243" s="18" t="n">
        <f aca="false">((J72*$G$16)*(1+$G$14/12)^($A$74-$A72+1))-(J72*$G$16)</f>
        <v>31.5189672256563</v>
      </c>
      <c r="K243" s="18" t="n">
        <f aca="false">((K72*$G$16)*(1+$G$14/12)^($A$74-$A72+1))-(K72*$G$16)</f>
        <v>31.5189672256563</v>
      </c>
      <c r="L243" s="18" t="n">
        <f aca="false">((L72*$G$16)*(1+$G$14/12)^($A$74-$A72+1))-(L72*$G$16)</f>
        <v>31.5189672256563</v>
      </c>
      <c r="M243" s="18" t="n">
        <f aca="false">((M72*$G$16)*(1+$G$14/12)^($A$74-$A72+1))-(M72*$G$16)</f>
        <v>31.5189672256563</v>
      </c>
      <c r="N243" s="18" t="n">
        <f aca="false">((N72*$G$16)*(1+$G$14/12)^($A$76-$A72+1))-(N72*$G$16)</f>
        <v>45.997580544705</v>
      </c>
      <c r="O243" s="18" t="n">
        <f aca="false">((O72*$G$16)*(1+$G$14/12)^($A$76-$A72+1))-(O72*$G$16)</f>
        <v>45.997580544705</v>
      </c>
      <c r="P243" s="18" t="n">
        <f aca="false">((P72*$G$16)*(1+$G$14/12)^($A$83-$A72+1))-(P72*$G$16)</f>
        <v>113.351519824757</v>
      </c>
      <c r="Q243" s="18" t="n">
        <f aca="false">((Q72*$G$16)*(1+$G$14/12)^($A$83-$A72+1))-(Q72*$G$16)</f>
        <v>113.351519824757</v>
      </c>
      <c r="R243" s="18" t="n">
        <f aca="false">((R72*$G$16)*(1+$G$14/12)^($A$85-$A72+1))-(R72*$G$16)</f>
        <v>138.987664423651</v>
      </c>
      <c r="S243" s="18" t="n">
        <f aca="false">((S72*$G$16)*(1+$G$14/12)^($A$85-$A72+1))-(S72*$G$16)</f>
        <v>138.987664423651</v>
      </c>
      <c r="T243" s="18" t="n">
        <f aca="false">((T72*$G$16)*(1+$G$14/12)^($A$85-$A72+1))-(T72*$G$16)</f>
        <v>138.987664423651</v>
      </c>
      <c r="U243" s="18" t="n">
        <f aca="false">((U72*$G$16)*(1+$G$14/12)^($A$85-$A72+1))-(U72*$G$16)</f>
        <v>138.987664423651</v>
      </c>
      <c r="V243" s="18" t="n">
        <f aca="false">((V72*$G$16)*(1+$G$14/12)^($A$88-$A72+1))-(V72*$G$16)</f>
        <v>169.355586882595</v>
      </c>
      <c r="W243" s="18" t="n">
        <f aca="false">((W72*$G$16)*(1+$G$14/12)^($A$88-$A72+1))-(W72*$G$16)</f>
        <v>169.355586882595</v>
      </c>
    </row>
    <row r="244" customFormat="false" ht="12.75" hidden="false" customHeight="false" outlineLevel="0" collapsed="false">
      <c r="A244" s="0" t="n">
        <v>23</v>
      </c>
      <c r="B244" s="19" t="n">
        <v>37257</v>
      </c>
      <c r="J244" s="18" t="n">
        <f aca="false">((J73*$G$16)*(1+$G$14/12)^($A$74-$A73+1))-(J73*$G$16)</f>
        <v>130.799990193944</v>
      </c>
      <c r="K244" s="18" t="n">
        <f aca="false">((K73*$G$16)*(1+$G$14/12)^($A$74-$A73+1))-(K73*$G$16)</f>
        <v>130.799990193944</v>
      </c>
      <c r="L244" s="18" t="n">
        <f aca="false">((L73*$G$16)*(1+$G$14/12)^($A$74-$A73+1))-(L73*$G$16)</f>
        <v>130.799990193944</v>
      </c>
      <c r="M244" s="18" t="n">
        <f aca="false">((M73*$G$16)*(1+$G$14/12)^($A$74-$A73+1))-(M73*$G$16)</f>
        <v>130.799990193944</v>
      </c>
      <c r="N244" s="18" t="n">
        <f aca="false">((N73*$G$16)*(1+$G$14/12)^($A$76-$A73+1))-(N73*$G$16)</f>
        <v>36.6600372237826</v>
      </c>
      <c r="O244" s="18" t="n">
        <f aca="false">((O73*$G$16)*(1+$G$14/12)^($A$76-$A73+1))-(O73*$G$16)</f>
        <v>36.6600372237826</v>
      </c>
      <c r="P244" s="18" t="n">
        <f aca="false">((P73*$G$16)*(1+$G$14/12)^($A$83-$A73+1))-(P73*$G$16)</f>
        <v>103.512444175846</v>
      </c>
      <c r="Q244" s="18" t="n">
        <f aca="false">((Q73*$G$16)*(1+$G$14/12)^($A$83-$A73+1))-(Q73*$G$16)</f>
        <v>103.512444175846</v>
      </c>
      <c r="R244" s="18" t="n">
        <f aca="false">((R73*$G$16)*(1+$G$14/12)^($A$85-$A73+1))-(R73*$G$16)</f>
        <v>128.570492871918</v>
      </c>
      <c r="S244" s="18" t="n">
        <f aca="false">((S73*$G$16)*(1+$G$14/12)^($A$85-$A73+1))-(S73*$G$16)</f>
        <v>128.570492871918</v>
      </c>
      <c r="T244" s="18" t="n">
        <f aca="false">((T73*$G$16)*(1+$G$14/12)^($A$85-$A73+1))-(T73*$G$16)</f>
        <v>128.570492871918</v>
      </c>
      <c r="U244" s="18" t="n">
        <f aca="false">((U73*$G$16)*(1+$G$14/12)^($A$85-$A73+1))-(U73*$G$16)</f>
        <v>128.570492871918</v>
      </c>
      <c r="V244" s="18" t="n">
        <f aca="false">((V73*$G$16)*(1+$G$14/12)^($A$88-$A73+1))-(V73*$G$16)</f>
        <v>158.786751275629</v>
      </c>
      <c r="W244" s="18" t="n">
        <f aca="false">((W73*$G$16)*(1+$G$14/12)^($A$88-$A73+1))-(W73*$G$16)</f>
        <v>158.786751275629</v>
      </c>
    </row>
    <row r="245" customFormat="false" ht="12.75" hidden="false" customHeight="false" outlineLevel="0" collapsed="false">
      <c r="A245" s="0" t="n">
        <v>24</v>
      </c>
      <c r="B245" s="19" t="n">
        <v>37288</v>
      </c>
      <c r="N245" s="18" t="n">
        <f aca="false">((N74*$G$16)*(1+$G$14/12)^($A$76-$A74+1))-(N74*$G$16)</f>
        <v>31.2922120657595</v>
      </c>
      <c r="O245" s="18" t="n">
        <f aca="false">((O74*$G$16)*(1+$G$14/12)^($A$76-$A74+1))-(O74*$G$16)</f>
        <v>31.2922120657595</v>
      </c>
      <c r="P245" s="18" t="n">
        <f aca="false">((P74*$G$16)*(1+$G$14/12)^($A$83-$A74+1))-(P74*$G$16)</f>
        <v>93.7466324602433</v>
      </c>
      <c r="Q245" s="18" t="n">
        <f aca="false">((Q74*$G$16)*(1+$G$14/12)^($A$83-$A74+1))-(Q74*$G$16)</f>
        <v>93.7466324602433</v>
      </c>
      <c r="R245" s="18" t="n">
        <f aca="false">((R74*$G$16)*(1+$G$14/12)^($A$85-$A74+1))-(R74*$G$16)</f>
        <v>118.230889883439</v>
      </c>
      <c r="S245" s="18" t="n">
        <f aca="false">((S74*$G$16)*(1+$G$14/12)^($A$85-$A74+1))-(S74*$G$16)</f>
        <v>118.230889883439</v>
      </c>
      <c r="T245" s="18" t="n">
        <f aca="false">((T74*$G$16)*(1+$G$14/12)^($A$85-$A74+1))-(T74*$G$16)</f>
        <v>118.230889883439</v>
      </c>
      <c r="U245" s="18" t="n">
        <f aca="false">((U74*$G$16)*(1+$G$14/12)^($A$85-$A74+1))-(U74*$G$16)</f>
        <v>118.230889883439</v>
      </c>
      <c r="V245" s="18" t="n">
        <f aca="false">((V74*$G$16)*(1+$G$14/12)^($A$88-$A74+1))-(V74*$G$16)</f>
        <v>148.296613556014</v>
      </c>
      <c r="W245" s="18" t="n">
        <f aca="false">((W74*$G$16)*(1+$G$14/12)^($A$88-$A74+1))-(W74*$G$16)</f>
        <v>148.296613556014</v>
      </c>
    </row>
    <row r="246" customFormat="false" ht="12.75" hidden="false" customHeight="false" outlineLevel="0" collapsed="false">
      <c r="A246" s="0" t="n">
        <v>25</v>
      </c>
      <c r="B246" s="19" t="n">
        <v>37316</v>
      </c>
      <c r="N246" s="18" t="n">
        <f aca="false">((N75*$G$16)*(1+$G$14/12)^($A$76-$A75+1))-(N75*$G$16)</f>
        <v>129.896363318683</v>
      </c>
      <c r="O246" s="18" t="n">
        <f aca="false">((O75*$G$16)*(1+$G$14/12)^($A$76-$A75+1))-(O75*$G$16)</f>
        <v>129.896363318683</v>
      </c>
      <c r="P246" s="18" t="n">
        <f aca="false">((P75*$G$16)*(1+$G$14/12)^($A$83-$A75+1))-(P75*$G$16)</f>
        <v>84.0535391384983</v>
      </c>
      <c r="Q246" s="18" t="n">
        <f aca="false">((Q75*$G$16)*(1+$G$14/12)^($A$83-$A75+1))-(Q75*$G$16)</f>
        <v>84.0535391384983</v>
      </c>
      <c r="R246" s="18" t="n">
        <f aca="false">((R75*$G$16)*(1+$G$14/12)^($A$85-$A75+1))-(R75*$G$16)</f>
        <v>107.968277865535</v>
      </c>
      <c r="S246" s="18" t="n">
        <f aca="false">((S75*$G$16)*(1+$G$14/12)^($A$85-$A75+1))-(S75*$G$16)</f>
        <v>107.968277865535</v>
      </c>
      <c r="T246" s="18" t="n">
        <f aca="false">((T75*$G$16)*(1+$G$14/12)^($A$85-$A75+1))-(T75*$G$16)</f>
        <v>107.968277865535</v>
      </c>
      <c r="U246" s="18" t="n">
        <f aca="false">((U75*$G$16)*(1+$G$14/12)^($A$85-$A75+1))-(U75*$G$16)</f>
        <v>107.968277865535</v>
      </c>
      <c r="V246" s="18" t="n">
        <f aca="false">((V75*$G$16)*(1+$G$14/12)^($A$88-$A75+1))-(V75*$G$16)</f>
        <v>137.884587721876</v>
      </c>
      <c r="W246" s="18" t="n">
        <f aca="false">((W75*$G$16)*(1+$G$14/12)^($A$88-$A75+1))-(W75*$G$16)</f>
        <v>137.884587721876</v>
      </c>
    </row>
    <row r="247" customFormat="false" ht="12.75" hidden="false" customHeight="false" outlineLevel="0" collapsed="false">
      <c r="A247" s="0" t="n">
        <v>26</v>
      </c>
      <c r="B247" s="19" t="n">
        <v>37347</v>
      </c>
      <c r="P247" s="18" t="n">
        <f aca="false">((P76*$G$16)*(1+$G$14/12)^($A$83-$A76+1))-(P76*$G$16)</f>
        <v>74.4326227333675</v>
      </c>
      <c r="Q247" s="18" t="n">
        <f aca="false">((Q76*$G$16)*(1+$G$14/12)^($A$83-$A76+1))-(Q76*$G$16)</f>
        <v>74.4326227333675</v>
      </c>
      <c r="R247" s="18" t="n">
        <f aca="false">((R76*$G$16)*(1+$G$14/12)^($A$85-$A76+1))-(R76*$G$16)</f>
        <v>97.7820835264129</v>
      </c>
      <c r="S247" s="18" t="n">
        <f aca="false">((S76*$G$16)*(1+$G$14/12)^($A$85-$A76+1))-(S76*$G$16)</f>
        <v>97.7820835264129</v>
      </c>
      <c r="T247" s="18" t="n">
        <f aca="false">((T76*$G$16)*(1+$G$14/12)^($A$85-$A76+1))-(T76*$G$16)</f>
        <v>97.7820835264129</v>
      </c>
      <c r="U247" s="18" t="n">
        <f aca="false">((U76*$G$16)*(1+$G$14/12)^($A$85-$A76+1))-(U76*$G$16)</f>
        <v>97.7820835264129</v>
      </c>
      <c r="V247" s="18" t="n">
        <f aca="false">((V76*$G$16)*(1+$G$14/12)^($A$88-$A76+1))-(V76*$G$16)</f>
        <v>127.550092134839</v>
      </c>
      <c r="W247" s="18" t="n">
        <f aca="false">((W76*$G$16)*(1+$G$14/12)^($A$88-$A76+1))-(W76*$G$16)</f>
        <v>127.550092134839</v>
      </c>
    </row>
    <row r="248" customFormat="false" ht="12.75" hidden="false" customHeight="false" outlineLevel="0" collapsed="false">
      <c r="A248" s="0" t="n">
        <v>27</v>
      </c>
      <c r="B248" s="19" t="n">
        <v>37377</v>
      </c>
      <c r="P248" s="18" t="n">
        <f aca="false">((P77*$G$16)*(1+$G$14/12)^($A$83-$A77+1))-(P77*$G$16)</f>
        <v>64.8833457995672</v>
      </c>
      <c r="Q248" s="18" t="n">
        <f aca="false">((Q77*$G$16)*(1+$G$14/12)^($A$83-$A77+1))-(Q77*$G$16)</f>
        <v>64.8833457995672</v>
      </c>
      <c r="R248" s="18" t="n">
        <f aca="false">((R77*$G$16)*(1+$G$14/12)^($A$85-$A77+1))-(R77*$G$16)</f>
        <v>87.6717378431358</v>
      </c>
      <c r="S248" s="18" t="n">
        <f aca="false">((S77*$G$16)*(1+$G$14/12)^($A$85-$A77+1))-(S77*$G$16)</f>
        <v>87.6717378431358</v>
      </c>
      <c r="T248" s="18" t="n">
        <f aca="false">((T77*$G$16)*(1+$G$14/12)^($A$85-$A77+1))-(T77*$G$16)</f>
        <v>87.6717378431358</v>
      </c>
      <c r="U248" s="18" t="n">
        <f aca="false">((U77*$G$16)*(1+$G$14/12)^($A$85-$A77+1))-(U77*$G$16)</f>
        <v>87.6717378431358</v>
      </c>
      <c r="V248" s="18" t="n">
        <f aca="false">((V77*$G$16)*(1+$G$14/12)^($A$88-$A77+1))-(V77*$G$16)</f>
        <v>117.292549487538</v>
      </c>
      <c r="W248" s="18" t="n">
        <f aca="false">((W77*$G$16)*(1+$G$14/12)^($A$88-$A77+1))-(W77*$G$16)</f>
        <v>117.292549487538</v>
      </c>
    </row>
    <row r="249" customFormat="false" ht="12.75" hidden="false" customHeight="false" outlineLevel="0" collapsed="false">
      <c r="A249" s="0" t="n">
        <v>28</v>
      </c>
      <c r="B249" s="19" t="n">
        <v>37408</v>
      </c>
      <c r="P249" s="18" t="n">
        <f aca="false">((P78*$G$16)*(1+$G$14/12)^($A$83-$A78+1))-(P78*$G$16)</f>
        <v>55.4051748937497</v>
      </c>
      <c r="Q249" s="18" t="n">
        <f aca="false">((Q78*$G$16)*(1+$G$14/12)^($A$83-$A78+1))-(Q78*$G$16)</f>
        <v>55.4051748937497</v>
      </c>
      <c r="R249" s="18" t="n">
        <f aca="false">((R78*$G$16)*(1+$G$14/12)^($A$85-$A78+1))-(R78*$G$16)</f>
        <v>77.636676029837</v>
      </c>
      <c r="S249" s="18" t="n">
        <f aca="false">((S78*$G$16)*(1+$G$14/12)^($A$85-$A78+1))-(S78*$G$16)</f>
        <v>77.636676029837</v>
      </c>
      <c r="T249" s="18" t="n">
        <f aca="false">((T78*$G$16)*(1+$G$14/12)^($A$85-$A78+1))-(T78*$G$16)</f>
        <v>77.636676029837</v>
      </c>
      <c r="U249" s="18" t="n">
        <f aca="false">((U78*$G$16)*(1+$G$14/12)^($A$85-$A78+1))-(U78*$G$16)</f>
        <v>77.636676029837</v>
      </c>
      <c r="V249" s="18" t="n">
        <f aca="false">((V78*$G$16)*(1+$G$14/12)^($A$88-$A78+1))-(V78*$G$16)</f>
        <v>107.111386771364</v>
      </c>
      <c r="W249" s="18" t="n">
        <f aca="false">((W78*$G$16)*(1+$G$14/12)^($A$88-$A78+1))-(W78*$G$16)</f>
        <v>107.111386771364</v>
      </c>
    </row>
    <row r="250" customFormat="false" ht="12.75" hidden="false" customHeight="false" outlineLevel="0" collapsed="false">
      <c r="A250" s="0" t="n">
        <v>29</v>
      </c>
      <c r="B250" s="19" t="n">
        <v>37438</v>
      </c>
      <c r="P250" s="18" t="n">
        <f aca="false">((P79*$G$16)*(1+$G$14/12)^($A$83-$A79+1))-(P79*$G$16)</f>
        <v>45.997580544705</v>
      </c>
      <c r="Q250" s="18" t="n">
        <f aca="false">((Q79*$G$16)*(1+$G$14/12)^($A$83-$A79+1))-(Q79*$G$16)</f>
        <v>45.997580544705</v>
      </c>
      <c r="R250" s="18" t="n">
        <f aca="false">((R79*$G$16)*(1+$G$14/12)^($A$85-$A79+1))-(R79*$G$16)</f>
        <v>67.676337506171</v>
      </c>
      <c r="S250" s="18" t="n">
        <f aca="false">((S79*$G$16)*(1+$G$14/12)^($A$85-$A79+1))-(S79*$G$16)</f>
        <v>67.676337506171</v>
      </c>
      <c r="T250" s="18" t="n">
        <f aca="false">((T79*$G$16)*(1+$G$14/12)^($A$85-$A79+1))-(T79*$G$16)</f>
        <v>67.676337506171</v>
      </c>
      <c r="U250" s="18" t="n">
        <f aca="false">((U79*$G$16)*(1+$G$14/12)^($A$85-$A79+1))-(U79*$G$16)</f>
        <v>67.676337506171</v>
      </c>
      <c r="V250" s="18" t="n">
        <f aca="false">((V79*$G$16)*(1+$G$14/12)^($A$88-$A79+1))-(V79*$G$16)</f>
        <v>97.0060352444571</v>
      </c>
      <c r="W250" s="18" t="n">
        <f aca="false">((W79*$G$16)*(1+$G$14/12)^($A$88-$A79+1))-(W79*$G$16)</f>
        <v>97.0060352444571</v>
      </c>
    </row>
    <row r="251" customFormat="false" ht="12.75" hidden="false" customHeight="false" outlineLevel="0" collapsed="false">
      <c r="A251" s="0" t="n">
        <v>30</v>
      </c>
      <c r="B251" s="19" t="n">
        <v>37469</v>
      </c>
      <c r="P251" s="18" t="n">
        <f aca="false">((P80*$G$16)*(1+$G$14/12)^($A$83-$A80+1))-(P80*$G$16)</f>
        <v>36.6600372237826</v>
      </c>
      <c r="Q251" s="18" t="n">
        <f aca="false">((Q80*$G$16)*(1+$G$14/12)^($A$83-$A80+1))-(Q80*$G$16)</f>
        <v>36.6600372237826</v>
      </c>
      <c r="R251" s="18" t="n">
        <f aca="false">((R80*$G$16)*(1+$G$14/12)^($A$85-$A80+1))-(R80*$G$16)</f>
        <v>57.7901658659973</v>
      </c>
      <c r="S251" s="18" t="n">
        <f aca="false">((S80*$G$16)*(1+$G$14/12)^($A$85-$A80+1))-(S80*$G$16)</f>
        <v>57.7901658659973</v>
      </c>
      <c r="T251" s="18" t="n">
        <f aca="false">((T80*$G$16)*(1+$G$14/12)^($A$85-$A80+1))-(T80*$G$16)</f>
        <v>57.7901658659973</v>
      </c>
      <c r="U251" s="18" t="n">
        <f aca="false">((U80*$G$16)*(1+$G$14/12)^($A$85-$A80+1))-(U80*$G$16)</f>
        <v>57.7901658659973</v>
      </c>
      <c r="V251" s="18" t="n">
        <f aca="false">((V80*$G$16)*(1+$G$14/12)^($A$88-$A80+1))-(V80*$G$16)</f>
        <v>86.9759303999363</v>
      </c>
      <c r="W251" s="18" t="n">
        <f aca="false">((W80*$G$16)*(1+$G$14/12)^($A$88-$A80+1))-(W80*$G$16)</f>
        <v>86.9759303999363</v>
      </c>
    </row>
    <row r="252" customFormat="false" ht="12.75" hidden="false" customHeight="false" outlineLevel="0" collapsed="false">
      <c r="A252" s="0" t="n">
        <v>31</v>
      </c>
      <c r="B252" s="19" t="n">
        <v>37500</v>
      </c>
      <c r="P252" s="18" t="n">
        <f aca="false">((P81*$G$16)*(1+$G$14/12)^($A$83-$A81+1))-(P81*$G$16)</f>
        <v>31.2922120657595</v>
      </c>
      <c r="Q252" s="18" t="n">
        <f aca="false">((Q81*$G$16)*(1+$G$14/12)^($A$83-$A81+1))-(Q81*$G$16)</f>
        <v>31.2922120657595</v>
      </c>
      <c r="R252" s="18" t="n">
        <f aca="false">((R81*$G$16)*(1+$G$14/12)^($A$85-$A81+1))-(R81*$G$16)</f>
        <v>47.9776088462982</v>
      </c>
      <c r="S252" s="18" t="n">
        <f aca="false">((S81*$G$16)*(1+$G$14/12)^($A$85-$A81+1))-(S81*$G$16)</f>
        <v>47.9776088462982</v>
      </c>
      <c r="T252" s="18" t="n">
        <f aca="false">((T81*$G$16)*(1+$G$14/12)^($A$85-$A81+1))-(T81*$G$16)</f>
        <v>47.9776088462982</v>
      </c>
      <c r="U252" s="18" t="n">
        <f aca="false">((U81*$G$16)*(1+$G$14/12)^($A$85-$A81+1))-(U81*$G$16)</f>
        <v>47.9776088462982</v>
      </c>
      <c r="V252" s="18" t="n">
        <f aca="false">((V81*$G$16)*(1+$G$14/12)^($A$88-$A81+1))-(V81*$G$16)</f>
        <v>77.0205119343621</v>
      </c>
      <c r="W252" s="18" t="n">
        <f aca="false">((W81*$G$16)*(1+$G$14/12)^($A$88-$A81+1))-(W81*$G$16)</f>
        <v>77.0205119343621</v>
      </c>
    </row>
    <row r="253" customFormat="false" ht="12.75" hidden="false" customHeight="false" outlineLevel="0" collapsed="false">
      <c r="A253" s="0" t="n">
        <v>32</v>
      </c>
      <c r="B253" s="19" t="n">
        <v>37530</v>
      </c>
      <c r="P253" s="18" t="n">
        <f aca="false">((P82*$G$16)*(1+$G$14/12)^($A$83-$A82+1))-(P82*$G$16)</f>
        <v>129.896363318683</v>
      </c>
      <c r="Q253" s="18" t="n">
        <f aca="false">((Q82*$G$16)*(1+$G$14/12)^($A$83-$A82+1))-(Q82*$G$16)</f>
        <v>129.896363318683</v>
      </c>
      <c r="R253" s="18" t="n">
        <f aca="false">((R82*$G$16)*(1+$G$14/12)^($A$85-$A82+1))-(R82*$G$16)</f>
        <v>38.2381182963297</v>
      </c>
      <c r="S253" s="18" t="n">
        <f aca="false">((S82*$G$16)*(1+$G$14/12)^($A$85-$A82+1))-(S82*$G$16)</f>
        <v>38.2381182963297</v>
      </c>
      <c r="T253" s="18" t="n">
        <f aca="false">((T82*$G$16)*(1+$G$14/12)^($A$85-$A82+1))-(T82*$G$16)</f>
        <v>40.9694124603532</v>
      </c>
      <c r="U253" s="18" t="n">
        <f aca="false">((U82*$G$16)*(1+$G$14/12)^($A$85-$A82+1))-(U82*$G$16)</f>
        <v>40.9694124603532</v>
      </c>
      <c r="V253" s="18" t="n">
        <f aca="false">((V82*$G$16)*(1+$G$14/12)^($A$88-$A82+1))-(V82*$G$16)</f>
        <v>67.1392237164396</v>
      </c>
      <c r="W253" s="18" t="n">
        <f aca="false">((W82*$G$16)*(1+$G$14/12)^($A$88-$A82+1))-(W82*$G$16)</f>
        <v>67.1392237164396</v>
      </c>
    </row>
    <row r="254" customFormat="false" ht="12.75" hidden="false" customHeight="false" outlineLevel="0" collapsed="false">
      <c r="A254" s="0" t="n">
        <v>33</v>
      </c>
      <c r="B254" s="19" t="n">
        <v>37561</v>
      </c>
      <c r="R254" s="18" t="n">
        <f aca="false">((R83*$G$16)*(1+$G$14/12)^($A$85-$A83+1))-(R83*$G$16)</f>
        <v>32.6527430251404</v>
      </c>
      <c r="S254" s="18" t="n">
        <f aca="false">((S83*$G$16)*(1+$G$14/12)^($A$85-$A83+1))-(S83*$G$16)</f>
        <v>32.6527430251404</v>
      </c>
      <c r="T254" s="18" t="n">
        <f aca="false">((T83*$G$16)*(1+$G$14/12)^($A$85-$A83+1))-(T83*$G$16)</f>
        <v>118.366193466133</v>
      </c>
      <c r="U254" s="18" t="n">
        <f aca="false">((U83*$G$16)*(1+$G$14/12)^($A$85-$A83+1))-(U83*$G$16)</f>
        <v>118.366193466133</v>
      </c>
      <c r="V254" s="18" t="n">
        <f aca="false">((V83*$G$16)*(1+$G$14/12)^($A$88-$A83+1))-(V83*$G$16)</f>
        <v>57.3315137559496</v>
      </c>
      <c r="W254" s="18" t="n">
        <f aca="false">((W83*$G$16)*(1+$G$14/12)^($A$88-$A83+1))-(W83*$G$16)</f>
        <v>57.3315137559496</v>
      </c>
    </row>
    <row r="255" customFormat="false" ht="12.75" hidden="false" customHeight="false" outlineLevel="0" collapsed="false">
      <c r="A255" s="0" t="n">
        <v>34</v>
      </c>
      <c r="B255" s="19" t="n">
        <v>37591</v>
      </c>
      <c r="R255" s="18" t="n">
        <f aca="false">((R84*$G$16)*(1+$G$14/12)^($A$85-$A84+1))-(R84*$G$16)</f>
        <v>135.544031289061</v>
      </c>
      <c r="S255" s="18" t="n">
        <f aca="false">((S84*$G$16)*(1+$G$14/12)^($A$85-$A84+1))-(S84*$G$16)</f>
        <v>135.544031289061</v>
      </c>
      <c r="T255" s="18" t="n">
        <f aca="false">((T84*$G$16)*(1+$G$14/12)^($A$85-$A84+1))-(T84*$G$16)</f>
        <v>81.3264187734367</v>
      </c>
      <c r="U255" s="18" t="n">
        <f aca="false">((U84*$G$16)*(1+$G$14/12)^($A$85-$A84+1))-(U84*$G$16)</f>
        <v>81.3264187734367</v>
      </c>
      <c r="V255" s="18" t="n">
        <f aca="false">((V84*$G$16)*(1+$G$14/12)^($A$88-$A84+1))-(V84*$G$16)</f>
        <v>47.5968341729149</v>
      </c>
      <c r="W255" s="18" t="n">
        <f aca="false">((W84*$G$16)*(1+$G$14/12)^($A$88-$A84+1))-(W84*$G$16)</f>
        <v>47.5968341729149</v>
      </c>
    </row>
    <row r="256" customFormat="false" ht="12.75" hidden="false" customHeight="false" outlineLevel="0" collapsed="false">
      <c r="A256" s="0" t="n">
        <v>35</v>
      </c>
      <c r="B256" s="19" t="n">
        <v>37622</v>
      </c>
      <c r="V256" s="18" t="n">
        <f aca="false">((V85*$G$16)*(1+$G$14/12)^($A$88-$A85+1))-(V85*$G$16)</f>
        <v>37.9346411669937</v>
      </c>
      <c r="W256" s="18" t="n">
        <f aca="false">((W85*$G$16)*(1+$G$14/12)^($A$88-$A85+1))-(W85*$G$16)</f>
        <v>37.9346411669937</v>
      </c>
    </row>
    <row r="257" customFormat="false" ht="12.75" hidden="false" customHeight="false" outlineLevel="0" collapsed="false">
      <c r="A257" s="0" t="n">
        <v>36</v>
      </c>
      <c r="B257" s="19" t="n">
        <v>37653</v>
      </c>
      <c r="V257" s="18" t="n">
        <f aca="false">((V86*$G$16)*(1+$G$14/12)^($A$88-$A86+1))-(V86*$G$16)</f>
        <v>32.3806368332641</v>
      </c>
      <c r="W257" s="18" t="n">
        <f aca="false">((W86*$G$16)*(1+$G$14/12)^($A$88-$A86+1))-(W86*$G$16)</f>
        <v>32.3806368332641</v>
      </c>
    </row>
    <row r="258" customFormat="false" ht="12.75" hidden="false" customHeight="false" outlineLevel="0" collapsed="false">
      <c r="A258" s="0" t="n">
        <v>37</v>
      </c>
      <c r="B258" s="19" t="n">
        <v>37681</v>
      </c>
      <c r="V258" s="18" t="n">
        <f aca="false">((V87*$G$16)*(1+$G$14/12)^($A$88-$A87+1))-(V87*$G$16)</f>
        <v>134.414497694987</v>
      </c>
      <c r="W258" s="18" t="n">
        <f aca="false">((W87*$G$16)*(1+$G$14/12)^($A$88-$A87+1))-(W87*$G$16)</f>
        <v>134.414497694987</v>
      </c>
    </row>
    <row r="259" customFormat="false" ht="12.75" hidden="false" customHeight="false" outlineLevel="0" collapsed="false">
      <c r="A259" s="0" t="n">
        <v>38</v>
      </c>
      <c r="B259" s="19" t="n">
        <v>37712</v>
      </c>
    </row>
    <row r="260" customFormat="false" ht="12.75" hidden="false" customHeight="false" outlineLevel="0" collapsed="false">
      <c r="A260" s="0" t="n">
        <v>39</v>
      </c>
      <c r="B260" s="19" t="n">
        <v>37742</v>
      </c>
    </row>
    <row r="261" customFormat="false" ht="12.75" hidden="false" customHeight="false" outlineLevel="0" collapsed="false">
      <c r="A261" s="0" t="n">
        <v>40</v>
      </c>
      <c r="B261" s="19" t="n">
        <v>37773</v>
      </c>
    </row>
    <row r="262" customFormat="false" ht="12.75" hidden="false" customHeight="false" outlineLevel="0" collapsed="false">
      <c r="A262" s="0" t="n">
        <v>41</v>
      </c>
      <c r="B262" s="19" t="n">
        <v>37803</v>
      </c>
    </row>
    <row r="263" customFormat="false" ht="12.75" hidden="false" customHeight="false" outlineLevel="0" collapsed="false">
      <c r="A263" s="0" t="n">
        <v>42</v>
      </c>
      <c r="B263" s="19" t="n">
        <v>37834</v>
      </c>
    </row>
    <row r="264" customFormat="false" ht="12.75" hidden="false" customHeight="false" outlineLevel="0" collapsed="false">
      <c r="A264" s="0" t="n">
        <v>43</v>
      </c>
      <c r="B264" s="19" t="n">
        <v>37865</v>
      </c>
    </row>
    <row r="265" customFormat="false" ht="12.75" hidden="false" customHeight="false" outlineLevel="0" collapsed="false">
      <c r="A265" s="0" t="n">
        <v>44</v>
      </c>
      <c r="B265" s="19" t="n">
        <v>37895</v>
      </c>
    </row>
    <row r="266" customFormat="false" ht="12.75" hidden="false" customHeight="false" outlineLevel="0" collapsed="false">
      <c r="A266" s="0" t="n">
        <v>45</v>
      </c>
      <c r="B266" s="19" t="n">
        <v>37926</v>
      </c>
    </row>
    <row r="267" customFormat="false" ht="12.75" hidden="false" customHeight="false" outlineLevel="0" collapsed="false">
      <c r="A267" s="0" t="n">
        <v>46</v>
      </c>
      <c r="B267" s="19" t="n">
        <v>37956</v>
      </c>
    </row>
    <row r="268" customFormat="false" ht="12.75" hidden="false" customHeight="false" outlineLevel="0" collapsed="false">
      <c r="B268" s="46" t="s">
        <v>63</v>
      </c>
      <c r="C268" s="46"/>
      <c r="D268" s="47" t="n">
        <f aca="false">SUM(D221:D267)</f>
        <v>1950.40412805169</v>
      </c>
      <c r="E268" s="47" t="n">
        <f aca="false">SUM(E221:E267)</f>
        <v>1643.33880757199</v>
      </c>
      <c r="F268" s="47" t="n">
        <f aca="false">SUM(F221:F267)</f>
        <v>1835.13102462226</v>
      </c>
      <c r="G268" s="47" t="n">
        <f aca="false">SUM(G221:G267)</f>
        <v>1835.13102462226</v>
      </c>
      <c r="H268" s="47" t="n">
        <f aca="false">SUM(H221:H267)</f>
        <v>1878.56311777883</v>
      </c>
      <c r="I268" s="47" t="n">
        <f aca="false">SUM(I221:I267)</f>
        <v>1878.56311777883</v>
      </c>
      <c r="J268" s="47" t="n">
        <f aca="false">SUM(J221:J267)</f>
        <v>2595.77577900345</v>
      </c>
      <c r="K268" s="47" t="n">
        <f aca="false">SUM(K221:K267)</f>
        <v>2595.77577900345</v>
      </c>
      <c r="L268" s="47" t="n">
        <f aca="false">SUM(L221:L267)</f>
        <v>2595.77577900345</v>
      </c>
      <c r="M268" s="47" t="n">
        <f aca="false">SUM(M221:M267)</f>
        <v>2595.77577900345</v>
      </c>
      <c r="N268" s="47" t="n">
        <f aca="false">SUM(N221:N267)</f>
        <v>2640.86544261202</v>
      </c>
      <c r="O268" s="47" t="n">
        <f aca="false">SUM(O221:O267)</f>
        <v>2640.86544261202</v>
      </c>
      <c r="P268" s="47" t="n">
        <f aca="false">SUM(P221:P267)</f>
        <v>2865.56208596872</v>
      </c>
      <c r="Q268" s="47" t="n">
        <f aca="false">SUM(Q221:Q267)</f>
        <v>2865.56208596872</v>
      </c>
      <c r="R268" s="47" t="n">
        <f aca="false">SUM(R221:R267)</f>
        <v>2998.45464080733</v>
      </c>
      <c r="S268" s="47" t="n">
        <f aca="false">SUM(S221:S267)</f>
        <v>2998.45464080733</v>
      </c>
      <c r="T268" s="47" t="n">
        <f aca="false">SUM(T221:T267)</f>
        <v>3134.25803731947</v>
      </c>
      <c r="U268" s="47" t="n">
        <f aca="false">SUM(U221:U267)</f>
        <v>3134.25803731947</v>
      </c>
      <c r="V268" s="47" t="n">
        <f aca="false">SUM(V221:V267)</f>
        <v>3078.09319664479</v>
      </c>
      <c r="W268" s="47" t="n">
        <f aca="false">SUM(W221:W267)</f>
        <v>3078.09319664479</v>
      </c>
    </row>
    <row r="272" customFormat="false" ht="12.75" hidden="false" customHeight="false" outlineLevel="0" collapsed="false">
      <c r="B272" s="0" t="s">
        <v>64</v>
      </c>
    </row>
    <row r="274" customFormat="false" ht="12.75" hidden="false" customHeight="false" outlineLevel="0" collapsed="false">
      <c r="A274" s="0" t="n">
        <v>1</v>
      </c>
      <c r="B274" s="19" t="n">
        <v>36586</v>
      </c>
      <c r="D274" s="18" t="n">
        <f aca="false">((D51*$G$16)*(1+$M$14/12)^($A$64-$A51+1))-(D51*$G$16)</f>
        <v>146.445997720955</v>
      </c>
      <c r="E274" s="18" t="n">
        <f aca="false">((E51*$G$16)*(1+$M$14/12)^($A$64-$A51+1))-(E51*$G$16)</f>
        <v>0</v>
      </c>
      <c r="F274" s="18" t="n">
        <f aca="false">((F51*$G$16)*(1+$M$14/12)^($A$68-$A51+1))-(F51*$G$16)</f>
        <v>0</v>
      </c>
      <c r="G274" s="18" t="n">
        <f aca="false">((G51*$G$16)*(1+$M$14/12)^($A$68-$A51+1))-(G51*$G$16)</f>
        <v>0</v>
      </c>
      <c r="H274" s="18" t="n">
        <f aca="false">((H51*$G$16)*(1+$M$14/12)^($A$70-$A51+1))-(H51*$G$16)</f>
        <v>0</v>
      </c>
      <c r="I274" s="18" t="n">
        <f aca="false">((I51*$G$16)*(1+$M$14/12)^($A$70-$A51+1))-(I51*$G$16)</f>
        <v>0</v>
      </c>
      <c r="J274" s="18" t="n">
        <f aca="false">((J51*$G$16)*(1+$M$14/12)^($A$74-$A51+1))-(J51*$G$16)</f>
        <v>0</v>
      </c>
      <c r="K274" s="18" t="n">
        <f aca="false">((K51*$G$16)*(1+$M$14/12)^($A$74-$A51+1))-(K51*$G$16)</f>
        <v>0</v>
      </c>
      <c r="L274" s="18" t="n">
        <f aca="false">((L51*$G$16)*(1+$M$14/12)^($A$74-$A51+1))-(L51*$G$16)</f>
        <v>0</v>
      </c>
      <c r="M274" s="18" t="n">
        <f aca="false">((M51*$G$16)*(1+$M$14/12)^($A$74-$A51+1))-(M51*$G$16)</f>
        <v>0</v>
      </c>
      <c r="N274" s="18" t="n">
        <f aca="false">((N51*$G$16)*(1+$M$14/12)^($A$76-$A51+1))-(N51*$G$16)</f>
        <v>0</v>
      </c>
      <c r="O274" s="18" t="n">
        <f aca="false">((O51*$G$16)*(1+$M$14/12)^($A$76-$A51+1))-(O51*$G$16)</f>
        <v>0</v>
      </c>
      <c r="P274" s="18" t="n">
        <f aca="false">((P51*$G$16)*(1+$M$14/12)^($A$83-$A51+1))-(P51*$G$16)</f>
        <v>0</v>
      </c>
      <c r="Q274" s="18" t="n">
        <f aca="false">((Q51*$G$16)*(1+$M$14/12)^($A$83-$A51+1))-(Q51*$G$16)</f>
        <v>0</v>
      </c>
      <c r="R274" s="18" t="n">
        <f aca="false">((R51*$G$16)*(1+$M$14/12)^($A$85-$A51+1))-(R51*$G$16)</f>
        <v>0</v>
      </c>
      <c r="S274" s="18" t="n">
        <f aca="false">((S51*$G$16)*(1+$M$14/12)^($A$85-$A51+1))-(S51*$G$16)</f>
        <v>0</v>
      </c>
      <c r="T274" s="18" t="n">
        <f aca="false">((T51*$G$16)*(1+$M$14/12)^($A$85-$A51+1))-(T51*$G$16)</f>
        <v>0</v>
      </c>
      <c r="U274" s="18" t="n">
        <f aca="false">((U51*$G$16)*(1+$M$14/12)^($A$85-$A51+1))-(U51*$G$16)</f>
        <v>0</v>
      </c>
      <c r="V274" s="18" t="n">
        <f aca="false">((V51*$G$16)*(1+$M$14/12)^($A$88-$A51+1))-(V51*$G$16)</f>
        <v>0</v>
      </c>
      <c r="W274" s="18" t="n">
        <f aca="false">((W51*$G$16)*(1+$M$14/12)^($A$88-$A51+1))-(W51*$G$16)</f>
        <v>0</v>
      </c>
    </row>
    <row r="275" customFormat="false" ht="12.75" hidden="false" customHeight="false" outlineLevel="0" collapsed="false">
      <c r="A275" s="0" t="n">
        <v>2</v>
      </c>
      <c r="B275" s="19" t="n">
        <v>36617</v>
      </c>
      <c r="D275" s="18" t="n">
        <f aca="false">((D52*$G$16)*(1+$M$14/12)^($A$64-$A52+1))-(D52*$G$16)</f>
        <v>149.150456299016</v>
      </c>
      <c r="E275" s="18" t="n">
        <f aca="false">((E52*$G$16)*(1+$M$14/12)^($A$64-$A52+1))-(E52*$G$16)</f>
        <v>111.07974209022</v>
      </c>
      <c r="F275" s="18" t="n">
        <f aca="false">((F52*$G$16)*(1+$M$14/12)^($A$68-$A52+1))-(F52*$G$16)</f>
        <v>0</v>
      </c>
      <c r="G275" s="18" t="n">
        <f aca="false">((G52*$G$16)*(1+$M$14/12)^($A$68-$A52+1))-(G52*$G$16)</f>
        <v>0</v>
      </c>
      <c r="H275" s="18" t="n">
        <f aca="false">((H52*$G$16)*(1+$M$14/12)^($A$70-$A52+1))-(H52*$G$16)</f>
        <v>0</v>
      </c>
      <c r="I275" s="18" t="n">
        <f aca="false">((I52*$G$16)*(1+$M$14/12)^($A$70-$A52+1))-(I52*$G$16)</f>
        <v>0</v>
      </c>
      <c r="J275" s="18" t="n">
        <f aca="false">((J52*$G$16)*(1+$M$14/12)^($A$74-$A52+1))-(J52*$G$16)</f>
        <v>127.130972045833</v>
      </c>
      <c r="K275" s="18" t="n">
        <f aca="false">((K52*$G$16)*(1+$M$14/12)^($A$74-$A52+1))-(K52*$G$16)</f>
        <v>127.130972045833</v>
      </c>
      <c r="L275" s="18" t="n">
        <f aca="false">((L52*$G$16)*(1+$M$14/12)^($A$74-$A52+1))-(L52*$G$16)</f>
        <v>127.130972045833</v>
      </c>
      <c r="M275" s="18" t="n">
        <f aca="false">((M52*$G$16)*(1+$M$14/12)^($A$74-$A52+1))-(M52*$G$16)</f>
        <v>127.130972045833</v>
      </c>
      <c r="N275" s="18" t="n">
        <f aca="false">((N52*$G$16)*(1+$M$14/12)^($A$76-$A52+1))-(N52*$G$16)</f>
        <v>138.22825713174</v>
      </c>
      <c r="O275" s="18" t="n">
        <f aca="false">((O52*$G$16)*(1+$M$14/12)^($A$76-$A52+1))-(O52*$G$16)</f>
        <v>138.22825713174</v>
      </c>
      <c r="P275" s="18" t="n">
        <f aca="false">((P52*$G$16)*(1+$M$14/12)^($A$83-$A52+1))-(P52*$G$16)</f>
        <v>180.75685937348</v>
      </c>
      <c r="Q275" s="18" t="n">
        <f aca="false">((Q52*$G$16)*(1+$M$14/12)^($A$83-$A52+1))-(Q52*$G$16)</f>
        <v>180.75685937348</v>
      </c>
      <c r="R275" s="18" t="n">
        <f aca="false">((R52*$G$16)*(1+$M$14/12)^($A$85-$A52+1))-(R52*$G$16)</f>
        <v>0</v>
      </c>
      <c r="S275" s="18" t="n">
        <f aca="false">((S52*$G$16)*(1+$M$14/12)^($A$85-$A52+1))-(S52*$G$16)</f>
        <v>0</v>
      </c>
      <c r="T275" s="18" t="n">
        <f aca="false">((T52*$G$16)*(1+$M$14/12)^($A$85-$A52+1))-(T52*$G$16)</f>
        <v>0</v>
      </c>
      <c r="U275" s="18" t="n">
        <f aca="false">((U52*$G$16)*(1+$M$14/12)^($A$85-$A52+1))-(U52*$G$16)</f>
        <v>0</v>
      </c>
      <c r="V275" s="18" t="n">
        <f aca="false">((V52*$G$16)*(1+$M$14/12)^($A$88-$A52+1))-(V52*$G$16)</f>
        <v>0</v>
      </c>
      <c r="W275" s="18" t="n">
        <f aca="false">((W52*$G$16)*(1+$M$14/12)^($A$88-$A52+1))-(W52*$G$16)</f>
        <v>0</v>
      </c>
    </row>
    <row r="276" customFormat="false" ht="12.75" hidden="false" customHeight="false" outlineLevel="0" collapsed="false">
      <c r="A276" s="0" t="n">
        <v>3</v>
      </c>
      <c r="B276" s="19" t="n">
        <v>36647</v>
      </c>
      <c r="D276" s="18" t="n">
        <f aca="false">((D53*$G$16)*(1+$M$14/12)^($A$64-$A53+1))-(D53*$G$16)</f>
        <v>137.263813030101</v>
      </c>
      <c r="E276" s="18" t="n">
        <f aca="false">((E53*$G$16)*(1+$M$14/12)^($A$64-$A53+1))-(E53*$G$16)</f>
        <v>128.985112405776</v>
      </c>
      <c r="F276" s="18" t="n">
        <f aca="false">((F53*$G$16)*(1+$M$14/12)^($A$68-$A53+1))-(F53*$G$16)</f>
        <v>168.678546587413</v>
      </c>
      <c r="G276" s="18" t="n">
        <f aca="false">((G53*$G$16)*(1+$M$14/12)^($A$68-$A53+1))-(G53*$G$16)</f>
        <v>168.678546587413</v>
      </c>
      <c r="H276" s="18" t="n">
        <f aca="false">((H53*$G$16)*(1+$M$14/12)^($A$70-$A53+1))-(H53*$G$16)</f>
        <v>0</v>
      </c>
      <c r="I276" s="18" t="n">
        <f aca="false">((I53*$G$16)*(1+$M$14/12)^($A$70-$A53+1))-(I53*$G$16)</f>
        <v>0</v>
      </c>
      <c r="J276" s="18" t="n">
        <f aca="false">((J53*$G$16)*(1+$M$14/12)^($A$74-$A53+1))-(J53*$G$16)</f>
        <v>0</v>
      </c>
      <c r="K276" s="18" t="n">
        <f aca="false">((K53*$G$16)*(1+$M$14/12)^($A$74-$A53+1))-(K53*$G$16)</f>
        <v>0</v>
      </c>
      <c r="L276" s="18" t="n">
        <f aca="false">((L53*$G$16)*(1+$M$14/12)^($A$74-$A53+1))-(L53*$G$16)</f>
        <v>0</v>
      </c>
      <c r="M276" s="18" t="n">
        <f aca="false">((M53*$G$16)*(1+$M$14/12)^($A$74-$A53+1))-(M53*$G$16)</f>
        <v>0</v>
      </c>
      <c r="N276" s="18" t="n">
        <f aca="false">((N53*$G$16)*(1+$M$14/12)^($A$76-$A53+1))-(N53*$G$16)</f>
        <v>0</v>
      </c>
      <c r="O276" s="18" t="n">
        <f aca="false">((O53*$G$16)*(1+$M$14/12)^($A$76-$A53+1))-(O53*$G$16)</f>
        <v>0</v>
      </c>
      <c r="P276" s="18" t="n">
        <f aca="false">((P53*$G$16)*(1+$M$14/12)^($A$83-$A53+1))-(P53*$G$16)</f>
        <v>0</v>
      </c>
      <c r="Q276" s="18" t="n">
        <f aca="false">((Q53*$G$16)*(1+$M$14/12)^($A$83-$A53+1))-(Q53*$G$16)</f>
        <v>0</v>
      </c>
      <c r="R276" s="18" t="n">
        <f aca="false">((R53*$G$16)*(1+$M$14/12)^($A$85-$A53+1))-(R53*$G$16)</f>
        <v>194.994526811859</v>
      </c>
      <c r="S276" s="18" t="n">
        <f aca="false">((S53*$G$16)*(1+$M$14/12)^($A$85-$A53+1))-(S53*$G$16)</f>
        <v>194.994526811859</v>
      </c>
      <c r="T276" s="18" t="n">
        <f aca="false">((T53*$G$16)*(1+$M$14/12)^($A$85-$A53+1))-(T53*$G$16)</f>
        <v>194.994526811859</v>
      </c>
      <c r="U276" s="18" t="n">
        <f aca="false">((U53*$G$16)*(1+$M$14/12)^($A$85-$A53+1))-(U53*$G$16)</f>
        <v>194.994526811859</v>
      </c>
      <c r="V276" s="18" t="n">
        <f aca="false">((V53*$G$16)*(1+$M$14/12)^($A$88-$A53+1))-(V53*$G$16)</f>
        <v>213.021512266948</v>
      </c>
      <c r="W276" s="18" t="n">
        <f aca="false">((W53*$G$16)*(1+$M$14/12)^($A$88-$A53+1))-(W53*$G$16)</f>
        <v>213.021512266948</v>
      </c>
    </row>
    <row r="277" customFormat="false" ht="12.75" hidden="false" customHeight="false" outlineLevel="0" collapsed="false">
      <c r="A277" s="0" t="n">
        <v>4</v>
      </c>
      <c r="B277" s="19" t="n">
        <v>36678</v>
      </c>
      <c r="D277" s="18" t="n">
        <f aca="false">((D54*$G$16)*(1+$M$14/12)^($A$64-$A54+1))-(D54*$G$16)</f>
        <v>125.44759931833</v>
      </c>
      <c r="E277" s="18" t="n">
        <f aca="false">((E54*$G$16)*(1+$M$14/12)^($A$64-$A54+1))-(E54*$G$16)</f>
        <v>117.881562095038</v>
      </c>
      <c r="F277" s="18" t="n">
        <f aca="false">((F54*$G$16)*(1+$M$14/12)^($A$68-$A54+1))-(F54*$G$16)</f>
        <v>0</v>
      </c>
      <c r="G277" s="18" t="n">
        <f aca="false">((G54*$G$16)*(1+$M$14/12)^($A$68-$A54+1))-(G54*$G$16)</f>
        <v>0</v>
      </c>
      <c r="H277" s="18" t="n">
        <f aca="false">((H54*$G$16)*(1+$M$14/12)^($A$70-$A54+1))-(H54*$G$16)</f>
        <v>179.763005591135</v>
      </c>
      <c r="I277" s="18" t="n">
        <f aca="false">((I54*$G$16)*(1+$M$14/12)^($A$70-$A54+1))-(I54*$G$16)</f>
        <v>179.763005591135</v>
      </c>
      <c r="J277" s="18" t="n">
        <f aca="false">((J54*$G$16)*(1+$M$14/12)^($A$74-$A54+1))-(J54*$G$16)</f>
        <v>0</v>
      </c>
      <c r="K277" s="18" t="n">
        <f aca="false">((K54*$G$16)*(1+$M$14/12)^($A$74-$A54+1))-(K54*$G$16)</f>
        <v>0</v>
      </c>
      <c r="L277" s="18" t="n">
        <f aca="false">((L54*$G$16)*(1+$M$14/12)^($A$74-$A54+1))-(L54*$G$16)</f>
        <v>0</v>
      </c>
      <c r="M277" s="18" t="n">
        <f aca="false">((M54*$G$16)*(1+$M$14/12)^($A$74-$A54+1))-(M54*$G$16)</f>
        <v>0</v>
      </c>
      <c r="N277" s="18" t="n">
        <f aca="false">((N54*$G$16)*(1+$M$14/12)^($A$76-$A54+1))-(N54*$G$16)</f>
        <v>0</v>
      </c>
      <c r="O277" s="18" t="n">
        <f aca="false">((O54*$G$16)*(1+$M$14/12)^($A$76-$A54+1))-(O54*$G$16)</f>
        <v>0</v>
      </c>
      <c r="P277" s="18" t="n">
        <f aca="false">((P54*$G$16)*(1+$M$14/12)^($A$83-$A54+1))-(P54*$G$16)</f>
        <v>0</v>
      </c>
      <c r="Q277" s="18" t="n">
        <f aca="false">((Q54*$G$16)*(1+$M$14/12)^($A$83-$A54+1))-(Q54*$G$16)</f>
        <v>0</v>
      </c>
      <c r="R277" s="18" t="n">
        <f aca="false">((R54*$G$16)*(1+$M$14/12)^($A$85-$A54+1))-(R54*$G$16)</f>
        <v>0</v>
      </c>
      <c r="S277" s="18" t="n">
        <f aca="false">((S54*$G$16)*(1+$M$14/12)^($A$85-$A54+1))-(S54*$G$16)</f>
        <v>0</v>
      </c>
      <c r="T277" s="18" t="n">
        <f aca="false">((T54*$G$16)*(1+$M$14/12)^($A$85-$A54+1))-(T54*$G$16)</f>
        <v>0</v>
      </c>
      <c r="U277" s="18" t="n">
        <f aca="false">((U54*$G$16)*(1+$M$14/12)^($A$85-$A54+1))-(U54*$G$16)</f>
        <v>0</v>
      </c>
      <c r="V277" s="18" t="n">
        <f aca="false">((V54*$G$16)*(1+$M$14/12)^($A$88-$A54+1))-(V54*$G$16)</f>
        <v>0</v>
      </c>
      <c r="W277" s="18" t="n">
        <f aca="false">((W54*$G$16)*(1+$M$14/12)^($A$88-$A54+1))-(W54*$G$16)</f>
        <v>0</v>
      </c>
    </row>
    <row r="278" customFormat="false" ht="12.75" hidden="false" customHeight="false" outlineLevel="0" collapsed="false">
      <c r="A278" s="0" t="n">
        <v>5</v>
      </c>
      <c r="B278" s="19" t="n">
        <v>36708</v>
      </c>
      <c r="D278" s="18" t="n">
        <f aca="false">((D55*$G$16)*(1+$M$14/12)^($A$64-$A55+1))-(D55*$G$16)</f>
        <v>113.701397861493</v>
      </c>
      <c r="E278" s="18" t="n">
        <f aca="false">((E55*$G$16)*(1+$M$14/12)^($A$64-$A55+1))-(E55*$G$16)</f>
        <v>106.84380143689</v>
      </c>
      <c r="F278" s="18" t="n">
        <f aca="false">((F55*$G$16)*(1+$M$14/12)^($A$68-$A55+1))-(F55*$G$16)</f>
        <v>0</v>
      </c>
      <c r="G278" s="18" t="n">
        <f aca="false">((G55*$G$16)*(1+$M$14/12)^($A$68-$A55+1))-(G55*$G$16)</f>
        <v>0</v>
      </c>
      <c r="H278" s="18" t="n">
        <f aca="false">((H55*$G$16)*(1+$M$14/12)^($A$70-$A55+1))-(H55*$G$16)</f>
        <v>0</v>
      </c>
      <c r="I278" s="18" t="n">
        <f aca="false">((I55*$G$16)*(1+$M$14/12)^($A$70-$A55+1))-(I55*$G$16)</f>
        <v>0</v>
      </c>
      <c r="J278" s="18" t="n">
        <f aca="false">((J55*$G$16)*(1+$M$14/12)^($A$74-$A55+1))-(J55*$G$16)</f>
        <v>0</v>
      </c>
      <c r="K278" s="18" t="n">
        <f aca="false">((K55*$G$16)*(1+$M$14/12)^($A$74-$A55+1))-(K55*$G$16)</f>
        <v>0</v>
      </c>
      <c r="L278" s="18" t="n">
        <f aca="false">((L55*$G$16)*(1+$M$14/12)^($A$74-$A55+1))-(L55*$G$16)</f>
        <v>0</v>
      </c>
      <c r="M278" s="18" t="n">
        <f aca="false">((M55*$G$16)*(1+$M$14/12)^($A$74-$A55+1))-(M55*$G$16)</f>
        <v>0</v>
      </c>
      <c r="N278" s="18" t="n">
        <f aca="false">((N55*$G$16)*(1+$M$14/12)^($A$76-$A55+1))-(N55*$G$16)</f>
        <v>0</v>
      </c>
      <c r="O278" s="18" t="n">
        <f aca="false">((O55*$G$16)*(1+$M$14/12)^($A$76-$A55+1))-(O55*$G$16)</f>
        <v>0</v>
      </c>
      <c r="P278" s="18" t="n">
        <f aca="false">((P55*$G$16)*(1+$M$14/12)^($A$83-$A55+1))-(P55*$G$16)</f>
        <v>0</v>
      </c>
      <c r="Q278" s="18" t="n">
        <f aca="false">((Q55*$G$16)*(1+$M$14/12)^($A$83-$A55+1))-(Q55*$G$16)</f>
        <v>0</v>
      </c>
      <c r="R278" s="18" t="n">
        <f aca="false">((R55*$G$16)*(1+$M$14/12)^($A$85-$A55+1))-(R55*$G$16)</f>
        <v>0</v>
      </c>
      <c r="S278" s="18" t="n">
        <f aca="false">((S55*$G$16)*(1+$M$14/12)^($A$85-$A55+1))-(S55*$G$16)</f>
        <v>0</v>
      </c>
      <c r="T278" s="18" t="n">
        <f aca="false">((T55*$G$16)*(1+$M$14/12)^($A$85-$A55+1))-(T55*$G$16)</f>
        <v>0</v>
      </c>
      <c r="U278" s="18" t="n">
        <f aca="false">((U55*$G$16)*(1+$M$14/12)^($A$85-$A55+1))-(U55*$G$16)</f>
        <v>0</v>
      </c>
      <c r="V278" s="18" t="n">
        <f aca="false">((V55*$G$16)*(1+$M$14/12)^($A$88-$A55+1))-(V55*$G$16)</f>
        <v>0</v>
      </c>
      <c r="W278" s="18" t="n">
        <f aca="false">((W55*$G$16)*(1+$M$14/12)^($A$88-$A55+1))-(W55*$G$16)</f>
        <v>0</v>
      </c>
    </row>
    <row r="279" customFormat="false" ht="12.75" hidden="false" customHeight="false" outlineLevel="0" collapsed="false">
      <c r="A279" s="0" t="n">
        <v>6</v>
      </c>
      <c r="B279" s="19" t="n">
        <v>36739</v>
      </c>
      <c r="D279" s="18" t="n">
        <f aca="false">((D56*$G$16)*(1+$M$14/12)^($A$64-$A56+1))-(D56*$G$16)</f>
        <v>102.024793829936</v>
      </c>
      <c r="E279" s="18" t="n">
        <f aca="false">((E56*$G$16)*(1+$M$14/12)^($A$64-$A56+1))-(E56*$G$16)</f>
        <v>95.8714406210222</v>
      </c>
      <c r="F279" s="18" t="n">
        <f aca="false">((F56*$G$16)*(1+$M$14/12)^($A$68-$A56+1))-(F56*$G$16)</f>
        <v>135.817674529691</v>
      </c>
      <c r="G279" s="18" t="n">
        <f aca="false">((G56*$G$16)*(1+$M$14/12)^($A$68-$A56+1))-(G56*$G$16)</f>
        <v>135.817674529691</v>
      </c>
      <c r="H279" s="18" t="n">
        <f aca="false">((H56*$G$16)*(1+$M$14/12)^($A$70-$A56+1))-(H56*$G$16)</f>
        <v>0</v>
      </c>
      <c r="I279" s="18" t="n">
        <f aca="false">((I56*$G$16)*(1+$M$14/12)^($A$70-$A56+1))-(I56*$G$16)</f>
        <v>0</v>
      </c>
      <c r="J279" s="18" t="n">
        <f aca="false">((J56*$G$16)*(1+$M$14/12)^($A$74-$A56+1))-(J56*$G$16)</f>
        <v>145.352285032926</v>
      </c>
      <c r="K279" s="18" t="n">
        <f aca="false">((K56*$G$16)*(1+$M$14/12)^($A$74-$A56+1))-(K56*$G$16)</f>
        <v>145.352285032926</v>
      </c>
      <c r="L279" s="18" t="n">
        <f aca="false">((L56*$G$16)*(1+$M$14/12)^($A$74-$A56+1))-(L56*$G$16)</f>
        <v>145.352285032926</v>
      </c>
      <c r="M279" s="18" t="n">
        <f aca="false">((M56*$G$16)*(1+$M$14/12)^($A$74-$A56+1))-(M56*$G$16)</f>
        <v>145.352285032926</v>
      </c>
      <c r="N279" s="18" t="n">
        <f aca="false">((N56*$G$16)*(1+$M$14/12)^($A$76-$A56+1))-(N56*$G$16)</f>
        <v>0</v>
      </c>
      <c r="O279" s="18" t="n">
        <f aca="false">((O56*$G$16)*(1+$M$14/12)^($A$76-$A56+1))-(O56*$G$16)</f>
        <v>0</v>
      </c>
      <c r="P279" s="18" t="n">
        <f aca="false">((P56*$G$16)*(1+$M$14/12)^($A$83-$A56+1))-(P56*$G$16)</f>
        <v>0</v>
      </c>
      <c r="Q279" s="18" t="n">
        <f aca="false">((Q56*$G$16)*(1+$M$14/12)^($A$83-$A56+1))-(Q56*$G$16)</f>
        <v>0</v>
      </c>
      <c r="R279" s="18" t="n">
        <f aca="false">((R56*$G$16)*(1+$M$14/12)^($A$85-$A56+1))-(R56*$G$16)</f>
        <v>0</v>
      </c>
      <c r="S279" s="18" t="n">
        <f aca="false">((S56*$G$16)*(1+$M$14/12)^($A$85-$A56+1))-(S56*$G$16)</f>
        <v>0</v>
      </c>
      <c r="T279" s="18" t="n">
        <f aca="false">((T56*$G$16)*(1+$M$14/12)^($A$85-$A56+1))-(T56*$G$16)</f>
        <v>0</v>
      </c>
      <c r="U279" s="18" t="n">
        <f aca="false">((U56*$G$16)*(1+$M$14/12)^($A$85-$A56+1))-(U56*$G$16)</f>
        <v>0</v>
      </c>
      <c r="V279" s="18" t="n">
        <f aca="false">((V56*$G$16)*(1+$M$14/12)^($A$88-$A56+1))-(V56*$G$16)</f>
        <v>0</v>
      </c>
      <c r="W279" s="18" t="n">
        <f aca="false">((W56*$G$16)*(1+$M$14/12)^($A$88-$A56+1))-(W56*$G$16)</f>
        <v>0</v>
      </c>
    </row>
    <row r="280" customFormat="false" ht="12.75" hidden="false" customHeight="false" outlineLevel="0" collapsed="false">
      <c r="A280" s="0" t="n">
        <v>7</v>
      </c>
      <c r="B280" s="19" t="n">
        <v>36770</v>
      </c>
      <c r="D280" s="18" t="n">
        <f aca="false">((D57*$G$16)*(1+$M$14/12)^($A$64-$A57+1))-(D57*$G$16)</f>
        <v>90.4173748519122</v>
      </c>
      <c r="E280" s="18" t="n">
        <f aca="false">((E57*$G$16)*(1+$M$14/12)^($A$64-$A57+1))-(E57*$G$16)</f>
        <v>84.9640921467887</v>
      </c>
      <c r="F280" s="18" t="n">
        <f aca="false">((F57*$G$16)*(1+$M$14/12)^($A$68-$A57+1))-(F57*$G$16)</f>
        <v>137.485563939681</v>
      </c>
      <c r="G280" s="18" t="n">
        <f aca="false">((G57*$G$16)*(1+$M$14/12)^($A$68-$A57+1))-(G57*$G$16)</f>
        <v>137.485563939681</v>
      </c>
      <c r="H280" s="18" t="n">
        <f aca="false">((H57*$G$16)*(1+$M$14/12)^($A$70-$A57+1))-(H57*$G$16)</f>
        <v>0</v>
      </c>
      <c r="I280" s="18" t="n">
        <f aca="false">((I57*$G$16)*(1+$M$14/12)^($A$70-$A57+1))-(I57*$G$16)</f>
        <v>0</v>
      </c>
      <c r="J280" s="18" t="n">
        <f aca="false">((J57*$G$16)*(1+$M$14/12)^($A$74-$A57+1))-(J57*$G$16)</f>
        <v>137.286135794369</v>
      </c>
      <c r="K280" s="18" t="n">
        <f aca="false">((K57*$G$16)*(1+$M$14/12)^($A$74-$A57+1))-(K57*$G$16)</f>
        <v>137.286135794369</v>
      </c>
      <c r="L280" s="18" t="n">
        <f aca="false">((L57*$G$16)*(1+$M$14/12)^($A$74-$A57+1))-(L57*$G$16)</f>
        <v>137.286135794369</v>
      </c>
      <c r="M280" s="18" t="n">
        <f aca="false">((M57*$G$16)*(1+$M$14/12)^($A$74-$A57+1))-(M57*$G$16)</f>
        <v>137.286135794369</v>
      </c>
      <c r="N280" s="18" t="n">
        <f aca="false">((N57*$G$16)*(1+$M$14/12)^($A$76-$A57+1))-(N57*$G$16)</f>
        <v>0</v>
      </c>
      <c r="O280" s="18" t="n">
        <f aca="false">((O57*$G$16)*(1+$M$14/12)^($A$76-$A57+1))-(O57*$G$16)</f>
        <v>0</v>
      </c>
      <c r="P280" s="18" t="n">
        <f aca="false">((P57*$G$16)*(1+$M$14/12)^($A$83-$A57+1))-(P57*$G$16)</f>
        <v>0</v>
      </c>
      <c r="Q280" s="18" t="n">
        <f aca="false">((Q57*$G$16)*(1+$M$14/12)^($A$83-$A57+1))-(Q57*$G$16)</f>
        <v>0</v>
      </c>
      <c r="R280" s="18" t="n">
        <f aca="false">((R57*$G$16)*(1+$M$14/12)^($A$85-$A57+1))-(R57*$G$16)</f>
        <v>169.272456807587</v>
      </c>
      <c r="S280" s="18" t="n">
        <f aca="false">((S57*$G$16)*(1+$M$14/12)^($A$85-$A57+1))-(S57*$G$16)</f>
        <v>169.272456807587</v>
      </c>
      <c r="T280" s="18" t="n">
        <f aca="false">((T57*$G$16)*(1+$M$14/12)^($A$85-$A57+1))-(T57*$G$16)</f>
        <v>169.272456807587</v>
      </c>
      <c r="U280" s="18" t="n">
        <f aca="false">((U57*$G$16)*(1+$M$14/12)^($A$85-$A57+1))-(U57*$G$16)</f>
        <v>169.272456807587</v>
      </c>
      <c r="V280" s="18" t="n">
        <f aca="false">((V57*$G$16)*(1+$M$14/12)^($A$88-$A57+1))-(V57*$G$16)</f>
        <v>187.04041184301</v>
      </c>
      <c r="W280" s="18" t="n">
        <f aca="false">((W57*$G$16)*(1+$M$14/12)^($A$88-$A57+1))-(W57*$G$16)</f>
        <v>187.04041184301</v>
      </c>
    </row>
    <row r="281" customFormat="false" ht="12.75" hidden="false" customHeight="false" outlineLevel="0" collapsed="false">
      <c r="A281" s="0" t="n">
        <v>8</v>
      </c>
      <c r="B281" s="19" t="n">
        <v>36800</v>
      </c>
      <c r="D281" s="18" t="n">
        <f aca="false">((D58*$G$16)*(1+$M$14/12)^($A$64-$A58+1))-(D58*$G$16)</f>
        <v>78.8787309990203</v>
      </c>
      <c r="E281" s="18" t="n">
        <f aca="false">((E58*$G$16)*(1+$M$14/12)^($A$64-$A58+1))-(E58*$G$16)</f>
        <v>74.1213708095263</v>
      </c>
      <c r="F281" s="18" t="n">
        <f aca="false">((F58*$G$16)*(1+$M$14/12)^($A$68-$A58+1))-(F58*$G$16)</f>
        <v>125.650261029668</v>
      </c>
      <c r="G281" s="18" t="n">
        <f aca="false">((G58*$G$16)*(1+$M$14/12)^($A$68-$A58+1))-(G58*$G$16)</f>
        <v>125.650261029668</v>
      </c>
      <c r="H281" s="18" t="n">
        <f aca="false">((H58*$G$16)*(1+$M$14/12)^($A$70-$A58+1))-(H58*$G$16)</f>
        <v>135.817674529691</v>
      </c>
      <c r="I281" s="18" t="n">
        <f aca="false">((I58*$G$16)*(1+$M$14/12)^($A$70-$A58+1))-(I58*$G$16)</f>
        <v>135.817674529691</v>
      </c>
      <c r="J281" s="18" t="n">
        <f aca="false">((J58*$G$16)*(1+$M$14/12)^($A$74-$A58+1))-(J58*$G$16)</f>
        <v>129.26777930149</v>
      </c>
      <c r="K281" s="18" t="n">
        <f aca="false">((K58*$G$16)*(1+$M$14/12)^($A$74-$A58+1))-(K58*$G$16)</f>
        <v>129.26777930149</v>
      </c>
      <c r="L281" s="18" t="n">
        <f aca="false">((L58*$G$16)*(1+$M$14/12)^($A$74-$A58+1))-(L58*$G$16)</f>
        <v>129.26777930149</v>
      </c>
      <c r="M281" s="18" t="n">
        <f aca="false">((M58*$G$16)*(1+$M$14/12)^($A$74-$A58+1))-(M58*$G$16)</f>
        <v>129.26777930149</v>
      </c>
      <c r="N281" s="18" t="n">
        <f aca="false">((N58*$G$16)*(1+$M$14/12)^($A$76-$A58+1))-(N58*$G$16)</f>
        <v>144.396019999815</v>
      </c>
      <c r="O281" s="18" t="n">
        <f aca="false">((O58*$G$16)*(1+$M$14/12)^($A$76-$A58+1))-(O58*$G$16)</f>
        <v>144.396019999815</v>
      </c>
      <c r="P281" s="18" t="n">
        <f aca="false">((P58*$G$16)*(1+$M$14/12)^($A$83-$A58+1))-(P58*$G$16)</f>
        <v>0</v>
      </c>
      <c r="Q281" s="18" t="n">
        <f aca="false">((Q58*$G$16)*(1+$M$14/12)^($A$83-$A58+1))-(Q58*$G$16)</f>
        <v>0</v>
      </c>
      <c r="R281" s="18" t="n">
        <f aca="false">((R58*$G$16)*(1+$M$14/12)^($A$85-$A58+1))-(R58*$G$16)</f>
        <v>0</v>
      </c>
      <c r="S281" s="18" t="n">
        <f aca="false">((S58*$G$16)*(1+$M$14/12)^($A$85-$A58+1))-(S58*$G$16)</f>
        <v>0</v>
      </c>
      <c r="T281" s="18" t="n">
        <f aca="false">((T58*$G$16)*(1+$M$14/12)^($A$85-$A58+1))-(T58*$G$16)</f>
        <v>0</v>
      </c>
      <c r="U281" s="18" t="n">
        <f aca="false">((U58*$G$16)*(1+$M$14/12)^($A$85-$A58+1))-(U58*$G$16)</f>
        <v>0</v>
      </c>
      <c r="V281" s="18" t="n">
        <f aca="false">((V58*$G$16)*(1+$M$14/12)^($A$88-$A58+1))-(V58*$G$16)</f>
        <v>0</v>
      </c>
      <c r="W281" s="18" t="n">
        <f aca="false">((W58*$G$16)*(1+$M$14/12)^($A$88-$A58+1))-(W58*$G$16)</f>
        <v>0</v>
      </c>
    </row>
    <row r="282" customFormat="false" ht="12.75" hidden="false" customHeight="false" outlineLevel="0" collapsed="false">
      <c r="A282" s="0" t="n">
        <v>9</v>
      </c>
      <c r="B282" s="19" t="n">
        <v>36831</v>
      </c>
      <c r="D282" s="18" t="n">
        <f aca="false">((D59*$G$16)*(1+$M$14/12)^($A$64-$A59+1))-(D59*$G$16)</f>
        <v>67.4084547717246</v>
      </c>
      <c r="E282" s="18" t="n">
        <f aca="false">((E59*$G$16)*(1+$M$14/12)^($A$64-$A59+1))-(E59*$G$16)</f>
        <v>63.3428936869464</v>
      </c>
      <c r="F282" s="18" t="n">
        <f aca="false">((F59*$G$16)*(1+$M$14/12)^($A$68-$A59+1))-(F59*$G$16)</f>
        <v>113.885083480009</v>
      </c>
      <c r="G282" s="18" t="n">
        <f aca="false">((G59*$G$16)*(1+$M$14/12)^($A$68-$A59+1))-(G59*$G$16)</f>
        <v>113.885083480009</v>
      </c>
      <c r="H282" s="18" t="n">
        <f aca="false">((H59*$G$16)*(1+$M$14/12)^($A$70-$A59+1))-(H59*$G$16)</f>
        <v>137.485563939681</v>
      </c>
      <c r="I282" s="18" t="n">
        <f aca="false">((I59*$G$16)*(1+$M$14/12)^($A$70-$A59+1))-(I59*$G$16)</f>
        <v>137.485563939681</v>
      </c>
      <c r="J282" s="18" t="n">
        <f aca="false">((J59*$G$16)*(1+$M$14/12)^($A$74-$A59+1))-(J59*$G$16)</f>
        <v>121.296932377466</v>
      </c>
      <c r="K282" s="18" t="n">
        <f aca="false">((K59*$G$16)*(1+$M$14/12)^($A$74-$A59+1))-(K59*$G$16)</f>
        <v>121.296932377466</v>
      </c>
      <c r="L282" s="18" t="n">
        <f aca="false">((L59*$G$16)*(1+$M$14/12)^($A$74-$A59+1))-(L59*$G$16)</f>
        <v>121.296932377466</v>
      </c>
      <c r="M282" s="18" t="n">
        <f aca="false">((M59*$G$16)*(1+$M$14/12)^($A$74-$A59+1))-(M59*$G$16)</f>
        <v>121.296932377466</v>
      </c>
      <c r="N282" s="18" t="n">
        <f aca="false">((N59*$G$16)*(1+$M$14/12)^($A$76-$A59+1))-(N59*$G$16)</f>
        <v>136.382937532564</v>
      </c>
      <c r="O282" s="18" t="n">
        <f aca="false">((O59*$G$16)*(1+$M$14/12)^($A$76-$A59+1))-(O59*$G$16)</f>
        <v>136.382937532564</v>
      </c>
      <c r="P282" s="18" t="n">
        <f aca="false">((P59*$G$16)*(1+$M$14/12)^($A$83-$A59+1))-(P59*$G$16)</f>
        <v>0</v>
      </c>
      <c r="Q282" s="18" t="n">
        <f aca="false">((Q59*$G$16)*(1+$M$14/12)^($A$83-$A59+1))-(Q59*$G$16)</f>
        <v>0</v>
      </c>
      <c r="R282" s="18" t="n">
        <f aca="false">((R59*$G$16)*(1+$M$14/12)^($A$85-$A59+1))-(R59*$G$16)</f>
        <v>0</v>
      </c>
      <c r="S282" s="18" t="n">
        <f aca="false">((S59*$G$16)*(1+$M$14/12)^($A$85-$A59+1))-(S59*$G$16)</f>
        <v>0</v>
      </c>
      <c r="T282" s="18" t="n">
        <f aca="false">((T59*$G$16)*(1+$M$14/12)^($A$85-$A59+1))-(T59*$G$16)</f>
        <v>0</v>
      </c>
      <c r="U282" s="18" t="n">
        <f aca="false">((U59*$G$16)*(1+$M$14/12)^($A$85-$A59+1))-(U59*$G$16)</f>
        <v>0</v>
      </c>
      <c r="V282" s="18" t="n">
        <f aca="false">((V59*$G$16)*(1+$M$14/12)^($A$88-$A59+1))-(V59*$G$16)</f>
        <v>0</v>
      </c>
      <c r="W282" s="18" t="n">
        <f aca="false">((W59*$G$16)*(1+$M$14/12)^($A$88-$A59+1))-(W59*$G$16)</f>
        <v>0</v>
      </c>
    </row>
    <row r="283" customFormat="false" ht="12.75" hidden="false" customHeight="false" outlineLevel="0" collapsed="false">
      <c r="A283" s="0" t="n">
        <v>10</v>
      </c>
      <c r="B283" s="19" t="n">
        <v>36861</v>
      </c>
      <c r="D283" s="18" t="n">
        <f aca="false">((D60*$G$16)*(1+$M$14/12)^($A$64-$A60+1))-(D60*$G$16)</f>
        <v>56.0061410849658</v>
      </c>
      <c r="E283" s="18" t="n">
        <f aca="false">((E60*$G$16)*(1+$M$14/12)^($A$64-$A60+1))-(E60*$G$16)</f>
        <v>52.6282801256141</v>
      </c>
      <c r="F283" s="18" t="n">
        <f aca="false">((F60*$G$16)*(1+$M$14/12)^($A$68-$A60+1))-(F60*$G$16)</f>
        <v>102.189615790889</v>
      </c>
      <c r="G283" s="18" t="n">
        <f aca="false">((G60*$G$16)*(1+$M$14/12)^($A$68-$A60+1))-(G60*$G$16)</f>
        <v>102.189615790889</v>
      </c>
      <c r="H283" s="18" t="n">
        <f aca="false">((H60*$G$16)*(1+$M$14/12)^($A$70-$A60+1))-(H60*$G$16)</f>
        <v>125.650261029668</v>
      </c>
      <c r="I283" s="18" t="n">
        <f aca="false">((I60*$G$16)*(1+$M$14/12)^($A$70-$A60+1))-(I60*$G$16)</f>
        <v>125.650261029668</v>
      </c>
      <c r="J283" s="18" t="n">
        <f aca="false">((J60*$G$16)*(1+$M$14/12)^($A$74-$A60+1))-(J60*$G$16)</f>
        <v>113.373313523319</v>
      </c>
      <c r="K283" s="18" t="n">
        <f aca="false">((K60*$G$16)*(1+$M$14/12)^($A$74-$A60+1))-(K60*$G$16)</f>
        <v>113.373313523319</v>
      </c>
      <c r="L283" s="18" t="n">
        <f aca="false">((L60*$G$16)*(1+$M$14/12)^($A$74-$A60+1))-(L60*$G$16)</f>
        <v>113.373313523319</v>
      </c>
      <c r="M283" s="18" t="n">
        <f aca="false">((M60*$G$16)*(1+$M$14/12)^($A$74-$A60+1))-(M60*$G$16)</f>
        <v>113.373313523319</v>
      </c>
      <c r="N283" s="18" t="n">
        <f aca="false">((N60*$G$16)*(1+$M$14/12)^($A$76-$A60+1))-(N60*$G$16)</f>
        <v>128.417333385033</v>
      </c>
      <c r="O283" s="18" t="n">
        <f aca="false">((O60*$G$16)*(1+$M$14/12)^($A$76-$A60+1))-(O60*$G$16)</f>
        <v>128.417333385033</v>
      </c>
      <c r="P283" s="18" t="n">
        <f aca="false">((P60*$G$16)*(1+$M$14/12)^($A$83-$A60+1))-(P60*$G$16)</f>
        <v>0</v>
      </c>
      <c r="Q283" s="18" t="n">
        <f aca="false">((Q60*$G$16)*(1+$M$14/12)^($A$83-$A60+1))-(Q60*$G$16)</f>
        <v>0</v>
      </c>
      <c r="R283" s="18" t="n">
        <f aca="false">((R60*$G$16)*(1+$M$14/12)^($A$85-$A60+1))-(R60*$G$16)</f>
        <v>0</v>
      </c>
      <c r="S283" s="18" t="n">
        <f aca="false">((S60*$G$16)*(1+$M$14/12)^($A$85-$A60+1))-(S60*$G$16)</f>
        <v>0</v>
      </c>
      <c r="T283" s="18" t="n">
        <f aca="false">((T60*$G$16)*(1+$M$14/12)^($A$85-$A60+1))-(T60*$G$16)</f>
        <v>0</v>
      </c>
      <c r="U283" s="18" t="n">
        <f aca="false">((U60*$G$16)*(1+$M$14/12)^($A$85-$A60+1))-(U60*$G$16)</f>
        <v>0</v>
      </c>
      <c r="V283" s="18" t="n">
        <f aca="false">((V60*$G$16)*(1+$M$14/12)^($A$88-$A60+1))-(V60*$G$16)</f>
        <v>0</v>
      </c>
      <c r="W283" s="18" t="n">
        <f aca="false">((W60*$G$16)*(1+$M$14/12)^($A$88-$A60+1))-(W60*$G$16)</f>
        <v>0</v>
      </c>
    </row>
    <row r="284" customFormat="false" ht="12.75" hidden="false" customHeight="false" outlineLevel="0" collapsed="false">
      <c r="A284" s="0" t="n">
        <v>11</v>
      </c>
      <c r="B284" s="19" t="n">
        <v>36892</v>
      </c>
      <c r="D284" s="18" t="n">
        <f aca="false">((D61*$G$16)*(1+$M$14/12)^($A$64-$A61+1))-(D61*$G$16)</f>
        <v>44.6713872538551</v>
      </c>
      <c r="E284" s="18" t="n">
        <f aca="false">((E61*$G$16)*(1+$M$14/12)^($A$64-$A61+1))-(E61*$G$16)</f>
        <v>41.9771517275051</v>
      </c>
      <c r="F284" s="18" t="n">
        <f aca="false">((F61*$G$16)*(1+$M$14/12)^($A$68-$A61+1))-(F61*$G$16)</f>
        <v>90.563444924371</v>
      </c>
      <c r="G284" s="18" t="n">
        <f aca="false">((G61*$G$16)*(1+$M$14/12)^($A$68-$A61+1))-(G61*$G$16)</f>
        <v>90.563444924371</v>
      </c>
      <c r="H284" s="18" t="n">
        <f aca="false">((H61*$G$16)*(1+$M$14/12)^($A$70-$A61+1))-(H61*$G$16)</f>
        <v>113.885083480009</v>
      </c>
      <c r="I284" s="18" t="n">
        <f aca="false">((I61*$G$16)*(1+$M$14/12)^($A$70-$A61+1))-(I61*$G$16)</f>
        <v>113.885083480009</v>
      </c>
      <c r="J284" s="18" t="n">
        <f aca="false">((J61*$G$16)*(1+$M$14/12)^($A$74-$A61+1))-(J61*$G$16)</f>
        <v>105.496642907986</v>
      </c>
      <c r="K284" s="18" t="n">
        <f aca="false">((K61*$G$16)*(1+$M$14/12)^($A$74-$A61+1))-(K61*$G$16)</f>
        <v>105.496642907986</v>
      </c>
      <c r="L284" s="18" t="n">
        <f aca="false">((L61*$G$16)*(1+$M$14/12)^($A$74-$A61+1))-(L61*$G$16)</f>
        <v>105.496642907986</v>
      </c>
      <c r="M284" s="18" t="n">
        <f aca="false">((M61*$G$16)*(1+$M$14/12)^($A$74-$A61+1))-(M61*$G$16)</f>
        <v>105.496642907986</v>
      </c>
      <c r="N284" s="18" t="n">
        <f aca="false">((N61*$G$16)*(1+$M$14/12)^($A$76-$A61+1))-(N61*$G$16)</f>
        <v>120.498926243403</v>
      </c>
      <c r="O284" s="18" t="n">
        <f aca="false">((O61*$G$16)*(1+$M$14/12)^($A$76-$A61+1))-(O61*$G$16)</f>
        <v>120.498926243403</v>
      </c>
      <c r="P284" s="18" t="n">
        <f aca="false">((P61*$G$16)*(1+$M$14/12)^($A$83-$A61+1))-(P61*$G$16)</f>
        <v>0</v>
      </c>
      <c r="Q284" s="18" t="n">
        <f aca="false">((Q61*$G$16)*(1+$M$14/12)^($A$83-$A61+1))-(Q61*$G$16)</f>
        <v>0</v>
      </c>
      <c r="R284" s="18" t="n">
        <f aca="false">((R61*$G$16)*(1+$M$14/12)^($A$85-$A61+1))-(R61*$G$16)</f>
        <v>0</v>
      </c>
      <c r="S284" s="18" t="n">
        <f aca="false">((S61*$G$16)*(1+$M$14/12)^($A$85-$A61+1))-(S61*$G$16)</f>
        <v>0</v>
      </c>
      <c r="T284" s="18" t="n">
        <f aca="false">((T61*$G$16)*(1+$M$14/12)^($A$85-$A61+1))-(T61*$G$16)</f>
        <v>0</v>
      </c>
      <c r="U284" s="18" t="n">
        <f aca="false">((U61*$G$16)*(1+$M$14/12)^($A$85-$A61+1))-(U61*$G$16)</f>
        <v>0</v>
      </c>
      <c r="V284" s="18" t="n">
        <f aca="false">((V61*$G$16)*(1+$M$14/12)^($A$88-$A61+1))-(V61*$G$16)</f>
        <v>0</v>
      </c>
      <c r="W284" s="18" t="n">
        <f aca="false">((W61*$G$16)*(1+$M$14/12)^($A$88-$A61+1))-(W61*$G$16)</f>
        <v>0</v>
      </c>
    </row>
    <row r="285" customFormat="false" ht="12.75" hidden="false" customHeight="false" outlineLevel="0" collapsed="false">
      <c r="A285" s="0" t="n">
        <v>12</v>
      </c>
      <c r="B285" s="19" t="n">
        <v>36923</v>
      </c>
      <c r="D285" s="18" t="n">
        <f aca="false">((D62*$G$16)*(1+$M$14/12)^($A$64-$A62+1))-(D62*$G$16)</f>
        <v>33.4037929794501</v>
      </c>
      <c r="E285" s="18" t="n">
        <f aca="false">((E62*$G$16)*(1+$M$14/12)^($A$64-$A62+1))-(E62*$G$16)</f>
        <v>31.3891323366402</v>
      </c>
      <c r="F285" s="18" t="n">
        <f aca="false">((F62*$G$16)*(1+$M$14/12)^($A$68-$A62+1))-(F62*$G$16)</f>
        <v>79.0061602898104</v>
      </c>
      <c r="G285" s="18" t="n">
        <f aca="false">((G62*$G$16)*(1+$M$14/12)^($A$68-$A62+1))-(G62*$G$16)</f>
        <v>79.0061602898104</v>
      </c>
      <c r="H285" s="18" t="n">
        <f aca="false">((H62*$G$16)*(1+$M$14/12)^($A$70-$A62+1))-(H62*$G$16)</f>
        <v>102.189615790889</v>
      </c>
      <c r="I285" s="18" t="n">
        <f aca="false">((I62*$G$16)*(1+$M$14/12)^($A$70-$A62+1))-(I62*$G$16)</f>
        <v>102.189615790889</v>
      </c>
      <c r="J285" s="18" t="n">
        <f aca="false">((J62*$G$16)*(1+$M$14/12)^($A$74-$A62+1))-(J62*$G$16)</f>
        <v>97.6666423584293</v>
      </c>
      <c r="K285" s="18" t="n">
        <f aca="false">((K62*$G$16)*(1+$M$14/12)^($A$74-$A62+1))-(K62*$G$16)</f>
        <v>97.6666423584293</v>
      </c>
      <c r="L285" s="18" t="n">
        <f aca="false">((L62*$G$16)*(1+$M$14/12)^($A$74-$A62+1))-(L62*$G$16)</f>
        <v>97.6666423584293</v>
      </c>
      <c r="M285" s="18" t="n">
        <f aca="false">((M62*$G$16)*(1+$M$14/12)^($A$74-$A62+1))-(M62*$G$16)</f>
        <v>97.6666423584293</v>
      </c>
      <c r="N285" s="18" t="n">
        <f aca="false">((N62*$G$16)*(1+$M$14/12)^($A$76-$A62+1))-(N62*$G$16)</f>
        <v>112.627436460666</v>
      </c>
      <c r="O285" s="18" t="n">
        <f aca="false">((O62*$G$16)*(1+$M$14/12)^($A$76-$A62+1))-(O62*$G$16)</f>
        <v>112.627436460666</v>
      </c>
      <c r="P285" s="18" t="n">
        <f aca="false">((P62*$G$16)*(1+$M$14/12)^($A$83-$A62+1))-(P62*$G$16)</f>
        <v>0</v>
      </c>
      <c r="Q285" s="18" t="n">
        <f aca="false">((Q62*$G$16)*(1+$M$14/12)^($A$83-$A62+1))-(Q62*$G$16)</f>
        <v>0</v>
      </c>
      <c r="R285" s="18" t="n">
        <f aca="false">((R62*$G$16)*(1+$M$14/12)^($A$85-$A62+1))-(R62*$G$16)</f>
        <v>0</v>
      </c>
      <c r="S285" s="18" t="n">
        <f aca="false">((S62*$G$16)*(1+$M$14/12)^($A$85-$A62+1))-(S62*$G$16)</f>
        <v>0</v>
      </c>
      <c r="T285" s="18" t="n">
        <f aca="false">((T62*$G$16)*(1+$M$14/12)^($A$85-$A62+1))-(T62*$G$16)</f>
        <v>0</v>
      </c>
      <c r="U285" s="18" t="n">
        <f aca="false">((U62*$G$16)*(1+$M$14/12)^($A$85-$A62+1))-(U62*$G$16)</f>
        <v>0</v>
      </c>
      <c r="V285" s="18" t="n">
        <f aca="false">((V62*$G$16)*(1+$M$14/12)^($A$88-$A62+1))-(V62*$G$16)</f>
        <v>0</v>
      </c>
      <c r="W285" s="18" t="n">
        <f aca="false">((W62*$G$16)*(1+$M$14/12)^($A$88-$A62+1))-(W62*$G$16)</f>
        <v>0</v>
      </c>
    </row>
    <row r="286" customFormat="false" ht="12.75" hidden="false" customHeight="false" outlineLevel="0" collapsed="false">
      <c r="A286" s="0" t="n">
        <v>13</v>
      </c>
      <c r="B286" s="19" t="n">
        <v>36951</v>
      </c>
      <c r="D286" s="18" t="n">
        <f aca="false">((D63*$G$16)*(1+$M$14/12)^($A$64-$A63+1))-(D63*$G$16)</f>
        <v>100.911677557466</v>
      </c>
      <c r="E286" s="18" t="n">
        <f aca="false">((E63*$G$16)*(1+$M$14/12)^($A$64-$A63+1))-(E63*$G$16)</f>
        <v>94.8378467281782</v>
      </c>
      <c r="F286" s="18" t="n">
        <f aca="false">((F63*$G$16)*(1+$M$14/12)^($A$68-$A63+1))-(F63*$G$16)</f>
        <v>67.5173537293526</v>
      </c>
      <c r="G286" s="18" t="n">
        <f aca="false">((G63*$G$16)*(1+$M$14/12)^($A$68-$A63+1))-(G63*$G$16)</f>
        <v>67.5173537293526</v>
      </c>
      <c r="H286" s="18" t="n">
        <f aca="false">((H63*$G$16)*(1+$M$14/12)^($A$70-$A63+1))-(H63*$G$16)</f>
        <v>90.563444924371</v>
      </c>
      <c r="I286" s="18" t="n">
        <f aca="false">((I63*$G$16)*(1+$M$14/12)^($A$70-$A63+1))-(I63*$G$16)</f>
        <v>90.563444924371</v>
      </c>
      <c r="J286" s="18" t="n">
        <f aca="false">((J63*$G$16)*(1+$M$14/12)^($A$74-$A63+1))-(J63*$G$16)</f>
        <v>89.8830353498129</v>
      </c>
      <c r="K286" s="18" t="n">
        <f aca="false">((K63*$G$16)*(1+$M$14/12)^($A$74-$A63+1))-(K63*$G$16)</f>
        <v>89.8830353498129</v>
      </c>
      <c r="L286" s="18" t="n">
        <f aca="false">((L63*$G$16)*(1+$M$14/12)^($A$74-$A63+1))-(L63*$G$16)</f>
        <v>89.8830353498129</v>
      </c>
      <c r="M286" s="18" t="n">
        <f aca="false">((M63*$G$16)*(1+$M$14/12)^($A$74-$A63+1))-(M63*$G$16)</f>
        <v>89.8830353498129</v>
      </c>
      <c r="N286" s="18" t="n">
        <f aca="false">((N63*$G$16)*(1+$M$14/12)^($A$76-$A63+1))-(N63*$G$16)</f>
        <v>104.80258604675</v>
      </c>
      <c r="O286" s="18" t="n">
        <f aca="false">((O63*$G$16)*(1+$M$14/12)^($A$76-$A63+1))-(O63*$G$16)</f>
        <v>104.80258604675</v>
      </c>
      <c r="P286" s="18" t="n">
        <f aca="false">((P63*$G$16)*(1+$M$14/12)^($A$83-$A63+1))-(P63*$G$16)</f>
        <v>0</v>
      </c>
      <c r="Q286" s="18" t="n">
        <f aca="false">((Q63*$G$16)*(1+$M$14/12)^($A$83-$A63+1))-(Q63*$G$16)</f>
        <v>0</v>
      </c>
      <c r="R286" s="18" t="n">
        <f aca="false">((R63*$G$16)*(1+$M$14/12)^($A$85-$A63+1))-(R63*$G$16)</f>
        <v>0</v>
      </c>
      <c r="S286" s="18" t="n">
        <f aca="false">((S63*$G$16)*(1+$M$14/12)^($A$85-$A63+1))-(S63*$G$16)</f>
        <v>0</v>
      </c>
      <c r="T286" s="18" t="n">
        <f aca="false">((T63*$G$16)*(1+$M$14/12)^($A$85-$A63+1))-(T63*$G$16)</f>
        <v>0</v>
      </c>
      <c r="U286" s="18" t="n">
        <f aca="false">((U63*$G$16)*(1+$M$14/12)^($A$85-$A63+1))-(U63*$G$16)</f>
        <v>0</v>
      </c>
      <c r="V286" s="18" t="n">
        <f aca="false">((V63*$G$16)*(1+$M$14/12)^($A$88-$A63+1))-(V63*$G$16)</f>
        <v>0</v>
      </c>
      <c r="W286" s="18" t="n">
        <f aca="false">((W63*$G$16)*(1+$M$14/12)^($A$88-$A63+1))-(W63*$G$16)</f>
        <v>0</v>
      </c>
    </row>
    <row r="287" customFormat="false" ht="12.75" hidden="false" customHeight="false" outlineLevel="0" collapsed="false">
      <c r="A287" s="0" t="n">
        <v>14</v>
      </c>
      <c r="B287" s="19" t="n">
        <v>36982</v>
      </c>
      <c r="F287" s="18" t="n">
        <f aca="false">((F64*$G$16)*(1+$M$14/12)^($A$68-$A64+1))-(F64*$G$16)</f>
        <v>56.0966195035198</v>
      </c>
      <c r="G287" s="18" t="n">
        <f aca="false">((G64*$G$16)*(1+$M$14/12)^($A$68-$A64+1))-(G64*$G$16)</f>
        <v>56.0966195035198</v>
      </c>
      <c r="H287" s="18" t="n">
        <f aca="false">((H64*$G$16)*(1+$M$14/12)^($A$70-$A64+1))-(H64*$G$16)</f>
        <v>79.0061602898104</v>
      </c>
      <c r="I287" s="18" t="n">
        <f aca="false">((I64*$G$16)*(1+$M$14/12)^($A$70-$A64+1))-(I64*$G$16)</f>
        <v>79.0061602898104</v>
      </c>
      <c r="J287" s="18" t="n">
        <f aca="false">((J64*$G$16)*(1+$M$14/12)^($A$74-$A64+1))-(J64*$G$16)</f>
        <v>82.14554699574</v>
      </c>
      <c r="K287" s="18" t="n">
        <f aca="false">((K64*$G$16)*(1+$M$14/12)^($A$74-$A64+1))-(K64*$G$16)</f>
        <v>82.14554699574</v>
      </c>
      <c r="L287" s="18" t="n">
        <f aca="false">((L64*$G$16)*(1+$M$14/12)^($A$74-$A64+1))-(L64*$G$16)</f>
        <v>82.14554699574</v>
      </c>
      <c r="M287" s="18" t="n">
        <f aca="false">((M64*$G$16)*(1+$M$14/12)^($A$74-$A64+1))-(M64*$G$16)</f>
        <v>82.14554699574</v>
      </c>
      <c r="N287" s="18" t="n">
        <f aca="false">((N64*$G$16)*(1+$M$14/12)^($A$76-$A64+1))-(N64*$G$16)</f>
        <v>97.0240986587028</v>
      </c>
      <c r="O287" s="18" t="n">
        <f aca="false">((O64*$G$16)*(1+$M$14/12)^($A$76-$A64+1))-(O64*$G$16)</f>
        <v>97.0240986587028</v>
      </c>
      <c r="P287" s="18" t="n">
        <f aca="false">((P64*$G$16)*(1+$M$14/12)^($A$83-$A64+1))-(P64*$G$16)</f>
        <v>0</v>
      </c>
      <c r="Q287" s="18" t="n">
        <f aca="false">((Q64*$G$16)*(1+$M$14/12)^($A$83-$A64+1))-(Q64*$G$16)</f>
        <v>0</v>
      </c>
      <c r="R287" s="18" t="n">
        <f aca="false">((R64*$G$16)*(1+$M$14/12)^($A$85-$A64+1))-(R64*$G$16)</f>
        <v>0</v>
      </c>
      <c r="S287" s="18" t="n">
        <f aca="false">((S64*$G$16)*(1+$M$14/12)^($A$85-$A64+1))-(S64*$G$16)</f>
        <v>0</v>
      </c>
      <c r="T287" s="18" t="n">
        <f aca="false">((T64*$G$16)*(1+$M$14/12)^($A$85-$A64+1))-(T64*$G$16)</f>
        <v>0</v>
      </c>
      <c r="U287" s="18" t="n">
        <f aca="false">((U64*$G$16)*(1+$M$14/12)^($A$85-$A64+1))-(U64*$G$16)</f>
        <v>0</v>
      </c>
      <c r="V287" s="18" t="n">
        <f aca="false">((V64*$G$16)*(1+$M$14/12)^($A$88-$A64+1))-(V64*$G$16)</f>
        <v>0</v>
      </c>
      <c r="W287" s="18" t="n">
        <f aca="false">((W64*$G$16)*(1+$M$14/12)^($A$88-$A64+1))-(W64*$G$16)</f>
        <v>0</v>
      </c>
    </row>
    <row r="288" customFormat="false" ht="12.75" hidden="false" customHeight="false" outlineLevel="0" collapsed="false">
      <c r="A288" s="0" t="n">
        <v>15</v>
      </c>
      <c r="B288" s="19" t="n">
        <v>37012</v>
      </c>
      <c r="F288" s="18" t="n">
        <f aca="false">((F65*$G$16)*(1+$M$14/12)^($A$68-$A65+1))-(F65*$G$16)</f>
        <v>44.7435542768824</v>
      </c>
      <c r="G288" s="18" t="n">
        <f aca="false">((G65*$G$16)*(1+$M$14/12)^($A$68-$A65+1))-(G65*$G$16)</f>
        <v>44.7435542768824</v>
      </c>
      <c r="H288" s="18" t="n">
        <f aca="false">((H65*$G$16)*(1+$M$14/12)^($A$70-$A65+1))-(H65*$G$16)</f>
        <v>67.5173537293526</v>
      </c>
      <c r="I288" s="18" t="n">
        <f aca="false">((I65*$G$16)*(1+$M$14/12)^($A$70-$A65+1))-(I65*$G$16)</f>
        <v>67.5173537293526</v>
      </c>
      <c r="J288" s="18" t="n">
        <f aca="false">((J65*$G$16)*(1+$M$14/12)^($A$74-$A65+1))-(J65*$G$16)</f>
        <v>74.4539040385437</v>
      </c>
      <c r="K288" s="18" t="n">
        <f aca="false">((K65*$G$16)*(1+$M$14/12)^($A$74-$A65+1))-(K65*$G$16)</f>
        <v>74.4539040385437</v>
      </c>
      <c r="L288" s="18" t="n">
        <f aca="false">((L65*$G$16)*(1+$M$14/12)^($A$74-$A65+1))-(L65*$G$16)</f>
        <v>74.4539040385437</v>
      </c>
      <c r="M288" s="18" t="n">
        <f aca="false">((M65*$G$16)*(1+$M$14/12)^($A$74-$A65+1))-(M65*$G$16)</f>
        <v>74.4539040385437</v>
      </c>
      <c r="N288" s="18" t="n">
        <f aca="false">((N65*$G$16)*(1+$M$14/12)^($A$76-$A65+1))-(N65*$G$16)</f>
        <v>89.2916995909325</v>
      </c>
      <c r="O288" s="18" t="n">
        <f aca="false">((O65*$G$16)*(1+$M$14/12)^($A$76-$A65+1))-(O65*$G$16)</f>
        <v>89.2916995909325</v>
      </c>
      <c r="P288" s="18" t="n">
        <f aca="false">((P65*$G$16)*(1+$M$14/12)^($A$83-$A65+1))-(P65*$G$16)</f>
        <v>144.396019999815</v>
      </c>
      <c r="Q288" s="18" t="n">
        <f aca="false">((Q65*$G$16)*(1+$M$14/12)^($A$83-$A65+1))-(Q65*$G$16)</f>
        <v>144.396019999815</v>
      </c>
      <c r="R288" s="18" t="n">
        <f aca="false">((R65*$G$16)*(1+$M$14/12)^($A$85-$A65+1))-(R65*$G$16)</f>
        <v>0</v>
      </c>
      <c r="S288" s="18" t="n">
        <f aca="false">((S65*$G$16)*(1+$M$14/12)^($A$85-$A65+1))-(S65*$G$16)</f>
        <v>0</v>
      </c>
      <c r="T288" s="18" t="n">
        <f aca="false">((T65*$G$16)*(1+$M$14/12)^($A$85-$A65+1))-(T65*$G$16)</f>
        <v>0</v>
      </c>
      <c r="U288" s="18" t="n">
        <f aca="false">((U65*$G$16)*(1+$M$14/12)^($A$85-$A65+1))-(U65*$G$16)</f>
        <v>0</v>
      </c>
      <c r="V288" s="18" t="n">
        <f aca="false">((V65*$G$16)*(1+$M$14/12)^($A$88-$A65+1))-(V65*$G$16)</f>
        <v>0</v>
      </c>
      <c r="W288" s="18" t="n">
        <f aca="false">((W65*$G$16)*(1+$M$14/12)^($A$88-$A65+1))-(W65*$G$16)</f>
        <v>0</v>
      </c>
    </row>
    <row r="289" customFormat="false" ht="12.75" hidden="false" customHeight="false" outlineLevel="0" collapsed="false">
      <c r="A289" s="0" t="n">
        <v>16</v>
      </c>
      <c r="B289" s="19" t="n">
        <v>37043</v>
      </c>
      <c r="F289" s="18" t="n">
        <f aca="false">((F66*$G$16)*(1+$M$14/12)^($A$68-$A66+1))-(F66*$G$16)</f>
        <v>33.4577571038112</v>
      </c>
      <c r="G289" s="18" t="n">
        <f aca="false">((G66*$G$16)*(1+$M$14/12)^($A$68-$A66+1))-(G66*$G$16)</f>
        <v>33.4577571038112</v>
      </c>
      <c r="H289" s="18" t="n">
        <f aca="false">((H66*$G$16)*(1+$M$14/12)^($A$70-$A66+1))-(H66*$G$16)</f>
        <v>56.0966195035198</v>
      </c>
      <c r="I289" s="18" t="n">
        <f aca="false">((I66*$G$16)*(1+$M$14/12)^($A$70-$A66+1))-(I66*$G$16)</f>
        <v>56.0966195035198</v>
      </c>
      <c r="J289" s="18" t="n">
        <f aca="false">((J66*$G$16)*(1+$M$14/12)^($A$74-$A66+1))-(J66*$G$16)</f>
        <v>66.8078348396348</v>
      </c>
      <c r="K289" s="18" t="n">
        <f aca="false">((K66*$G$16)*(1+$M$14/12)^($A$74-$A66+1))-(K66*$G$16)</f>
        <v>66.8078348396348</v>
      </c>
      <c r="L289" s="18" t="n">
        <f aca="false">((L66*$G$16)*(1+$M$14/12)^($A$74-$A66+1))-(L66*$G$16)</f>
        <v>66.8078348396348</v>
      </c>
      <c r="M289" s="18" t="n">
        <f aca="false">((M66*$G$16)*(1+$M$14/12)^($A$74-$A66+1))-(M66*$G$16)</f>
        <v>66.8078348396348</v>
      </c>
      <c r="N289" s="18" t="n">
        <f aca="false">((N66*$G$16)*(1+$M$14/12)^($A$76-$A66+1))-(N66*$G$16)</f>
        <v>81.6051157655049</v>
      </c>
      <c r="O289" s="18" t="n">
        <f aca="false">((O66*$G$16)*(1+$M$14/12)^($A$76-$A66+1))-(O66*$G$16)</f>
        <v>81.6051157655049</v>
      </c>
      <c r="P289" s="18" t="n">
        <f aca="false">((P66*$G$16)*(1+$M$14/12)^($A$83-$A66+1))-(P66*$G$16)</f>
        <v>136.382937532564</v>
      </c>
      <c r="Q289" s="18" t="n">
        <f aca="false">((Q66*$G$16)*(1+$M$14/12)^($A$83-$A66+1))-(Q66*$G$16)</f>
        <v>136.382937532564</v>
      </c>
      <c r="R289" s="18" t="n">
        <f aca="false">((R66*$G$16)*(1+$M$14/12)^($A$85-$A66+1))-(R66*$G$16)</f>
        <v>0</v>
      </c>
      <c r="S289" s="18" t="n">
        <f aca="false">((S66*$G$16)*(1+$M$14/12)^($A$85-$A66+1))-(S66*$G$16)</f>
        <v>0</v>
      </c>
      <c r="T289" s="18" t="n">
        <f aca="false">((T66*$G$16)*(1+$M$14/12)^($A$85-$A66+1))-(T66*$G$16)</f>
        <v>79.5097882282566</v>
      </c>
      <c r="U289" s="18" t="n">
        <f aca="false">((U66*$G$16)*(1+$M$14/12)^($A$85-$A66+1))-(U66*$G$16)</f>
        <v>79.5097882282566</v>
      </c>
      <c r="V289" s="18" t="n">
        <f aca="false">((V66*$G$16)*(1+$M$14/12)^($A$88-$A66+1))-(V66*$G$16)</f>
        <v>0</v>
      </c>
      <c r="W289" s="18" t="n">
        <f aca="false">((W66*$G$16)*(1+$M$14/12)^($A$88-$A66+1))-(W66*$G$16)</f>
        <v>0</v>
      </c>
    </row>
    <row r="290" customFormat="false" ht="12.75" hidden="false" customHeight="false" outlineLevel="0" collapsed="false">
      <c r="A290" s="0" t="n">
        <v>17</v>
      </c>
      <c r="B290" s="19" t="n">
        <v>37073</v>
      </c>
      <c r="F290" s="18" t="n">
        <f aca="false">((F67*$G$16)*(1+$M$14/12)^($A$68-$A67+1))-(F67*$G$16)</f>
        <v>101.079066596069</v>
      </c>
      <c r="G290" s="18" t="n">
        <f aca="false">((G67*$G$16)*(1+$M$14/12)^($A$68-$A67+1))-(G67*$G$16)</f>
        <v>101.079066596069</v>
      </c>
      <c r="H290" s="18" t="n">
        <f aca="false">((H67*$G$16)*(1+$M$14/12)^($A$70-$A67+1))-(H67*$G$16)</f>
        <v>44.7435542768824</v>
      </c>
      <c r="I290" s="18" t="n">
        <f aca="false">((I67*$G$16)*(1+$M$14/12)^($A$70-$A67+1))-(I67*$G$16)</f>
        <v>44.7435542768824</v>
      </c>
      <c r="J290" s="18" t="n">
        <f aca="false">((J67*$G$16)*(1+$M$14/12)^($A$74-$A67+1))-(J67*$G$16)</f>
        <v>59.2070693699113</v>
      </c>
      <c r="K290" s="18" t="n">
        <f aca="false">((K67*$G$16)*(1+$M$14/12)^($A$74-$A67+1))-(K67*$G$16)</f>
        <v>59.2070693699113</v>
      </c>
      <c r="L290" s="18" t="n">
        <f aca="false">((L67*$G$16)*(1+$M$14/12)^($A$74-$A67+1))-(L67*$G$16)</f>
        <v>59.2070693699113</v>
      </c>
      <c r="M290" s="18" t="n">
        <f aca="false">((M67*$G$16)*(1+$M$14/12)^($A$74-$A67+1))-(M67*$G$16)</f>
        <v>59.2070693699113</v>
      </c>
      <c r="N290" s="18" t="n">
        <f aca="false">((N67*$G$16)*(1+$M$14/12)^($A$76-$A67+1))-(N67*$G$16)</f>
        <v>73.9640757225006</v>
      </c>
      <c r="O290" s="18" t="n">
        <f aca="false">((O67*$G$16)*(1+$M$14/12)^($A$76-$A67+1))-(O67*$G$16)</f>
        <v>73.9640757225006</v>
      </c>
      <c r="P290" s="18" t="n">
        <f aca="false">((P67*$G$16)*(1+$M$14/12)^($A$83-$A67+1))-(P67*$G$16)</f>
        <v>128.417333385033</v>
      </c>
      <c r="Q290" s="18" t="n">
        <f aca="false">((Q67*$G$16)*(1+$M$14/12)^($A$83-$A67+1))-(Q67*$G$16)</f>
        <v>128.417333385033</v>
      </c>
      <c r="R290" s="18" t="n">
        <f aca="false">((R67*$G$16)*(1+$M$14/12)^($A$85-$A67+1))-(R67*$G$16)</f>
        <v>150.611742715039</v>
      </c>
      <c r="S290" s="18" t="n">
        <f aca="false">((S67*$G$16)*(1+$M$14/12)^($A$85-$A67+1))-(S67*$G$16)</f>
        <v>150.611742715039</v>
      </c>
      <c r="T290" s="18" t="n">
        <f aca="false">((T67*$G$16)*(1+$M$14/12)^($A$85-$A67+1))-(T67*$G$16)</f>
        <v>150.611742715039</v>
      </c>
      <c r="U290" s="18" t="n">
        <f aca="false">((U67*$G$16)*(1+$M$14/12)^($A$85-$A67+1))-(U67*$G$16)</f>
        <v>150.611742715039</v>
      </c>
      <c r="V290" s="18" t="n">
        <f aca="false">((V67*$G$16)*(1+$M$14/12)^($A$88-$A67+1))-(V67*$G$16)</f>
        <v>0</v>
      </c>
      <c r="W290" s="18" t="n">
        <f aca="false">((W67*$G$16)*(1+$M$14/12)^($A$88-$A67+1))-(W67*$G$16)</f>
        <v>0</v>
      </c>
    </row>
    <row r="291" customFormat="false" ht="12.75" hidden="false" customHeight="false" outlineLevel="0" collapsed="false">
      <c r="A291" s="0" t="n">
        <v>18</v>
      </c>
      <c r="B291" s="19" t="n">
        <v>37104</v>
      </c>
      <c r="H291" s="18" t="n">
        <f aca="false">((H68*$G$16)*(1+$M$14/12)^($A$70-$A68+1))-(H68*$G$16)</f>
        <v>33.4577571038112</v>
      </c>
      <c r="I291" s="18" t="n">
        <f aca="false">((I68*$G$16)*(1+$M$14/12)^($A$70-$A68+1))-(I68*$G$16)</f>
        <v>33.4577571038112</v>
      </c>
      <c r="J291" s="18" t="n">
        <f aca="false">((J68*$G$16)*(1+$M$14/12)^($A$74-$A68+1))-(J68*$G$16)</f>
        <v>51.65133920022</v>
      </c>
      <c r="K291" s="18" t="n">
        <f aca="false">((K68*$G$16)*(1+$M$14/12)^($A$74-$A68+1))-(K68*$G$16)</f>
        <v>51.65133920022</v>
      </c>
      <c r="L291" s="18" t="n">
        <f aca="false">((L68*$G$16)*(1+$M$14/12)^($A$74-$A68+1))-(L68*$G$16)</f>
        <v>51.65133920022</v>
      </c>
      <c r="M291" s="18" t="n">
        <f aca="false">((M68*$G$16)*(1+$M$14/12)^($A$74-$A68+1))-(M68*$G$16)</f>
        <v>51.65133920022</v>
      </c>
      <c r="N291" s="18" t="n">
        <f aca="false">((N68*$G$16)*(1+$M$14/12)^($A$76-$A68+1))-(N68*$G$16)</f>
        <v>66.3683096104267</v>
      </c>
      <c r="O291" s="18" t="n">
        <f aca="false">((O68*$G$16)*(1+$M$14/12)^($A$76-$A68+1))-(O68*$G$16)</f>
        <v>66.3683096104267</v>
      </c>
      <c r="P291" s="18" t="n">
        <f aca="false">((P68*$G$16)*(1+$M$14/12)^($A$83-$A68+1))-(P68*$G$16)</f>
        <v>120.498926243403</v>
      </c>
      <c r="Q291" s="18" t="n">
        <f aca="false">((Q68*$G$16)*(1+$M$14/12)^($A$83-$A68+1))-(Q68*$G$16)</f>
        <v>120.498926243403</v>
      </c>
      <c r="R291" s="18" t="n">
        <f aca="false">((R68*$G$16)*(1+$M$14/12)^($A$85-$A68+1))-(R68*$G$16)</f>
        <v>142.253726234296</v>
      </c>
      <c r="S291" s="18" t="n">
        <f aca="false">((S68*$G$16)*(1+$M$14/12)^($A$85-$A68+1))-(S68*$G$16)</f>
        <v>142.253726234296</v>
      </c>
      <c r="T291" s="18" t="n">
        <f aca="false">((T68*$G$16)*(1+$M$14/12)^($A$85-$A68+1))-(T68*$G$16)</f>
        <v>142.253726234296</v>
      </c>
      <c r="U291" s="18" t="n">
        <f aca="false">((U68*$G$16)*(1+$M$14/12)^($A$85-$A68+1))-(U68*$G$16)</f>
        <v>142.253726234296</v>
      </c>
      <c r="V291" s="18" t="n">
        <f aca="false">((V68*$G$16)*(1+$M$14/12)^($A$88-$A68+1))-(V68*$G$16)</f>
        <v>0</v>
      </c>
      <c r="W291" s="18" t="n">
        <f aca="false">((W68*$G$16)*(1+$M$14/12)^($A$88-$A68+1))-(W68*$G$16)</f>
        <v>0</v>
      </c>
    </row>
    <row r="292" customFormat="false" ht="12.75" hidden="false" customHeight="false" outlineLevel="0" collapsed="false">
      <c r="A292" s="0" t="n">
        <v>19</v>
      </c>
      <c r="B292" s="19" t="n">
        <v>37135</v>
      </c>
      <c r="H292" s="18" t="n">
        <f aca="false">((H69*$G$16)*(1+$M$14/12)^($A$70-$A69+1))-(H69*$G$16)</f>
        <v>101.079066596069</v>
      </c>
      <c r="I292" s="18" t="n">
        <f aca="false">((I69*$G$16)*(1+$M$14/12)^($A$70-$A69+1))-(I69*$G$16)</f>
        <v>101.079066596069</v>
      </c>
      <c r="J292" s="18" t="n">
        <f aca="false">((J69*$G$16)*(1+$M$14/12)^($A$74-$A69+1))-(J69*$G$16)</f>
        <v>44.1403774918779</v>
      </c>
      <c r="K292" s="18" t="n">
        <f aca="false">((K69*$G$16)*(1+$M$14/12)^($A$74-$A69+1))-(K69*$G$16)</f>
        <v>44.1403774918779</v>
      </c>
      <c r="L292" s="18" t="n">
        <f aca="false">((L69*$G$16)*(1+$M$14/12)^($A$74-$A69+1))-(L69*$G$16)</f>
        <v>44.1403774918779</v>
      </c>
      <c r="M292" s="18" t="n">
        <f aca="false">((M69*$G$16)*(1+$M$14/12)^($A$74-$A69+1))-(M69*$G$16)</f>
        <v>44.1403774918779</v>
      </c>
      <c r="N292" s="18" t="n">
        <f aca="false">((N69*$G$16)*(1+$M$14/12)^($A$76-$A69+1))-(N69*$G$16)</f>
        <v>58.8175491766883</v>
      </c>
      <c r="O292" s="18" t="n">
        <f aca="false">((O69*$G$16)*(1+$M$14/12)^($A$76-$A69+1))-(O69*$G$16)</f>
        <v>58.8175491766883</v>
      </c>
      <c r="P292" s="18" t="n">
        <f aca="false">((P69*$G$16)*(1+$M$14/12)^($A$83-$A69+1))-(P69*$G$16)</f>
        <v>112.627436460666</v>
      </c>
      <c r="Q292" s="18" t="n">
        <f aca="false">((Q69*$G$16)*(1+$M$14/12)^($A$83-$A69+1))-(Q69*$G$16)</f>
        <v>112.627436460666</v>
      </c>
      <c r="R292" s="18" t="n">
        <f aca="false">((R69*$G$16)*(1+$M$14/12)^($A$85-$A69+1))-(R69*$G$16)</f>
        <v>133.945231842005</v>
      </c>
      <c r="S292" s="18" t="n">
        <f aca="false">((S69*$G$16)*(1+$M$14/12)^($A$85-$A69+1))-(S69*$G$16)</f>
        <v>133.945231842005</v>
      </c>
      <c r="T292" s="18" t="n">
        <f aca="false">((T69*$G$16)*(1+$M$14/12)^($A$85-$A69+1))-(T69*$G$16)</f>
        <v>133.945231842005</v>
      </c>
      <c r="U292" s="18" t="n">
        <f aca="false">((U69*$G$16)*(1+$M$14/12)^($A$85-$A69+1))-(U69*$G$16)</f>
        <v>133.945231842005</v>
      </c>
      <c r="V292" s="18" t="n">
        <f aca="false">((V69*$G$16)*(1+$M$14/12)^($A$88-$A69+1))-(V69*$G$16)</f>
        <v>0</v>
      </c>
      <c r="W292" s="18" t="n">
        <f aca="false">((W69*$G$16)*(1+$M$14/12)^($A$88-$A69+1))-(W69*$G$16)</f>
        <v>0</v>
      </c>
    </row>
    <row r="293" customFormat="false" ht="12.75" hidden="false" customHeight="false" outlineLevel="0" collapsed="false">
      <c r="A293" s="0" t="n">
        <v>20</v>
      </c>
      <c r="B293" s="19" t="n">
        <v>37165</v>
      </c>
      <c r="J293" s="18" t="n">
        <f aca="false">((J70*$G$16)*(1+$M$14/12)^($A$74-$A70+1))-(J70*$G$16)</f>
        <v>36.6739189872474</v>
      </c>
      <c r="K293" s="18" t="n">
        <f aca="false">((K70*$G$16)*(1+$M$14/12)^($A$74-$A70+1))-(K70*$G$16)</f>
        <v>36.6739189872474</v>
      </c>
      <c r="L293" s="18" t="n">
        <f aca="false">((L70*$G$16)*(1+$M$14/12)^($A$74-$A70+1))-(L70*$G$16)</f>
        <v>36.6739189872474</v>
      </c>
      <c r="M293" s="18" t="n">
        <f aca="false">((M70*$G$16)*(1+$M$14/12)^($A$74-$A70+1))-(M70*$G$16)</f>
        <v>36.6739189872474</v>
      </c>
      <c r="N293" s="18" t="n">
        <f aca="false">((N70*$G$16)*(1+$M$14/12)^($A$76-$A70+1))-(N70*$G$16)</f>
        <v>51.3115277581135</v>
      </c>
      <c r="O293" s="18" t="n">
        <f aca="false">((O70*$G$16)*(1+$M$14/12)^($A$76-$A70+1))-(O70*$G$16)</f>
        <v>51.3115277581135</v>
      </c>
      <c r="P293" s="18" t="n">
        <f aca="false">((P70*$G$16)*(1+$M$14/12)^($A$83-$A70+1))-(P70*$G$16)</f>
        <v>104.80258604675</v>
      </c>
      <c r="Q293" s="18" t="n">
        <f aca="false">((Q70*$G$16)*(1+$M$14/12)^($A$83-$A70+1))-(Q70*$G$16)</f>
        <v>104.80258604675</v>
      </c>
      <c r="R293" s="18" t="n">
        <f aca="false">((R70*$G$16)*(1+$M$14/12)^($A$85-$A70+1))-(R70*$G$16)</f>
        <v>125.685966114808</v>
      </c>
      <c r="S293" s="18" t="n">
        <f aca="false">((S70*$G$16)*(1+$M$14/12)^($A$85-$A70+1))-(S70*$G$16)</f>
        <v>125.685966114808</v>
      </c>
      <c r="T293" s="18" t="n">
        <f aca="false">((T70*$G$16)*(1+$M$14/12)^($A$85-$A70+1))-(T70*$G$16)</f>
        <v>125.685966114808</v>
      </c>
      <c r="U293" s="18" t="n">
        <f aca="false">((U70*$G$16)*(1+$M$14/12)^($A$85-$A70+1))-(U70*$G$16)</f>
        <v>125.685966114808</v>
      </c>
      <c r="V293" s="18" t="n">
        <f aca="false">((V70*$G$16)*(1+$M$14/12)^($A$88-$A70+1))-(V70*$G$16)</f>
        <v>149.41641142365</v>
      </c>
      <c r="W293" s="18" t="n">
        <f aca="false">((W70*$G$16)*(1+$M$14/12)^($A$88-$A70+1))-(W70*$G$16)</f>
        <v>149.41641142365</v>
      </c>
    </row>
    <row r="294" customFormat="false" ht="12.75" hidden="false" customHeight="false" outlineLevel="0" collapsed="false">
      <c r="A294" s="0" t="n">
        <v>21</v>
      </c>
      <c r="B294" s="19" t="n">
        <v>37196</v>
      </c>
      <c r="J294" s="18" t="n">
        <f aca="false">((J71*$G$16)*(1+$M$14/12)^($A$74-$A71+1))-(J71*$G$16)</f>
        <v>29.2517000003704</v>
      </c>
      <c r="K294" s="18" t="n">
        <f aca="false">((K71*$G$16)*(1+$M$14/12)^($A$74-$A71+1))-(K71*$G$16)</f>
        <v>29.2517000003704</v>
      </c>
      <c r="L294" s="18" t="n">
        <f aca="false">((L71*$G$16)*(1+$M$14/12)^($A$74-$A71+1))-(L71*$G$16)</f>
        <v>29.2517000003704</v>
      </c>
      <c r="M294" s="18" t="n">
        <f aca="false">((M71*$G$16)*(1+$M$14/12)^($A$74-$A71+1))-(M71*$G$16)</f>
        <v>29.2517000003704</v>
      </c>
      <c r="N294" s="18" t="n">
        <f aca="false">((N71*$G$16)*(1+$M$14/12)^($A$76-$A71+1))-(N71*$G$16)</f>
        <v>43.8499802715364</v>
      </c>
      <c r="O294" s="18" t="n">
        <f aca="false">((O71*$G$16)*(1+$M$14/12)^($A$76-$A71+1))-(O71*$G$16)</f>
        <v>43.8499802715364</v>
      </c>
      <c r="P294" s="18" t="n">
        <f aca="false">((P71*$G$16)*(1+$M$14/12)^($A$83-$A71+1))-(P71*$G$16)</f>
        <v>97.0240986587028</v>
      </c>
      <c r="Q294" s="18" t="n">
        <f aca="false">((Q71*$G$16)*(1+$M$14/12)^($A$83-$A71+1))-(Q71*$G$16)</f>
        <v>97.0240986587028</v>
      </c>
      <c r="R294" s="18" t="n">
        <f aca="false">((R71*$G$16)*(1+$M$14/12)^($A$85-$A71+1))-(R71*$G$16)</f>
        <v>117.475637367913</v>
      </c>
      <c r="S294" s="18" t="n">
        <f aca="false">((S71*$G$16)*(1+$M$14/12)^($A$85-$A71+1))-(S71*$G$16)</f>
        <v>117.475637367913</v>
      </c>
      <c r="T294" s="18" t="n">
        <f aca="false">((T71*$G$16)*(1+$M$14/12)^($A$85-$A71+1))-(T71*$G$16)</f>
        <v>117.475637367913</v>
      </c>
      <c r="U294" s="18" t="n">
        <f aca="false">((U71*$G$16)*(1+$M$14/12)^($A$85-$A71+1))-(U71*$G$16)</f>
        <v>117.475637367913</v>
      </c>
      <c r="V294" s="18" t="n">
        <f aca="false">((V71*$G$16)*(1+$M$14/12)^($A$88-$A71+1))-(V71*$G$16)</f>
        <v>141.12472840704</v>
      </c>
      <c r="W294" s="18" t="n">
        <f aca="false">((W71*$G$16)*(1+$M$14/12)^($A$88-$A71+1))-(W71*$G$16)</f>
        <v>141.12472840704</v>
      </c>
    </row>
    <row r="295" customFormat="false" ht="12.75" hidden="false" customHeight="false" outlineLevel="0" collapsed="false">
      <c r="A295" s="0" t="n">
        <v>22</v>
      </c>
      <c r="B295" s="19" t="n">
        <v>37226</v>
      </c>
      <c r="J295" s="18" t="n">
        <f aca="false">((J72*$G$16)*(1+$M$14/12)^($A$74-$A72+1))-(J72*$G$16)</f>
        <v>25.0033776205901</v>
      </c>
      <c r="K295" s="18" t="n">
        <f aca="false">((K72*$G$16)*(1+$M$14/12)^($A$74-$A72+1))-(K72*$G$16)</f>
        <v>25.0033776205901</v>
      </c>
      <c r="L295" s="18" t="n">
        <f aca="false">((L72*$G$16)*(1+$M$14/12)^($A$74-$A72+1))-(L72*$G$16)</f>
        <v>25.0033776205901</v>
      </c>
      <c r="M295" s="18" t="n">
        <f aca="false">((M72*$G$16)*(1+$M$14/12)^($A$74-$A72+1))-(M72*$G$16)</f>
        <v>25.0033776205901</v>
      </c>
      <c r="N295" s="18" t="n">
        <f aca="false">((N72*$G$16)*(1+$M$14/12)^($A$76-$A72+1))-(N72*$G$16)</f>
        <v>36.4326432044365</v>
      </c>
      <c r="O295" s="18" t="n">
        <f aca="false">((O72*$G$16)*(1+$M$14/12)^($A$76-$A72+1))-(O72*$G$16)</f>
        <v>36.4326432044365</v>
      </c>
      <c r="P295" s="18" t="n">
        <f aca="false">((P72*$G$16)*(1+$M$14/12)^($A$83-$A72+1))-(P72*$G$16)</f>
        <v>89.2916995909325</v>
      </c>
      <c r="Q295" s="18" t="n">
        <f aca="false">((Q72*$G$16)*(1+$M$14/12)^($A$83-$A72+1))-(Q72*$G$16)</f>
        <v>89.2916995909325</v>
      </c>
      <c r="R295" s="18" t="n">
        <f aca="false">((R72*$G$16)*(1+$M$14/12)^($A$85-$A72+1))-(R72*$G$16)</f>
        <v>109.313955644789</v>
      </c>
      <c r="S295" s="18" t="n">
        <f aca="false">((S72*$G$16)*(1+$M$14/12)^($A$85-$A72+1))-(S72*$G$16)</f>
        <v>109.313955644789</v>
      </c>
      <c r="T295" s="18" t="n">
        <f aca="false">((T72*$G$16)*(1+$M$14/12)^($A$85-$A72+1))-(T72*$G$16)</f>
        <v>109.313955644789</v>
      </c>
      <c r="U295" s="18" t="n">
        <f aca="false">((U72*$G$16)*(1+$M$14/12)^($A$85-$A72+1))-(U72*$G$16)</f>
        <v>109.313955644789</v>
      </c>
      <c r="V295" s="18" t="n">
        <f aca="false">((V72*$G$16)*(1+$M$14/12)^($A$88-$A72+1))-(V72*$G$16)</f>
        <v>132.882174446434</v>
      </c>
      <c r="W295" s="18" t="n">
        <f aca="false">((W72*$G$16)*(1+$M$14/12)^($A$88-$A72+1))-(W72*$G$16)</f>
        <v>132.882174446434</v>
      </c>
    </row>
    <row r="296" customFormat="false" ht="12.75" hidden="false" customHeight="false" outlineLevel="0" collapsed="false">
      <c r="A296" s="0" t="n">
        <v>23</v>
      </c>
      <c r="B296" s="19" t="n">
        <v>37257</v>
      </c>
      <c r="J296" s="18" t="n">
        <f aca="false">((J73*$G$16)*(1+$M$14/12)^($A$74-$A73+1))-(J73*$G$16)</f>
        <v>103.84098573301</v>
      </c>
      <c r="K296" s="18" t="n">
        <f aca="false">((K73*$G$16)*(1+$M$14/12)^($A$74-$A73+1))-(K73*$G$16)</f>
        <v>103.84098573301</v>
      </c>
      <c r="L296" s="18" t="n">
        <f aca="false">((L73*$G$16)*(1+$M$14/12)^($A$74-$A73+1))-(L73*$G$16)</f>
        <v>103.84098573301</v>
      </c>
      <c r="M296" s="18" t="n">
        <f aca="false">((M73*$G$16)*(1+$M$14/12)^($A$74-$A73+1))-(M73*$G$16)</f>
        <v>103.84098573301</v>
      </c>
      <c r="N296" s="18" t="n">
        <f aca="false">((N73*$G$16)*(1+$M$14/12)^($A$76-$A73+1))-(N73*$G$16)</f>
        <v>29.0592546056312</v>
      </c>
      <c r="O296" s="18" t="n">
        <f aca="false">((O73*$G$16)*(1+$M$14/12)^($A$76-$A73+1))-(O73*$G$16)</f>
        <v>29.0592546056312</v>
      </c>
      <c r="P296" s="18" t="n">
        <f aca="false">((P73*$G$16)*(1+$M$14/12)^($A$83-$A73+1))-(P73*$G$16)</f>
        <v>81.6051157655049</v>
      </c>
      <c r="Q296" s="18" t="n">
        <f aca="false">((Q73*$G$16)*(1+$M$14/12)^($A$83-$A73+1))-(Q73*$G$16)</f>
        <v>81.6051157655049</v>
      </c>
      <c r="R296" s="18" t="n">
        <f aca="false">((R73*$G$16)*(1+$M$14/12)^($A$85-$A73+1))-(R73*$G$16)</f>
        <v>101.200632706925</v>
      </c>
      <c r="S296" s="18" t="n">
        <f aca="false">((S73*$G$16)*(1+$M$14/12)^($A$85-$A73+1))-(S73*$G$16)</f>
        <v>101.200632706925</v>
      </c>
      <c r="T296" s="18" t="n">
        <f aca="false">((T73*$G$16)*(1+$M$14/12)^($A$85-$A73+1))-(T73*$G$16)</f>
        <v>101.200632706925</v>
      </c>
      <c r="U296" s="18" t="n">
        <f aca="false">((U73*$G$16)*(1+$M$14/12)^($A$85-$A73+1))-(U73*$G$16)</f>
        <v>101.200632706925</v>
      </c>
      <c r="V296" s="18" t="n">
        <f aca="false">((V73*$G$16)*(1+$M$14/12)^($A$88-$A73+1))-(V73*$G$16)</f>
        <v>124.68845844723</v>
      </c>
      <c r="W296" s="18" t="n">
        <f aca="false">((W73*$G$16)*(1+$M$14/12)^($A$88-$A73+1))-(W73*$G$16)</f>
        <v>124.68845844723</v>
      </c>
    </row>
    <row r="297" customFormat="false" ht="12.75" hidden="false" customHeight="false" outlineLevel="0" collapsed="false">
      <c r="A297" s="0" t="n">
        <v>24</v>
      </c>
      <c r="B297" s="19" t="n">
        <v>37288</v>
      </c>
      <c r="N297" s="18" t="n">
        <f aca="false">((N74*$G$16)*(1+$M$14/12)^($A$76-$A74+1))-(N74*$G$16)</f>
        <v>24.8234972060534</v>
      </c>
      <c r="O297" s="18" t="n">
        <f aca="false">((O74*$G$16)*(1+$M$14/12)^($A$76-$A74+1))-(O74*$G$16)</f>
        <v>24.8234972060534</v>
      </c>
      <c r="P297" s="18" t="n">
        <f aca="false">((P74*$G$16)*(1+$M$14/12)^($A$83-$A74+1))-(P74*$G$16)</f>
        <v>73.9640757225006</v>
      </c>
      <c r="Q297" s="18" t="n">
        <f aca="false">((Q74*$G$16)*(1+$M$14/12)^($A$83-$A74+1))-(Q74*$G$16)</f>
        <v>73.9640757225006</v>
      </c>
      <c r="R297" s="18" t="n">
        <f aca="false">((R74*$G$16)*(1+$M$14/12)^($A$85-$A74+1))-(R74*$G$16)</f>
        <v>93.1353820236548</v>
      </c>
      <c r="S297" s="18" t="n">
        <f aca="false">((S74*$G$16)*(1+$M$14/12)^($A$85-$A74+1))-(S74*$G$16)</f>
        <v>93.1353820236548</v>
      </c>
      <c r="T297" s="18" t="n">
        <f aca="false">((T74*$G$16)*(1+$M$14/12)^($A$85-$A74+1))-(T74*$G$16)</f>
        <v>93.1353820236548</v>
      </c>
      <c r="U297" s="18" t="n">
        <f aca="false">((U74*$G$16)*(1+$M$14/12)^($A$85-$A74+1))-(U74*$G$16)</f>
        <v>93.1353820236548</v>
      </c>
      <c r="V297" s="18" t="n">
        <f aca="false">((V74*$G$16)*(1+$M$14/12)^($A$88-$A74+1))-(V74*$G$16)</f>
        <v>116.543291039596</v>
      </c>
      <c r="W297" s="18" t="n">
        <f aca="false">((W74*$G$16)*(1+$M$14/12)^($A$88-$A74+1))-(W74*$G$16)</f>
        <v>116.543291039596</v>
      </c>
    </row>
    <row r="298" customFormat="false" ht="12.75" hidden="false" customHeight="false" outlineLevel="0" collapsed="false">
      <c r="A298" s="0" t="n">
        <v>25</v>
      </c>
      <c r="B298" s="19" t="n">
        <v>37316</v>
      </c>
      <c r="N298" s="18" t="n">
        <f aca="false">((N75*$G$16)*(1+$M$14/12)^($A$76-$A75+1))-(N75*$G$16)</f>
        <v>103.123604138998</v>
      </c>
      <c r="O298" s="18" t="n">
        <f aca="false">((O75*$G$16)*(1+$M$14/12)^($A$76-$A75+1))-(O75*$G$16)</f>
        <v>103.123604138998</v>
      </c>
      <c r="P298" s="18" t="n">
        <f aca="false">((P75*$G$16)*(1+$M$14/12)^($A$83-$A75+1))-(P75*$G$16)</f>
        <v>66.3683096104267</v>
      </c>
      <c r="Q298" s="18" t="n">
        <f aca="false">((Q75*$G$16)*(1+$M$14/12)^($A$83-$A75+1))-(Q75*$G$16)</f>
        <v>66.3683096104267</v>
      </c>
      <c r="R298" s="18" t="n">
        <f aca="false">((R75*$G$16)*(1+$M$14/12)^($A$85-$A75+1))-(R75*$G$16)</f>
        <v>85.1179187620332</v>
      </c>
      <c r="S298" s="18" t="n">
        <f aca="false">((S75*$G$16)*(1+$M$14/12)^($A$85-$A75+1))-(S75*$G$16)</f>
        <v>85.1179187620332</v>
      </c>
      <c r="T298" s="18" t="n">
        <f aca="false">((T75*$G$16)*(1+$M$14/12)^($A$85-$A75+1))-(T75*$G$16)</f>
        <v>85.1179187620332</v>
      </c>
      <c r="U298" s="18" t="n">
        <f aca="false">((U75*$G$16)*(1+$M$14/12)^($A$85-$A75+1))-(U75*$G$16)</f>
        <v>85.1179187620332</v>
      </c>
      <c r="V298" s="18" t="n">
        <f aca="false">((V75*$G$16)*(1+$M$14/12)^($A$88-$A75+1))-(V75*$G$16)</f>
        <v>108.446384568243</v>
      </c>
      <c r="W298" s="18" t="n">
        <f aca="false">((W75*$G$16)*(1+$M$14/12)^($A$88-$A75+1))-(W75*$G$16)</f>
        <v>108.446384568243</v>
      </c>
    </row>
    <row r="299" customFormat="false" ht="12.75" hidden="false" customHeight="false" outlineLevel="0" collapsed="false">
      <c r="A299" s="0" t="n">
        <v>26</v>
      </c>
      <c r="B299" s="19" t="n">
        <v>37347</v>
      </c>
      <c r="P299" s="18" t="n">
        <f aca="false">((P76*$G$16)*(1+$M$14/12)^($A$83-$A76+1))-(P76*$G$16)</f>
        <v>58.8175491766883</v>
      </c>
      <c r="Q299" s="18" t="n">
        <f aca="false">((Q76*$G$16)*(1+$M$14/12)^($A$83-$A76+1))-(Q76*$G$16)</f>
        <v>58.8175491766883</v>
      </c>
      <c r="R299" s="18" t="n">
        <f aca="false">((R76*$G$16)*(1+$M$14/12)^($A$85-$A76+1))-(R76*$G$16)</f>
        <v>77.1479597767805</v>
      </c>
      <c r="S299" s="18" t="n">
        <f aca="false">((S76*$G$16)*(1+$M$14/12)^($A$85-$A76+1))-(S76*$G$16)</f>
        <v>77.1479597767805</v>
      </c>
      <c r="T299" s="18" t="n">
        <f aca="false">((T76*$G$16)*(1+$M$14/12)^($A$85-$A76+1))-(T76*$G$16)</f>
        <v>77.1479597767805</v>
      </c>
      <c r="U299" s="18" t="n">
        <f aca="false">((U76*$G$16)*(1+$M$14/12)^($A$85-$A76+1))-(U76*$G$16)</f>
        <v>77.1479597767805</v>
      </c>
      <c r="V299" s="18" t="n">
        <f aca="false">((V76*$G$16)*(1+$M$14/12)^($A$88-$A76+1))-(V76*$G$16)</f>
        <v>100.397453082267</v>
      </c>
      <c r="W299" s="18" t="n">
        <f aca="false">((W76*$G$16)*(1+$M$14/12)^($A$88-$A76+1))-(W76*$G$16)</f>
        <v>100.397453082267</v>
      </c>
    </row>
    <row r="300" customFormat="false" ht="12.75" hidden="false" customHeight="false" outlineLevel="0" collapsed="false">
      <c r="A300" s="0" t="n">
        <v>27</v>
      </c>
      <c r="B300" s="19" t="n">
        <v>37377</v>
      </c>
      <c r="P300" s="18" t="n">
        <f aca="false">((P77*$G$16)*(1+$M$14/12)^($A$83-$A77+1))-(P77*$G$16)</f>
        <v>51.3115277581135</v>
      </c>
      <c r="Q300" s="18" t="n">
        <f aca="false">((Q77*$G$16)*(1+$M$14/12)^($A$83-$A77+1))-(Q77*$G$16)</f>
        <v>51.3115277581135</v>
      </c>
      <c r="R300" s="18" t="n">
        <f aca="false">((R77*$G$16)*(1+$M$14/12)^($A$85-$A77+1))-(R77*$G$16)</f>
        <v>69.2252236002796</v>
      </c>
      <c r="S300" s="18" t="n">
        <f aca="false">((S77*$G$16)*(1+$M$14/12)^($A$85-$A77+1))-(S77*$G$16)</f>
        <v>69.2252236002796</v>
      </c>
      <c r="T300" s="18" t="n">
        <f aca="false">((T77*$G$16)*(1+$M$14/12)^($A$85-$A77+1))-(T77*$G$16)</f>
        <v>69.2252236002796</v>
      </c>
      <c r="U300" s="18" t="n">
        <f aca="false">((U77*$G$16)*(1+$M$14/12)^($A$85-$A77+1))-(U77*$G$16)</f>
        <v>69.2252236002796</v>
      </c>
      <c r="V300" s="18" t="n">
        <f aca="false">((V77*$G$16)*(1+$M$14/12)^($A$88-$A77+1))-(V77*$G$16)</f>
        <v>92.3962123250544</v>
      </c>
      <c r="W300" s="18" t="n">
        <f aca="false">((W77*$G$16)*(1+$M$14/12)^($A$88-$A77+1))-(W77*$G$16)</f>
        <v>92.3962123250544</v>
      </c>
    </row>
    <row r="301" customFormat="false" ht="12.75" hidden="false" customHeight="false" outlineLevel="0" collapsed="false">
      <c r="A301" s="0" t="n">
        <v>28</v>
      </c>
      <c r="B301" s="19" t="n">
        <v>37408</v>
      </c>
      <c r="P301" s="18" t="n">
        <f aca="false">((P78*$G$16)*(1+$M$14/12)^($A$83-$A78+1))-(P78*$G$16)</f>
        <v>43.8499802715364</v>
      </c>
      <c r="Q301" s="18" t="n">
        <f aca="false">((Q78*$G$16)*(1+$M$14/12)^($A$83-$A78+1))-(Q78*$G$16)</f>
        <v>43.8499802715364</v>
      </c>
      <c r="R301" s="18" t="n">
        <f aca="false">((R78*$G$16)*(1+$M$14/12)^($A$85-$A78+1))-(R78*$G$16)</f>
        <v>61.3494304326384</v>
      </c>
      <c r="S301" s="18" t="n">
        <f aca="false">((S78*$G$16)*(1+$M$14/12)^($A$85-$A78+1))-(S78*$G$16)</f>
        <v>61.3494304326384</v>
      </c>
      <c r="T301" s="18" t="n">
        <f aca="false">((T78*$G$16)*(1+$M$14/12)^($A$85-$A78+1))-(T78*$G$16)</f>
        <v>61.3494304326384</v>
      </c>
      <c r="U301" s="18" t="n">
        <f aca="false">((U78*$G$16)*(1+$M$14/12)^($A$85-$A78+1))-(U78*$G$16)</f>
        <v>61.3494304326384</v>
      </c>
      <c r="V301" s="18" t="n">
        <f aca="false">((V78*$G$16)*(1+$M$14/12)^($A$88-$A78+1))-(V78*$G$16)</f>
        <v>84.4423797242393</v>
      </c>
      <c r="W301" s="18" t="n">
        <f aca="false">((W78*$G$16)*(1+$M$14/12)^($A$88-$A78+1))-(W78*$G$16)</f>
        <v>84.4423797242393</v>
      </c>
    </row>
    <row r="302" customFormat="false" ht="12.75" hidden="false" customHeight="false" outlineLevel="0" collapsed="false">
      <c r="A302" s="0" t="n">
        <v>29</v>
      </c>
      <c r="B302" s="19" t="n">
        <v>37438</v>
      </c>
      <c r="P302" s="18" t="n">
        <f aca="false">((P79*$G$16)*(1+$M$14/12)^($A$83-$A79+1))-(P79*$G$16)</f>
        <v>36.4326432044365</v>
      </c>
      <c r="Q302" s="18" t="n">
        <f aca="false">((Q79*$G$16)*(1+$M$14/12)^($A$83-$A79+1))-(Q79*$G$16)</f>
        <v>36.4326432044365</v>
      </c>
      <c r="R302" s="18" t="n">
        <f aca="false">((R79*$G$16)*(1+$M$14/12)^($A$85-$A79+1))-(R79*$G$16)</f>
        <v>53.5203021318071</v>
      </c>
      <c r="S302" s="18" t="n">
        <f aca="false">((S79*$G$16)*(1+$M$14/12)^($A$85-$A79+1))-(S79*$G$16)</f>
        <v>53.5203021318071</v>
      </c>
      <c r="T302" s="18" t="n">
        <f aca="false">((T79*$G$16)*(1+$M$14/12)^($A$85-$A79+1))-(T79*$G$16)</f>
        <v>53.5203021318071</v>
      </c>
      <c r="U302" s="18" t="n">
        <f aca="false">((U79*$G$16)*(1+$M$14/12)^($A$85-$A79+1))-(U79*$G$16)</f>
        <v>53.5203021318071</v>
      </c>
      <c r="V302" s="18" t="n">
        <f aca="false">((V79*$G$16)*(1+$M$14/12)^($A$88-$A79+1))-(V79*$G$16)</f>
        <v>76.5356743817267</v>
      </c>
      <c r="W302" s="18" t="n">
        <f aca="false">((W79*$G$16)*(1+$M$14/12)^($A$88-$A79+1))-(W79*$G$16)</f>
        <v>76.5356743817267</v>
      </c>
    </row>
    <row r="303" customFormat="false" ht="12.75" hidden="false" customHeight="false" outlineLevel="0" collapsed="false">
      <c r="A303" s="0" t="n">
        <v>30</v>
      </c>
      <c r="B303" s="19" t="n">
        <v>37469</v>
      </c>
      <c r="P303" s="18" t="n">
        <f aca="false">((P80*$G$16)*(1+$M$14/12)^($A$83-$A80+1))-(P80*$G$16)</f>
        <v>29.0592546056312</v>
      </c>
      <c r="Q303" s="18" t="n">
        <f aca="false">((Q80*$G$16)*(1+$M$14/12)^($A$83-$A80+1))-(Q80*$G$16)</f>
        <v>29.0592546056312</v>
      </c>
      <c r="R303" s="18" t="n">
        <f aca="false">((R80*$G$16)*(1+$M$14/12)^($A$85-$A80+1))-(R80*$G$16)</f>
        <v>45.737562203755</v>
      </c>
      <c r="S303" s="18" t="n">
        <f aca="false">((S80*$G$16)*(1+$M$14/12)^($A$85-$A80+1))-(S80*$G$16)</f>
        <v>45.737562203755</v>
      </c>
      <c r="T303" s="18" t="n">
        <f aca="false">((T80*$G$16)*(1+$M$14/12)^($A$85-$A80+1))-(T80*$G$16)</f>
        <v>45.737562203755</v>
      </c>
      <c r="U303" s="18" t="n">
        <f aca="false">((U80*$G$16)*(1+$M$14/12)^($A$85-$A80+1))-(U80*$G$16)</f>
        <v>45.737562203755</v>
      </c>
      <c r="V303" s="18" t="n">
        <f aca="false">((V80*$G$16)*(1+$M$14/12)^($A$88-$A80+1))-(V80*$G$16)</f>
        <v>68.6758170637695</v>
      </c>
      <c r="W303" s="18" t="n">
        <f aca="false">((W80*$G$16)*(1+$M$14/12)^($A$88-$A80+1))-(W80*$G$16)</f>
        <v>68.6758170637695</v>
      </c>
    </row>
    <row r="304" customFormat="false" ht="12.75" hidden="false" customHeight="false" outlineLevel="0" collapsed="false">
      <c r="A304" s="0" t="n">
        <v>31</v>
      </c>
      <c r="B304" s="19" t="n">
        <v>37500</v>
      </c>
      <c r="P304" s="18" t="n">
        <f aca="false">((P81*$G$16)*(1+$M$14/12)^($A$83-$A81+1))-(P81*$G$16)</f>
        <v>24.8234972060534</v>
      </c>
      <c r="Q304" s="18" t="n">
        <f aca="false">((Q81*$G$16)*(1+$M$14/12)^($A$83-$A81+1))-(Q81*$G$16)</f>
        <v>24.8234972060534</v>
      </c>
      <c r="R304" s="18" t="n">
        <f aca="false">((R81*$G$16)*(1+$M$14/12)^($A$85-$A81+1))-(R81*$G$16)</f>
        <v>38.000935792707</v>
      </c>
      <c r="S304" s="18" t="n">
        <f aca="false">((S81*$G$16)*(1+$M$14/12)^($A$85-$A81+1))-(S81*$G$16)</f>
        <v>38.000935792707</v>
      </c>
      <c r="T304" s="18" t="n">
        <f aca="false">((T81*$G$16)*(1+$M$14/12)^($A$85-$A81+1))-(T81*$G$16)</f>
        <v>38.000935792707</v>
      </c>
      <c r="U304" s="18" t="n">
        <f aca="false">((U81*$G$16)*(1+$M$14/12)^($A$85-$A81+1))-(U81*$G$16)</f>
        <v>38.000935792707</v>
      </c>
      <c r="V304" s="18" t="n">
        <f aca="false">((V81*$G$16)*(1+$M$14/12)^($A$88-$A81+1))-(V81*$G$16)</f>
        <v>60.8625301911095</v>
      </c>
      <c r="W304" s="18" t="n">
        <f aca="false">((W81*$G$16)*(1+$M$14/12)^($A$88-$A81+1))-(W81*$G$16)</f>
        <v>60.8625301911095</v>
      </c>
    </row>
    <row r="305" customFormat="false" ht="12.75" hidden="false" customHeight="false" outlineLevel="0" collapsed="false">
      <c r="A305" s="0" t="n">
        <v>32</v>
      </c>
      <c r="B305" s="19" t="n">
        <v>37530</v>
      </c>
      <c r="P305" s="18" t="n">
        <f aca="false">((P82*$G$16)*(1+$M$14/12)^($A$83-$A82+1))-(P82*$G$16)</f>
        <v>103.123604138998</v>
      </c>
      <c r="Q305" s="18" t="n">
        <f aca="false">((Q82*$G$16)*(1+$M$14/12)^($A$83-$A82+1))-(Q82*$G$16)</f>
        <v>103.123604138998</v>
      </c>
      <c r="R305" s="18" t="n">
        <f aca="false">((R82*$G$16)*(1+$M$14/12)^($A$85-$A82+1))-(R82*$G$16)</f>
        <v>30.3101496714364</v>
      </c>
      <c r="S305" s="18" t="n">
        <f aca="false">((S82*$G$16)*(1+$M$14/12)^($A$85-$A82+1))-(S82*$G$16)</f>
        <v>30.3101496714364</v>
      </c>
      <c r="T305" s="18" t="n">
        <f aca="false">((T82*$G$16)*(1+$M$14/12)^($A$85-$A82+1))-(T82*$G$16)</f>
        <v>32.4751603622533</v>
      </c>
      <c r="U305" s="18" t="n">
        <f aca="false">((U82*$G$16)*(1+$M$14/12)^($A$85-$A82+1))-(U82*$G$16)</f>
        <v>32.4751603622533</v>
      </c>
      <c r="V305" s="18" t="n">
        <f aca="false">((V82*$G$16)*(1+$M$14/12)^($A$88-$A82+1))-(V82*$G$16)</f>
        <v>53.0955378291737</v>
      </c>
      <c r="W305" s="18" t="n">
        <f aca="false">((W82*$G$16)*(1+$M$14/12)^($A$88-$A82+1))-(W82*$G$16)</f>
        <v>53.0955378291737</v>
      </c>
    </row>
    <row r="306" customFormat="false" ht="12.75" hidden="false" customHeight="false" outlineLevel="0" collapsed="false">
      <c r="A306" s="0" t="n">
        <v>33</v>
      </c>
      <c r="B306" s="19" t="n">
        <v>37561</v>
      </c>
      <c r="R306" s="18" t="n">
        <f aca="false">((R83*$G$16)*(1+$M$14/12)^($A$85-$A83+1))-(R83*$G$16)</f>
        <v>25.9027796932733</v>
      </c>
      <c r="S306" s="18" t="n">
        <f aca="false">((S83*$G$16)*(1+$M$14/12)^($A$85-$A83+1))-(S83*$G$16)</f>
        <v>25.9027796932733</v>
      </c>
      <c r="T306" s="18" t="n">
        <f aca="false">((T83*$G$16)*(1+$M$14/12)^($A$85-$A83+1))-(T83*$G$16)</f>
        <v>93.8975763881153</v>
      </c>
      <c r="U306" s="18" t="n">
        <f aca="false">((U83*$G$16)*(1+$M$14/12)^($A$85-$A83+1))-(U83*$G$16)</f>
        <v>93.8975763881153</v>
      </c>
      <c r="V306" s="18" t="n">
        <f aca="false">((V83*$G$16)*(1+$M$14/12)^($A$88-$A83+1))-(V83*$G$16)</f>
        <v>45.3745656783283</v>
      </c>
      <c r="W306" s="18" t="n">
        <f aca="false">((W83*$G$16)*(1+$M$14/12)^($A$88-$A83+1))-(W83*$G$16)</f>
        <v>45.3745656783283</v>
      </c>
    </row>
    <row r="307" customFormat="false" ht="12.75" hidden="false" customHeight="false" outlineLevel="0" collapsed="false">
      <c r="A307" s="0" t="n">
        <v>34</v>
      </c>
      <c r="B307" s="19" t="n">
        <v>37591</v>
      </c>
      <c r="R307" s="18" t="n">
        <f aca="false">((R84*$G$16)*(1+$M$14/12)^($A$85-$A84+1))-(R84*$G$16)</f>
        <v>107.607239101564</v>
      </c>
      <c r="S307" s="18" t="n">
        <f aca="false">((S84*$G$16)*(1+$M$14/12)^($A$85-$A84+1))-(S84*$G$16)</f>
        <v>107.607239101564</v>
      </c>
      <c r="T307" s="18" t="n">
        <f aca="false">((T84*$G$16)*(1+$M$14/12)^($A$85-$A84+1))-(T84*$G$16)</f>
        <v>64.5643434609383</v>
      </c>
      <c r="U307" s="18" t="n">
        <f aca="false">((U84*$G$16)*(1+$M$14/12)^($A$85-$A84+1))-(U84*$G$16)</f>
        <v>64.5643434609383</v>
      </c>
      <c r="V307" s="18" t="n">
        <f aca="false">((V84*$G$16)*(1+$M$14/12)^($A$88-$A84+1))-(V84*$G$16)</f>
        <v>37.6993410641935</v>
      </c>
      <c r="W307" s="18" t="n">
        <f aca="false">((W84*$G$16)*(1+$M$14/12)^($A$88-$A84+1))-(W84*$G$16)</f>
        <v>37.6993410641935</v>
      </c>
    </row>
    <row r="308" customFormat="false" ht="12.75" hidden="false" customHeight="false" outlineLevel="0" collapsed="false">
      <c r="A308" s="0" t="n">
        <v>35</v>
      </c>
      <c r="B308" s="19" t="n">
        <v>37622</v>
      </c>
      <c r="V308" s="18" t="n">
        <f aca="false">((V85*$G$16)*(1+$M$14/12)^($A$88-$A85+1))-(V85*$G$16)</f>
        <v>30.0695929280123</v>
      </c>
      <c r="W308" s="18" t="n">
        <f aca="false">((W85*$G$16)*(1+$M$14/12)^($A$88-$A85+1))-(W85*$G$16)</f>
        <v>30.0695929280123</v>
      </c>
    </row>
    <row r="309" customFormat="false" ht="12.75" hidden="false" customHeight="false" outlineLevel="0" collapsed="false">
      <c r="A309" s="0" t="n">
        <v>36</v>
      </c>
      <c r="B309" s="19" t="n">
        <v>37653</v>
      </c>
      <c r="V309" s="18" t="n">
        <f aca="false">((V86*$G$16)*(1+$M$14/12)^($A$88-$A86+1))-(V86*$G$16)</f>
        <v>25.6869231958292</v>
      </c>
      <c r="W309" s="18" t="n">
        <f aca="false">((W86*$G$16)*(1+$M$14/12)^($A$88-$A86+1))-(W86*$G$16)</f>
        <v>25.6869231958292</v>
      </c>
    </row>
    <row r="310" customFormat="false" ht="12.75" hidden="false" customHeight="false" outlineLevel="0" collapsed="false">
      <c r="A310" s="0" t="n">
        <v>37</v>
      </c>
      <c r="B310" s="19" t="n">
        <v>37681</v>
      </c>
      <c r="V310" s="18" t="n">
        <f aca="false">((V87*$G$16)*(1+$M$14/12)^($A$88-$A87+1))-(V87*$G$16)</f>
        <v>106.71051210905</v>
      </c>
      <c r="W310" s="18" t="n">
        <f aca="false">((W87*$G$16)*(1+$M$14/12)^($A$88-$A87+1))-(W87*$G$16)</f>
        <v>106.71051210905</v>
      </c>
    </row>
    <row r="311" customFormat="false" ht="12.75" hidden="false" customHeight="false" outlineLevel="0" collapsed="false">
      <c r="A311" s="0" t="n">
        <v>38</v>
      </c>
      <c r="B311" s="19" t="n">
        <v>37712</v>
      </c>
    </row>
    <row r="312" customFormat="false" ht="12.75" hidden="false" customHeight="false" outlineLevel="0" collapsed="false">
      <c r="A312" s="0" t="n">
        <v>39</v>
      </c>
      <c r="B312" s="19" t="n">
        <v>37742</v>
      </c>
    </row>
    <row r="313" customFormat="false" ht="12.75" hidden="false" customHeight="false" outlineLevel="0" collapsed="false">
      <c r="A313" s="0" t="n">
        <v>40</v>
      </c>
      <c r="B313" s="19" t="n">
        <v>37773</v>
      </c>
    </row>
    <row r="314" customFormat="false" ht="12.75" hidden="false" customHeight="false" outlineLevel="0" collapsed="false">
      <c r="A314" s="0" t="n">
        <v>41</v>
      </c>
      <c r="B314" s="19" t="n">
        <v>37803</v>
      </c>
    </row>
    <row r="315" customFormat="false" ht="12.75" hidden="false" customHeight="false" outlineLevel="0" collapsed="false">
      <c r="A315" s="0" t="n">
        <v>42</v>
      </c>
      <c r="B315" s="19" t="n">
        <v>37834</v>
      </c>
    </row>
    <row r="316" customFormat="false" ht="12.75" hidden="false" customHeight="false" outlineLevel="0" collapsed="false">
      <c r="A316" s="0" t="n">
        <v>43</v>
      </c>
      <c r="B316" s="19" t="n">
        <v>37865</v>
      </c>
    </row>
    <row r="317" customFormat="false" ht="12.75" hidden="false" customHeight="false" outlineLevel="0" collapsed="false">
      <c r="A317" s="0" t="n">
        <v>44</v>
      </c>
      <c r="B317" s="19" t="n">
        <v>37895</v>
      </c>
    </row>
    <row r="318" customFormat="false" ht="12.75" hidden="false" customHeight="false" outlineLevel="0" collapsed="false">
      <c r="A318" s="0" t="n">
        <v>45</v>
      </c>
      <c r="B318" s="19" t="n">
        <v>37926</v>
      </c>
    </row>
    <row r="319" customFormat="false" ht="12.75" hidden="false" customHeight="false" outlineLevel="0" collapsed="false">
      <c r="A319" s="0" t="n">
        <v>46</v>
      </c>
      <c r="B319" s="19" t="n">
        <v>37956</v>
      </c>
    </row>
    <row r="320" customFormat="false" ht="12.75" hidden="false" customHeight="false" outlineLevel="0" collapsed="false">
      <c r="B320" s="46" t="s">
        <v>63</v>
      </c>
      <c r="C320" s="46"/>
      <c r="D320" s="47" t="n">
        <f aca="false">SUM(D274:D319)</f>
        <v>1245.73161755822</v>
      </c>
      <c r="E320" s="47" t="n">
        <f aca="false">SUM(E274:E319)</f>
        <v>1003.92242621015</v>
      </c>
      <c r="F320" s="47" t="n">
        <f aca="false">SUM(F274:F319)</f>
        <v>1256.17070178117</v>
      </c>
      <c r="G320" s="47" t="n">
        <f aca="false">SUM(G274:G319)</f>
        <v>1256.17070178117</v>
      </c>
      <c r="H320" s="47" t="n">
        <f aca="false">SUM(H274:H319)</f>
        <v>1267.25516078489</v>
      </c>
      <c r="I320" s="47" t="n">
        <f aca="false">SUM(I274:I319)</f>
        <v>1267.25516078489</v>
      </c>
      <c r="J320" s="47" t="n">
        <f aca="false">SUM(J274:J319)</f>
        <v>1639.92979296878</v>
      </c>
      <c r="K320" s="47" t="n">
        <f aca="false">SUM(K274:K319)</f>
        <v>1639.92979296878</v>
      </c>
      <c r="L320" s="47" t="n">
        <f aca="false">SUM(L274:L319)</f>
        <v>1639.92979296878</v>
      </c>
      <c r="M320" s="47" t="n">
        <f aca="false">SUM(M274:M319)</f>
        <v>1639.92979296878</v>
      </c>
      <c r="N320" s="47" t="n">
        <f aca="false">SUM(N274:N319)</f>
        <v>1641.0248525095</v>
      </c>
      <c r="O320" s="47" t="n">
        <f aca="false">SUM(O274:O319)</f>
        <v>1641.0248525095</v>
      </c>
      <c r="P320" s="47" t="n">
        <f aca="false">SUM(P274:P319)</f>
        <v>1683.55345475124</v>
      </c>
      <c r="Q320" s="47" t="n">
        <f aca="false">SUM(Q274:Q319)</f>
        <v>1683.55345475124</v>
      </c>
      <c r="R320" s="47" t="n">
        <f aca="false">SUM(R274:R319)</f>
        <v>1931.80875943515</v>
      </c>
      <c r="S320" s="47" t="n">
        <f aca="false">SUM(S274:S319)</f>
        <v>1931.80875943515</v>
      </c>
      <c r="T320" s="47" t="n">
        <f aca="false">SUM(T274:T319)</f>
        <v>2038.43545940844</v>
      </c>
      <c r="U320" s="47" t="n">
        <f aca="false">SUM(U274:U319)</f>
        <v>2038.43545940844</v>
      </c>
      <c r="V320" s="47" t="n">
        <f aca="false">SUM(V274:V319)</f>
        <v>1955.1099120149</v>
      </c>
      <c r="W320" s="47" t="n">
        <f aca="false">SUM(W274:W319)</f>
        <v>1955.1099120149</v>
      </c>
    </row>
    <row r="323" customFormat="false" ht="12.75" hidden="false" customHeight="false" outlineLevel="0" collapsed="false">
      <c r="B323" s="0" t="s">
        <v>65</v>
      </c>
    </row>
    <row r="325" customFormat="false" ht="12.75" hidden="false" customHeight="false" outlineLevel="0" collapsed="false">
      <c r="A325" s="0" t="n">
        <v>1</v>
      </c>
      <c r="B325" s="19" t="n">
        <v>36586</v>
      </c>
      <c r="D325" s="1" t="n">
        <f aca="false">D51*$M$17</f>
        <v>0</v>
      </c>
      <c r="E325" s="1" t="n">
        <f aca="false">E51*$M$17</f>
        <v>0</v>
      </c>
      <c r="F325" s="1" t="n">
        <f aca="false">F51*$M$17</f>
        <v>0</v>
      </c>
      <c r="G325" s="1" t="n">
        <f aca="false">G51*$M$17</f>
        <v>0</v>
      </c>
      <c r="H325" s="1" t="n">
        <f aca="false">H51*$M$17</f>
        <v>0</v>
      </c>
      <c r="I325" s="1" t="n">
        <f aca="false">I51*$M$17</f>
        <v>0</v>
      </c>
      <c r="J325" s="1" t="n">
        <f aca="false">J51*$M$17</f>
        <v>0</v>
      </c>
      <c r="K325" s="1" t="n">
        <f aca="false">K51*$M$17</f>
        <v>0</v>
      </c>
      <c r="L325" s="1" t="n">
        <f aca="false">L51*$M$17</f>
        <v>0</v>
      </c>
      <c r="M325" s="1" t="n">
        <f aca="false">M51*$M$17</f>
        <v>0</v>
      </c>
      <c r="N325" s="1" t="n">
        <f aca="false">N51*$M$17</f>
        <v>0</v>
      </c>
      <c r="O325" s="1" t="n">
        <f aca="false">O51*$M$17</f>
        <v>0</v>
      </c>
      <c r="P325" s="1" t="n">
        <f aca="false">P51*$M$17</f>
        <v>0</v>
      </c>
      <c r="Q325" s="1" t="n">
        <f aca="false">Q51*$M$17</f>
        <v>0</v>
      </c>
      <c r="R325" s="1" t="n">
        <f aca="false">R51*$M$17</f>
        <v>0</v>
      </c>
      <c r="S325" s="1" t="n">
        <f aca="false">S51*$M$17</f>
        <v>0</v>
      </c>
      <c r="T325" s="1" t="n">
        <f aca="false">T51*$M$17</f>
        <v>0</v>
      </c>
      <c r="U325" s="1" t="n">
        <f aca="false">U51*$M$17</f>
        <v>0</v>
      </c>
      <c r="V325" s="1" t="n">
        <f aca="false">V51*$M$17</f>
        <v>0</v>
      </c>
      <c r="W325" s="1" t="n">
        <f aca="false">W51*$M$17</f>
        <v>0</v>
      </c>
    </row>
    <row r="326" customFormat="false" ht="12.75" hidden="false" customHeight="false" outlineLevel="0" collapsed="false">
      <c r="A326" s="0" t="n">
        <v>2</v>
      </c>
      <c r="B326" s="19" t="n">
        <v>36617</v>
      </c>
      <c r="D326" s="1" t="n">
        <f aca="false">D52*$M$17</f>
        <v>0</v>
      </c>
      <c r="E326" s="1" t="n">
        <f aca="false">E52*$M$17</f>
        <v>0</v>
      </c>
      <c r="F326" s="1" t="n">
        <f aca="false">F52*$M$17</f>
        <v>0</v>
      </c>
      <c r="G326" s="1" t="n">
        <f aca="false">G52*$M$17</f>
        <v>0</v>
      </c>
      <c r="H326" s="1" t="n">
        <f aca="false">H52*$M$17</f>
        <v>0</v>
      </c>
      <c r="I326" s="1" t="n">
        <f aca="false">I52*$M$17</f>
        <v>0</v>
      </c>
      <c r="J326" s="1" t="n">
        <f aca="false">J52*$M$17</f>
        <v>0</v>
      </c>
      <c r="K326" s="1" t="n">
        <f aca="false">K52*$M$17</f>
        <v>0</v>
      </c>
      <c r="L326" s="1" t="n">
        <f aca="false">L52*$M$17</f>
        <v>0</v>
      </c>
      <c r="M326" s="1" t="n">
        <f aca="false">M52*$M$17</f>
        <v>0</v>
      </c>
      <c r="N326" s="1" t="n">
        <f aca="false">N52*$M$17</f>
        <v>0</v>
      </c>
      <c r="O326" s="1" t="n">
        <f aca="false">O52*$M$17</f>
        <v>0</v>
      </c>
      <c r="P326" s="1" t="n">
        <f aca="false">P52*$M$17</f>
        <v>0</v>
      </c>
      <c r="Q326" s="1" t="n">
        <f aca="false">Q52*$M$17</f>
        <v>0</v>
      </c>
      <c r="R326" s="1" t="n">
        <f aca="false">R52*$M$17</f>
        <v>0</v>
      </c>
      <c r="S326" s="1" t="n">
        <f aca="false">S52*$M$17</f>
        <v>0</v>
      </c>
      <c r="T326" s="1" t="n">
        <f aca="false">T52*$M$17</f>
        <v>0</v>
      </c>
      <c r="U326" s="1" t="n">
        <f aca="false">U52*$M$17</f>
        <v>0</v>
      </c>
      <c r="V326" s="1" t="n">
        <f aca="false">V52*$M$17</f>
        <v>0</v>
      </c>
      <c r="W326" s="1" t="n">
        <f aca="false">W52*$M$17</f>
        <v>0</v>
      </c>
    </row>
    <row r="327" customFormat="false" ht="12.75" hidden="false" customHeight="false" outlineLevel="0" collapsed="false">
      <c r="A327" s="0" t="n">
        <v>3</v>
      </c>
      <c r="B327" s="19" t="n">
        <v>36647</v>
      </c>
      <c r="D327" s="1" t="n">
        <f aca="false">D53*$M$17</f>
        <v>0</v>
      </c>
      <c r="E327" s="1" t="n">
        <f aca="false">E53*$M$17</f>
        <v>0</v>
      </c>
      <c r="F327" s="1" t="n">
        <f aca="false">F53*$M$17</f>
        <v>0</v>
      </c>
      <c r="G327" s="1" t="n">
        <f aca="false">G53*$M$17</f>
        <v>0</v>
      </c>
      <c r="H327" s="1" t="n">
        <f aca="false">H53*$M$17</f>
        <v>0</v>
      </c>
      <c r="I327" s="1" t="n">
        <f aca="false">I53*$M$17</f>
        <v>0</v>
      </c>
      <c r="J327" s="1" t="n">
        <f aca="false">J53*$M$17</f>
        <v>0</v>
      </c>
      <c r="K327" s="1" t="n">
        <f aca="false">K53*$M$17</f>
        <v>0</v>
      </c>
      <c r="L327" s="1" t="n">
        <f aca="false">L53*$M$17</f>
        <v>0</v>
      </c>
      <c r="M327" s="1" t="n">
        <f aca="false">M53*$M$17</f>
        <v>0</v>
      </c>
      <c r="N327" s="1" t="n">
        <f aca="false">N53*$M$17</f>
        <v>0</v>
      </c>
      <c r="O327" s="1" t="n">
        <f aca="false">O53*$M$17</f>
        <v>0</v>
      </c>
      <c r="P327" s="1" t="n">
        <f aca="false">P53*$M$17</f>
        <v>0</v>
      </c>
      <c r="Q327" s="1" t="n">
        <f aca="false">Q53*$M$17</f>
        <v>0</v>
      </c>
      <c r="R327" s="1" t="n">
        <f aca="false">R53*$M$17</f>
        <v>0</v>
      </c>
      <c r="S327" s="1" t="n">
        <f aca="false">S53*$M$17</f>
        <v>0</v>
      </c>
      <c r="T327" s="1" t="n">
        <f aca="false">T53*$M$17</f>
        <v>0</v>
      </c>
      <c r="U327" s="1" t="n">
        <f aca="false">U53*$M$17</f>
        <v>0</v>
      </c>
      <c r="V327" s="1" t="n">
        <f aca="false">V53*$M$17</f>
        <v>0</v>
      </c>
      <c r="W327" s="1" t="n">
        <f aca="false">W53*$M$17</f>
        <v>0</v>
      </c>
    </row>
    <row r="328" customFormat="false" ht="12.75" hidden="false" customHeight="false" outlineLevel="0" collapsed="false">
      <c r="A328" s="0" t="n">
        <v>4</v>
      </c>
      <c r="B328" s="19" t="n">
        <v>36678</v>
      </c>
      <c r="D328" s="1" t="n">
        <f aca="false">D54*$M$17</f>
        <v>0</v>
      </c>
      <c r="E328" s="1" t="n">
        <f aca="false">E54*$M$17</f>
        <v>0</v>
      </c>
      <c r="F328" s="1" t="n">
        <f aca="false">F54*$M$17</f>
        <v>0</v>
      </c>
      <c r="G328" s="1" t="n">
        <f aca="false">G54*$M$17</f>
        <v>0</v>
      </c>
      <c r="H328" s="1" t="n">
        <f aca="false">H54*$M$17</f>
        <v>0</v>
      </c>
      <c r="I328" s="1" t="n">
        <f aca="false">I54*$M$17</f>
        <v>0</v>
      </c>
      <c r="J328" s="1" t="n">
        <f aca="false">J54*$M$17</f>
        <v>0</v>
      </c>
      <c r="K328" s="1" t="n">
        <f aca="false">K54*$M$17</f>
        <v>0</v>
      </c>
      <c r="L328" s="1" t="n">
        <f aca="false">L54*$M$17</f>
        <v>0</v>
      </c>
      <c r="M328" s="1" t="n">
        <f aca="false">M54*$M$17</f>
        <v>0</v>
      </c>
      <c r="N328" s="1" t="n">
        <f aca="false">N54*$M$17</f>
        <v>0</v>
      </c>
      <c r="O328" s="1" t="n">
        <f aca="false">O54*$M$17</f>
        <v>0</v>
      </c>
      <c r="P328" s="1" t="n">
        <f aca="false">P54*$M$17</f>
        <v>0</v>
      </c>
      <c r="Q328" s="1" t="n">
        <f aca="false">Q54*$M$17</f>
        <v>0</v>
      </c>
      <c r="R328" s="1" t="n">
        <f aca="false">R54*$M$17</f>
        <v>0</v>
      </c>
      <c r="S328" s="1" t="n">
        <f aca="false">S54*$M$17</f>
        <v>0</v>
      </c>
      <c r="T328" s="1" t="n">
        <f aca="false">T54*$M$17</f>
        <v>0</v>
      </c>
      <c r="U328" s="1" t="n">
        <f aca="false">U54*$M$17</f>
        <v>0</v>
      </c>
      <c r="V328" s="1" t="n">
        <f aca="false">V54*$M$17</f>
        <v>0</v>
      </c>
      <c r="W328" s="1" t="n">
        <f aca="false">W54*$M$17</f>
        <v>0</v>
      </c>
    </row>
    <row r="329" customFormat="false" ht="12.75" hidden="false" customHeight="false" outlineLevel="0" collapsed="false">
      <c r="A329" s="0" t="n">
        <v>5</v>
      </c>
      <c r="B329" s="19" t="n">
        <v>36708</v>
      </c>
      <c r="D329" s="1" t="n">
        <f aca="false">D55*$M$17</f>
        <v>0</v>
      </c>
      <c r="E329" s="1" t="n">
        <f aca="false">E55*$M$17</f>
        <v>0</v>
      </c>
      <c r="F329" s="1" t="n">
        <f aca="false">F55*$M$17</f>
        <v>0</v>
      </c>
      <c r="G329" s="1" t="n">
        <f aca="false">G55*$M$17</f>
        <v>0</v>
      </c>
      <c r="H329" s="1" t="n">
        <f aca="false">H55*$M$17</f>
        <v>0</v>
      </c>
      <c r="I329" s="1" t="n">
        <f aca="false">I55*$M$17</f>
        <v>0</v>
      </c>
      <c r="J329" s="1" t="n">
        <f aca="false">J55*$M$17</f>
        <v>0</v>
      </c>
      <c r="K329" s="1" t="n">
        <f aca="false">K55*$M$17</f>
        <v>0</v>
      </c>
      <c r="L329" s="1" t="n">
        <f aca="false">L55*$M$17</f>
        <v>0</v>
      </c>
      <c r="M329" s="1" t="n">
        <f aca="false">M55*$M$17</f>
        <v>0</v>
      </c>
      <c r="N329" s="1" t="n">
        <f aca="false">N55*$M$17</f>
        <v>0</v>
      </c>
      <c r="O329" s="1" t="n">
        <f aca="false">O55*$M$17</f>
        <v>0</v>
      </c>
      <c r="P329" s="1" t="n">
        <f aca="false">P55*$M$17</f>
        <v>0</v>
      </c>
      <c r="Q329" s="1" t="n">
        <f aca="false">Q55*$M$17</f>
        <v>0</v>
      </c>
      <c r="R329" s="1" t="n">
        <f aca="false">R55*$M$17</f>
        <v>0</v>
      </c>
      <c r="S329" s="1" t="n">
        <f aca="false">S55*$M$17</f>
        <v>0</v>
      </c>
      <c r="T329" s="1" t="n">
        <f aca="false">T55*$M$17</f>
        <v>0</v>
      </c>
      <c r="U329" s="1" t="n">
        <f aca="false">U55*$M$17</f>
        <v>0</v>
      </c>
      <c r="V329" s="1" t="n">
        <f aca="false">V55*$M$17</f>
        <v>0</v>
      </c>
      <c r="W329" s="1" t="n">
        <f aca="false">W55*$M$17</f>
        <v>0</v>
      </c>
    </row>
    <row r="330" customFormat="false" ht="12.75" hidden="false" customHeight="false" outlineLevel="0" collapsed="false">
      <c r="A330" s="0" t="n">
        <v>6</v>
      </c>
      <c r="B330" s="19" t="n">
        <v>36739</v>
      </c>
      <c r="D330" s="1" t="n">
        <f aca="false">D56*$M$17</f>
        <v>0</v>
      </c>
      <c r="E330" s="1" t="n">
        <f aca="false">E56*$M$17</f>
        <v>0</v>
      </c>
      <c r="F330" s="1" t="n">
        <f aca="false">F56*$M$17</f>
        <v>0</v>
      </c>
      <c r="G330" s="1" t="n">
        <f aca="false">G56*$M$17</f>
        <v>0</v>
      </c>
      <c r="H330" s="1" t="n">
        <f aca="false">H56*$M$17</f>
        <v>0</v>
      </c>
      <c r="I330" s="1" t="n">
        <f aca="false">I56*$M$17</f>
        <v>0</v>
      </c>
      <c r="J330" s="1" t="n">
        <f aca="false">J56*$M$17</f>
        <v>0</v>
      </c>
      <c r="K330" s="1" t="n">
        <f aca="false">K56*$M$17</f>
        <v>0</v>
      </c>
      <c r="L330" s="1" t="n">
        <f aca="false">L56*$M$17</f>
        <v>0</v>
      </c>
      <c r="M330" s="1" t="n">
        <f aca="false">M56*$M$17</f>
        <v>0</v>
      </c>
      <c r="N330" s="1" t="n">
        <f aca="false">N56*$M$17</f>
        <v>0</v>
      </c>
      <c r="O330" s="1" t="n">
        <f aca="false">O56*$M$17</f>
        <v>0</v>
      </c>
      <c r="P330" s="1" t="n">
        <f aca="false">P56*$M$17</f>
        <v>0</v>
      </c>
      <c r="Q330" s="1" t="n">
        <f aca="false">Q56*$M$17</f>
        <v>0</v>
      </c>
      <c r="R330" s="1" t="n">
        <f aca="false">R56*$M$17</f>
        <v>0</v>
      </c>
      <c r="S330" s="1" t="n">
        <f aca="false">S56*$M$17</f>
        <v>0</v>
      </c>
      <c r="T330" s="1" t="n">
        <f aca="false">T56*$M$17</f>
        <v>0</v>
      </c>
      <c r="U330" s="1" t="n">
        <f aca="false">U56*$M$17</f>
        <v>0</v>
      </c>
      <c r="V330" s="1" t="n">
        <f aca="false">V56*$M$17</f>
        <v>0</v>
      </c>
      <c r="W330" s="1" t="n">
        <f aca="false">W56*$M$17</f>
        <v>0</v>
      </c>
    </row>
    <row r="331" customFormat="false" ht="12.75" hidden="false" customHeight="false" outlineLevel="0" collapsed="false">
      <c r="A331" s="0" t="n">
        <v>7</v>
      </c>
      <c r="B331" s="19" t="n">
        <v>36770</v>
      </c>
      <c r="D331" s="1" t="n">
        <f aca="false">D57*$M$17</f>
        <v>0</v>
      </c>
      <c r="E331" s="1" t="n">
        <f aca="false">E57*$M$17</f>
        <v>0</v>
      </c>
      <c r="F331" s="1" t="n">
        <f aca="false">F57*$M$17</f>
        <v>0</v>
      </c>
      <c r="G331" s="1" t="n">
        <f aca="false">G57*$M$17</f>
        <v>0</v>
      </c>
      <c r="H331" s="1" t="n">
        <f aca="false">H57*$M$17</f>
        <v>0</v>
      </c>
      <c r="I331" s="1" t="n">
        <f aca="false">I57*$M$17</f>
        <v>0</v>
      </c>
      <c r="J331" s="1" t="n">
        <f aca="false">J57*$M$17</f>
        <v>0</v>
      </c>
      <c r="K331" s="1" t="n">
        <f aca="false">K57*$M$17</f>
        <v>0</v>
      </c>
      <c r="L331" s="1" t="n">
        <f aca="false">L57*$M$17</f>
        <v>0</v>
      </c>
      <c r="M331" s="1" t="n">
        <f aca="false">M57*$M$17</f>
        <v>0</v>
      </c>
      <c r="N331" s="1" t="n">
        <f aca="false">N57*$M$17</f>
        <v>0</v>
      </c>
      <c r="O331" s="1" t="n">
        <f aca="false">O57*$M$17</f>
        <v>0</v>
      </c>
      <c r="P331" s="1" t="n">
        <f aca="false">P57*$M$17</f>
        <v>0</v>
      </c>
      <c r="Q331" s="1" t="n">
        <f aca="false">Q57*$M$17</f>
        <v>0</v>
      </c>
      <c r="R331" s="1" t="n">
        <f aca="false">R57*$M$17</f>
        <v>0</v>
      </c>
      <c r="S331" s="1" t="n">
        <f aca="false">S57*$M$17</f>
        <v>0</v>
      </c>
      <c r="T331" s="1" t="n">
        <f aca="false">T57*$M$17</f>
        <v>0</v>
      </c>
      <c r="U331" s="1" t="n">
        <f aca="false">U57*$M$17</f>
        <v>0</v>
      </c>
      <c r="V331" s="1" t="n">
        <f aca="false">V57*$M$17</f>
        <v>0</v>
      </c>
      <c r="W331" s="1" t="n">
        <f aca="false">W57*$M$17</f>
        <v>0</v>
      </c>
    </row>
    <row r="332" customFormat="false" ht="12.75" hidden="false" customHeight="false" outlineLevel="0" collapsed="false">
      <c r="A332" s="0" t="n">
        <v>8</v>
      </c>
      <c r="B332" s="19" t="n">
        <v>36800</v>
      </c>
      <c r="D332" s="1" t="n">
        <f aca="false">D58*$M$17</f>
        <v>0</v>
      </c>
      <c r="E332" s="1" t="n">
        <f aca="false">E58*$M$17</f>
        <v>0</v>
      </c>
      <c r="F332" s="1" t="n">
        <f aca="false">F58*$M$17</f>
        <v>0</v>
      </c>
      <c r="G332" s="1" t="n">
        <f aca="false">G58*$M$17</f>
        <v>0</v>
      </c>
      <c r="H332" s="1" t="n">
        <f aca="false">H58*$M$17</f>
        <v>0</v>
      </c>
      <c r="I332" s="1" t="n">
        <f aca="false">I58*$M$17</f>
        <v>0</v>
      </c>
      <c r="J332" s="1" t="n">
        <f aca="false">J58*$M$17</f>
        <v>0</v>
      </c>
      <c r="K332" s="1" t="n">
        <f aca="false">K58*$M$17</f>
        <v>0</v>
      </c>
      <c r="L332" s="1" t="n">
        <f aca="false">L58*$M$17</f>
        <v>0</v>
      </c>
      <c r="M332" s="1" t="n">
        <f aca="false">M58*$M$17</f>
        <v>0</v>
      </c>
      <c r="N332" s="1" t="n">
        <f aca="false">N58*$M$17</f>
        <v>0</v>
      </c>
      <c r="O332" s="1" t="n">
        <f aca="false">O58*$M$17</f>
        <v>0</v>
      </c>
      <c r="P332" s="1" t="n">
        <f aca="false">P58*$M$17</f>
        <v>0</v>
      </c>
      <c r="Q332" s="1" t="n">
        <f aca="false">Q58*$M$17</f>
        <v>0</v>
      </c>
      <c r="R332" s="1" t="n">
        <f aca="false">R58*$M$17</f>
        <v>0</v>
      </c>
      <c r="S332" s="1" t="n">
        <f aca="false">S58*$M$17</f>
        <v>0</v>
      </c>
      <c r="T332" s="1" t="n">
        <f aca="false">T58*$M$17</f>
        <v>0</v>
      </c>
      <c r="U332" s="1" t="n">
        <f aca="false">U58*$M$17</f>
        <v>0</v>
      </c>
      <c r="V332" s="1" t="n">
        <f aca="false">V58*$M$17</f>
        <v>0</v>
      </c>
      <c r="W332" s="1" t="n">
        <f aca="false">W58*$M$17</f>
        <v>0</v>
      </c>
    </row>
    <row r="333" customFormat="false" ht="12.75" hidden="false" customHeight="false" outlineLevel="0" collapsed="false">
      <c r="A333" s="0" t="n">
        <v>9</v>
      </c>
      <c r="B333" s="19" t="n">
        <v>36831</v>
      </c>
      <c r="D333" s="1" t="n">
        <f aca="false">D59*$M$17</f>
        <v>0</v>
      </c>
      <c r="E333" s="1" t="n">
        <f aca="false">E59*$M$17</f>
        <v>0</v>
      </c>
      <c r="F333" s="1" t="n">
        <f aca="false">F59*$M$17</f>
        <v>0</v>
      </c>
      <c r="G333" s="1" t="n">
        <f aca="false">G59*$M$17</f>
        <v>0</v>
      </c>
      <c r="H333" s="1" t="n">
        <f aca="false">H59*$M$17</f>
        <v>0</v>
      </c>
      <c r="I333" s="1" t="n">
        <f aca="false">I59*$M$17</f>
        <v>0</v>
      </c>
      <c r="J333" s="1" t="n">
        <f aca="false">J59*$M$17</f>
        <v>0</v>
      </c>
      <c r="K333" s="1" t="n">
        <f aca="false">K59*$M$17</f>
        <v>0</v>
      </c>
      <c r="L333" s="1" t="n">
        <f aca="false">L59*$M$17</f>
        <v>0</v>
      </c>
      <c r="M333" s="1" t="n">
        <f aca="false">M59*$M$17</f>
        <v>0</v>
      </c>
      <c r="N333" s="1" t="n">
        <f aca="false">N59*$M$17</f>
        <v>0</v>
      </c>
      <c r="O333" s="1" t="n">
        <f aca="false">O59*$M$17</f>
        <v>0</v>
      </c>
      <c r="P333" s="1" t="n">
        <f aca="false">P59*$M$17</f>
        <v>0</v>
      </c>
      <c r="Q333" s="1" t="n">
        <f aca="false">Q59*$M$17</f>
        <v>0</v>
      </c>
      <c r="R333" s="1" t="n">
        <f aca="false">R59*$M$17</f>
        <v>0</v>
      </c>
      <c r="S333" s="1" t="n">
        <f aca="false">S59*$M$17</f>
        <v>0</v>
      </c>
      <c r="T333" s="1" t="n">
        <f aca="false">T59*$M$17</f>
        <v>0</v>
      </c>
      <c r="U333" s="1" t="n">
        <f aca="false">U59*$M$17</f>
        <v>0</v>
      </c>
      <c r="V333" s="1" t="n">
        <f aca="false">V59*$M$17</f>
        <v>0</v>
      </c>
      <c r="W333" s="1" t="n">
        <f aca="false">W59*$M$17</f>
        <v>0</v>
      </c>
    </row>
    <row r="334" customFormat="false" ht="12.75" hidden="false" customHeight="false" outlineLevel="0" collapsed="false">
      <c r="A334" s="0" t="n">
        <v>10</v>
      </c>
      <c r="B334" s="19" t="n">
        <v>36861</v>
      </c>
      <c r="D334" s="1" t="n">
        <f aca="false">D60*$M$17</f>
        <v>0</v>
      </c>
      <c r="E334" s="1" t="n">
        <f aca="false">E60*$M$17</f>
        <v>0</v>
      </c>
      <c r="F334" s="1" t="n">
        <f aca="false">F60*$M$17</f>
        <v>0</v>
      </c>
      <c r="G334" s="1" t="n">
        <f aca="false">G60*$M$17</f>
        <v>0</v>
      </c>
      <c r="H334" s="1" t="n">
        <f aca="false">H60*$M$17</f>
        <v>0</v>
      </c>
      <c r="I334" s="1" t="n">
        <f aca="false">I60*$M$17</f>
        <v>0</v>
      </c>
      <c r="J334" s="1" t="n">
        <f aca="false">J60*$M$17</f>
        <v>0</v>
      </c>
      <c r="K334" s="1" t="n">
        <f aca="false">K60*$M$17</f>
        <v>0</v>
      </c>
      <c r="L334" s="1" t="n">
        <f aca="false">L60*$M$17</f>
        <v>0</v>
      </c>
      <c r="M334" s="1" t="n">
        <f aca="false">M60*$M$17</f>
        <v>0</v>
      </c>
      <c r="N334" s="1" t="n">
        <f aca="false">N60*$M$17</f>
        <v>0</v>
      </c>
      <c r="O334" s="1" t="n">
        <f aca="false">O60*$M$17</f>
        <v>0</v>
      </c>
      <c r="P334" s="1" t="n">
        <f aca="false">P60*$M$17</f>
        <v>0</v>
      </c>
      <c r="Q334" s="1" t="n">
        <f aca="false">Q60*$M$17</f>
        <v>0</v>
      </c>
      <c r="R334" s="1" t="n">
        <f aca="false">R60*$M$17</f>
        <v>0</v>
      </c>
      <c r="S334" s="1" t="n">
        <f aca="false">S60*$M$17</f>
        <v>0</v>
      </c>
      <c r="T334" s="1" t="n">
        <f aca="false">T60*$M$17</f>
        <v>0</v>
      </c>
      <c r="U334" s="1" t="n">
        <f aca="false">U60*$M$17</f>
        <v>0</v>
      </c>
      <c r="V334" s="1" t="n">
        <f aca="false">V60*$M$17</f>
        <v>0</v>
      </c>
      <c r="W334" s="1" t="n">
        <f aca="false">W60*$M$17</f>
        <v>0</v>
      </c>
    </row>
    <row r="335" customFormat="false" ht="12.75" hidden="false" customHeight="false" outlineLevel="0" collapsed="false">
      <c r="A335" s="0" t="n">
        <v>11</v>
      </c>
      <c r="B335" s="19" t="n">
        <v>36892</v>
      </c>
      <c r="D335" s="1" t="n">
        <f aca="false">D61*$M$17</f>
        <v>0</v>
      </c>
      <c r="E335" s="1" t="n">
        <f aca="false">E61*$M$17</f>
        <v>0</v>
      </c>
      <c r="F335" s="1" t="n">
        <f aca="false">F61*$M$17</f>
        <v>0</v>
      </c>
      <c r="G335" s="1" t="n">
        <f aca="false">G61*$M$17</f>
        <v>0</v>
      </c>
      <c r="H335" s="1" t="n">
        <f aca="false">H61*$M$17</f>
        <v>0</v>
      </c>
      <c r="I335" s="1" t="n">
        <f aca="false">I61*$M$17</f>
        <v>0</v>
      </c>
      <c r="J335" s="1" t="n">
        <f aca="false">J61*$M$17</f>
        <v>0</v>
      </c>
      <c r="K335" s="1" t="n">
        <f aca="false">K61*$M$17</f>
        <v>0</v>
      </c>
      <c r="L335" s="1" t="n">
        <f aca="false">L61*$M$17</f>
        <v>0</v>
      </c>
      <c r="M335" s="1" t="n">
        <f aca="false">M61*$M$17</f>
        <v>0</v>
      </c>
      <c r="N335" s="1" t="n">
        <f aca="false">N61*$M$17</f>
        <v>0</v>
      </c>
      <c r="O335" s="1" t="n">
        <f aca="false">O61*$M$17</f>
        <v>0</v>
      </c>
      <c r="P335" s="1" t="n">
        <f aca="false">P61*$M$17</f>
        <v>0</v>
      </c>
      <c r="Q335" s="1" t="n">
        <f aca="false">Q61*$M$17</f>
        <v>0</v>
      </c>
      <c r="R335" s="1" t="n">
        <f aca="false">R61*$M$17</f>
        <v>0</v>
      </c>
      <c r="S335" s="1" t="n">
        <f aca="false">S61*$M$17</f>
        <v>0</v>
      </c>
      <c r="T335" s="1" t="n">
        <f aca="false">T61*$M$17</f>
        <v>0</v>
      </c>
      <c r="U335" s="1" t="n">
        <f aca="false">U61*$M$17</f>
        <v>0</v>
      </c>
      <c r="V335" s="1" t="n">
        <f aca="false">V61*$M$17</f>
        <v>0</v>
      </c>
      <c r="W335" s="1" t="n">
        <f aca="false">W61*$M$17</f>
        <v>0</v>
      </c>
    </row>
    <row r="336" customFormat="false" ht="12.75" hidden="false" customHeight="false" outlineLevel="0" collapsed="false">
      <c r="A336" s="0" t="n">
        <v>12</v>
      </c>
      <c r="B336" s="19" t="n">
        <v>36923</v>
      </c>
      <c r="D336" s="1" t="n">
        <f aca="false">D62*$M$17</f>
        <v>0</v>
      </c>
      <c r="E336" s="1" t="n">
        <f aca="false">E62*$M$17</f>
        <v>0</v>
      </c>
      <c r="F336" s="1" t="n">
        <f aca="false">F62*$M$17</f>
        <v>0</v>
      </c>
      <c r="G336" s="1" t="n">
        <f aca="false">G62*$M$17</f>
        <v>0</v>
      </c>
      <c r="H336" s="1" t="n">
        <f aca="false">H62*$M$17</f>
        <v>0</v>
      </c>
      <c r="I336" s="1" t="n">
        <f aca="false">I62*$M$17</f>
        <v>0</v>
      </c>
      <c r="J336" s="1" t="n">
        <f aca="false">J62*$M$17</f>
        <v>0</v>
      </c>
      <c r="K336" s="1" t="n">
        <f aca="false">K62*$M$17</f>
        <v>0</v>
      </c>
      <c r="L336" s="1" t="n">
        <f aca="false">L62*$M$17</f>
        <v>0</v>
      </c>
      <c r="M336" s="1" t="n">
        <f aca="false">M62*$M$17</f>
        <v>0</v>
      </c>
      <c r="N336" s="1" t="n">
        <f aca="false">N62*$M$17</f>
        <v>0</v>
      </c>
      <c r="O336" s="1" t="n">
        <f aca="false">O62*$M$17</f>
        <v>0</v>
      </c>
      <c r="P336" s="1" t="n">
        <f aca="false">P62*$M$17</f>
        <v>0</v>
      </c>
      <c r="Q336" s="1" t="n">
        <f aca="false">Q62*$M$17</f>
        <v>0</v>
      </c>
      <c r="R336" s="1" t="n">
        <f aca="false">R62*$M$17</f>
        <v>0</v>
      </c>
      <c r="S336" s="1" t="n">
        <f aca="false">S62*$M$17</f>
        <v>0</v>
      </c>
      <c r="T336" s="1" t="n">
        <f aca="false">T62*$M$17</f>
        <v>0</v>
      </c>
      <c r="U336" s="1" t="n">
        <f aca="false">U62*$M$17</f>
        <v>0</v>
      </c>
      <c r="V336" s="1" t="n">
        <f aca="false">V62*$M$17</f>
        <v>0</v>
      </c>
      <c r="W336" s="1" t="n">
        <f aca="false">W62*$M$17</f>
        <v>0</v>
      </c>
    </row>
    <row r="337" customFormat="false" ht="12.75" hidden="false" customHeight="false" outlineLevel="0" collapsed="false">
      <c r="A337" s="0" t="n">
        <v>13</v>
      </c>
      <c r="B337" s="19" t="n">
        <v>36951</v>
      </c>
      <c r="D337" s="1" t="n">
        <f aca="false">D63*$M$17</f>
        <v>0</v>
      </c>
      <c r="E337" s="1" t="n">
        <f aca="false">E63*$M$17</f>
        <v>0</v>
      </c>
      <c r="F337" s="1" t="n">
        <f aca="false">F63*$M$17</f>
        <v>0</v>
      </c>
      <c r="G337" s="1" t="n">
        <f aca="false">G63*$M$17</f>
        <v>0</v>
      </c>
      <c r="H337" s="1" t="n">
        <f aca="false">H63*$M$17</f>
        <v>0</v>
      </c>
      <c r="I337" s="1" t="n">
        <f aca="false">I63*$M$17</f>
        <v>0</v>
      </c>
      <c r="J337" s="1" t="n">
        <f aca="false">J63*$M$17</f>
        <v>0</v>
      </c>
      <c r="K337" s="1" t="n">
        <f aca="false">K63*$M$17</f>
        <v>0</v>
      </c>
      <c r="L337" s="1" t="n">
        <f aca="false">L63*$M$17</f>
        <v>0</v>
      </c>
      <c r="M337" s="1" t="n">
        <f aca="false">M63*$M$17</f>
        <v>0</v>
      </c>
      <c r="N337" s="1" t="n">
        <f aca="false">N63*$M$17</f>
        <v>0</v>
      </c>
      <c r="O337" s="1" t="n">
        <f aca="false">O63*$M$17</f>
        <v>0</v>
      </c>
      <c r="P337" s="1" t="n">
        <f aca="false">P63*$M$17</f>
        <v>0</v>
      </c>
      <c r="Q337" s="1" t="n">
        <f aca="false">Q63*$M$17</f>
        <v>0</v>
      </c>
      <c r="R337" s="1" t="n">
        <f aca="false">R63*$M$17</f>
        <v>0</v>
      </c>
      <c r="S337" s="1" t="n">
        <f aca="false">S63*$M$17</f>
        <v>0</v>
      </c>
      <c r="T337" s="1" t="n">
        <f aca="false">T63*$M$17</f>
        <v>0</v>
      </c>
      <c r="U337" s="1" t="n">
        <f aca="false">U63*$M$17</f>
        <v>0</v>
      </c>
      <c r="V337" s="1" t="n">
        <f aca="false">V63*$M$17</f>
        <v>0</v>
      </c>
      <c r="W337" s="1" t="n">
        <f aca="false">W63*$M$17</f>
        <v>0</v>
      </c>
    </row>
    <row r="338" customFormat="false" ht="12.75" hidden="false" customHeight="false" outlineLevel="0" collapsed="false">
      <c r="A338" s="0" t="n">
        <v>14</v>
      </c>
      <c r="B338" s="19" t="n">
        <v>36982</v>
      </c>
      <c r="D338" s="1" t="n">
        <v>0</v>
      </c>
      <c r="E338" s="1" t="n">
        <v>0</v>
      </c>
      <c r="F338" s="1" t="n">
        <f aca="false">F64*$M$17</f>
        <v>0</v>
      </c>
      <c r="G338" s="1" t="n">
        <f aca="false">G64*$M$17</f>
        <v>0</v>
      </c>
      <c r="H338" s="1" t="n">
        <f aca="false">H64*$M$17</f>
        <v>0</v>
      </c>
      <c r="I338" s="1" t="n">
        <f aca="false">I64*$M$17</f>
        <v>0</v>
      </c>
      <c r="J338" s="1" t="n">
        <f aca="false">J64*$M$17</f>
        <v>0</v>
      </c>
      <c r="K338" s="1" t="n">
        <f aca="false">K64*$M$17</f>
        <v>0</v>
      </c>
      <c r="L338" s="1" t="n">
        <f aca="false">L64*$M$17</f>
        <v>0</v>
      </c>
      <c r="M338" s="1" t="n">
        <f aca="false">M64*$M$17</f>
        <v>0</v>
      </c>
      <c r="N338" s="1" t="n">
        <f aca="false">N64*$M$17</f>
        <v>0</v>
      </c>
      <c r="O338" s="1" t="n">
        <f aca="false">O64*$M$17</f>
        <v>0</v>
      </c>
      <c r="P338" s="1" t="n">
        <f aca="false">P64*$M$17</f>
        <v>0</v>
      </c>
      <c r="Q338" s="1" t="n">
        <f aca="false">Q64*$M$17</f>
        <v>0</v>
      </c>
      <c r="R338" s="1" t="n">
        <f aca="false">R64*$M$17</f>
        <v>0</v>
      </c>
      <c r="S338" s="1" t="n">
        <f aca="false">S64*$M$17</f>
        <v>0</v>
      </c>
      <c r="T338" s="1" t="n">
        <f aca="false">T64*$M$17</f>
        <v>0</v>
      </c>
      <c r="U338" s="1" t="n">
        <f aca="false">U64*$M$17</f>
        <v>0</v>
      </c>
      <c r="V338" s="1" t="n">
        <f aca="false">V64*$M$17</f>
        <v>0</v>
      </c>
      <c r="W338" s="1" t="n">
        <f aca="false">W64*$M$17</f>
        <v>0</v>
      </c>
    </row>
    <row r="339" customFormat="false" ht="12.75" hidden="false" customHeight="false" outlineLevel="0" collapsed="false">
      <c r="A339" s="0" t="n">
        <v>15</v>
      </c>
      <c r="B339" s="19" t="n">
        <v>37012</v>
      </c>
      <c r="D339" s="1" t="n">
        <f aca="false">D65*$M$17</f>
        <v>0</v>
      </c>
      <c r="E339" s="1" t="n">
        <f aca="false">E65*$M$17</f>
        <v>0</v>
      </c>
      <c r="F339" s="1" t="n">
        <f aca="false">F65*$M$17</f>
        <v>0</v>
      </c>
      <c r="G339" s="1" t="n">
        <f aca="false">G65*$M$17</f>
        <v>0</v>
      </c>
      <c r="H339" s="1" t="n">
        <f aca="false">H65*$M$17</f>
        <v>0</v>
      </c>
      <c r="I339" s="1" t="n">
        <f aca="false">I65*$M$17</f>
        <v>0</v>
      </c>
      <c r="J339" s="1" t="n">
        <f aca="false">J65*$M$17</f>
        <v>0</v>
      </c>
      <c r="K339" s="1" t="n">
        <f aca="false">K65*$M$17</f>
        <v>0</v>
      </c>
      <c r="L339" s="1" t="n">
        <f aca="false">L65*$M$17</f>
        <v>0</v>
      </c>
      <c r="M339" s="1" t="n">
        <f aca="false">M65*$M$17</f>
        <v>0</v>
      </c>
      <c r="N339" s="1" t="n">
        <f aca="false">N65*$M$17</f>
        <v>0</v>
      </c>
      <c r="O339" s="1" t="n">
        <f aca="false">O65*$M$17</f>
        <v>0</v>
      </c>
      <c r="P339" s="1" t="n">
        <f aca="false">P65*$M$17</f>
        <v>0</v>
      </c>
      <c r="Q339" s="1" t="n">
        <f aca="false">Q65*$M$17</f>
        <v>0</v>
      </c>
      <c r="R339" s="1" t="n">
        <f aca="false">R65*$M$17</f>
        <v>0</v>
      </c>
      <c r="S339" s="1" t="n">
        <f aca="false">S65*$M$17</f>
        <v>0</v>
      </c>
      <c r="T339" s="1" t="n">
        <f aca="false">T65*$M$17</f>
        <v>0</v>
      </c>
      <c r="U339" s="1" t="n">
        <f aca="false">U65*$M$17</f>
        <v>0</v>
      </c>
      <c r="V339" s="1" t="n">
        <f aca="false">V65*$M$17</f>
        <v>0</v>
      </c>
      <c r="W339" s="1" t="n">
        <f aca="false">W65*$M$17</f>
        <v>0</v>
      </c>
    </row>
    <row r="340" customFormat="false" ht="12.75" hidden="false" customHeight="false" outlineLevel="0" collapsed="false">
      <c r="A340" s="0" t="n">
        <v>16</v>
      </c>
      <c r="B340" s="19" t="n">
        <v>37043</v>
      </c>
      <c r="D340" s="1" t="n">
        <f aca="false">D66*$M$17</f>
        <v>0</v>
      </c>
      <c r="E340" s="1" t="n">
        <f aca="false">E66*$M$17</f>
        <v>0</v>
      </c>
      <c r="F340" s="1" t="n">
        <f aca="false">F66*$M$17</f>
        <v>0</v>
      </c>
      <c r="G340" s="1" t="n">
        <f aca="false">G66*$M$17</f>
        <v>0</v>
      </c>
      <c r="H340" s="1" t="n">
        <f aca="false">H66*$M$17</f>
        <v>0</v>
      </c>
      <c r="I340" s="1" t="n">
        <f aca="false">I66*$M$17</f>
        <v>0</v>
      </c>
      <c r="J340" s="1" t="n">
        <f aca="false">J66*$M$17</f>
        <v>0</v>
      </c>
      <c r="K340" s="1" t="n">
        <f aca="false">K66*$M$17</f>
        <v>0</v>
      </c>
      <c r="L340" s="1" t="n">
        <f aca="false">L66*$M$17</f>
        <v>0</v>
      </c>
      <c r="M340" s="1" t="n">
        <f aca="false">M66*$M$17</f>
        <v>0</v>
      </c>
      <c r="N340" s="1" t="n">
        <f aca="false">N66*$M$17</f>
        <v>0</v>
      </c>
      <c r="O340" s="1" t="n">
        <f aca="false">O66*$M$17</f>
        <v>0</v>
      </c>
      <c r="P340" s="1" t="n">
        <f aca="false">P66*$M$17</f>
        <v>0</v>
      </c>
      <c r="Q340" s="1" t="n">
        <f aca="false">Q66*$M$17</f>
        <v>0</v>
      </c>
      <c r="R340" s="1" t="n">
        <f aca="false">R66*$M$17</f>
        <v>0</v>
      </c>
      <c r="S340" s="1" t="n">
        <f aca="false">S66*$M$17</f>
        <v>0</v>
      </c>
      <c r="T340" s="1" t="n">
        <f aca="false">T66*$M$17</f>
        <v>0</v>
      </c>
      <c r="U340" s="1" t="n">
        <f aca="false">U66*$M$17</f>
        <v>0</v>
      </c>
      <c r="V340" s="1" t="n">
        <f aca="false">V66*$M$17</f>
        <v>0</v>
      </c>
      <c r="W340" s="1" t="n">
        <f aca="false">W66*$M$17</f>
        <v>0</v>
      </c>
    </row>
    <row r="341" customFormat="false" ht="12.75" hidden="false" customHeight="false" outlineLevel="0" collapsed="false">
      <c r="A341" s="0" t="n">
        <v>17</v>
      </c>
      <c r="B341" s="19" t="n">
        <v>37073</v>
      </c>
      <c r="D341" s="1" t="n">
        <f aca="false">D67*$M$17</f>
        <v>0</v>
      </c>
      <c r="E341" s="1" t="n">
        <f aca="false">E67*$M$17</f>
        <v>0</v>
      </c>
      <c r="F341" s="1" t="n">
        <f aca="false">F67*$M$17</f>
        <v>0</v>
      </c>
      <c r="G341" s="1" t="n">
        <f aca="false">G67*$M$17</f>
        <v>0</v>
      </c>
      <c r="H341" s="1" t="n">
        <f aca="false">H67*$M$17</f>
        <v>0</v>
      </c>
      <c r="I341" s="1" t="n">
        <f aca="false">I67*$M$17</f>
        <v>0</v>
      </c>
      <c r="J341" s="1" t="n">
        <f aca="false">J67*$M$17</f>
        <v>0</v>
      </c>
      <c r="K341" s="1" t="n">
        <f aca="false">K67*$M$17</f>
        <v>0</v>
      </c>
      <c r="L341" s="1" t="n">
        <f aca="false">L67*$M$17</f>
        <v>0</v>
      </c>
      <c r="M341" s="1" t="n">
        <f aca="false">M67*$M$17</f>
        <v>0</v>
      </c>
      <c r="N341" s="1" t="n">
        <f aca="false">N67*$M$17</f>
        <v>0</v>
      </c>
      <c r="O341" s="1" t="n">
        <f aca="false">O67*$M$17</f>
        <v>0</v>
      </c>
      <c r="P341" s="1" t="n">
        <f aca="false">P67*$M$17</f>
        <v>0</v>
      </c>
      <c r="Q341" s="1" t="n">
        <f aca="false">Q67*$M$17</f>
        <v>0</v>
      </c>
      <c r="R341" s="1" t="n">
        <f aca="false">R67*$M$17</f>
        <v>0</v>
      </c>
      <c r="S341" s="1" t="n">
        <f aca="false">S67*$M$17</f>
        <v>0</v>
      </c>
      <c r="T341" s="1" t="n">
        <f aca="false">T67*$M$17</f>
        <v>0</v>
      </c>
      <c r="U341" s="1" t="n">
        <f aca="false">U67*$M$17</f>
        <v>0</v>
      </c>
      <c r="V341" s="1" t="n">
        <f aca="false">V67*$M$17</f>
        <v>0</v>
      </c>
      <c r="W341" s="1" t="n">
        <f aca="false">W67*$M$17</f>
        <v>0</v>
      </c>
    </row>
    <row r="342" customFormat="false" ht="12.75" hidden="false" customHeight="false" outlineLevel="0" collapsed="false">
      <c r="A342" s="0" t="n">
        <v>18</v>
      </c>
      <c r="B342" s="19" t="n">
        <v>37104</v>
      </c>
      <c r="D342" s="1" t="n">
        <f aca="false">D68*$M$17</f>
        <v>0</v>
      </c>
      <c r="E342" s="1" t="n">
        <f aca="false">E68*$M$17</f>
        <v>0</v>
      </c>
      <c r="F342" s="1" t="n">
        <v>0</v>
      </c>
      <c r="G342" s="1" t="n">
        <v>0</v>
      </c>
      <c r="H342" s="1" t="n">
        <f aca="false">H68*$M$17</f>
        <v>0</v>
      </c>
      <c r="I342" s="1" t="n">
        <f aca="false">I68*$M$17</f>
        <v>0</v>
      </c>
      <c r="J342" s="1" t="n">
        <f aca="false">J68*$M$17</f>
        <v>0</v>
      </c>
      <c r="K342" s="1" t="n">
        <f aca="false">K68*$M$17</f>
        <v>0</v>
      </c>
      <c r="L342" s="1" t="n">
        <f aca="false">L68*$M$17</f>
        <v>0</v>
      </c>
      <c r="M342" s="1" t="n">
        <f aca="false">M68*$M$17</f>
        <v>0</v>
      </c>
      <c r="N342" s="1" t="n">
        <f aca="false">N68*$M$17</f>
        <v>0</v>
      </c>
      <c r="O342" s="1" t="n">
        <f aca="false">O68*$M$17</f>
        <v>0</v>
      </c>
      <c r="P342" s="1" t="n">
        <f aca="false">P68*$M$17</f>
        <v>0</v>
      </c>
      <c r="Q342" s="1" t="n">
        <f aca="false">Q68*$M$17</f>
        <v>0</v>
      </c>
      <c r="R342" s="1" t="n">
        <f aca="false">R68*$M$17</f>
        <v>0</v>
      </c>
      <c r="S342" s="1" t="n">
        <f aca="false">S68*$M$17</f>
        <v>0</v>
      </c>
      <c r="T342" s="1" t="n">
        <f aca="false">T68*$M$17</f>
        <v>0</v>
      </c>
      <c r="U342" s="1" t="n">
        <f aca="false">U68*$M$17</f>
        <v>0</v>
      </c>
      <c r="V342" s="1" t="n">
        <f aca="false">V68*$M$17</f>
        <v>0</v>
      </c>
      <c r="W342" s="1" t="n">
        <f aca="false">W68*$M$17</f>
        <v>0</v>
      </c>
    </row>
    <row r="343" customFormat="false" ht="12.75" hidden="false" customHeight="false" outlineLevel="0" collapsed="false">
      <c r="A343" s="0" t="n">
        <v>19</v>
      </c>
      <c r="B343" s="19" t="n">
        <v>37135</v>
      </c>
      <c r="D343" s="1" t="n">
        <f aca="false">D69*$M$17</f>
        <v>0</v>
      </c>
      <c r="E343" s="1" t="n">
        <f aca="false">E69*$M$17</f>
        <v>0</v>
      </c>
      <c r="F343" s="1" t="n">
        <f aca="false">F69*$M$17</f>
        <v>0</v>
      </c>
      <c r="G343" s="1" t="n">
        <f aca="false">G69*$M$17</f>
        <v>0</v>
      </c>
      <c r="H343" s="1" t="n">
        <f aca="false">H69*$M$17</f>
        <v>0</v>
      </c>
      <c r="I343" s="1" t="n">
        <f aca="false">I69*$M$17</f>
        <v>0</v>
      </c>
      <c r="J343" s="1" t="n">
        <f aca="false">J69*$M$17</f>
        <v>0</v>
      </c>
      <c r="K343" s="1" t="n">
        <f aca="false">K69*$M$17</f>
        <v>0</v>
      </c>
      <c r="L343" s="1" t="n">
        <f aca="false">L69*$M$17</f>
        <v>0</v>
      </c>
      <c r="M343" s="1" t="n">
        <f aca="false">M69*$M$17</f>
        <v>0</v>
      </c>
      <c r="N343" s="1" t="n">
        <f aca="false">N69*$M$17</f>
        <v>0</v>
      </c>
      <c r="O343" s="1" t="n">
        <f aca="false">O69*$M$17</f>
        <v>0</v>
      </c>
      <c r="P343" s="1" t="n">
        <f aca="false">P69*$M$17</f>
        <v>0</v>
      </c>
      <c r="Q343" s="1" t="n">
        <f aca="false">Q69*$M$17</f>
        <v>0</v>
      </c>
      <c r="R343" s="1" t="n">
        <f aca="false">R69*$M$17</f>
        <v>0</v>
      </c>
      <c r="S343" s="1" t="n">
        <f aca="false">S69*$M$17</f>
        <v>0</v>
      </c>
      <c r="T343" s="1" t="n">
        <f aca="false">T69*$M$17</f>
        <v>0</v>
      </c>
      <c r="U343" s="1" t="n">
        <f aca="false">U69*$M$17</f>
        <v>0</v>
      </c>
      <c r="V343" s="1" t="n">
        <f aca="false">V69*$M$17</f>
        <v>0</v>
      </c>
      <c r="W343" s="1" t="n">
        <f aca="false">W69*$M$17</f>
        <v>0</v>
      </c>
    </row>
    <row r="344" customFormat="false" ht="12.75" hidden="false" customHeight="false" outlineLevel="0" collapsed="false">
      <c r="A344" s="0" t="n">
        <v>20</v>
      </c>
      <c r="B344" s="19" t="n">
        <v>37165</v>
      </c>
      <c r="D344" s="1" t="n">
        <f aca="false">D70*$M$17</f>
        <v>0</v>
      </c>
      <c r="E344" s="1" t="n">
        <f aca="false">E70*$M$17</f>
        <v>0</v>
      </c>
      <c r="F344" s="1" t="n">
        <f aca="false">F70*$M$17</f>
        <v>0</v>
      </c>
      <c r="G344" s="1" t="n">
        <f aca="false">G70*$M$17</f>
        <v>0</v>
      </c>
      <c r="H344" s="1" t="n">
        <v>0</v>
      </c>
      <c r="I344" s="1" t="n">
        <v>0</v>
      </c>
      <c r="J344" s="1" t="n">
        <f aca="false">J70*$M$17</f>
        <v>0</v>
      </c>
      <c r="K344" s="1" t="n">
        <f aca="false">K70*$M$17</f>
        <v>0</v>
      </c>
      <c r="L344" s="1" t="n">
        <f aca="false">L70*$M$17</f>
        <v>0</v>
      </c>
      <c r="M344" s="1" t="n">
        <f aca="false">M70*$M$17</f>
        <v>0</v>
      </c>
      <c r="N344" s="1" t="n">
        <f aca="false">N70*$M$17</f>
        <v>0</v>
      </c>
      <c r="O344" s="1" t="n">
        <f aca="false">O70*$M$17</f>
        <v>0</v>
      </c>
      <c r="P344" s="1" t="n">
        <f aca="false">P70*$M$17</f>
        <v>0</v>
      </c>
      <c r="Q344" s="1" t="n">
        <f aca="false">Q70*$M$17</f>
        <v>0</v>
      </c>
      <c r="R344" s="1" t="n">
        <f aca="false">R70*$M$17</f>
        <v>0</v>
      </c>
      <c r="S344" s="1" t="n">
        <f aca="false">S70*$M$17</f>
        <v>0</v>
      </c>
      <c r="T344" s="1" t="n">
        <f aca="false">T70*$M$17</f>
        <v>0</v>
      </c>
      <c r="U344" s="1" t="n">
        <f aca="false">U70*$M$17</f>
        <v>0</v>
      </c>
      <c r="V344" s="1" t="n">
        <f aca="false">V70*$M$17</f>
        <v>0</v>
      </c>
      <c r="W344" s="1" t="n">
        <f aca="false">W70*$M$17</f>
        <v>0</v>
      </c>
    </row>
    <row r="345" customFormat="false" ht="12.75" hidden="false" customHeight="false" outlineLevel="0" collapsed="false">
      <c r="A345" s="0" t="n">
        <v>21</v>
      </c>
      <c r="B345" s="19" t="n">
        <v>37196</v>
      </c>
      <c r="D345" s="1" t="n">
        <f aca="false">D71*$M$17</f>
        <v>0</v>
      </c>
      <c r="E345" s="1" t="n">
        <f aca="false">E71*$M$17</f>
        <v>0</v>
      </c>
      <c r="F345" s="1" t="n">
        <f aca="false">F71*$M$17</f>
        <v>0</v>
      </c>
      <c r="G345" s="1" t="n">
        <f aca="false">G71*$M$17</f>
        <v>0</v>
      </c>
      <c r="H345" s="1" t="n">
        <f aca="false">H71*$M$17</f>
        <v>0</v>
      </c>
      <c r="I345" s="1" t="n">
        <f aca="false">I71*$M$17</f>
        <v>0</v>
      </c>
      <c r="J345" s="1" t="n">
        <f aca="false">J71*$M$17</f>
        <v>0</v>
      </c>
      <c r="K345" s="1" t="n">
        <f aca="false">K71*$M$17</f>
        <v>0</v>
      </c>
      <c r="L345" s="1" t="n">
        <f aca="false">L71*$M$17</f>
        <v>0</v>
      </c>
      <c r="M345" s="1" t="n">
        <f aca="false">M71*$M$17</f>
        <v>0</v>
      </c>
      <c r="N345" s="1" t="n">
        <f aca="false">N71*$M$17</f>
        <v>0</v>
      </c>
      <c r="O345" s="1" t="n">
        <f aca="false">O71*$M$17</f>
        <v>0</v>
      </c>
      <c r="P345" s="1" t="n">
        <f aca="false">P71*$M$17</f>
        <v>0</v>
      </c>
      <c r="Q345" s="1" t="n">
        <f aca="false">Q71*$M$17</f>
        <v>0</v>
      </c>
      <c r="R345" s="1" t="n">
        <f aca="false">R71*$M$17</f>
        <v>0</v>
      </c>
      <c r="S345" s="1" t="n">
        <f aca="false">S71*$M$17</f>
        <v>0</v>
      </c>
      <c r="T345" s="1" t="n">
        <f aca="false">T71*$M$17</f>
        <v>0</v>
      </c>
      <c r="U345" s="1" t="n">
        <f aca="false">U71*$M$17</f>
        <v>0</v>
      </c>
      <c r="V345" s="1" t="n">
        <f aca="false">V71*$M$17</f>
        <v>0</v>
      </c>
      <c r="W345" s="1" t="n">
        <f aca="false">W71*$M$17</f>
        <v>0</v>
      </c>
    </row>
    <row r="346" customFormat="false" ht="12.75" hidden="false" customHeight="false" outlineLevel="0" collapsed="false">
      <c r="A346" s="0" t="n">
        <v>22</v>
      </c>
      <c r="B346" s="19" t="n">
        <v>37226</v>
      </c>
      <c r="D346" s="1" t="n">
        <f aca="false">D72*$M$17</f>
        <v>0</v>
      </c>
      <c r="E346" s="1" t="n">
        <f aca="false">E72*$M$17</f>
        <v>0</v>
      </c>
      <c r="F346" s="1" t="n">
        <f aca="false">F72*$M$17</f>
        <v>0</v>
      </c>
      <c r="G346" s="1" t="n">
        <f aca="false">G72*$M$17</f>
        <v>0</v>
      </c>
      <c r="H346" s="1" t="n">
        <f aca="false">H72*$M$17</f>
        <v>0</v>
      </c>
      <c r="I346" s="1" t="n">
        <f aca="false">I72*$M$17</f>
        <v>0</v>
      </c>
      <c r="J346" s="1" t="n">
        <f aca="false">J72*$M$17</f>
        <v>0</v>
      </c>
      <c r="K346" s="1" t="n">
        <f aca="false">K72*$M$17</f>
        <v>0</v>
      </c>
      <c r="L346" s="1" t="n">
        <f aca="false">L72*$M$17</f>
        <v>0</v>
      </c>
      <c r="M346" s="1" t="n">
        <f aca="false">M72*$M$17</f>
        <v>0</v>
      </c>
      <c r="N346" s="1" t="n">
        <f aca="false">N72*$M$17</f>
        <v>0</v>
      </c>
      <c r="O346" s="1" t="n">
        <f aca="false">O72*$M$17</f>
        <v>0</v>
      </c>
      <c r="P346" s="1" t="n">
        <f aca="false">P72*$M$17</f>
        <v>0</v>
      </c>
      <c r="Q346" s="1" t="n">
        <f aca="false">Q72*$M$17</f>
        <v>0</v>
      </c>
      <c r="R346" s="1" t="n">
        <f aca="false">R72*$M$17</f>
        <v>0</v>
      </c>
      <c r="S346" s="1" t="n">
        <f aca="false">S72*$M$17</f>
        <v>0</v>
      </c>
      <c r="T346" s="1" t="n">
        <f aca="false">T72*$M$17</f>
        <v>0</v>
      </c>
      <c r="U346" s="1" t="n">
        <f aca="false">U72*$M$17</f>
        <v>0</v>
      </c>
      <c r="V346" s="1" t="n">
        <f aca="false">V72*$M$17</f>
        <v>0</v>
      </c>
      <c r="W346" s="1" t="n">
        <f aca="false">W72*$M$17</f>
        <v>0</v>
      </c>
    </row>
    <row r="347" customFormat="false" ht="12.75" hidden="false" customHeight="false" outlineLevel="0" collapsed="false">
      <c r="A347" s="0" t="n">
        <v>23</v>
      </c>
      <c r="B347" s="19" t="n">
        <v>37257</v>
      </c>
      <c r="D347" s="1" t="n">
        <f aca="false">D73*$M$17</f>
        <v>0</v>
      </c>
      <c r="E347" s="1" t="n">
        <f aca="false">E73*$M$17</f>
        <v>0</v>
      </c>
      <c r="F347" s="1" t="n">
        <f aca="false">F73*$M$17</f>
        <v>0</v>
      </c>
      <c r="G347" s="1" t="n">
        <f aca="false">G73*$M$17</f>
        <v>0</v>
      </c>
      <c r="H347" s="1" t="n">
        <f aca="false">H73*$M$17</f>
        <v>0</v>
      </c>
      <c r="I347" s="1" t="n">
        <f aca="false">I73*$M$17</f>
        <v>0</v>
      </c>
      <c r="J347" s="1" t="n">
        <f aca="false">J73*$M$17</f>
        <v>0</v>
      </c>
      <c r="K347" s="1" t="n">
        <f aca="false">K73*$M$17</f>
        <v>0</v>
      </c>
      <c r="L347" s="1" t="n">
        <f aca="false">L73*$M$17</f>
        <v>0</v>
      </c>
      <c r="M347" s="1" t="n">
        <f aca="false">M73*$M$17</f>
        <v>0</v>
      </c>
      <c r="N347" s="1" t="n">
        <f aca="false">N73*$M$17</f>
        <v>0</v>
      </c>
      <c r="O347" s="1" t="n">
        <f aca="false">O73*$M$17</f>
        <v>0</v>
      </c>
      <c r="P347" s="1" t="n">
        <f aca="false">P73*$M$17</f>
        <v>0</v>
      </c>
      <c r="Q347" s="1" t="n">
        <f aca="false">Q73*$M$17</f>
        <v>0</v>
      </c>
      <c r="R347" s="1" t="n">
        <f aca="false">R73*$M$17</f>
        <v>0</v>
      </c>
      <c r="S347" s="1" t="n">
        <f aca="false">S73*$M$17</f>
        <v>0</v>
      </c>
      <c r="T347" s="1" t="n">
        <f aca="false">T73*$M$17</f>
        <v>0</v>
      </c>
      <c r="U347" s="1" t="n">
        <f aca="false">U73*$M$17</f>
        <v>0</v>
      </c>
      <c r="V347" s="1" t="n">
        <f aca="false">V73*$M$17</f>
        <v>0</v>
      </c>
      <c r="W347" s="1" t="n">
        <f aca="false">W73*$M$17</f>
        <v>0</v>
      </c>
    </row>
    <row r="348" customFormat="false" ht="12.75" hidden="false" customHeight="false" outlineLevel="0" collapsed="false">
      <c r="A348" s="0" t="n">
        <v>24</v>
      </c>
      <c r="B348" s="19" t="n">
        <v>37288</v>
      </c>
      <c r="D348" s="1" t="n">
        <f aca="false">D74*$M$17</f>
        <v>0</v>
      </c>
      <c r="E348" s="1" t="n">
        <f aca="false">E74*$M$17</f>
        <v>0</v>
      </c>
      <c r="F348" s="1" t="n">
        <f aca="false">F74*$M$17</f>
        <v>0</v>
      </c>
      <c r="G348" s="1" t="n">
        <f aca="false">G74*$M$17</f>
        <v>0</v>
      </c>
      <c r="H348" s="1" t="n">
        <f aca="false">H74*$M$17</f>
        <v>0</v>
      </c>
      <c r="I348" s="1" t="n">
        <f aca="false">I74*$M$17</f>
        <v>0</v>
      </c>
      <c r="J348" s="1" t="n">
        <v>0</v>
      </c>
      <c r="K348" s="1" t="n">
        <v>0</v>
      </c>
      <c r="L348" s="1" t="n">
        <v>0</v>
      </c>
      <c r="M348" s="1" t="n">
        <v>0</v>
      </c>
      <c r="N348" s="1" t="n">
        <f aca="false">N74*$M$17</f>
        <v>0</v>
      </c>
      <c r="O348" s="1" t="n">
        <f aca="false">O74*$M$17</f>
        <v>0</v>
      </c>
      <c r="P348" s="1" t="n">
        <f aca="false">P74*$M$17</f>
        <v>0</v>
      </c>
      <c r="Q348" s="1" t="n">
        <f aca="false">Q74*$M$17</f>
        <v>0</v>
      </c>
      <c r="R348" s="1" t="n">
        <f aca="false">R74*$M$17</f>
        <v>0</v>
      </c>
      <c r="S348" s="1" t="n">
        <f aca="false">S74*$M$17</f>
        <v>0</v>
      </c>
      <c r="T348" s="1" t="n">
        <f aca="false">T74*$M$17</f>
        <v>0</v>
      </c>
      <c r="U348" s="1" t="n">
        <f aca="false">U74*$M$17</f>
        <v>0</v>
      </c>
      <c r="V348" s="1" t="n">
        <f aca="false">V74*$M$17</f>
        <v>0</v>
      </c>
      <c r="W348" s="1" t="n">
        <f aca="false">W74*$M$17</f>
        <v>0</v>
      </c>
    </row>
    <row r="349" customFormat="false" ht="12.75" hidden="false" customHeight="false" outlineLevel="0" collapsed="false">
      <c r="A349" s="0" t="n">
        <v>25</v>
      </c>
      <c r="B349" s="19" t="n">
        <v>37316</v>
      </c>
      <c r="D349" s="1" t="n">
        <f aca="false">D75*$M$17</f>
        <v>0</v>
      </c>
      <c r="E349" s="1" t="n">
        <f aca="false">E75*$M$17</f>
        <v>0</v>
      </c>
      <c r="F349" s="1" t="n">
        <f aca="false">F75*$M$17</f>
        <v>0</v>
      </c>
      <c r="G349" s="1" t="n">
        <f aca="false">G75*$M$17</f>
        <v>0</v>
      </c>
      <c r="H349" s="1" t="n">
        <f aca="false">H75*$M$17</f>
        <v>0</v>
      </c>
      <c r="I349" s="1" t="n">
        <f aca="false">I75*$M$17</f>
        <v>0</v>
      </c>
      <c r="J349" s="1" t="n">
        <f aca="false">J75*$M$17</f>
        <v>0</v>
      </c>
      <c r="K349" s="1" t="n">
        <f aca="false">K75*$M$17</f>
        <v>0</v>
      </c>
      <c r="L349" s="1" t="n">
        <f aca="false">L75*$M$17</f>
        <v>0</v>
      </c>
      <c r="M349" s="1" t="n">
        <f aca="false">M75*$M$17</f>
        <v>0</v>
      </c>
      <c r="N349" s="1" t="n">
        <f aca="false">N75*$M$17</f>
        <v>0</v>
      </c>
      <c r="O349" s="1" t="n">
        <f aca="false">O75*$M$17</f>
        <v>0</v>
      </c>
      <c r="P349" s="1" t="n">
        <f aca="false">P75*$M$17</f>
        <v>0</v>
      </c>
      <c r="Q349" s="1" t="n">
        <f aca="false">Q75*$M$17</f>
        <v>0</v>
      </c>
      <c r="R349" s="1" t="n">
        <f aca="false">R75*$M$17</f>
        <v>0</v>
      </c>
      <c r="S349" s="1" t="n">
        <f aca="false">S75*$M$17</f>
        <v>0</v>
      </c>
      <c r="T349" s="1" t="n">
        <f aca="false">T75*$M$17</f>
        <v>0</v>
      </c>
      <c r="U349" s="1" t="n">
        <f aca="false">U75*$M$17</f>
        <v>0</v>
      </c>
      <c r="V349" s="1" t="n">
        <f aca="false">V75*$M$17</f>
        <v>0</v>
      </c>
      <c r="W349" s="1" t="n">
        <f aca="false">W75*$M$17</f>
        <v>0</v>
      </c>
    </row>
    <row r="350" customFormat="false" ht="12.75" hidden="false" customHeight="false" outlineLevel="0" collapsed="false">
      <c r="A350" s="0" t="n">
        <v>26</v>
      </c>
      <c r="B350" s="19" t="n">
        <v>37347</v>
      </c>
      <c r="D350" s="1" t="n">
        <f aca="false">D76*$M$17</f>
        <v>0</v>
      </c>
      <c r="E350" s="1" t="n">
        <f aca="false">E76*$M$17</f>
        <v>0</v>
      </c>
      <c r="F350" s="1" t="n">
        <f aca="false">F76*$M$17</f>
        <v>0</v>
      </c>
      <c r="G350" s="1" t="n">
        <f aca="false">G76*$M$17</f>
        <v>0</v>
      </c>
      <c r="H350" s="1" t="n">
        <f aca="false">H76*$M$17</f>
        <v>0</v>
      </c>
      <c r="I350" s="1" t="n">
        <f aca="false">I76*$M$17</f>
        <v>0</v>
      </c>
      <c r="J350" s="1" t="n">
        <f aca="false">J76*$M$17</f>
        <v>0</v>
      </c>
      <c r="K350" s="1" t="n">
        <f aca="false">K76*$M$17</f>
        <v>0</v>
      </c>
      <c r="L350" s="1" t="n">
        <f aca="false">L76*$M$17</f>
        <v>0</v>
      </c>
      <c r="M350" s="1" t="n">
        <f aca="false">M76*$M$17</f>
        <v>0</v>
      </c>
      <c r="N350" s="1" t="n">
        <v>0</v>
      </c>
      <c r="O350" s="1" t="n">
        <v>0</v>
      </c>
      <c r="P350" s="1" t="n">
        <f aca="false">P76*$M$17</f>
        <v>0</v>
      </c>
      <c r="Q350" s="1" t="n">
        <f aca="false">Q76*$M$17</f>
        <v>0</v>
      </c>
      <c r="R350" s="1" t="n">
        <f aca="false">R76*$M$17</f>
        <v>0</v>
      </c>
      <c r="S350" s="1" t="n">
        <f aca="false">S76*$M$17</f>
        <v>0</v>
      </c>
      <c r="T350" s="1" t="n">
        <f aca="false">T76*$M$17</f>
        <v>0</v>
      </c>
      <c r="U350" s="1" t="n">
        <f aca="false">U76*$M$17</f>
        <v>0</v>
      </c>
      <c r="V350" s="1" t="n">
        <f aca="false">V76*$M$17</f>
        <v>0</v>
      </c>
      <c r="W350" s="1" t="n">
        <f aca="false">W76*$M$17</f>
        <v>0</v>
      </c>
    </row>
    <row r="351" customFormat="false" ht="12.75" hidden="false" customHeight="false" outlineLevel="0" collapsed="false">
      <c r="A351" s="0" t="n">
        <v>27</v>
      </c>
      <c r="B351" s="19" t="n">
        <v>37377</v>
      </c>
      <c r="D351" s="1" t="n">
        <f aca="false">D77*$M$17</f>
        <v>0</v>
      </c>
      <c r="E351" s="1" t="n">
        <f aca="false">E77*$M$17</f>
        <v>0</v>
      </c>
      <c r="F351" s="1" t="n">
        <f aca="false">F77*$M$17</f>
        <v>0</v>
      </c>
      <c r="G351" s="1" t="n">
        <f aca="false">G77*$M$17</f>
        <v>0</v>
      </c>
      <c r="H351" s="1" t="n">
        <f aca="false">H77*$M$17</f>
        <v>0</v>
      </c>
      <c r="I351" s="1" t="n">
        <f aca="false">I77*$M$17</f>
        <v>0</v>
      </c>
      <c r="J351" s="1" t="n">
        <f aca="false">J77*$M$17</f>
        <v>0</v>
      </c>
      <c r="K351" s="1" t="n">
        <f aca="false">K77*$M$17</f>
        <v>0</v>
      </c>
      <c r="L351" s="1" t="n">
        <f aca="false">L77*$M$17</f>
        <v>0</v>
      </c>
      <c r="M351" s="1" t="n">
        <f aca="false">M77*$M$17</f>
        <v>0</v>
      </c>
      <c r="N351" s="1" t="n">
        <f aca="false">N77*$M$17</f>
        <v>0</v>
      </c>
      <c r="O351" s="1" t="n">
        <f aca="false">O77*$M$17</f>
        <v>0</v>
      </c>
      <c r="P351" s="1" t="n">
        <f aca="false">P77*$M$17</f>
        <v>0</v>
      </c>
      <c r="Q351" s="1" t="n">
        <f aca="false">Q77*$M$17</f>
        <v>0</v>
      </c>
      <c r="R351" s="1" t="n">
        <f aca="false">R77*$M$17</f>
        <v>0</v>
      </c>
      <c r="S351" s="1" t="n">
        <f aca="false">S77*$M$17</f>
        <v>0</v>
      </c>
      <c r="T351" s="1" t="n">
        <f aca="false">T77*$M$17</f>
        <v>0</v>
      </c>
      <c r="U351" s="1" t="n">
        <f aca="false">U77*$M$17</f>
        <v>0</v>
      </c>
      <c r="V351" s="1" t="n">
        <f aca="false">V77*$M$17</f>
        <v>0</v>
      </c>
      <c r="W351" s="1" t="n">
        <f aca="false">W77*$M$17</f>
        <v>0</v>
      </c>
    </row>
    <row r="352" customFormat="false" ht="12.75" hidden="false" customHeight="false" outlineLevel="0" collapsed="false">
      <c r="A352" s="0" t="n">
        <v>28</v>
      </c>
      <c r="B352" s="19" t="n">
        <v>37408</v>
      </c>
      <c r="D352" s="1" t="n">
        <f aca="false">D78*$M$17</f>
        <v>0</v>
      </c>
      <c r="E352" s="1" t="n">
        <f aca="false">E78*$M$17</f>
        <v>0</v>
      </c>
      <c r="F352" s="1" t="n">
        <f aca="false">F78*$M$17</f>
        <v>0</v>
      </c>
      <c r="G352" s="1" t="n">
        <f aca="false">G78*$M$17</f>
        <v>0</v>
      </c>
      <c r="H352" s="1" t="n">
        <f aca="false">H78*$M$17</f>
        <v>0</v>
      </c>
      <c r="I352" s="1" t="n">
        <f aca="false">I78*$M$17</f>
        <v>0</v>
      </c>
      <c r="J352" s="1" t="n">
        <f aca="false">J78*$M$17</f>
        <v>0</v>
      </c>
      <c r="K352" s="1" t="n">
        <f aca="false">K78*$M$17</f>
        <v>0</v>
      </c>
      <c r="L352" s="1" t="n">
        <f aca="false">L78*$M$17</f>
        <v>0</v>
      </c>
      <c r="M352" s="1" t="n">
        <f aca="false">M78*$M$17</f>
        <v>0</v>
      </c>
      <c r="N352" s="1" t="n">
        <f aca="false">N78*$M$17</f>
        <v>0</v>
      </c>
      <c r="O352" s="1" t="n">
        <f aca="false">O78*$M$17</f>
        <v>0</v>
      </c>
      <c r="P352" s="1" t="n">
        <f aca="false">P78*$M$17</f>
        <v>0</v>
      </c>
      <c r="Q352" s="1" t="n">
        <f aca="false">Q78*$M$17</f>
        <v>0</v>
      </c>
      <c r="R352" s="1" t="n">
        <f aca="false">R78*$M$17</f>
        <v>0</v>
      </c>
      <c r="S352" s="1" t="n">
        <f aca="false">S78*$M$17</f>
        <v>0</v>
      </c>
      <c r="T352" s="1" t="n">
        <f aca="false">T78*$M$17</f>
        <v>0</v>
      </c>
      <c r="U352" s="1" t="n">
        <f aca="false">U78*$M$17</f>
        <v>0</v>
      </c>
      <c r="V352" s="1" t="n">
        <f aca="false">V78*$M$17</f>
        <v>0</v>
      </c>
      <c r="W352" s="1" t="n">
        <f aca="false">W78*$M$17</f>
        <v>0</v>
      </c>
    </row>
    <row r="353" customFormat="false" ht="12.75" hidden="false" customHeight="false" outlineLevel="0" collapsed="false">
      <c r="A353" s="0" t="n">
        <v>29</v>
      </c>
      <c r="B353" s="19" t="n">
        <v>37438</v>
      </c>
      <c r="D353" s="1" t="n">
        <f aca="false">D79*$M$17</f>
        <v>0</v>
      </c>
      <c r="E353" s="1" t="n">
        <f aca="false">E79*$M$17</f>
        <v>0</v>
      </c>
      <c r="F353" s="1" t="n">
        <f aca="false">F79*$M$17</f>
        <v>0</v>
      </c>
      <c r="G353" s="1" t="n">
        <f aca="false">G79*$M$17</f>
        <v>0</v>
      </c>
      <c r="H353" s="1" t="n">
        <f aca="false">H79*$M$17</f>
        <v>0</v>
      </c>
      <c r="I353" s="1" t="n">
        <f aca="false">I79*$M$17</f>
        <v>0</v>
      </c>
      <c r="J353" s="1" t="n">
        <f aca="false">J79*$M$17</f>
        <v>0</v>
      </c>
      <c r="K353" s="1" t="n">
        <f aca="false">K79*$M$17</f>
        <v>0</v>
      </c>
      <c r="L353" s="1" t="n">
        <f aca="false">L79*$M$17</f>
        <v>0</v>
      </c>
      <c r="M353" s="1" t="n">
        <f aca="false">M79*$M$17</f>
        <v>0</v>
      </c>
      <c r="N353" s="1" t="n">
        <f aca="false">N79*$M$17</f>
        <v>0</v>
      </c>
      <c r="O353" s="1" t="n">
        <f aca="false">O79*$M$17</f>
        <v>0</v>
      </c>
      <c r="P353" s="1" t="n">
        <f aca="false">P79*$M$17</f>
        <v>0</v>
      </c>
      <c r="Q353" s="1" t="n">
        <f aca="false">Q79*$M$17</f>
        <v>0</v>
      </c>
      <c r="R353" s="1" t="n">
        <f aca="false">R79*$M$17</f>
        <v>0</v>
      </c>
      <c r="S353" s="1" t="n">
        <f aca="false">S79*$M$17</f>
        <v>0</v>
      </c>
      <c r="T353" s="1" t="n">
        <f aca="false">T79*$M$17</f>
        <v>0</v>
      </c>
      <c r="U353" s="1" t="n">
        <f aca="false">U79*$M$17</f>
        <v>0</v>
      </c>
      <c r="V353" s="1" t="n">
        <f aca="false">V79*$M$17</f>
        <v>0</v>
      </c>
      <c r="W353" s="1" t="n">
        <f aca="false">W79*$M$17</f>
        <v>0</v>
      </c>
    </row>
    <row r="354" customFormat="false" ht="12.75" hidden="false" customHeight="false" outlineLevel="0" collapsed="false">
      <c r="A354" s="0" t="n">
        <v>30</v>
      </c>
      <c r="B354" s="19" t="n">
        <v>37469</v>
      </c>
      <c r="D354" s="1" t="n">
        <f aca="false">D80*$M$17</f>
        <v>0</v>
      </c>
      <c r="E354" s="1" t="n">
        <f aca="false">E80*$M$17</f>
        <v>0</v>
      </c>
      <c r="F354" s="1" t="n">
        <f aca="false">F80*$M$17</f>
        <v>0</v>
      </c>
      <c r="G354" s="1" t="n">
        <f aca="false">G80*$M$17</f>
        <v>0</v>
      </c>
      <c r="H354" s="1" t="n">
        <f aca="false">H80*$M$17</f>
        <v>0</v>
      </c>
      <c r="I354" s="1" t="n">
        <f aca="false">I80*$M$17</f>
        <v>0</v>
      </c>
      <c r="J354" s="1" t="n">
        <f aca="false">J80*$M$17</f>
        <v>0</v>
      </c>
      <c r="K354" s="1" t="n">
        <f aca="false">K80*$M$17</f>
        <v>0</v>
      </c>
      <c r="L354" s="1" t="n">
        <f aca="false">L80*$M$17</f>
        <v>0</v>
      </c>
      <c r="M354" s="1" t="n">
        <f aca="false">M80*$M$17</f>
        <v>0</v>
      </c>
      <c r="N354" s="1" t="n">
        <f aca="false">N80*$M$17</f>
        <v>0</v>
      </c>
      <c r="O354" s="1" t="n">
        <f aca="false">O80*$M$17</f>
        <v>0</v>
      </c>
      <c r="P354" s="1" t="n">
        <f aca="false">P80*$M$17</f>
        <v>0</v>
      </c>
      <c r="Q354" s="1" t="n">
        <f aca="false">Q80*$M$17</f>
        <v>0</v>
      </c>
      <c r="R354" s="1" t="n">
        <f aca="false">R80*$M$17</f>
        <v>0</v>
      </c>
      <c r="S354" s="1" t="n">
        <f aca="false">S80*$M$17</f>
        <v>0</v>
      </c>
      <c r="T354" s="1" t="n">
        <f aca="false">T80*$M$17</f>
        <v>0</v>
      </c>
      <c r="U354" s="1" t="n">
        <f aca="false">U80*$M$17</f>
        <v>0</v>
      </c>
      <c r="V354" s="1" t="n">
        <f aca="false">V80*$M$17</f>
        <v>0</v>
      </c>
      <c r="W354" s="1" t="n">
        <f aca="false">W80*$M$17</f>
        <v>0</v>
      </c>
    </row>
    <row r="355" customFormat="false" ht="12.75" hidden="false" customHeight="false" outlineLevel="0" collapsed="false">
      <c r="A355" s="0" t="n">
        <v>31</v>
      </c>
      <c r="B355" s="19" t="n">
        <v>37500</v>
      </c>
      <c r="D355" s="1" t="n">
        <f aca="false">D81*$M$17</f>
        <v>0</v>
      </c>
      <c r="E355" s="1" t="n">
        <f aca="false">E81*$M$17</f>
        <v>0</v>
      </c>
      <c r="F355" s="1" t="n">
        <f aca="false">F81*$M$17</f>
        <v>0</v>
      </c>
      <c r="G355" s="1" t="n">
        <f aca="false">G81*$M$17</f>
        <v>0</v>
      </c>
      <c r="H355" s="1" t="n">
        <f aca="false">H81*$M$17</f>
        <v>0</v>
      </c>
      <c r="I355" s="1" t="n">
        <f aca="false">I81*$M$17</f>
        <v>0</v>
      </c>
      <c r="J355" s="1" t="n">
        <f aca="false">J81*$M$17</f>
        <v>0</v>
      </c>
      <c r="K355" s="1" t="n">
        <f aca="false">K81*$M$17</f>
        <v>0</v>
      </c>
      <c r="L355" s="1" t="n">
        <f aca="false">L81*$M$17</f>
        <v>0</v>
      </c>
      <c r="M355" s="1" t="n">
        <f aca="false">M81*$M$17</f>
        <v>0</v>
      </c>
      <c r="N355" s="1" t="n">
        <f aca="false">N81*$M$17</f>
        <v>0</v>
      </c>
      <c r="O355" s="1" t="n">
        <f aca="false">O81*$M$17</f>
        <v>0</v>
      </c>
      <c r="P355" s="1" t="n">
        <f aca="false">P81*$M$17</f>
        <v>0</v>
      </c>
      <c r="Q355" s="1" t="n">
        <f aca="false">Q81*$M$17</f>
        <v>0</v>
      </c>
      <c r="R355" s="1" t="n">
        <f aca="false">R81*$M$17</f>
        <v>0</v>
      </c>
      <c r="S355" s="1" t="n">
        <f aca="false">S81*$M$17</f>
        <v>0</v>
      </c>
      <c r="T355" s="1" t="n">
        <f aca="false">T81*$M$17</f>
        <v>0</v>
      </c>
      <c r="U355" s="1" t="n">
        <f aca="false">U81*$M$17</f>
        <v>0</v>
      </c>
      <c r="V355" s="1" t="n">
        <f aca="false">V81*$M$17</f>
        <v>0</v>
      </c>
      <c r="W355" s="1" t="n">
        <f aca="false">W81*$M$17</f>
        <v>0</v>
      </c>
    </row>
    <row r="356" customFormat="false" ht="12.75" hidden="false" customHeight="false" outlineLevel="0" collapsed="false">
      <c r="A356" s="0" t="n">
        <v>32</v>
      </c>
      <c r="B356" s="19" t="n">
        <v>37530</v>
      </c>
      <c r="D356" s="1" t="n">
        <f aca="false">D82*$M$17</f>
        <v>0</v>
      </c>
      <c r="E356" s="1" t="n">
        <f aca="false">E82*$M$17</f>
        <v>0</v>
      </c>
      <c r="F356" s="1" t="n">
        <f aca="false">F82*$M$17</f>
        <v>0</v>
      </c>
      <c r="G356" s="1" t="n">
        <f aca="false">G82*$M$17</f>
        <v>0</v>
      </c>
      <c r="H356" s="1" t="n">
        <f aca="false">H82*$M$17</f>
        <v>0</v>
      </c>
      <c r="I356" s="1" t="n">
        <f aca="false">I82*$M$17</f>
        <v>0</v>
      </c>
      <c r="J356" s="1" t="n">
        <f aca="false">J82*$M$17</f>
        <v>0</v>
      </c>
      <c r="K356" s="1" t="n">
        <f aca="false">K82*$M$17</f>
        <v>0</v>
      </c>
      <c r="L356" s="1" t="n">
        <f aca="false">L82*$M$17</f>
        <v>0</v>
      </c>
      <c r="M356" s="1" t="n">
        <f aca="false">M82*$M$17</f>
        <v>0</v>
      </c>
      <c r="N356" s="1" t="n">
        <f aca="false">N82*$M$17</f>
        <v>0</v>
      </c>
      <c r="O356" s="1" t="n">
        <f aca="false">O82*$M$17</f>
        <v>0</v>
      </c>
      <c r="P356" s="1" t="n">
        <f aca="false">P82*$M$17</f>
        <v>0</v>
      </c>
      <c r="Q356" s="1" t="n">
        <f aca="false">Q82*$M$17</f>
        <v>0</v>
      </c>
      <c r="R356" s="1" t="n">
        <f aca="false">R82*$M$17</f>
        <v>0</v>
      </c>
      <c r="S356" s="1" t="n">
        <f aca="false">S82*$M$17</f>
        <v>0</v>
      </c>
      <c r="T356" s="1" t="n">
        <f aca="false">T82*$M$17</f>
        <v>0</v>
      </c>
      <c r="U356" s="1" t="n">
        <f aca="false">U82*$M$17</f>
        <v>0</v>
      </c>
      <c r="V356" s="1" t="n">
        <f aca="false">V82*$M$17</f>
        <v>0</v>
      </c>
      <c r="W356" s="1" t="n">
        <f aca="false">W82*$M$17</f>
        <v>0</v>
      </c>
    </row>
    <row r="357" customFormat="false" ht="12.75" hidden="false" customHeight="false" outlineLevel="0" collapsed="false">
      <c r="A357" s="0" t="n">
        <v>33</v>
      </c>
      <c r="B357" s="19" t="n">
        <v>37561</v>
      </c>
      <c r="D357" s="1" t="n">
        <f aca="false">D83*$M$17</f>
        <v>0</v>
      </c>
      <c r="E357" s="1" t="n">
        <f aca="false">E83*$M$17</f>
        <v>0</v>
      </c>
      <c r="F357" s="1" t="n">
        <f aca="false">F83*$M$17</f>
        <v>0</v>
      </c>
      <c r="G357" s="1" t="n">
        <f aca="false">G83*$M$17</f>
        <v>0</v>
      </c>
      <c r="H357" s="1" t="n">
        <f aca="false">H83*$M$17</f>
        <v>0</v>
      </c>
      <c r="I357" s="1" t="n">
        <f aca="false">I83*$M$17</f>
        <v>0</v>
      </c>
      <c r="J357" s="1" t="n">
        <f aca="false">J83*$M$17</f>
        <v>0</v>
      </c>
      <c r="K357" s="1" t="n">
        <f aca="false">K83*$M$17</f>
        <v>0</v>
      </c>
      <c r="L357" s="1" t="n">
        <f aca="false">L83*$M$17</f>
        <v>0</v>
      </c>
      <c r="M357" s="1" t="n">
        <f aca="false">M83*$M$17</f>
        <v>0</v>
      </c>
      <c r="N357" s="1" t="n">
        <f aca="false">N83*$M$17</f>
        <v>0</v>
      </c>
      <c r="O357" s="1" t="n">
        <f aca="false">O83*$M$17</f>
        <v>0</v>
      </c>
      <c r="P357" s="1" t="n">
        <v>0</v>
      </c>
      <c r="Q357" s="1" t="n">
        <v>0</v>
      </c>
      <c r="R357" s="1" t="n">
        <f aca="false">R83*$M$17</f>
        <v>0</v>
      </c>
      <c r="S357" s="1" t="n">
        <f aca="false">S83*$M$17</f>
        <v>0</v>
      </c>
      <c r="T357" s="1" t="n">
        <f aca="false">T83*$M$17</f>
        <v>0</v>
      </c>
      <c r="U357" s="1" t="n">
        <f aca="false">U83*$M$17</f>
        <v>0</v>
      </c>
      <c r="V357" s="1" t="n">
        <f aca="false">V83*$M$17</f>
        <v>0</v>
      </c>
      <c r="W357" s="1" t="n">
        <f aca="false">W83*$M$17</f>
        <v>0</v>
      </c>
    </row>
    <row r="358" customFormat="false" ht="12.75" hidden="false" customHeight="false" outlineLevel="0" collapsed="false">
      <c r="A358" s="0" t="n">
        <v>34</v>
      </c>
      <c r="B358" s="19" t="n">
        <v>37591</v>
      </c>
      <c r="D358" s="1" t="n">
        <f aca="false">D84*$M$17</f>
        <v>0</v>
      </c>
      <c r="E358" s="1" t="n">
        <f aca="false">E84*$M$17</f>
        <v>0</v>
      </c>
      <c r="F358" s="1" t="n">
        <f aca="false">F84*$M$17</f>
        <v>0</v>
      </c>
      <c r="G358" s="1" t="n">
        <f aca="false">G84*$M$17</f>
        <v>0</v>
      </c>
      <c r="H358" s="1" t="n">
        <f aca="false">H84*$M$17</f>
        <v>0</v>
      </c>
      <c r="I358" s="1" t="n">
        <f aca="false">I84*$M$17</f>
        <v>0</v>
      </c>
      <c r="J358" s="1" t="n">
        <f aca="false">J84*$M$17</f>
        <v>0</v>
      </c>
      <c r="K358" s="1" t="n">
        <f aca="false">K84*$M$17</f>
        <v>0</v>
      </c>
      <c r="L358" s="1" t="n">
        <f aca="false">L84*$M$17</f>
        <v>0</v>
      </c>
      <c r="M358" s="1" t="n">
        <f aca="false">M84*$M$17</f>
        <v>0</v>
      </c>
      <c r="N358" s="1" t="n">
        <f aca="false">N84*$M$17</f>
        <v>0</v>
      </c>
      <c r="O358" s="1" t="n">
        <f aca="false">O84*$M$17</f>
        <v>0</v>
      </c>
      <c r="P358" s="1" t="n">
        <f aca="false">P84*$M$17</f>
        <v>0</v>
      </c>
      <c r="Q358" s="1" t="n">
        <f aca="false">Q84*$M$17</f>
        <v>0</v>
      </c>
      <c r="R358" s="1" t="n">
        <f aca="false">R84*$M$17</f>
        <v>0</v>
      </c>
      <c r="S358" s="1" t="n">
        <f aca="false">S84*$M$17</f>
        <v>0</v>
      </c>
      <c r="T358" s="1" t="n">
        <f aca="false">T84*$M$17</f>
        <v>0</v>
      </c>
      <c r="U358" s="1" t="n">
        <f aca="false">U84*$M$17</f>
        <v>0</v>
      </c>
      <c r="V358" s="1" t="n">
        <f aca="false">V84*$M$17</f>
        <v>0</v>
      </c>
      <c r="W358" s="1" t="n">
        <f aca="false">W84*$M$17</f>
        <v>0</v>
      </c>
    </row>
    <row r="359" customFormat="false" ht="12.75" hidden="false" customHeight="false" outlineLevel="0" collapsed="false">
      <c r="A359" s="0" t="n">
        <v>35</v>
      </c>
      <c r="B359" s="19" t="n">
        <v>37622</v>
      </c>
      <c r="D359" s="1" t="n">
        <f aca="false">D85*$M$17</f>
        <v>0</v>
      </c>
      <c r="E359" s="1" t="n">
        <f aca="false">E85*$M$17</f>
        <v>0</v>
      </c>
      <c r="F359" s="1" t="n">
        <f aca="false">F85*$M$17</f>
        <v>0</v>
      </c>
      <c r="G359" s="1" t="n">
        <f aca="false">G85*$M$17</f>
        <v>0</v>
      </c>
      <c r="H359" s="1" t="n">
        <f aca="false">H85*$M$17</f>
        <v>0</v>
      </c>
      <c r="I359" s="1" t="n">
        <f aca="false">I85*$M$17</f>
        <v>0</v>
      </c>
      <c r="J359" s="1" t="n">
        <f aca="false">J85*$M$17</f>
        <v>0</v>
      </c>
      <c r="K359" s="1" t="n">
        <f aca="false">K85*$M$17</f>
        <v>0</v>
      </c>
      <c r="L359" s="1" t="n">
        <f aca="false">L85*$M$17</f>
        <v>0</v>
      </c>
      <c r="M359" s="1" t="n">
        <f aca="false">M85*$M$17</f>
        <v>0</v>
      </c>
      <c r="N359" s="1" t="n">
        <f aca="false">N85*$M$17</f>
        <v>0</v>
      </c>
      <c r="O359" s="1" t="n">
        <f aca="false">O85*$M$17</f>
        <v>0</v>
      </c>
      <c r="P359" s="1" t="n">
        <f aca="false">P85*$M$17</f>
        <v>0</v>
      </c>
      <c r="Q359" s="1" t="n">
        <f aca="false">Q85*$M$17</f>
        <v>0</v>
      </c>
      <c r="R359" s="1" t="n">
        <v>0</v>
      </c>
      <c r="S359" s="1" t="n">
        <v>0</v>
      </c>
      <c r="T359" s="1" t="n">
        <v>0</v>
      </c>
      <c r="U359" s="1" t="n">
        <v>0</v>
      </c>
      <c r="V359" s="1" t="n">
        <f aca="false">V85*$M$17</f>
        <v>0</v>
      </c>
      <c r="W359" s="1" t="n">
        <f aca="false">W85*$M$17</f>
        <v>0</v>
      </c>
    </row>
    <row r="360" customFormat="false" ht="12.75" hidden="false" customHeight="false" outlineLevel="0" collapsed="false">
      <c r="A360" s="0" t="n">
        <v>36</v>
      </c>
      <c r="B360" s="19" t="n">
        <v>37653</v>
      </c>
      <c r="D360" s="1" t="n">
        <f aca="false">D86*$M$17</f>
        <v>0</v>
      </c>
      <c r="E360" s="1" t="n">
        <f aca="false">E86*$M$17</f>
        <v>0</v>
      </c>
      <c r="F360" s="1" t="n">
        <f aca="false">F86*$M$17</f>
        <v>0</v>
      </c>
      <c r="G360" s="1" t="n">
        <f aca="false">G86*$M$17</f>
        <v>0</v>
      </c>
      <c r="H360" s="1" t="n">
        <f aca="false">H86*$M$17</f>
        <v>0</v>
      </c>
      <c r="I360" s="1" t="n">
        <f aca="false">I86*$M$17</f>
        <v>0</v>
      </c>
      <c r="J360" s="1" t="n">
        <f aca="false">J86*$M$17</f>
        <v>0</v>
      </c>
      <c r="K360" s="1" t="n">
        <f aca="false">K86*$M$17</f>
        <v>0</v>
      </c>
      <c r="L360" s="1" t="n">
        <f aca="false">L86*$M$17</f>
        <v>0</v>
      </c>
      <c r="M360" s="1" t="n">
        <f aca="false">M86*$M$17</f>
        <v>0</v>
      </c>
      <c r="N360" s="1" t="n">
        <f aca="false">N86*$M$17</f>
        <v>0</v>
      </c>
      <c r="O360" s="1" t="n">
        <f aca="false">O86*$M$17</f>
        <v>0</v>
      </c>
      <c r="P360" s="1" t="n">
        <f aca="false">P86*$M$17</f>
        <v>0</v>
      </c>
      <c r="Q360" s="1" t="n">
        <f aca="false">Q86*$M$17</f>
        <v>0</v>
      </c>
      <c r="R360" s="1" t="n">
        <f aca="false">R86*$M$17</f>
        <v>0</v>
      </c>
      <c r="S360" s="1" t="n">
        <f aca="false">S86*$M$17</f>
        <v>0</v>
      </c>
      <c r="T360" s="1" t="n">
        <f aca="false">T86*$M$17</f>
        <v>0</v>
      </c>
      <c r="U360" s="1" t="n">
        <f aca="false">U86*$M$17</f>
        <v>0</v>
      </c>
      <c r="V360" s="1" t="n">
        <f aca="false">V86*$M$17</f>
        <v>0</v>
      </c>
      <c r="W360" s="1" t="n">
        <f aca="false">W86*$M$17</f>
        <v>0</v>
      </c>
    </row>
    <row r="361" customFormat="false" ht="12.75" hidden="false" customHeight="false" outlineLevel="0" collapsed="false">
      <c r="A361" s="0" t="n">
        <v>37</v>
      </c>
      <c r="B361" s="19" t="n">
        <v>37681</v>
      </c>
      <c r="D361" s="1" t="n">
        <f aca="false">D87*$M$17</f>
        <v>0</v>
      </c>
      <c r="E361" s="1" t="n">
        <f aca="false">E87*$M$17</f>
        <v>0</v>
      </c>
      <c r="F361" s="1" t="n">
        <f aca="false">F87*$M$17</f>
        <v>0</v>
      </c>
      <c r="G361" s="1" t="n">
        <f aca="false">G87*$M$17</f>
        <v>0</v>
      </c>
      <c r="H361" s="1" t="n">
        <f aca="false">H87*$M$17</f>
        <v>0</v>
      </c>
      <c r="I361" s="1" t="n">
        <f aca="false">I87*$M$17</f>
        <v>0</v>
      </c>
      <c r="J361" s="1" t="n">
        <f aca="false">J87*$M$17</f>
        <v>0</v>
      </c>
      <c r="K361" s="1" t="n">
        <f aca="false">K87*$M$17</f>
        <v>0</v>
      </c>
      <c r="L361" s="1" t="n">
        <f aca="false">L87*$M$17</f>
        <v>0</v>
      </c>
      <c r="M361" s="1" t="n">
        <f aca="false">M87*$M$17</f>
        <v>0</v>
      </c>
      <c r="N361" s="1" t="n">
        <f aca="false">N87*$M$17</f>
        <v>0</v>
      </c>
      <c r="O361" s="1" t="n">
        <f aca="false">O87*$M$17</f>
        <v>0</v>
      </c>
      <c r="P361" s="1" t="n">
        <f aca="false">P87*$M$17</f>
        <v>0</v>
      </c>
      <c r="Q361" s="1" t="n">
        <f aca="false">Q87*$M$17</f>
        <v>0</v>
      </c>
      <c r="R361" s="1" t="n">
        <f aca="false">R87*$M$17</f>
        <v>0</v>
      </c>
      <c r="S361" s="1" t="n">
        <f aca="false">S87*$M$17</f>
        <v>0</v>
      </c>
      <c r="T361" s="1" t="n">
        <f aca="false">T87*$M$17</f>
        <v>0</v>
      </c>
      <c r="U361" s="1" t="n">
        <f aca="false">U87*$M$17</f>
        <v>0</v>
      </c>
      <c r="V361" s="1" t="n">
        <f aca="false">V87*$M$17</f>
        <v>0</v>
      </c>
      <c r="W361" s="1" t="n">
        <f aca="false">W87*$M$17</f>
        <v>0</v>
      </c>
    </row>
    <row r="362" customFormat="false" ht="12.75" hidden="false" customHeight="false" outlineLevel="0" collapsed="false">
      <c r="A362" s="0" t="n">
        <v>38</v>
      </c>
      <c r="B362" s="19" t="n">
        <v>37712</v>
      </c>
      <c r="D362" s="1" t="n">
        <f aca="false">D88*$M$17</f>
        <v>0</v>
      </c>
      <c r="E362" s="1" t="n">
        <f aca="false">E88*$M$17</f>
        <v>0</v>
      </c>
      <c r="F362" s="1" t="n">
        <f aca="false">F88*$M$17</f>
        <v>0</v>
      </c>
      <c r="G362" s="1" t="n">
        <f aca="false">G88*$M$17</f>
        <v>0</v>
      </c>
      <c r="H362" s="1" t="n">
        <f aca="false">H88*$M$17</f>
        <v>0</v>
      </c>
      <c r="I362" s="1" t="n">
        <f aca="false">I88*$M$17</f>
        <v>0</v>
      </c>
      <c r="J362" s="1" t="n">
        <f aca="false">J88*$M$17</f>
        <v>0</v>
      </c>
      <c r="K362" s="1" t="n">
        <f aca="false">K88*$M$17</f>
        <v>0</v>
      </c>
      <c r="L362" s="1" t="n">
        <f aca="false">L88*$M$17</f>
        <v>0</v>
      </c>
      <c r="M362" s="1" t="n">
        <f aca="false">M88*$M$17</f>
        <v>0</v>
      </c>
      <c r="N362" s="1" t="n">
        <f aca="false">N88*$M$17</f>
        <v>0</v>
      </c>
      <c r="O362" s="1" t="n">
        <f aca="false">O88*$M$17</f>
        <v>0</v>
      </c>
      <c r="P362" s="1" t="n">
        <f aca="false">P88*$M$17</f>
        <v>0</v>
      </c>
      <c r="Q362" s="1" t="n">
        <f aca="false">Q88*$M$17</f>
        <v>0</v>
      </c>
      <c r="R362" s="1" t="n">
        <f aca="false">R88*$M$17</f>
        <v>0</v>
      </c>
      <c r="S362" s="1" t="n">
        <f aca="false">S88*$M$17</f>
        <v>0</v>
      </c>
      <c r="T362" s="1" t="n">
        <f aca="false">T88*$M$17</f>
        <v>0</v>
      </c>
      <c r="U362" s="1" t="n">
        <f aca="false">U88*$M$17</f>
        <v>0</v>
      </c>
      <c r="V362" s="1" t="n">
        <v>0</v>
      </c>
      <c r="W362" s="1" t="n">
        <v>0</v>
      </c>
    </row>
    <row r="363" customFormat="false" ht="12.75" hidden="false" customHeight="false" outlineLevel="0" collapsed="false">
      <c r="A363" s="0" t="n">
        <v>39</v>
      </c>
      <c r="B363" s="19" t="n">
        <v>37742</v>
      </c>
      <c r="D363" s="1" t="n">
        <f aca="false">D89*$M$17</f>
        <v>0</v>
      </c>
      <c r="E363" s="1" t="n">
        <f aca="false">E89*$M$17</f>
        <v>0</v>
      </c>
      <c r="F363" s="1" t="n">
        <f aca="false">F89*$M$17</f>
        <v>0</v>
      </c>
      <c r="G363" s="1" t="n">
        <f aca="false">G89*$M$17</f>
        <v>0</v>
      </c>
      <c r="H363" s="1" t="n">
        <f aca="false">H89*$M$17</f>
        <v>0</v>
      </c>
      <c r="I363" s="1" t="n">
        <f aca="false">I89*$M$17</f>
        <v>0</v>
      </c>
      <c r="J363" s="1" t="n">
        <f aca="false">J89*$M$17</f>
        <v>0</v>
      </c>
      <c r="K363" s="1" t="n">
        <f aca="false">K89*$M$17</f>
        <v>0</v>
      </c>
      <c r="L363" s="1" t="n">
        <f aca="false">L89*$M$17</f>
        <v>0</v>
      </c>
      <c r="M363" s="1" t="n">
        <f aca="false">M89*$M$17</f>
        <v>0</v>
      </c>
      <c r="N363" s="1" t="n">
        <f aca="false">N89*$M$17</f>
        <v>0</v>
      </c>
      <c r="O363" s="1" t="n">
        <f aca="false">O89*$M$17</f>
        <v>0</v>
      </c>
      <c r="P363" s="1" t="n">
        <f aca="false">P89*$M$17</f>
        <v>0</v>
      </c>
      <c r="Q363" s="1" t="n">
        <f aca="false">Q89*$M$17</f>
        <v>0</v>
      </c>
      <c r="R363" s="1" t="n">
        <f aca="false">R89*$M$17</f>
        <v>0</v>
      </c>
      <c r="S363" s="1" t="n">
        <f aca="false">S89*$M$17</f>
        <v>0</v>
      </c>
      <c r="T363" s="1" t="n">
        <f aca="false">T89*$M$17</f>
        <v>0</v>
      </c>
      <c r="U363" s="1" t="n">
        <f aca="false">U89*$M$17</f>
        <v>0</v>
      </c>
      <c r="V363" s="1" t="n">
        <f aca="false">V89*$M$17</f>
        <v>0</v>
      </c>
      <c r="W363" s="1" t="n">
        <f aca="false">W89*$M$17</f>
        <v>0</v>
      </c>
    </row>
    <row r="364" customFormat="false" ht="12.75" hidden="false" customHeight="false" outlineLevel="0" collapsed="false">
      <c r="A364" s="0" t="n">
        <v>40</v>
      </c>
      <c r="B364" s="19" t="n">
        <v>37773</v>
      </c>
      <c r="D364" s="1" t="n">
        <f aca="false">D90*$M$17</f>
        <v>0</v>
      </c>
      <c r="E364" s="1" t="n">
        <f aca="false">E90*$M$17</f>
        <v>0</v>
      </c>
      <c r="F364" s="1" t="n">
        <f aca="false">F90*$M$17</f>
        <v>0</v>
      </c>
      <c r="G364" s="1" t="n">
        <f aca="false">G90*$M$17</f>
        <v>0</v>
      </c>
      <c r="H364" s="1" t="n">
        <f aca="false">H90*$M$17</f>
        <v>0</v>
      </c>
      <c r="I364" s="1" t="n">
        <f aca="false">I90*$M$17</f>
        <v>0</v>
      </c>
      <c r="J364" s="1" t="n">
        <f aca="false">J90*$M$17</f>
        <v>0</v>
      </c>
      <c r="K364" s="1" t="n">
        <f aca="false">K90*$M$17</f>
        <v>0</v>
      </c>
      <c r="L364" s="1" t="n">
        <f aca="false">L90*$M$17</f>
        <v>0</v>
      </c>
      <c r="M364" s="1" t="n">
        <f aca="false">M90*$M$17</f>
        <v>0</v>
      </c>
      <c r="N364" s="1" t="n">
        <f aca="false">N90*$M$17</f>
        <v>0</v>
      </c>
      <c r="O364" s="1" t="n">
        <f aca="false">O90*$M$17</f>
        <v>0</v>
      </c>
      <c r="P364" s="1" t="n">
        <f aca="false">P90*$M$17</f>
        <v>0</v>
      </c>
      <c r="Q364" s="1" t="n">
        <f aca="false">Q90*$M$17</f>
        <v>0</v>
      </c>
      <c r="R364" s="1" t="n">
        <f aca="false">R90*$M$17</f>
        <v>0</v>
      </c>
      <c r="S364" s="1" t="n">
        <f aca="false">S90*$M$17</f>
        <v>0</v>
      </c>
      <c r="T364" s="1" t="n">
        <f aca="false">T90*$M$17</f>
        <v>0</v>
      </c>
      <c r="U364" s="1" t="n">
        <f aca="false">U90*$M$17</f>
        <v>0</v>
      </c>
      <c r="V364" s="1" t="n">
        <f aca="false">V90*$M$17</f>
        <v>0</v>
      </c>
      <c r="W364" s="1" t="n">
        <f aca="false">W90*$M$17</f>
        <v>0</v>
      </c>
    </row>
    <row r="365" customFormat="false" ht="12.75" hidden="false" customHeight="false" outlineLevel="0" collapsed="false">
      <c r="A365" s="0" t="n">
        <v>41</v>
      </c>
      <c r="B365" s="19" t="n">
        <v>37803</v>
      </c>
      <c r="D365" s="1" t="n">
        <f aca="false">D91*$M$17</f>
        <v>0</v>
      </c>
      <c r="E365" s="1" t="n">
        <f aca="false">E91*$M$17</f>
        <v>0</v>
      </c>
      <c r="F365" s="1" t="n">
        <f aca="false">F91*$M$17</f>
        <v>0</v>
      </c>
      <c r="G365" s="1" t="n">
        <f aca="false">G91*$M$17</f>
        <v>0</v>
      </c>
      <c r="H365" s="1" t="n">
        <f aca="false">H91*$M$17</f>
        <v>0</v>
      </c>
      <c r="I365" s="1" t="n">
        <f aca="false">I91*$M$17</f>
        <v>0</v>
      </c>
      <c r="J365" s="1" t="n">
        <f aca="false">J91*$M$17</f>
        <v>0</v>
      </c>
      <c r="K365" s="1" t="n">
        <f aca="false">K91*$M$17</f>
        <v>0</v>
      </c>
      <c r="L365" s="1" t="n">
        <f aca="false">L91*$M$17</f>
        <v>0</v>
      </c>
      <c r="M365" s="1" t="n">
        <f aca="false">M91*$M$17</f>
        <v>0</v>
      </c>
      <c r="N365" s="1" t="n">
        <f aca="false">N91*$M$17</f>
        <v>0</v>
      </c>
      <c r="O365" s="1" t="n">
        <f aca="false">O91*$M$17</f>
        <v>0</v>
      </c>
      <c r="P365" s="1" t="n">
        <f aca="false">P91*$M$17</f>
        <v>0</v>
      </c>
      <c r="Q365" s="1" t="n">
        <f aca="false">Q91*$M$17</f>
        <v>0</v>
      </c>
      <c r="R365" s="1" t="n">
        <f aca="false">R91*$M$17</f>
        <v>0</v>
      </c>
      <c r="S365" s="1" t="n">
        <f aca="false">S91*$M$17</f>
        <v>0</v>
      </c>
      <c r="T365" s="1" t="n">
        <f aca="false">T91*$M$17</f>
        <v>0</v>
      </c>
      <c r="U365" s="1" t="n">
        <f aca="false">U91*$M$17</f>
        <v>0</v>
      </c>
      <c r="V365" s="1" t="n">
        <f aca="false">V91*$M$17</f>
        <v>0</v>
      </c>
      <c r="W365" s="1" t="n">
        <f aca="false">W91*$M$17</f>
        <v>0</v>
      </c>
    </row>
    <row r="366" customFormat="false" ht="12.75" hidden="false" customHeight="false" outlineLevel="0" collapsed="false">
      <c r="A366" s="0" t="n">
        <v>42</v>
      </c>
      <c r="B366" s="19" t="n">
        <v>37834</v>
      </c>
      <c r="D366" s="1" t="n">
        <f aca="false">D92*$M$17</f>
        <v>0</v>
      </c>
      <c r="E366" s="1" t="n">
        <f aca="false">E92*$M$17</f>
        <v>0</v>
      </c>
      <c r="F366" s="1" t="n">
        <f aca="false">F92*$M$17</f>
        <v>0</v>
      </c>
      <c r="G366" s="1" t="n">
        <f aca="false">G92*$M$17</f>
        <v>0</v>
      </c>
      <c r="H366" s="1" t="n">
        <f aca="false">H92*$M$17</f>
        <v>0</v>
      </c>
      <c r="I366" s="1" t="n">
        <f aca="false">I92*$M$17</f>
        <v>0</v>
      </c>
      <c r="J366" s="1" t="n">
        <f aca="false">J92*$M$17</f>
        <v>0</v>
      </c>
      <c r="K366" s="1" t="n">
        <f aca="false">K92*$M$17</f>
        <v>0</v>
      </c>
      <c r="L366" s="1" t="n">
        <f aca="false">L92*$M$17</f>
        <v>0</v>
      </c>
      <c r="M366" s="1" t="n">
        <f aca="false">M92*$M$17</f>
        <v>0</v>
      </c>
      <c r="N366" s="1" t="n">
        <f aca="false">N92*$M$17</f>
        <v>0</v>
      </c>
      <c r="O366" s="1" t="n">
        <f aca="false">O92*$M$17</f>
        <v>0</v>
      </c>
      <c r="P366" s="1" t="n">
        <f aca="false">P92*$M$17</f>
        <v>0</v>
      </c>
      <c r="Q366" s="1" t="n">
        <f aca="false">Q92*$M$17</f>
        <v>0</v>
      </c>
      <c r="R366" s="1" t="n">
        <f aca="false">R92*$M$17</f>
        <v>0</v>
      </c>
      <c r="S366" s="1" t="n">
        <f aca="false">S92*$M$17</f>
        <v>0</v>
      </c>
      <c r="T366" s="1" t="n">
        <f aca="false">T92*$M$17</f>
        <v>0</v>
      </c>
      <c r="U366" s="1" t="n">
        <f aca="false">U92*$M$17</f>
        <v>0</v>
      </c>
      <c r="V366" s="1" t="n">
        <f aca="false">V92*$M$17</f>
        <v>0</v>
      </c>
      <c r="W366" s="1" t="n">
        <f aca="false">W92*$M$17</f>
        <v>0</v>
      </c>
    </row>
    <row r="367" customFormat="false" ht="12.75" hidden="false" customHeight="false" outlineLevel="0" collapsed="false">
      <c r="A367" s="0" t="n">
        <v>43</v>
      </c>
      <c r="B367" s="19" t="n">
        <v>37865</v>
      </c>
      <c r="D367" s="1" t="n">
        <f aca="false">D93*$M$17</f>
        <v>0</v>
      </c>
      <c r="E367" s="1" t="n">
        <f aca="false">E93*$M$17</f>
        <v>0</v>
      </c>
      <c r="F367" s="1" t="n">
        <f aca="false">F93*$M$17</f>
        <v>0</v>
      </c>
      <c r="G367" s="1" t="n">
        <f aca="false">G93*$M$17</f>
        <v>0</v>
      </c>
      <c r="H367" s="1" t="n">
        <f aca="false">H93*$M$17</f>
        <v>0</v>
      </c>
      <c r="I367" s="1" t="n">
        <f aca="false">I93*$M$17</f>
        <v>0</v>
      </c>
      <c r="J367" s="1" t="n">
        <f aca="false">J93*$M$17</f>
        <v>0</v>
      </c>
      <c r="K367" s="1" t="n">
        <f aca="false">K93*$M$17</f>
        <v>0</v>
      </c>
      <c r="L367" s="1" t="n">
        <f aca="false">L93*$M$17</f>
        <v>0</v>
      </c>
      <c r="M367" s="1" t="n">
        <f aca="false">M93*$M$17</f>
        <v>0</v>
      </c>
      <c r="N367" s="1" t="n">
        <f aca="false">N93*$M$17</f>
        <v>0</v>
      </c>
      <c r="O367" s="1" t="n">
        <f aca="false">O93*$M$17</f>
        <v>0</v>
      </c>
      <c r="P367" s="1" t="n">
        <f aca="false">P93*$M$17</f>
        <v>0</v>
      </c>
      <c r="Q367" s="1" t="n">
        <f aca="false">Q93*$M$17</f>
        <v>0</v>
      </c>
      <c r="R367" s="1" t="n">
        <f aca="false">R93*$M$17</f>
        <v>0</v>
      </c>
      <c r="S367" s="1" t="n">
        <f aca="false">S93*$M$17</f>
        <v>0</v>
      </c>
      <c r="T367" s="1" t="n">
        <f aca="false">T93*$M$17</f>
        <v>0</v>
      </c>
      <c r="U367" s="1" t="n">
        <f aca="false">U93*$M$17</f>
        <v>0</v>
      </c>
      <c r="V367" s="1" t="n">
        <f aca="false">V93*$M$17</f>
        <v>0</v>
      </c>
      <c r="W367" s="1" t="n">
        <f aca="false">W93*$M$17</f>
        <v>0</v>
      </c>
    </row>
    <row r="368" customFormat="false" ht="12.75" hidden="false" customHeight="false" outlineLevel="0" collapsed="false">
      <c r="A368" s="0" t="n">
        <v>44</v>
      </c>
      <c r="B368" s="19" t="n">
        <v>37895</v>
      </c>
      <c r="D368" s="1" t="n">
        <f aca="false">D94*$M$17</f>
        <v>0</v>
      </c>
      <c r="E368" s="1" t="n">
        <f aca="false">E94*$M$17</f>
        <v>0</v>
      </c>
      <c r="F368" s="1" t="n">
        <f aca="false">F94*$M$17</f>
        <v>0</v>
      </c>
      <c r="G368" s="1" t="n">
        <f aca="false">G94*$M$17</f>
        <v>0</v>
      </c>
      <c r="H368" s="1" t="n">
        <f aca="false">H94*$M$17</f>
        <v>0</v>
      </c>
      <c r="I368" s="1" t="n">
        <f aca="false">I94*$M$17</f>
        <v>0</v>
      </c>
      <c r="J368" s="1" t="n">
        <f aca="false">J94*$M$17</f>
        <v>0</v>
      </c>
      <c r="K368" s="1" t="n">
        <f aca="false">K94*$M$17</f>
        <v>0</v>
      </c>
      <c r="L368" s="1" t="n">
        <f aca="false">L94*$M$17</f>
        <v>0</v>
      </c>
      <c r="M368" s="1" t="n">
        <f aca="false">M94*$M$17</f>
        <v>0</v>
      </c>
      <c r="N368" s="1" t="n">
        <f aca="false">N94*$M$17</f>
        <v>0</v>
      </c>
      <c r="O368" s="1" t="n">
        <f aca="false">O94*$M$17</f>
        <v>0</v>
      </c>
      <c r="P368" s="1" t="n">
        <f aca="false">P94*$M$17</f>
        <v>0</v>
      </c>
      <c r="Q368" s="1" t="n">
        <f aca="false">Q94*$M$17</f>
        <v>0</v>
      </c>
      <c r="R368" s="1" t="n">
        <f aca="false">R94*$M$17</f>
        <v>0</v>
      </c>
      <c r="S368" s="1" t="n">
        <f aca="false">S94*$M$17</f>
        <v>0</v>
      </c>
      <c r="T368" s="1" t="n">
        <f aca="false">T94*$M$17</f>
        <v>0</v>
      </c>
      <c r="U368" s="1" t="n">
        <f aca="false">U94*$M$17</f>
        <v>0</v>
      </c>
      <c r="V368" s="1" t="n">
        <f aca="false">V94*$M$17</f>
        <v>0</v>
      </c>
      <c r="W368" s="1" t="n">
        <f aca="false">W94*$M$17</f>
        <v>0</v>
      </c>
    </row>
    <row r="369" customFormat="false" ht="12.75" hidden="false" customHeight="false" outlineLevel="0" collapsed="false">
      <c r="A369" s="0" t="n">
        <v>45</v>
      </c>
      <c r="B369" s="19" t="n">
        <v>37926</v>
      </c>
      <c r="D369" s="1" t="n">
        <f aca="false">D95*$M$17</f>
        <v>0</v>
      </c>
      <c r="E369" s="1" t="n">
        <f aca="false">E95*$M$17</f>
        <v>0</v>
      </c>
      <c r="F369" s="1" t="n">
        <f aca="false">F95*$M$17</f>
        <v>0</v>
      </c>
      <c r="G369" s="1" t="n">
        <f aca="false">G95*$M$17</f>
        <v>0</v>
      </c>
      <c r="H369" s="1" t="n">
        <f aca="false">H95*$M$17</f>
        <v>0</v>
      </c>
      <c r="I369" s="1" t="n">
        <f aca="false">I95*$M$17</f>
        <v>0</v>
      </c>
      <c r="J369" s="1" t="n">
        <f aca="false">J95*$M$17</f>
        <v>0</v>
      </c>
      <c r="K369" s="1" t="n">
        <f aca="false">K95*$M$17</f>
        <v>0</v>
      </c>
      <c r="L369" s="1" t="n">
        <f aca="false">L95*$M$17</f>
        <v>0</v>
      </c>
      <c r="M369" s="1" t="n">
        <f aca="false">M95*$M$17</f>
        <v>0</v>
      </c>
      <c r="N369" s="1" t="n">
        <f aca="false">N95*$M$17</f>
        <v>0</v>
      </c>
      <c r="O369" s="1" t="n">
        <f aca="false">O95*$M$17</f>
        <v>0</v>
      </c>
      <c r="P369" s="1" t="n">
        <f aca="false">P95*$M$17</f>
        <v>0</v>
      </c>
      <c r="Q369" s="1" t="n">
        <f aca="false">Q95*$M$17</f>
        <v>0</v>
      </c>
      <c r="R369" s="1" t="n">
        <f aca="false">R95*$M$17</f>
        <v>0</v>
      </c>
      <c r="S369" s="1" t="n">
        <f aca="false">S95*$M$17</f>
        <v>0</v>
      </c>
      <c r="T369" s="1" t="n">
        <f aca="false">T95*$M$17</f>
        <v>0</v>
      </c>
      <c r="U369" s="1" t="n">
        <f aca="false">U95*$M$17</f>
        <v>0</v>
      </c>
      <c r="V369" s="1" t="n">
        <f aca="false">V95*$M$17</f>
        <v>0</v>
      </c>
      <c r="W369" s="1" t="n">
        <f aca="false">W95*$M$17</f>
        <v>0</v>
      </c>
    </row>
    <row r="370" customFormat="false" ht="12.75" hidden="false" customHeight="false" outlineLevel="0" collapsed="false">
      <c r="A370" s="0" t="n">
        <v>46</v>
      </c>
      <c r="B370" s="19" t="n">
        <v>37956</v>
      </c>
      <c r="D370" s="1" t="n">
        <f aca="false">D96*$M$17</f>
        <v>0</v>
      </c>
      <c r="E370" s="1" t="n">
        <f aca="false">E96*$M$17</f>
        <v>0</v>
      </c>
      <c r="F370" s="1" t="n">
        <f aca="false">F96*$M$17</f>
        <v>0</v>
      </c>
      <c r="G370" s="1" t="n">
        <f aca="false">G96*$M$17</f>
        <v>0</v>
      </c>
      <c r="H370" s="1" t="n">
        <f aca="false">H96*$M$17</f>
        <v>0</v>
      </c>
      <c r="I370" s="1" t="n">
        <f aca="false">I96*$M$17</f>
        <v>0</v>
      </c>
      <c r="J370" s="1" t="n">
        <f aca="false">J96*$M$17</f>
        <v>0</v>
      </c>
      <c r="K370" s="1" t="n">
        <f aca="false">K96*$M$17</f>
        <v>0</v>
      </c>
      <c r="L370" s="1" t="n">
        <f aca="false">L96*$M$17</f>
        <v>0</v>
      </c>
      <c r="M370" s="1" t="n">
        <f aca="false">M96*$M$17</f>
        <v>0</v>
      </c>
      <c r="N370" s="1" t="n">
        <f aca="false">N96*$M$17</f>
        <v>0</v>
      </c>
      <c r="O370" s="1" t="n">
        <f aca="false">O96*$M$17</f>
        <v>0</v>
      </c>
      <c r="P370" s="1" t="n">
        <f aca="false">P96*$M$17</f>
        <v>0</v>
      </c>
      <c r="Q370" s="1" t="n">
        <f aca="false">Q96*$M$17</f>
        <v>0</v>
      </c>
      <c r="R370" s="1" t="n">
        <f aca="false">R96*$M$17</f>
        <v>0</v>
      </c>
      <c r="S370" s="1" t="n">
        <f aca="false">S96*$M$17</f>
        <v>0</v>
      </c>
      <c r="T370" s="1" t="n">
        <f aca="false">T96*$M$17</f>
        <v>0</v>
      </c>
      <c r="U370" s="1" t="n">
        <f aca="false">U96*$M$17</f>
        <v>0</v>
      </c>
      <c r="V370" s="1" t="n">
        <f aca="false">V96*$M$17</f>
        <v>0</v>
      </c>
      <c r="W370" s="1" t="n">
        <f aca="false">W96*$M$17</f>
        <v>0</v>
      </c>
    </row>
    <row r="371" customFormat="false" ht="12.75" hidden="false" customHeight="false" outlineLevel="0" collapsed="false">
      <c r="B371" s="46" t="s">
        <v>66</v>
      </c>
      <c r="C371" s="46"/>
      <c r="D371" s="47" t="n">
        <f aca="false">SUM(D325:D370)</f>
        <v>0</v>
      </c>
      <c r="E371" s="47" t="n">
        <f aca="false">SUM(E325:E370)</f>
        <v>0</v>
      </c>
      <c r="F371" s="47" t="n">
        <f aca="false">SUM(F325:F370)</f>
        <v>0</v>
      </c>
      <c r="G371" s="47" t="n">
        <f aca="false">SUM(G325:G370)</f>
        <v>0</v>
      </c>
      <c r="H371" s="47" t="n">
        <f aca="false">SUM(H325:H370)</f>
        <v>0</v>
      </c>
      <c r="I371" s="47" t="n">
        <f aca="false">SUM(I325:I370)</f>
        <v>0</v>
      </c>
      <c r="J371" s="47" t="n">
        <f aca="false">SUM(J325:J370)</f>
        <v>0</v>
      </c>
      <c r="K371" s="47" t="n">
        <f aca="false">SUM(K325:K370)</f>
        <v>0</v>
      </c>
      <c r="L371" s="47" t="n">
        <f aca="false">SUM(L325:L370)</f>
        <v>0</v>
      </c>
      <c r="M371" s="47" t="n">
        <f aca="false">SUM(M325:M370)</f>
        <v>0</v>
      </c>
      <c r="N371" s="47" t="n">
        <f aca="false">SUM(N325:N370)</f>
        <v>0</v>
      </c>
      <c r="O371" s="47" t="n">
        <f aca="false">SUM(O325:O370)</f>
        <v>0</v>
      </c>
      <c r="P371" s="47" t="n">
        <f aca="false">SUM(P325:P370)</f>
        <v>0</v>
      </c>
      <c r="Q371" s="47" t="n">
        <f aca="false">SUM(Q325:Q370)</f>
        <v>0</v>
      </c>
      <c r="R371" s="47" t="n">
        <f aca="false">SUM(R325:R370)</f>
        <v>0</v>
      </c>
      <c r="S371" s="47" t="n">
        <f aca="false">SUM(S325:S370)</f>
        <v>0</v>
      </c>
      <c r="T371" s="47" t="n">
        <f aca="false">SUM(T325:T370)</f>
        <v>0</v>
      </c>
      <c r="U371" s="47" t="n">
        <f aca="false">SUM(U325:U370)</f>
        <v>0</v>
      </c>
      <c r="V371" s="47" t="n">
        <f aca="false">SUM(V325:V370)</f>
        <v>0</v>
      </c>
      <c r="W371" s="47" t="n">
        <f aca="false">SUM(W325:W370)</f>
        <v>0</v>
      </c>
    </row>
    <row r="372" customFormat="false" ht="12.75" hidden="false" customHeight="false" outlineLevel="0" collapsed="false">
      <c r="B372" s="51"/>
      <c r="C372" s="5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4" customFormat="false" ht="12.75" hidden="false" customHeight="false" outlineLevel="0" collapsed="false">
      <c r="B374" s="0" t="s">
        <v>67</v>
      </c>
    </row>
    <row r="376" customFormat="false" ht="12.75" hidden="false" customHeight="false" outlineLevel="0" collapsed="false">
      <c r="A376" s="0" t="n">
        <v>1</v>
      </c>
      <c r="B376" s="19" t="n">
        <v>36586</v>
      </c>
      <c r="D376" s="18" t="n">
        <f aca="false">(D325*(1+$M$18/12)^($A$64-$A51+1))-D325</f>
        <v>0</v>
      </c>
      <c r="E376" s="18" t="n">
        <f aca="false">(E325*(1+$M$18/12)^($A$64-$A51+1))-E325</f>
        <v>0</v>
      </c>
      <c r="F376" s="18" t="n">
        <f aca="false">(F325*(1+$M$18/12)^($A$68-$A51+1))-F325</f>
        <v>0</v>
      </c>
      <c r="G376" s="18" t="n">
        <f aca="false">(G325*(1+$M$18/12)^($A$68-$A51+1))-G325</f>
        <v>0</v>
      </c>
      <c r="H376" s="18" t="n">
        <f aca="false">(H325*(1+$M$18/12)^($A$70-$A51+1))-H325</f>
        <v>0</v>
      </c>
      <c r="I376" s="18" t="n">
        <f aca="false">(I325*(1+$M$18/12)^($A$70-$A51+1))-I325</f>
        <v>0</v>
      </c>
      <c r="J376" s="18" t="n">
        <f aca="false">(J325*(1+$M$18/12)^($A$74-$A51+1))-J325</f>
        <v>0</v>
      </c>
      <c r="K376" s="18" t="n">
        <f aca="false">(K325*(1+$M$18/12)^($A$74-$A51+1))-K325</f>
        <v>0</v>
      </c>
      <c r="L376" s="18" t="n">
        <f aca="false">(L325*(1+$M$18/12)^($A$74-$A51+1))-L325</f>
        <v>0</v>
      </c>
      <c r="M376" s="18" t="n">
        <f aca="false">(M325*(1+$M$18/12)^($A$74-$A51+1))-M325</f>
        <v>0</v>
      </c>
      <c r="N376" s="18" t="n">
        <f aca="false">(N325*(1+$M$18/12)^($A$76-$A51+1))-N325</f>
        <v>0</v>
      </c>
      <c r="O376" s="18" t="n">
        <f aca="false">(O325*(1+$M$18/12)^($A$76-$A51+1))-O325</f>
        <v>0</v>
      </c>
      <c r="P376" s="18" t="n">
        <f aca="false">(P325*(1+$M$18/12)^($A$83-$A51+1))-P325</f>
        <v>0</v>
      </c>
      <c r="Q376" s="18" t="n">
        <f aca="false">(Q325*(1+$M$18/12)^($A$83-$A51+1))-Q325</f>
        <v>0</v>
      </c>
      <c r="R376" s="18" t="n">
        <f aca="false">(R325*(1+$M$18/12)^($A$85-$A51+1))-R325</f>
        <v>0</v>
      </c>
      <c r="S376" s="18" t="n">
        <f aca="false">(S325*(1+$M$18/12)^($A$85-$A51+1))-S325</f>
        <v>0</v>
      </c>
      <c r="T376" s="18" t="n">
        <f aca="false">(T325*(1+$M$18/12)^($A$85-$A51+1))-T325</f>
        <v>0</v>
      </c>
      <c r="U376" s="18" t="n">
        <f aca="false">(U325*(1+$M$18/12)^($A$85-$A51+1))-U325</f>
        <v>0</v>
      </c>
      <c r="V376" s="18" t="n">
        <f aca="false">(V325*(1+$M$18/12)^($A$88-$A51+1))-V325</f>
        <v>0</v>
      </c>
      <c r="W376" s="18" t="n">
        <f aca="false">(W325*(1+$M$18/12)^($A$88-$A51+1))-W325</f>
        <v>0</v>
      </c>
    </row>
    <row r="377" customFormat="false" ht="12.75" hidden="false" customHeight="false" outlineLevel="0" collapsed="false">
      <c r="A377" s="0" t="n">
        <v>2</v>
      </c>
      <c r="B377" s="19" t="n">
        <v>36617</v>
      </c>
      <c r="D377" s="18" t="n">
        <f aca="false">(D326*(1+$M$18/12)^($A$64-$A52+1))-D326</f>
        <v>0</v>
      </c>
      <c r="E377" s="18" t="n">
        <f aca="false">(E326*(1+$M$18/12)^($A$64-$A52+1))-E326</f>
        <v>0</v>
      </c>
      <c r="F377" s="18" t="n">
        <f aca="false">(F326*(1+$M$18/12)^($A$68-$A52+1))-F326</f>
        <v>0</v>
      </c>
      <c r="G377" s="18" t="n">
        <f aca="false">(G326*(1+$M$18/12)^($A$68-$A52+1))-G326</f>
        <v>0</v>
      </c>
      <c r="H377" s="18" t="n">
        <f aca="false">(H326*(1+$M$18/12)^($A$70-$A52+1))-H326</f>
        <v>0</v>
      </c>
      <c r="I377" s="18" t="n">
        <f aca="false">(I326*(1+$M$18/12)^($A$70-$A52+1))-I326</f>
        <v>0</v>
      </c>
      <c r="J377" s="18" t="n">
        <f aca="false">(J326*(1+$M$18/12)^($A$74-$A52+1))-J326</f>
        <v>0</v>
      </c>
      <c r="K377" s="18" t="n">
        <f aca="false">(K326*(1+$M$18/12)^($A$74-$A52+1))-K326</f>
        <v>0</v>
      </c>
      <c r="L377" s="18" t="n">
        <f aca="false">(L326*(1+$M$18/12)^($A$74-$A52+1))-L326</f>
        <v>0</v>
      </c>
      <c r="M377" s="18" t="n">
        <f aca="false">(M326*(1+$M$18/12)^($A$74-$A52+1))-M326</f>
        <v>0</v>
      </c>
      <c r="N377" s="18" t="n">
        <f aca="false">(N326*(1+$M$18/12)^($A$76-$A52+1))-N326</f>
        <v>0</v>
      </c>
      <c r="O377" s="18" t="n">
        <f aca="false">(O326*(1+$M$18/12)^($A$76-$A52+1))-O326</f>
        <v>0</v>
      </c>
      <c r="P377" s="18" t="n">
        <f aca="false">(P326*(1+$M$18/12)^($A$83-$A52+1))-P326</f>
        <v>0</v>
      </c>
      <c r="Q377" s="18" t="n">
        <f aca="false">(Q326*(1+$M$18/12)^($A$83-$A52+1))-Q326</f>
        <v>0</v>
      </c>
      <c r="R377" s="18" t="n">
        <f aca="false">(R326*(1+$M$18/12)^($A$85-$A52+1))-R326</f>
        <v>0</v>
      </c>
      <c r="S377" s="18" t="n">
        <f aca="false">(S326*(1+$M$18/12)^($A$85-$A52+1))-S326</f>
        <v>0</v>
      </c>
      <c r="T377" s="18" t="n">
        <f aca="false">(T326*(1+$M$18/12)^($A$85-$A52+1))-T326</f>
        <v>0</v>
      </c>
      <c r="U377" s="18" t="n">
        <f aca="false">(U326*(1+$M$18/12)^($A$85-$A52+1))-U326</f>
        <v>0</v>
      </c>
      <c r="V377" s="18" t="n">
        <f aca="false">(V326*(1+$M$18/12)^($A$88-$A52+1))-V326</f>
        <v>0</v>
      </c>
      <c r="W377" s="18" t="n">
        <f aca="false">(W326*(1+$M$18/12)^($A$88-$A52+1))-W326</f>
        <v>0</v>
      </c>
    </row>
    <row r="378" customFormat="false" ht="12.75" hidden="false" customHeight="false" outlineLevel="0" collapsed="false">
      <c r="A378" s="0" t="n">
        <v>3</v>
      </c>
      <c r="B378" s="19" t="n">
        <v>36647</v>
      </c>
      <c r="D378" s="18" t="n">
        <f aca="false">(D327*(1+$M$18/12)^($A$64-$A53+1))-D327</f>
        <v>0</v>
      </c>
      <c r="E378" s="18" t="n">
        <f aca="false">(E327*(1+$M$18/12)^($A$64-$A53+1))-E327</f>
        <v>0</v>
      </c>
      <c r="F378" s="18" t="n">
        <f aca="false">(F327*(1+$M$18/12)^($A$68-$A53+1))-F327</f>
        <v>0</v>
      </c>
      <c r="G378" s="18" t="n">
        <f aca="false">(G327*(1+$M$18/12)^($A$68-$A53+1))-G327</f>
        <v>0</v>
      </c>
      <c r="H378" s="18" t="n">
        <f aca="false">(H327*(1+$M$18/12)^($A$70-$A53+1))-H327</f>
        <v>0</v>
      </c>
      <c r="I378" s="18" t="n">
        <f aca="false">(I327*(1+$M$18/12)^($A$70-$A53+1))-I327</f>
        <v>0</v>
      </c>
      <c r="J378" s="18" t="n">
        <f aca="false">(J327*(1+$M$18/12)^($A$74-$A53+1))-J327</f>
        <v>0</v>
      </c>
      <c r="K378" s="18" t="n">
        <f aca="false">(K327*(1+$M$18/12)^($A$74-$A53+1))-K327</f>
        <v>0</v>
      </c>
      <c r="L378" s="18" t="n">
        <f aca="false">(L327*(1+$M$18/12)^($A$74-$A53+1))-L327</f>
        <v>0</v>
      </c>
      <c r="M378" s="18" t="n">
        <f aca="false">(M327*(1+$M$18/12)^($A$74-$A53+1))-M327</f>
        <v>0</v>
      </c>
      <c r="N378" s="18" t="n">
        <f aca="false">(N327*(1+$M$18/12)^($A$76-$A53+1))-N327</f>
        <v>0</v>
      </c>
      <c r="O378" s="18" t="n">
        <f aca="false">(O327*(1+$M$18/12)^($A$76-$A53+1))-O327</f>
        <v>0</v>
      </c>
      <c r="P378" s="18" t="n">
        <f aca="false">(P327*(1+$M$18/12)^($A$83-$A53+1))-P327</f>
        <v>0</v>
      </c>
      <c r="Q378" s="18" t="n">
        <f aca="false">(Q327*(1+$M$18/12)^($A$83-$A53+1))-Q327</f>
        <v>0</v>
      </c>
      <c r="R378" s="18" t="n">
        <f aca="false">(R327*(1+$M$18/12)^($A$85-$A53+1))-R327</f>
        <v>0</v>
      </c>
      <c r="S378" s="18" t="n">
        <f aca="false">(S327*(1+$M$18/12)^($A$85-$A53+1))-S327</f>
        <v>0</v>
      </c>
      <c r="T378" s="18" t="n">
        <f aca="false">(T327*(1+$M$18/12)^($A$85-$A53+1))-T327</f>
        <v>0</v>
      </c>
      <c r="U378" s="18" t="n">
        <f aca="false">(U327*(1+$M$18/12)^($A$85-$A53+1))-U327</f>
        <v>0</v>
      </c>
      <c r="V378" s="18" t="n">
        <f aca="false">(V327*(1+$M$18/12)^($A$88-$A53+1))-V327</f>
        <v>0</v>
      </c>
      <c r="W378" s="18" t="n">
        <f aca="false">(W327*(1+$M$18/12)^($A$88-$A53+1))-W327</f>
        <v>0</v>
      </c>
    </row>
    <row r="379" customFormat="false" ht="12.75" hidden="false" customHeight="false" outlineLevel="0" collapsed="false">
      <c r="A379" s="0" t="n">
        <v>4</v>
      </c>
      <c r="B379" s="19" t="n">
        <v>36678</v>
      </c>
      <c r="D379" s="18" t="n">
        <f aca="false">(D328*(1+$M$18/12)^($A$64-$A54+1))-D328</f>
        <v>0</v>
      </c>
      <c r="E379" s="18" t="n">
        <f aca="false">(E328*(1+$M$18/12)^($A$64-$A54+1))-E328</f>
        <v>0</v>
      </c>
      <c r="F379" s="18" t="n">
        <f aca="false">(F328*(1+$M$18/12)^($A$68-$A54+1))-F328</f>
        <v>0</v>
      </c>
      <c r="G379" s="18" t="n">
        <f aca="false">(G328*(1+$M$18/12)^($A$68-$A54+1))-G328</f>
        <v>0</v>
      </c>
      <c r="H379" s="18" t="n">
        <f aca="false">(H328*(1+$M$18/12)^($A$70-$A54+1))-H328</f>
        <v>0</v>
      </c>
      <c r="I379" s="18" t="n">
        <f aca="false">(I328*(1+$M$18/12)^($A$70-$A54+1))-I328</f>
        <v>0</v>
      </c>
      <c r="J379" s="18" t="n">
        <f aca="false">(J328*(1+$M$18/12)^($A$74-$A54+1))-J328</f>
        <v>0</v>
      </c>
      <c r="K379" s="18" t="n">
        <f aca="false">(K328*(1+$M$18/12)^($A$74-$A54+1))-K328</f>
        <v>0</v>
      </c>
      <c r="L379" s="18" t="n">
        <f aca="false">(L328*(1+$M$18/12)^($A$74-$A54+1))-L328</f>
        <v>0</v>
      </c>
      <c r="M379" s="18" t="n">
        <f aca="false">(M328*(1+$M$18/12)^($A$74-$A54+1))-M328</f>
        <v>0</v>
      </c>
      <c r="N379" s="18" t="n">
        <f aca="false">(N328*(1+$M$18/12)^($A$76-$A54+1))-N328</f>
        <v>0</v>
      </c>
      <c r="O379" s="18" t="n">
        <f aca="false">(O328*(1+$M$18/12)^($A$76-$A54+1))-O328</f>
        <v>0</v>
      </c>
      <c r="P379" s="18" t="n">
        <f aca="false">(P328*(1+$M$18/12)^($A$83-$A54+1))-P328</f>
        <v>0</v>
      </c>
      <c r="Q379" s="18" t="n">
        <f aca="false">(Q328*(1+$M$18/12)^($A$83-$A54+1))-Q328</f>
        <v>0</v>
      </c>
      <c r="R379" s="18" t="n">
        <f aca="false">(R328*(1+$M$18/12)^($A$85-$A54+1))-R328</f>
        <v>0</v>
      </c>
      <c r="S379" s="18" t="n">
        <f aca="false">(S328*(1+$M$18/12)^($A$85-$A54+1))-S328</f>
        <v>0</v>
      </c>
      <c r="T379" s="18" t="n">
        <f aca="false">(T328*(1+$M$18/12)^($A$85-$A54+1))-T328</f>
        <v>0</v>
      </c>
      <c r="U379" s="18" t="n">
        <f aca="false">(U328*(1+$M$18/12)^($A$85-$A54+1))-U328</f>
        <v>0</v>
      </c>
      <c r="V379" s="18" t="n">
        <f aca="false">(V328*(1+$M$18/12)^($A$88-$A54+1))-V328</f>
        <v>0</v>
      </c>
      <c r="W379" s="18" t="n">
        <f aca="false">(W328*(1+$M$18/12)^($A$88-$A54+1))-W328</f>
        <v>0</v>
      </c>
    </row>
    <row r="380" customFormat="false" ht="12.75" hidden="false" customHeight="false" outlineLevel="0" collapsed="false">
      <c r="A380" s="0" t="n">
        <v>5</v>
      </c>
      <c r="B380" s="19" t="n">
        <v>36708</v>
      </c>
      <c r="D380" s="18" t="n">
        <f aca="false">(D329*(1+$M$18/12)^($A$64-$A55+1))-D329</f>
        <v>0</v>
      </c>
      <c r="E380" s="18" t="n">
        <f aca="false">(E329*(1+$M$18/12)^($A$64-$A55+1))-E329</f>
        <v>0</v>
      </c>
      <c r="F380" s="18" t="n">
        <f aca="false">(F329*(1+$M$18/12)^($A$68-$A55+1))-F329</f>
        <v>0</v>
      </c>
      <c r="G380" s="18" t="n">
        <f aca="false">(G329*(1+$M$18/12)^($A$68-$A55+1))-G329</f>
        <v>0</v>
      </c>
      <c r="H380" s="18" t="n">
        <f aca="false">(H329*(1+$M$18/12)^($A$70-$A55+1))-H329</f>
        <v>0</v>
      </c>
      <c r="I380" s="18" t="n">
        <f aca="false">(I329*(1+$M$18/12)^($A$70-$A55+1))-I329</f>
        <v>0</v>
      </c>
      <c r="J380" s="18" t="n">
        <f aca="false">(J329*(1+$M$18/12)^($A$74-$A55+1))-J329</f>
        <v>0</v>
      </c>
      <c r="K380" s="18" t="n">
        <f aca="false">(K329*(1+$M$18/12)^($A$74-$A55+1))-K329</f>
        <v>0</v>
      </c>
      <c r="L380" s="18" t="n">
        <f aca="false">(L329*(1+$M$18/12)^($A$74-$A55+1))-L329</f>
        <v>0</v>
      </c>
      <c r="M380" s="18" t="n">
        <f aca="false">(M329*(1+$M$18/12)^($A$74-$A55+1))-M329</f>
        <v>0</v>
      </c>
      <c r="N380" s="18" t="n">
        <f aca="false">(N329*(1+$M$18/12)^($A$76-$A55+1))-N329</f>
        <v>0</v>
      </c>
      <c r="O380" s="18" t="n">
        <f aca="false">(O329*(1+$M$18/12)^($A$76-$A55+1))-O329</f>
        <v>0</v>
      </c>
      <c r="P380" s="18" t="n">
        <f aca="false">(P329*(1+$M$18/12)^($A$83-$A55+1))-P329</f>
        <v>0</v>
      </c>
      <c r="Q380" s="18" t="n">
        <f aca="false">(Q329*(1+$M$18/12)^($A$83-$A55+1))-Q329</f>
        <v>0</v>
      </c>
      <c r="R380" s="18" t="n">
        <f aca="false">(R329*(1+$M$18/12)^($A$85-$A55+1))-R329</f>
        <v>0</v>
      </c>
      <c r="S380" s="18" t="n">
        <f aca="false">(S329*(1+$M$18/12)^($A$85-$A55+1))-S329</f>
        <v>0</v>
      </c>
      <c r="T380" s="18" t="n">
        <f aca="false">(T329*(1+$M$18/12)^($A$85-$A55+1))-T329</f>
        <v>0</v>
      </c>
      <c r="U380" s="18" t="n">
        <f aca="false">(U329*(1+$M$18/12)^($A$85-$A55+1))-U329</f>
        <v>0</v>
      </c>
      <c r="V380" s="18" t="n">
        <f aca="false">(V329*(1+$M$18/12)^($A$88-$A55+1))-V329</f>
        <v>0</v>
      </c>
      <c r="W380" s="18" t="n">
        <f aca="false">(W329*(1+$M$18/12)^($A$88-$A55+1))-W329</f>
        <v>0</v>
      </c>
    </row>
    <row r="381" customFormat="false" ht="12.75" hidden="false" customHeight="false" outlineLevel="0" collapsed="false">
      <c r="A381" s="0" t="n">
        <v>6</v>
      </c>
      <c r="B381" s="19" t="n">
        <v>36739</v>
      </c>
      <c r="D381" s="18" t="n">
        <f aca="false">(D330*(1+$M$18/12)^($A$64-$A56+1))-D330</f>
        <v>0</v>
      </c>
      <c r="E381" s="18" t="n">
        <f aca="false">(E330*(1+$M$18/12)^($A$64-$A56+1))-E330</f>
        <v>0</v>
      </c>
      <c r="F381" s="18" t="n">
        <f aca="false">(F330*(1+$M$18/12)^($A$68-$A56+1))-F330</f>
        <v>0</v>
      </c>
      <c r="G381" s="18" t="n">
        <f aca="false">(G330*(1+$M$18/12)^($A$68-$A56+1))-G330</f>
        <v>0</v>
      </c>
      <c r="H381" s="18" t="n">
        <f aca="false">(H330*(1+$M$18/12)^($A$70-$A56+1))-H330</f>
        <v>0</v>
      </c>
      <c r="I381" s="18" t="n">
        <f aca="false">(I330*(1+$M$18/12)^($A$70-$A56+1))-I330</f>
        <v>0</v>
      </c>
      <c r="J381" s="18" t="n">
        <f aca="false">(J330*(1+$M$18/12)^($A$74-$A56+1))-J330</f>
        <v>0</v>
      </c>
      <c r="K381" s="18" t="n">
        <f aca="false">(K330*(1+$M$18/12)^($A$74-$A56+1))-K330</f>
        <v>0</v>
      </c>
      <c r="L381" s="18" t="n">
        <f aca="false">(L330*(1+$M$18/12)^($A$74-$A56+1))-L330</f>
        <v>0</v>
      </c>
      <c r="M381" s="18" t="n">
        <f aca="false">(M330*(1+$M$18/12)^($A$74-$A56+1))-M330</f>
        <v>0</v>
      </c>
      <c r="N381" s="18" t="n">
        <f aca="false">(N330*(1+$M$18/12)^($A$76-$A56+1))-N330</f>
        <v>0</v>
      </c>
      <c r="O381" s="18" t="n">
        <f aca="false">(O330*(1+$M$18/12)^($A$76-$A56+1))-O330</f>
        <v>0</v>
      </c>
      <c r="P381" s="18" t="n">
        <f aca="false">(P330*(1+$M$18/12)^($A$83-$A56+1))-P330</f>
        <v>0</v>
      </c>
      <c r="Q381" s="18" t="n">
        <f aca="false">(Q330*(1+$M$18/12)^($A$83-$A56+1))-Q330</f>
        <v>0</v>
      </c>
      <c r="R381" s="18" t="n">
        <f aca="false">(R330*(1+$M$18/12)^($A$85-$A56+1))-R330</f>
        <v>0</v>
      </c>
      <c r="S381" s="18" t="n">
        <f aca="false">(S330*(1+$M$18/12)^($A$85-$A56+1))-S330</f>
        <v>0</v>
      </c>
      <c r="T381" s="18" t="n">
        <f aca="false">(T330*(1+$M$18/12)^($A$85-$A56+1))-T330</f>
        <v>0</v>
      </c>
      <c r="U381" s="18" t="n">
        <f aca="false">(U330*(1+$M$18/12)^($A$85-$A56+1))-U330</f>
        <v>0</v>
      </c>
      <c r="V381" s="18" t="n">
        <f aca="false">(V330*(1+$M$18/12)^($A$88-$A56+1))-V330</f>
        <v>0</v>
      </c>
      <c r="W381" s="18" t="n">
        <f aca="false">(W330*(1+$M$18/12)^($A$88-$A56+1))-W330</f>
        <v>0</v>
      </c>
    </row>
    <row r="382" customFormat="false" ht="12.75" hidden="false" customHeight="false" outlineLevel="0" collapsed="false">
      <c r="A382" s="0" t="n">
        <v>7</v>
      </c>
      <c r="B382" s="19" t="n">
        <v>36770</v>
      </c>
      <c r="D382" s="18" t="n">
        <f aca="false">(D331*(1+$M$18/12)^($A$64-$A57+1))-D331</f>
        <v>0</v>
      </c>
      <c r="E382" s="18" t="n">
        <f aca="false">(E331*(1+$M$18/12)^($A$64-$A57+1))-E331</f>
        <v>0</v>
      </c>
      <c r="F382" s="18" t="n">
        <f aca="false">(F331*(1+$M$18/12)^($A$68-$A57+1))-F331</f>
        <v>0</v>
      </c>
      <c r="G382" s="18" t="n">
        <f aca="false">(G331*(1+$M$18/12)^($A$68-$A57+1))-G331</f>
        <v>0</v>
      </c>
      <c r="H382" s="18" t="n">
        <f aca="false">(H331*(1+$M$18/12)^($A$70-$A57+1))-H331</f>
        <v>0</v>
      </c>
      <c r="I382" s="18" t="n">
        <f aca="false">(I331*(1+$M$18/12)^($A$70-$A57+1))-I331</f>
        <v>0</v>
      </c>
      <c r="J382" s="18" t="n">
        <f aca="false">(J331*(1+$M$18/12)^($A$74-$A57+1))-J331</f>
        <v>0</v>
      </c>
      <c r="K382" s="18" t="n">
        <f aca="false">(K331*(1+$M$18/12)^($A$74-$A57+1))-K331</f>
        <v>0</v>
      </c>
      <c r="L382" s="18" t="n">
        <f aca="false">(L331*(1+$M$18/12)^($A$74-$A57+1))-L331</f>
        <v>0</v>
      </c>
      <c r="M382" s="18" t="n">
        <f aca="false">(M331*(1+$M$18/12)^($A$74-$A57+1))-M331</f>
        <v>0</v>
      </c>
      <c r="N382" s="18" t="n">
        <f aca="false">(N331*(1+$M$18/12)^($A$76-$A57+1))-N331</f>
        <v>0</v>
      </c>
      <c r="O382" s="18" t="n">
        <f aca="false">(O331*(1+$M$18/12)^($A$76-$A57+1))-O331</f>
        <v>0</v>
      </c>
      <c r="P382" s="18" t="n">
        <f aca="false">(P331*(1+$M$18/12)^($A$83-$A57+1))-P331</f>
        <v>0</v>
      </c>
      <c r="Q382" s="18" t="n">
        <f aca="false">(Q331*(1+$M$18/12)^($A$83-$A57+1))-Q331</f>
        <v>0</v>
      </c>
      <c r="R382" s="18" t="n">
        <f aca="false">(R331*(1+$M$18/12)^($A$85-$A57+1))-R331</f>
        <v>0</v>
      </c>
      <c r="S382" s="18" t="n">
        <f aca="false">(S331*(1+$M$18/12)^($A$85-$A57+1))-S331</f>
        <v>0</v>
      </c>
      <c r="T382" s="18" t="n">
        <f aca="false">(T331*(1+$M$18/12)^($A$85-$A57+1))-T331</f>
        <v>0</v>
      </c>
      <c r="U382" s="18" t="n">
        <f aca="false">(U331*(1+$M$18/12)^($A$85-$A57+1))-U331</f>
        <v>0</v>
      </c>
      <c r="V382" s="18" t="n">
        <f aca="false">(V331*(1+$M$18/12)^($A$88-$A57+1))-V331</f>
        <v>0</v>
      </c>
      <c r="W382" s="18" t="n">
        <f aca="false">(W331*(1+$M$18/12)^($A$88-$A57+1))-W331</f>
        <v>0</v>
      </c>
    </row>
    <row r="383" customFormat="false" ht="12.75" hidden="false" customHeight="false" outlineLevel="0" collapsed="false">
      <c r="A383" s="0" t="n">
        <v>8</v>
      </c>
      <c r="B383" s="19" t="n">
        <v>36800</v>
      </c>
      <c r="D383" s="18" t="n">
        <f aca="false">(D332*(1+$M$18/12)^($A$64-$A58+1))-D332</f>
        <v>0</v>
      </c>
      <c r="E383" s="18" t="n">
        <f aca="false">(E332*(1+$M$18/12)^($A$64-$A58+1))-E332</f>
        <v>0</v>
      </c>
      <c r="F383" s="18" t="n">
        <f aca="false">(F332*(1+$M$18/12)^($A$68-$A58+1))-F332</f>
        <v>0</v>
      </c>
      <c r="G383" s="18" t="n">
        <f aca="false">(G332*(1+$M$18/12)^($A$68-$A58+1))-G332</f>
        <v>0</v>
      </c>
      <c r="H383" s="18" t="n">
        <f aca="false">(H332*(1+$M$18/12)^($A$70-$A58+1))-H332</f>
        <v>0</v>
      </c>
      <c r="I383" s="18" t="n">
        <f aca="false">(I332*(1+$M$18/12)^($A$70-$A58+1))-I332</f>
        <v>0</v>
      </c>
      <c r="J383" s="18" t="n">
        <f aca="false">(J332*(1+$M$18/12)^($A$74-$A58+1))-J332</f>
        <v>0</v>
      </c>
      <c r="K383" s="18" t="n">
        <f aca="false">(K332*(1+$M$18/12)^($A$74-$A58+1))-K332</f>
        <v>0</v>
      </c>
      <c r="L383" s="18" t="n">
        <f aca="false">(L332*(1+$M$18/12)^($A$74-$A58+1))-L332</f>
        <v>0</v>
      </c>
      <c r="M383" s="18" t="n">
        <f aca="false">(M332*(1+$M$18/12)^($A$74-$A58+1))-M332</f>
        <v>0</v>
      </c>
      <c r="N383" s="18" t="n">
        <f aca="false">(N332*(1+$M$18/12)^($A$76-$A58+1))-N332</f>
        <v>0</v>
      </c>
      <c r="O383" s="18" t="n">
        <f aca="false">(O332*(1+$M$18/12)^($A$76-$A58+1))-O332</f>
        <v>0</v>
      </c>
      <c r="P383" s="18" t="n">
        <f aca="false">(P332*(1+$M$18/12)^($A$83-$A58+1))-P332</f>
        <v>0</v>
      </c>
      <c r="Q383" s="18" t="n">
        <f aca="false">(Q332*(1+$M$18/12)^($A$83-$A58+1))-Q332</f>
        <v>0</v>
      </c>
      <c r="R383" s="18" t="n">
        <f aca="false">(R332*(1+$M$18/12)^($A$85-$A58+1))-R332</f>
        <v>0</v>
      </c>
      <c r="S383" s="18" t="n">
        <f aca="false">(S332*(1+$M$18/12)^($A$85-$A58+1))-S332</f>
        <v>0</v>
      </c>
      <c r="T383" s="18" t="n">
        <f aca="false">(T332*(1+$M$18/12)^($A$85-$A58+1))-T332</f>
        <v>0</v>
      </c>
      <c r="U383" s="18" t="n">
        <f aca="false">(U332*(1+$M$18/12)^($A$85-$A58+1))-U332</f>
        <v>0</v>
      </c>
      <c r="V383" s="18" t="n">
        <f aca="false">(V332*(1+$M$18/12)^($A$88-$A58+1))-V332</f>
        <v>0</v>
      </c>
      <c r="W383" s="18" t="n">
        <f aca="false">(W332*(1+$M$18/12)^($A$88-$A58+1))-W332</f>
        <v>0</v>
      </c>
    </row>
    <row r="384" customFormat="false" ht="12.75" hidden="false" customHeight="false" outlineLevel="0" collapsed="false">
      <c r="A384" s="0" t="n">
        <v>9</v>
      </c>
      <c r="B384" s="19" t="n">
        <v>36831</v>
      </c>
      <c r="D384" s="18" t="n">
        <f aca="false">(D333*(1+$M$18/12)^($A$64-$A59+1))-D333</f>
        <v>0</v>
      </c>
      <c r="E384" s="18" t="n">
        <f aca="false">(E333*(1+$M$18/12)^($A$64-$A59+1))-E333</f>
        <v>0</v>
      </c>
      <c r="F384" s="18" t="n">
        <f aca="false">(F333*(1+$M$18/12)^($A$68-$A59+1))-F333</f>
        <v>0</v>
      </c>
      <c r="G384" s="18" t="n">
        <f aca="false">(G333*(1+$M$18/12)^($A$68-$A59+1))-G333</f>
        <v>0</v>
      </c>
      <c r="H384" s="18" t="n">
        <f aca="false">(H333*(1+$M$18/12)^($A$70-$A59+1))-H333</f>
        <v>0</v>
      </c>
      <c r="I384" s="18" t="n">
        <f aca="false">(I333*(1+$M$18/12)^($A$70-$A59+1))-I333</f>
        <v>0</v>
      </c>
      <c r="J384" s="18" t="n">
        <f aca="false">(J333*(1+$M$18/12)^($A$74-$A59+1))-J333</f>
        <v>0</v>
      </c>
      <c r="K384" s="18" t="n">
        <f aca="false">(K333*(1+$M$18/12)^($A$74-$A59+1))-K333</f>
        <v>0</v>
      </c>
      <c r="L384" s="18" t="n">
        <f aca="false">(L333*(1+$M$18/12)^($A$74-$A59+1))-L333</f>
        <v>0</v>
      </c>
      <c r="M384" s="18" t="n">
        <f aca="false">(M333*(1+$M$18/12)^($A$74-$A59+1))-M333</f>
        <v>0</v>
      </c>
      <c r="N384" s="18" t="n">
        <f aca="false">(N333*(1+$M$18/12)^($A$76-$A59+1))-N333</f>
        <v>0</v>
      </c>
      <c r="O384" s="18" t="n">
        <f aca="false">(O333*(1+$M$18/12)^($A$76-$A59+1))-O333</f>
        <v>0</v>
      </c>
      <c r="P384" s="18" t="n">
        <f aca="false">(P333*(1+$M$18/12)^($A$83-$A59+1))-P333</f>
        <v>0</v>
      </c>
      <c r="Q384" s="18" t="n">
        <f aca="false">(Q333*(1+$M$18/12)^($A$83-$A59+1))-Q333</f>
        <v>0</v>
      </c>
      <c r="R384" s="18" t="n">
        <f aca="false">(R333*(1+$M$18/12)^($A$85-$A59+1))-R333</f>
        <v>0</v>
      </c>
      <c r="S384" s="18" t="n">
        <f aca="false">(S333*(1+$M$18/12)^($A$85-$A59+1))-S333</f>
        <v>0</v>
      </c>
      <c r="T384" s="18" t="n">
        <f aca="false">(T333*(1+$M$18/12)^($A$85-$A59+1))-T333</f>
        <v>0</v>
      </c>
      <c r="U384" s="18" t="n">
        <f aca="false">(U333*(1+$M$18/12)^($A$85-$A59+1))-U333</f>
        <v>0</v>
      </c>
      <c r="V384" s="18" t="n">
        <f aca="false">(V333*(1+$M$18/12)^($A$88-$A59+1))-V333</f>
        <v>0</v>
      </c>
      <c r="W384" s="18" t="n">
        <f aca="false">(W333*(1+$M$18/12)^($A$88-$A59+1))-W333</f>
        <v>0</v>
      </c>
    </row>
    <row r="385" customFormat="false" ht="12.75" hidden="false" customHeight="false" outlineLevel="0" collapsed="false">
      <c r="A385" s="0" t="n">
        <v>10</v>
      </c>
      <c r="B385" s="19" t="n">
        <v>36861</v>
      </c>
      <c r="D385" s="18" t="n">
        <f aca="false">(D334*(1+$M$18/12)^($A$64-$A60+1))-D334</f>
        <v>0</v>
      </c>
      <c r="E385" s="18" t="n">
        <f aca="false">(E334*(1+$M$18/12)^($A$64-$A60+1))-E334</f>
        <v>0</v>
      </c>
      <c r="F385" s="18" t="n">
        <f aca="false">(F334*(1+$M$18/12)^($A$68-$A60+1))-F334</f>
        <v>0</v>
      </c>
      <c r="G385" s="18" t="n">
        <f aca="false">(G334*(1+$M$18/12)^($A$68-$A60+1))-G334</f>
        <v>0</v>
      </c>
      <c r="H385" s="18" t="n">
        <f aca="false">(H334*(1+$M$18/12)^($A$70-$A60+1))-H334</f>
        <v>0</v>
      </c>
      <c r="I385" s="18" t="n">
        <f aca="false">(I334*(1+$M$18/12)^($A$70-$A60+1))-I334</f>
        <v>0</v>
      </c>
      <c r="J385" s="18" t="n">
        <f aca="false">(J334*(1+$M$18/12)^($A$74-$A60+1))-J334</f>
        <v>0</v>
      </c>
      <c r="K385" s="18" t="n">
        <f aca="false">(K334*(1+$M$18/12)^($A$74-$A60+1))-K334</f>
        <v>0</v>
      </c>
      <c r="L385" s="18" t="n">
        <f aca="false">(L334*(1+$M$18/12)^($A$74-$A60+1))-L334</f>
        <v>0</v>
      </c>
      <c r="M385" s="18" t="n">
        <f aca="false">(M334*(1+$M$18/12)^($A$74-$A60+1))-M334</f>
        <v>0</v>
      </c>
      <c r="N385" s="18" t="n">
        <f aca="false">(N334*(1+$M$18/12)^($A$76-$A60+1))-N334</f>
        <v>0</v>
      </c>
      <c r="O385" s="18" t="n">
        <f aca="false">(O334*(1+$M$18/12)^($A$76-$A60+1))-O334</f>
        <v>0</v>
      </c>
      <c r="P385" s="18" t="n">
        <f aca="false">(P334*(1+$M$18/12)^($A$83-$A60+1))-P334</f>
        <v>0</v>
      </c>
      <c r="Q385" s="18" t="n">
        <f aca="false">(Q334*(1+$M$18/12)^($A$83-$A60+1))-Q334</f>
        <v>0</v>
      </c>
      <c r="R385" s="18" t="n">
        <f aca="false">(R334*(1+$M$18/12)^($A$85-$A60+1))-R334</f>
        <v>0</v>
      </c>
      <c r="S385" s="18" t="n">
        <f aca="false">(S334*(1+$M$18/12)^($A$85-$A60+1))-S334</f>
        <v>0</v>
      </c>
      <c r="T385" s="18" t="n">
        <f aca="false">(T334*(1+$M$18/12)^($A$85-$A60+1))-T334</f>
        <v>0</v>
      </c>
      <c r="U385" s="18" t="n">
        <f aca="false">(U334*(1+$M$18/12)^($A$85-$A60+1))-U334</f>
        <v>0</v>
      </c>
      <c r="V385" s="18" t="n">
        <f aca="false">(V334*(1+$M$18/12)^($A$88-$A60+1))-V334</f>
        <v>0</v>
      </c>
      <c r="W385" s="18" t="n">
        <f aca="false">(W334*(1+$M$18/12)^($A$88-$A60+1))-W334</f>
        <v>0</v>
      </c>
    </row>
    <row r="386" customFormat="false" ht="12.75" hidden="false" customHeight="false" outlineLevel="0" collapsed="false">
      <c r="A386" s="0" t="n">
        <v>11</v>
      </c>
      <c r="B386" s="19" t="n">
        <v>36892</v>
      </c>
      <c r="D386" s="18" t="n">
        <f aca="false">(D335*(1+$M$18/12)^($A$64-$A61+1))-D335</f>
        <v>0</v>
      </c>
      <c r="E386" s="18" t="n">
        <f aca="false">(E335*(1+$M$18/12)^($A$64-$A61+1))-E335</f>
        <v>0</v>
      </c>
      <c r="F386" s="18" t="n">
        <f aca="false">(F335*(1+$M$18/12)^($A$68-$A61+1))-F335</f>
        <v>0</v>
      </c>
      <c r="G386" s="18" t="n">
        <f aca="false">(G335*(1+$M$18/12)^($A$68-$A61+1))-G335</f>
        <v>0</v>
      </c>
      <c r="H386" s="18" t="n">
        <f aca="false">(H335*(1+$M$18/12)^($A$70-$A61+1))-H335</f>
        <v>0</v>
      </c>
      <c r="I386" s="18" t="n">
        <f aca="false">(I335*(1+$M$18/12)^($A$70-$A61+1))-I335</f>
        <v>0</v>
      </c>
      <c r="J386" s="18" t="n">
        <f aca="false">(J335*(1+$M$18/12)^($A$74-$A61+1))-J335</f>
        <v>0</v>
      </c>
      <c r="K386" s="18" t="n">
        <f aca="false">(K335*(1+$M$18/12)^($A$74-$A61+1))-K335</f>
        <v>0</v>
      </c>
      <c r="L386" s="18" t="n">
        <f aca="false">(L335*(1+$M$18/12)^($A$74-$A61+1))-L335</f>
        <v>0</v>
      </c>
      <c r="M386" s="18" t="n">
        <f aca="false">(M335*(1+$M$18/12)^($A$74-$A61+1))-M335</f>
        <v>0</v>
      </c>
      <c r="N386" s="18" t="n">
        <f aca="false">(N335*(1+$M$18/12)^($A$76-$A61+1))-N335</f>
        <v>0</v>
      </c>
      <c r="O386" s="18" t="n">
        <f aca="false">(O335*(1+$M$18/12)^($A$76-$A61+1))-O335</f>
        <v>0</v>
      </c>
      <c r="P386" s="18" t="n">
        <f aca="false">(P335*(1+$M$18/12)^($A$83-$A61+1))-P335</f>
        <v>0</v>
      </c>
      <c r="Q386" s="18" t="n">
        <f aca="false">(Q335*(1+$M$18/12)^($A$83-$A61+1))-Q335</f>
        <v>0</v>
      </c>
      <c r="R386" s="18" t="n">
        <f aca="false">(R335*(1+$M$18/12)^($A$85-$A61+1))-R335</f>
        <v>0</v>
      </c>
      <c r="S386" s="18" t="n">
        <f aca="false">(S335*(1+$M$18/12)^($A$85-$A61+1))-S335</f>
        <v>0</v>
      </c>
      <c r="T386" s="18" t="n">
        <f aca="false">(T335*(1+$M$18/12)^($A$85-$A61+1))-T335</f>
        <v>0</v>
      </c>
      <c r="U386" s="18" t="n">
        <f aca="false">(U335*(1+$M$18/12)^($A$85-$A61+1))-U335</f>
        <v>0</v>
      </c>
      <c r="V386" s="18" t="n">
        <f aca="false">(V335*(1+$M$18/12)^($A$88-$A61+1))-V335</f>
        <v>0</v>
      </c>
      <c r="W386" s="18" t="n">
        <f aca="false">(W335*(1+$M$18/12)^($A$88-$A61+1))-W335</f>
        <v>0</v>
      </c>
    </row>
    <row r="387" customFormat="false" ht="12.75" hidden="false" customHeight="false" outlineLevel="0" collapsed="false">
      <c r="A387" s="0" t="n">
        <v>12</v>
      </c>
      <c r="B387" s="19" t="n">
        <v>36923</v>
      </c>
      <c r="D387" s="18" t="n">
        <f aca="false">(D336*(1+$M$18/12)^($A$64-$A62+1))-D336</f>
        <v>0</v>
      </c>
      <c r="E387" s="18" t="n">
        <f aca="false">(E336*(1+$M$18/12)^($A$64-$A62+1))-E336</f>
        <v>0</v>
      </c>
      <c r="F387" s="18" t="n">
        <f aca="false">(F336*(1+$M$18/12)^($A$68-$A62+1))-F336</f>
        <v>0</v>
      </c>
      <c r="G387" s="18" t="n">
        <f aca="false">(G336*(1+$M$18/12)^($A$68-$A62+1))-G336</f>
        <v>0</v>
      </c>
      <c r="H387" s="18" t="n">
        <f aca="false">(H336*(1+$M$18/12)^($A$70-$A62+1))-H336</f>
        <v>0</v>
      </c>
      <c r="I387" s="18" t="n">
        <f aca="false">(I336*(1+$M$18/12)^($A$70-$A62+1))-I336</f>
        <v>0</v>
      </c>
      <c r="J387" s="18" t="n">
        <f aca="false">(J336*(1+$M$18/12)^($A$74-$A62+1))-J336</f>
        <v>0</v>
      </c>
      <c r="K387" s="18" t="n">
        <f aca="false">(K336*(1+$M$18/12)^($A$74-$A62+1))-K336</f>
        <v>0</v>
      </c>
      <c r="L387" s="18" t="n">
        <f aca="false">(L336*(1+$M$18/12)^($A$74-$A62+1))-L336</f>
        <v>0</v>
      </c>
      <c r="M387" s="18" t="n">
        <f aca="false">(M336*(1+$M$18/12)^($A$74-$A62+1))-M336</f>
        <v>0</v>
      </c>
      <c r="N387" s="18" t="n">
        <f aca="false">(N336*(1+$M$18/12)^($A$76-$A62+1))-N336</f>
        <v>0</v>
      </c>
      <c r="O387" s="18" t="n">
        <f aca="false">(O336*(1+$M$18/12)^($A$76-$A62+1))-O336</f>
        <v>0</v>
      </c>
      <c r="P387" s="18" t="n">
        <f aca="false">(P336*(1+$M$18/12)^($A$83-$A62+1))-P336</f>
        <v>0</v>
      </c>
      <c r="Q387" s="18" t="n">
        <f aca="false">(Q336*(1+$M$18/12)^($A$83-$A62+1))-Q336</f>
        <v>0</v>
      </c>
      <c r="R387" s="18" t="n">
        <f aca="false">(R336*(1+$M$18/12)^($A$85-$A62+1))-R336</f>
        <v>0</v>
      </c>
      <c r="S387" s="18" t="n">
        <f aca="false">(S336*(1+$M$18/12)^($A$85-$A62+1))-S336</f>
        <v>0</v>
      </c>
      <c r="T387" s="18" t="n">
        <f aca="false">(T336*(1+$M$18/12)^($A$85-$A62+1))-T336</f>
        <v>0</v>
      </c>
      <c r="U387" s="18" t="n">
        <f aca="false">(U336*(1+$M$18/12)^($A$85-$A62+1))-U336</f>
        <v>0</v>
      </c>
      <c r="V387" s="18" t="n">
        <f aca="false">(V336*(1+$M$18/12)^($A$88-$A62+1))-V336</f>
        <v>0</v>
      </c>
      <c r="W387" s="18" t="n">
        <f aca="false">(W336*(1+$M$18/12)^($A$88-$A62+1))-W336</f>
        <v>0</v>
      </c>
    </row>
    <row r="388" customFormat="false" ht="12.75" hidden="false" customHeight="false" outlineLevel="0" collapsed="false">
      <c r="A388" s="0" t="n">
        <v>13</v>
      </c>
      <c r="B388" s="19" t="n">
        <v>36951</v>
      </c>
      <c r="D388" s="18" t="n">
        <f aca="false">(D337*(1+$M$18/12)^($A$64-$A63+1))-D337</f>
        <v>0</v>
      </c>
      <c r="E388" s="18" t="n">
        <f aca="false">(E337*(1+$M$18/12)^($A$64-$A63+1))-E337</f>
        <v>0</v>
      </c>
      <c r="F388" s="18" t="n">
        <f aca="false">(F337*(1+$M$18/12)^($A$68-$A63+1))-F337</f>
        <v>0</v>
      </c>
      <c r="G388" s="18" t="n">
        <f aca="false">(G337*(1+$M$18/12)^($A$68-$A63+1))-G337</f>
        <v>0</v>
      </c>
      <c r="H388" s="18" t="n">
        <f aca="false">(H337*(1+$M$18/12)^($A$70-$A63+1))-H337</f>
        <v>0</v>
      </c>
      <c r="I388" s="18" t="n">
        <f aca="false">(I337*(1+$M$18/12)^($A$70-$A63+1))-I337</f>
        <v>0</v>
      </c>
      <c r="J388" s="18" t="n">
        <f aca="false">(J337*(1+$M$18/12)^($A$74-$A63+1))-J337</f>
        <v>0</v>
      </c>
      <c r="K388" s="18" t="n">
        <f aca="false">(K337*(1+$M$18/12)^($A$74-$A63+1))-K337</f>
        <v>0</v>
      </c>
      <c r="L388" s="18" t="n">
        <f aca="false">(L337*(1+$M$18/12)^($A$74-$A63+1))-L337</f>
        <v>0</v>
      </c>
      <c r="M388" s="18" t="n">
        <f aca="false">(M337*(1+$M$18/12)^($A$74-$A63+1))-M337</f>
        <v>0</v>
      </c>
      <c r="N388" s="18" t="n">
        <f aca="false">(N337*(1+$M$18/12)^($A$76-$A63+1))-N337</f>
        <v>0</v>
      </c>
      <c r="O388" s="18" t="n">
        <f aca="false">(O337*(1+$M$18/12)^($A$76-$A63+1))-O337</f>
        <v>0</v>
      </c>
      <c r="P388" s="18" t="n">
        <f aca="false">(P337*(1+$M$18/12)^($A$83-$A63+1))-P337</f>
        <v>0</v>
      </c>
      <c r="Q388" s="18" t="n">
        <f aca="false">(Q337*(1+$M$18/12)^($A$83-$A63+1))-Q337</f>
        <v>0</v>
      </c>
      <c r="R388" s="18" t="n">
        <f aca="false">(R337*(1+$M$18/12)^($A$85-$A63+1))-R337</f>
        <v>0</v>
      </c>
      <c r="S388" s="18" t="n">
        <f aca="false">(S337*(1+$M$18/12)^($A$85-$A63+1))-S337</f>
        <v>0</v>
      </c>
      <c r="T388" s="18" t="n">
        <f aca="false">(T337*(1+$M$18/12)^($A$85-$A63+1))-T337</f>
        <v>0</v>
      </c>
      <c r="U388" s="18" t="n">
        <f aca="false">(U337*(1+$M$18/12)^($A$85-$A63+1))-U337</f>
        <v>0</v>
      </c>
      <c r="V388" s="18" t="n">
        <f aca="false">(V337*(1+$M$18/12)^($A$88-$A63+1))-V337</f>
        <v>0</v>
      </c>
      <c r="W388" s="18" t="n">
        <f aca="false">(W337*(1+$M$18/12)^($A$88-$A63+1))-W337</f>
        <v>0</v>
      </c>
    </row>
    <row r="389" customFormat="false" ht="12.75" hidden="false" customHeight="false" outlineLevel="0" collapsed="false">
      <c r="A389" s="0" t="n">
        <v>14</v>
      </c>
      <c r="B389" s="19" t="n">
        <v>36982</v>
      </c>
      <c r="F389" s="18" t="n">
        <f aca="false">(F338*(1+$M$18/12)^($A$68-$A64+1))-F338</f>
        <v>0</v>
      </c>
      <c r="G389" s="18" t="n">
        <f aca="false">(G338*(1+$M$18/12)^($A$68-$A64+1))-G338</f>
        <v>0</v>
      </c>
      <c r="H389" s="18" t="n">
        <f aca="false">(H338*(1+$M$18/12)^($A$70-$A64+1))-H338</f>
        <v>0</v>
      </c>
      <c r="I389" s="18" t="n">
        <f aca="false">(I338*(1+$M$18/12)^($A$70-$A64+1))-I338</f>
        <v>0</v>
      </c>
      <c r="J389" s="18" t="n">
        <f aca="false">(J338*(1+$M$18/12)^($A$74-$A64+1))-J338</f>
        <v>0</v>
      </c>
      <c r="K389" s="18" t="n">
        <f aca="false">(K338*(1+$M$18/12)^($A$74-$A64+1))-K338</f>
        <v>0</v>
      </c>
      <c r="L389" s="18" t="n">
        <f aca="false">(L338*(1+$M$18/12)^($A$74-$A64+1))-L338</f>
        <v>0</v>
      </c>
      <c r="M389" s="18" t="n">
        <f aca="false">(M338*(1+$M$18/12)^($A$74-$A64+1))-M338</f>
        <v>0</v>
      </c>
      <c r="N389" s="18" t="n">
        <f aca="false">(N338*(1+$M$18/12)^($A$76-$A64+1))-N338</f>
        <v>0</v>
      </c>
      <c r="O389" s="18" t="n">
        <f aca="false">(O338*(1+$M$18/12)^($A$76-$A64+1))-O338</f>
        <v>0</v>
      </c>
      <c r="P389" s="18" t="n">
        <f aca="false">(P338*(1+$M$18/12)^($A$83-$A64+1))-P338</f>
        <v>0</v>
      </c>
      <c r="Q389" s="18" t="n">
        <f aca="false">(Q338*(1+$M$18/12)^($A$83-$A64+1))-Q338</f>
        <v>0</v>
      </c>
      <c r="R389" s="18" t="n">
        <f aca="false">(R338*(1+$M$18/12)^($A$85-$A64+1))-R338</f>
        <v>0</v>
      </c>
      <c r="S389" s="18" t="n">
        <f aca="false">(S338*(1+$M$18/12)^($A$85-$A64+1))-S338</f>
        <v>0</v>
      </c>
      <c r="T389" s="18" t="n">
        <f aca="false">(T338*(1+$M$18/12)^($A$85-$A64+1))-T338</f>
        <v>0</v>
      </c>
      <c r="U389" s="18" t="n">
        <f aca="false">(U338*(1+$M$18/12)^($A$85-$A64+1))-U338</f>
        <v>0</v>
      </c>
      <c r="V389" s="18" t="n">
        <f aca="false">(V338*(1+$M$18/12)^($A$88-$A64+1))-V338</f>
        <v>0</v>
      </c>
      <c r="W389" s="18" t="n">
        <f aca="false">(W338*(1+$M$18/12)^($A$88-$A64+1))-W338</f>
        <v>0</v>
      </c>
    </row>
    <row r="390" customFormat="false" ht="12.75" hidden="false" customHeight="false" outlineLevel="0" collapsed="false">
      <c r="A390" s="0" t="n">
        <v>15</v>
      </c>
      <c r="B390" s="19" t="n">
        <v>37012</v>
      </c>
      <c r="F390" s="18" t="n">
        <f aca="false">(F339*(1+$M$18/12)^($A$68-$A65+1))-F339</f>
        <v>0</v>
      </c>
      <c r="G390" s="18" t="n">
        <f aca="false">(G339*(1+$M$18/12)^($A$68-$A65+1))-G339</f>
        <v>0</v>
      </c>
      <c r="H390" s="18" t="n">
        <f aca="false">(H339*(1+$M$18/12)^($A$70-$A65+1))-H339</f>
        <v>0</v>
      </c>
      <c r="I390" s="18" t="n">
        <f aca="false">(I339*(1+$M$18/12)^($A$70-$A65+1))-I339</f>
        <v>0</v>
      </c>
      <c r="J390" s="18" t="n">
        <f aca="false">(J339*(1+$M$18/12)^($A$74-$A65+1))-J339</f>
        <v>0</v>
      </c>
      <c r="K390" s="18" t="n">
        <f aca="false">(K339*(1+$M$18/12)^($A$74-$A65+1))-K339</f>
        <v>0</v>
      </c>
      <c r="L390" s="18" t="n">
        <f aca="false">(L339*(1+$M$18/12)^($A$74-$A65+1))-L339</f>
        <v>0</v>
      </c>
      <c r="M390" s="18" t="n">
        <f aca="false">(M339*(1+$M$18/12)^($A$74-$A65+1))-M339</f>
        <v>0</v>
      </c>
      <c r="N390" s="18" t="n">
        <f aca="false">(N339*(1+$M$18/12)^($A$76-$A65+1))-N339</f>
        <v>0</v>
      </c>
      <c r="O390" s="18" t="n">
        <f aca="false">(O339*(1+$M$18/12)^($A$76-$A65+1))-O339</f>
        <v>0</v>
      </c>
      <c r="P390" s="18" t="n">
        <f aca="false">(P339*(1+$M$18/12)^($A$83-$A65+1))-P339</f>
        <v>0</v>
      </c>
      <c r="Q390" s="18" t="n">
        <f aca="false">(Q339*(1+$M$18/12)^($A$83-$A65+1))-Q339</f>
        <v>0</v>
      </c>
      <c r="R390" s="18" t="n">
        <f aca="false">(R339*(1+$M$18/12)^($A$85-$A65+1))-R339</f>
        <v>0</v>
      </c>
      <c r="S390" s="18" t="n">
        <f aca="false">(S339*(1+$M$18/12)^($A$85-$A65+1))-S339</f>
        <v>0</v>
      </c>
      <c r="T390" s="18" t="n">
        <f aca="false">(T339*(1+$M$18/12)^($A$85-$A65+1))-T339</f>
        <v>0</v>
      </c>
      <c r="U390" s="18" t="n">
        <f aca="false">(U339*(1+$M$18/12)^($A$85-$A65+1))-U339</f>
        <v>0</v>
      </c>
      <c r="V390" s="18" t="n">
        <f aca="false">(V339*(1+$M$18/12)^($A$88-$A65+1))-V339</f>
        <v>0</v>
      </c>
      <c r="W390" s="18" t="n">
        <f aca="false">(W339*(1+$M$18/12)^($A$88-$A65+1))-W339</f>
        <v>0</v>
      </c>
    </row>
    <row r="391" customFormat="false" ht="12.75" hidden="false" customHeight="false" outlineLevel="0" collapsed="false">
      <c r="A391" s="0" t="n">
        <v>16</v>
      </c>
      <c r="B391" s="19" t="n">
        <v>37043</v>
      </c>
      <c r="F391" s="18" t="n">
        <f aca="false">(F340*(1+$M$18/12)^($A$68-$A66+1))-F340</f>
        <v>0</v>
      </c>
      <c r="G391" s="18" t="n">
        <f aca="false">(G340*(1+$M$18/12)^($A$68-$A66+1))-G340</f>
        <v>0</v>
      </c>
      <c r="H391" s="18" t="n">
        <f aca="false">(H340*(1+$M$18/12)^($A$70-$A66+1))-H340</f>
        <v>0</v>
      </c>
      <c r="I391" s="18" t="n">
        <f aca="false">(I340*(1+$M$18/12)^($A$70-$A66+1))-I340</f>
        <v>0</v>
      </c>
      <c r="J391" s="18" t="n">
        <f aca="false">(J340*(1+$M$18/12)^($A$74-$A66+1))-J340</f>
        <v>0</v>
      </c>
      <c r="K391" s="18" t="n">
        <f aca="false">(K340*(1+$M$18/12)^($A$74-$A66+1))-K340</f>
        <v>0</v>
      </c>
      <c r="L391" s="18" t="n">
        <f aca="false">(L340*(1+$M$18/12)^($A$74-$A66+1))-L340</f>
        <v>0</v>
      </c>
      <c r="M391" s="18" t="n">
        <f aca="false">(M340*(1+$M$18/12)^($A$74-$A66+1))-M340</f>
        <v>0</v>
      </c>
      <c r="N391" s="18" t="n">
        <f aca="false">(N340*(1+$M$18/12)^($A$76-$A66+1))-N340</f>
        <v>0</v>
      </c>
      <c r="O391" s="18" t="n">
        <f aca="false">(O340*(1+$M$18/12)^($A$76-$A66+1))-O340</f>
        <v>0</v>
      </c>
      <c r="P391" s="18" t="n">
        <f aca="false">(P340*(1+$M$18/12)^($A$83-$A66+1))-P340</f>
        <v>0</v>
      </c>
      <c r="Q391" s="18" t="n">
        <f aca="false">(Q340*(1+$M$18/12)^($A$83-$A66+1))-Q340</f>
        <v>0</v>
      </c>
      <c r="R391" s="18" t="n">
        <f aca="false">(R340*(1+$M$18/12)^($A$85-$A66+1))-R340</f>
        <v>0</v>
      </c>
      <c r="S391" s="18" t="n">
        <f aca="false">(S340*(1+$M$18/12)^($A$85-$A66+1))-S340</f>
        <v>0</v>
      </c>
      <c r="T391" s="18" t="n">
        <f aca="false">(T340*(1+$M$18/12)^($A$85-$A66+1))-T340</f>
        <v>0</v>
      </c>
      <c r="U391" s="18" t="n">
        <f aca="false">(U340*(1+$M$18/12)^($A$85-$A66+1))-U340</f>
        <v>0</v>
      </c>
      <c r="V391" s="18" t="n">
        <f aca="false">(V340*(1+$M$18/12)^($A$88-$A66+1))-V340</f>
        <v>0</v>
      </c>
      <c r="W391" s="18" t="n">
        <f aca="false">(W340*(1+$M$18/12)^($A$88-$A66+1))-W340</f>
        <v>0</v>
      </c>
    </row>
    <row r="392" customFormat="false" ht="12.75" hidden="false" customHeight="false" outlineLevel="0" collapsed="false">
      <c r="A392" s="0" t="n">
        <v>17</v>
      </c>
      <c r="B392" s="19" t="n">
        <v>37073</v>
      </c>
      <c r="F392" s="18" t="n">
        <f aca="false">(F341*(1+$M$18/12)^($A$68-$A67+1))-F341</f>
        <v>0</v>
      </c>
      <c r="G392" s="18" t="n">
        <f aca="false">(G341*(1+$M$18/12)^($A$68-$A67+1))-G341</f>
        <v>0</v>
      </c>
      <c r="H392" s="18" t="n">
        <f aca="false">(H341*(1+$M$18/12)^($A$70-$A67+1))-H341</f>
        <v>0</v>
      </c>
      <c r="I392" s="18" t="n">
        <f aca="false">(I341*(1+$M$18/12)^($A$70-$A67+1))-I341</f>
        <v>0</v>
      </c>
      <c r="J392" s="18" t="n">
        <f aca="false">(J341*(1+$M$18/12)^($A$74-$A67+1))-J341</f>
        <v>0</v>
      </c>
      <c r="K392" s="18" t="n">
        <f aca="false">(K341*(1+$M$18/12)^($A$74-$A67+1))-K341</f>
        <v>0</v>
      </c>
      <c r="L392" s="18" t="n">
        <f aca="false">(L341*(1+$M$18/12)^($A$74-$A67+1))-L341</f>
        <v>0</v>
      </c>
      <c r="M392" s="18" t="n">
        <f aca="false">(M341*(1+$M$18/12)^($A$74-$A67+1))-M341</f>
        <v>0</v>
      </c>
      <c r="N392" s="18" t="n">
        <f aca="false">(N341*(1+$M$18/12)^($A$76-$A67+1))-N341</f>
        <v>0</v>
      </c>
      <c r="O392" s="18" t="n">
        <f aca="false">(O341*(1+$M$18/12)^($A$76-$A67+1))-O341</f>
        <v>0</v>
      </c>
      <c r="P392" s="18" t="n">
        <f aca="false">(P341*(1+$M$18/12)^($A$83-$A67+1))-P341</f>
        <v>0</v>
      </c>
      <c r="Q392" s="18" t="n">
        <f aca="false">(Q341*(1+$M$18/12)^($A$83-$A67+1))-Q341</f>
        <v>0</v>
      </c>
      <c r="R392" s="18" t="n">
        <f aca="false">(R341*(1+$M$18/12)^($A$85-$A67+1))-R341</f>
        <v>0</v>
      </c>
      <c r="S392" s="18" t="n">
        <f aca="false">(S341*(1+$M$18/12)^($A$85-$A67+1))-S341</f>
        <v>0</v>
      </c>
      <c r="T392" s="18" t="n">
        <f aca="false">(T341*(1+$M$18/12)^($A$85-$A67+1))-T341</f>
        <v>0</v>
      </c>
      <c r="U392" s="18" t="n">
        <f aca="false">(U341*(1+$M$18/12)^($A$85-$A67+1))-U341</f>
        <v>0</v>
      </c>
      <c r="V392" s="18" t="n">
        <f aca="false">(V341*(1+$M$18/12)^($A$88-$A67+1))-V341</f>
        <v>0</v>
      </c>
      <c r="W392" s="18" t="n">
        <f aca="false">(W341*(1+$M$18/12)^($A$88-$A67+1))-W341</f>
        <v>0</v>
      </c>
    </row>
    <row r="393" customFormat="false" ht="12.75" hidden="false" customHeight="false" outlineLevel="0" collapsed="false">
      <c r="A393" s="0" t="n">
        <v>18</v>
      </c>
      <c r="B393" s="19" t="n">
        <v>37104</v>
      </c>
      <c r="H393" s="18" t="n">
        <f aca="false">(H342*(1+$M$18/12)^($A$70-$A68+1))-H342</f>
        <v>0</v>
      </c>
      <c r="I393" s="18" t="n">
        <f aca="false">(I342*(1+$M$18/12)^($A$70-$A68+1))-I342</f>
        <v>0</v>
      </c>
      <c r="J393" s="18" t="n">
        <f aca="false">(J342*(1+$M$18/12)^($A$74-$A68+1))-J342</f>
        <v>0</v>
      </c>
      <c r="K393" s="18" t="n">
        <f aca="false">(K342*(1+$M$18/12)^($A$74-$A68+1))-K342</f>
        <v>0</v>
      </c>
      <c r="L393" s="18" t="n">
        <f aca="false">(L342*(1+$M$18/12)^($A$74-$A68+1))-L342</f>
        <v>0</v>
      </c>
      <c r="M393" s="18" t="n">
        <f aca="false">(M342*(1+$M$18/12)^($A$74-$A68+1))-M342</f>
        <v>0</v>
      </c>
      <c r="N393" s="18" t="n">
        <f aca="false">(N342*(1+$M$18/12)^($A$76-$A68+1))-N342</f>
        <v>0</v>
      </c>
      <c r="O393" s="18" t="n">
        <f aca="false">(O342*(1+$M$18/12)^($A$76-$A68+1))-O342</f>
        <v>0</v>
      </c>
      <c r="P393" s="18" t="n">
        <f aca="false">(P342*(1+$M$18/12)^($A$83-$A68+1))-P342</f>
        <v>0</v>
      </c>
      <c r="Q393" s="18" t="n">
        <f aca="false">(Q342*(1+$M$18/12)^($A$83-$A68+1))-Q342</f>
        <v>0</v>
      </c>
      <c r="R393" s="18" t="n">
        <f aca="false">(R342*(1+$M$18/12)^($A$85-$A68+1))-R342</f>
        <v>0</v>
      </c>
      <c r="S393" s="18" t="n">
        <f aca="false">(S342*(1+$M$18/12)^($A$85-$A68+1))-S342</f>
        <v>0</v>
      </c>
      <c r="T393" s="18" t="n">
        <f aca="false">(T342*(1+$M$18/12)^($A$85-$A68+1))-T342</f>
        <v>0</v>
      </c>
      <c r="U393" s="18" t="n">
        <f aca="false">(U342*(1+$M$18/12)^($A$85-$A68+1))-U342</f>
        <v>0</v>
      </c>
      <c r="V393" s="18" t="n">
        <f aca="false">(V342*(1+$M$18/12)^($A$88-$A68+1))-V342</f>
        <v>0</v>
      </c>
      <c r="W393" s="18" t="n">
        <f aca="false">(W342*(1+$M$18/12)^($A$88-$A68+1))-W342</f>
        <v>0</v>
      </c>
    </row>
    <row r="394" customFormat="false" ht="12.75" hidden="false" customHeight="false" outlineLevel="0" collapsed="false">
      <c r="A394" s="0" t="n">
        <v>19</v>
      </c>
      <c r="B394" s="19" t="n">
        <v>37135</v>
      </c>
      <c r="H394" s="18" t="n">
        <f aca="false">(H343*(1+$M$18/12)^($A$70-$A69+1))-H343</f>
        <v>0</v>
      </c>
      <c r="I394" s="18" t="n">
        <f aca="false">(I343*(1+$M$18/12)^($A$70-$A69+1))-I343</f>
        <v>0</v>
      </c>
      <c r="J394" s="18" t="n">
        <f aca="false">(J343*(1+$M$18/12)^($A$74-$A69+1))-J343</f>
        <v>0</v>
      </c>
      <c r="K394" s="18" t="n">
        <f aca="false">(K343*(1+$M$18/12)^($A$74-$A69+1))-K343</f>
        <v>0</v>
      </c>
      <c r="L394" s="18" t="n">
        <f aca="false">(L343*(1+$M$18/12)^($A$74-$A69+1))-L343</f>
        <v>0</v>
      </c>
      <c r="M394" s="18" t="n">
        <f aca="false">(M343*(1+$M$18/12)^($A$74-$A69+1))-M343</f>
        <v>0</v>
      </c>
      <c r="N394" s="18" t="n">
        <f aca="false">(N343*(1+$M$18/12)^($A$76-$A69+1))-N343</f>
        <v>0</v>
      </c>
      <c r="O394" s="18" t="n">
        <f aca="false">(O343*(1+$M$18/12)^($A$76-$A69+1))-O343</f>
        <v>0</v>
      </c>
      <c r="P394" s="18" t="n">
        <f aca="false">(P343*(1+$M$18/12)^($A$83-$A69+1))-P343</f>
        <v>0</v>
      </c>
      <c r="Q394" s="18" t="n">
        <f aca="false">(Q343*(1+$M$18/12)^($A$83-$A69+1))-Q343</f>
        <v>0</v>
      </c>
      <c r="R394" s="18" t="n">
        <f aca="false">(R343*(1+$M$18/12)^($A$85-$A69+1))-R343</f>
        <v>0</v>
      </c>
      <c r="S394" s="18" t="n">
        <f aca="false">(S343*(1+$M$18/12)^($A$85-$A69+1))-S343</f>
        <v>0</v>
      </c>
      <c r="T394" s="18" t="n">
        <f aca="false">(T343*(1+$M$18/12)^($A$85-$A69+1))-T343</f>
        <v>0</v>
      </c>
      <c r="U394" s="18" t="n">
        <f aca="false">(U343*(1+$M$18/12)^($A$85-$A69+1))-U343</f>
        <v>0</v>
      </c>
      <c r="V394" s="18" t="n">
        <f aca="false">(V343*(1+$M$18/12)^($A$88-$A69+1))-V343</f>
        <v>0</v>
      </c>
      <c r="W394" s="18" t="n">
        <f aca="false">(W343*(1+$M$18/12)^($A$88-$A69+1))-W343</f>
        <v>0</v>
      </c>
    </row>
    <row r="395" customFormat="false" ht="12.75" hidden="false" customHeight="false" outlineLevel="0" collapsed="false">
      <c r="A395" s="0" t="n">
        <v>20</v>
      </c>
      <c r="B395" s="19" t="n">
        <v>37165</v>
      </c>
      <c r="J395" s="18" t="n">
        <f aca="false">(J344*(1+$M$18/12)^($A$74-$A70+1))-J344</f>
        <v>0</v>
      </c>
      <c r="K395" s="18" t="n">
        <f aca="false">(K344*(1+$M$18/12)^($A$74-$A70+1))-K344</f>
        <v>0</v>
      </c>
      <c r="L395" s="18" t="n">
        <f aca="false">(L344*(1+$M$18/12)^($A$74-$A70+1))-L344</f>
        <v>0</v>
      </c>
      <c r="M395" s="18" t="n">
        <f aca="false">(M344*(1+$M$18/12)^($A$74-$A70+1))-M344</f>
        <v>0</v>
      </c>
      <c r="N395" s="18" t="n">
        <f aca="false">(N344*(1+$M$18/12)^($A$76-$A70+1))-N344</f>
        <v>0</v>
      </c>
      <c r="O395" s="18" t="n">
        <f aca="false">(O344*(1+$M$18/12)^($A$76-$A70+1))-O344</f>
        <v>0</v>
      </c>
      <c r="P395" s="18" t="n">
        <f aca="false">(P344*(1+$M$18/12)^($A$83-$A70+1))-P344</f>
        <v>0</v>
      </c>
      <c r="Q395" s="18" t="n">
        <f aca="false">(Q344*(1+$M$18/12)^($A$83-$A70+1))-Q344</f>
        <v>0</v>
      </c>
      <c r="R395" s="18" t="n">
        <f aca="false">(R344*(1+$M$18/12)^($A$85-$A70+1))-R344</f>
        <v>0</v>
      </c>
      <c r="S395" s="18" t="n">
        <f aca="false">(S344*(1+$M$18/12)^($A$85-$A70+1))-S344</f>
        <v>0</v>
      </c>
      <c r="T395" s="18" t="n">
        <f aca="false">(T344*(1+$M$18/12)^($A$85-$A70+1))-T344</f>
        <v>0</v>
      </c>
      <c r="U395" s="18" t="n">
        <f aca="false">(U344*(1+$M$18/12)^($A$85-$A70+1))-U344</f>
        <v>0</v>
      </c>
      <c r="V395" s="18" t="n">
        <f aca="false">(V344*(1+$M$18/12)^($A$88-$A70+1))-V344</f>
        <v>0</v>
      </c>
      <c r="W395" s="18" t="n">
        <f aca="false">(W344*(1+$M$18/12)^($A$88-$A70+1))-W344</f>
        <v>0</v>
      </c>
    </row>
    <row r="396" customFormat="false" ht="12.75" hidden="false" customHeight="false" outlineLevel="0" collapsed="false">
      <c r="A396" s="0" t="n">
        <v>21</v>
      </c>
      <c r="B396" s="19" t="n">
        <v>37196</v>
      </c>
      <c r="J396" s="18" t="n">
        <f aca="false">(J345*(1+$M$18/12)^($A$74-$A71+1))-J345</f>
        <v>0</v>
      </c>
      <c r="K396" s="18" t="n">
        <f aca="false">(K345*(1+$M$18/12)^($A$74-$A71+1))-K345</f>
        <v>0</v>
      </c>
      <c r="L396" s="18" t="n">
        <f aca="false">(L345*(1+$M$18/12)^($A$74-$A71+1))-L345</f>
        <v>0</v>
      </c>
      <c r="M396" s="18" t="n">
        <f aca="false">(M345*(1+$M$18/12)^($A$74-$A71+1))-M345</f>
        <v>0</v>
      </c>
      <c r="N396" s="18" t="n">
        <f aca="false">(N345*(1+$M$18/12)^($A$76-$A71+1))-N345</f>
        <v>0</v>
      </c>
      <c r="O396" s="18" t="n">
        <f aca="false">(O345*(1+$M$18/12)^($A$76-$A71+1))-O345</f>
        <v>0</v>
      </c>
      <c r="P396" s="18" t="n">
        <f aca="false">(P345*(1+$M$18/12)^($A$83-$A71+1))-P345</f>
        <v>0</v>
      </c>
      <c r="Q396" s="18" t="n">
        <f aca="false">(Q345*(1+$M$18/12)^($A$83-$A71+1))-Q345</f>
        <v>0</v>
      </c>
      <c r="R396" s="18" t="n">
        <f aca="false">(R345*(1+$M$18/12)^($A$85-$A71+1))-R345</f>
        <v>0</v>
      </c>
      <c r="S396" s="18" t="n">
        <f aca="false">(S345*(1+$M$18/12)^($A$85-$A71+1))-S345</f>
        <v>0</v>
      </c>
      <c r="T396" s="18" t="n">
        <f aca="false">(T345*(1+$M$18/12)^($A$85-$A71+1))-T345</f>
        <v>0</v>
      </c>
      <c r="U396" s="18" t="n">
        <f aca="false">(U345*(1+$M$18/12)^($A$85-$A71+1))-U345</f>
        <v>0</v>
      </c>
      <c r="V396" s="18" t="n">
        <f aca="false">(V345*(1+$M$18/12)^($A$88-$A71+1))-V345</f>
        <v>0</v>
      </c>
      <c r="W396" s="18" t="n">
        <f aca="false">(W345*(1+$M$18/12)^($A$88-$A71+1))-W345</f>
        <v>0</v>
      </c>
    </row>
    <row r="397" customFormat="false" ht="12.75" hidden="false" customHeight="false" outlineLevel="0" collapsed="false">
      <c r="A397" s="0" t="n">
        <v>22</v>
      </c>
      <c r="B397" s="19" t="n">
        <v>37226</v>
      </c>
      <c r="J397" s="18" t="n">
        <f aca="false">(J346*(1+$M$18/12)^($A$74-$A72+1))-J346</f>
        <v>0</v>
      </c>
      <c r="K397" s="18" t="n">
        <f aca="false">(K346*(1+$M$18/12)^($A$74-$A72+1))-K346</f>
        <v>0</v>
      </c>
      <c r="L397" s="18" t="n">
        <f aca="false">(L346*(1+$M$18/12)^($A$74-$A72+1))-L346</f>
        <v>0</v>
      </c>
      <c r="M397" s="18" t="n">
        <f aca="false">(M346*(1+$M$18/12)^($A$74-$A72+1))-M346</f>
        <v>0</v>
      </c>
      <c r="N397" s="18" t="n">
        <f aca="false">(N346*(1+$M$18/12)^($A$76-$A72+1))-N346</f>
        <v>0</v>
      </c>
      <c r="O397" s="18" t="n">
        <f aca="false">(O346*(1+$M$18/12)^($A$76-$A72+1))-O346</f>
        <v>0</v>
      </c>
      <c r="P397" s="18" t="n">
        <f aca="false">(P346*(1+$M$18/12)^($A$83-$A72+1))-P346</f>
        <v>0</v>
      </c>
      <c r="Q397" s="18" t="n">
        <f aca="false">(Q346*(1+$M$18/12)^($A$83-$A72+1))-Q346</f>
        <v>0</v>
      </c>
      <c r="R397" s="18" t="n">
        <f aca="false">(R346*(1+$M$18/12)^($A$85-$A72+1))-R346</f>
        <v>0</v>
      </c>
      <c r="S397" s="18" t="n">
        <f aca="false">(S346*(1+$M$18/12)^($A$85-$A72+1))-S346</f>
        <v>0</v>
      </c>
      <c r="T397" s="18" t="n">
        <f aca="false">(T346*(1+$M$18/12)^($A$85-$A72+1))-T346</f>
        <v>0</v>
      </c>
      <c r="U397" s="18" t="n">
        <f aca="false">(U346*(1+$M$18/12)^($A$85-$A72+1))-U346</f>
        <v>0</v>
      </c>
      <c r="V397" s="18" t="n">
        <f aca="false">(V346*(1+$M$18/12)^($A$88-$A72+1))-V346</f>
        <v>0</v>
      </c>
      <c r="W397" s="18" t="n">
        <f aca="false">(W346*(1+$M$18/12)^($A$88-$A72+1))-W346</f>
        <v>0</v>
      </c>
    </row>
    <row r="398" customFormat="false" ht="12.75" hidden="false" customHeight="false" outlineLevel="0" collapsed="false">
      <c r="A398" s="0" t="n">
        <v>23</v>
      </c>
      <c r="B398" s="19" t="n">
        <v>37257</v>
      </c>
      <c r="J398" s="18" t="n">
        <f aca="false">(J347*(1+$M$18/12)^($A$74-$A73+1))-J347</f>
        <v>0</v>
      </c>
      <c r="K398" s="18" t="n">
        <f aca="false">(K347*(1+$M$18/12)^($A$74-$A73+1))-K347</f>
        <v>0</v>
      </c>
      <c r="L398" s="18" t="n">
        <f aca="false">(L347*(1+$M$18/12)^($A$74-$A73+1))-L347</f>
        <v>0</v>
      </c>
      <c r="M398" s="18" t="n">
        <f aca="false">(M347*(1+$M$18/12)^($A$74-$A73+1))-M347</f>
        <v>0</v>
      </c>
      <c r="N398" s="18" t="n">
        <f aca="false">(N347*(1+$M$18/12)^($A$76-$A73+1))-N347</f>
        <v>0</v>
      </c>
      <c r="O398" s="18" t="n">
        <f aca="false">(O347*(1+$M$18/12)^($A$76-$A73+1))-O347</f>
        <v>0</v>
      </c>
      <c r="P398" s="18" t="n">
        <f aca="false">(P347*(1+$M$18/12)^($A$83-$A73+1))-P347</f>
        <v>0</v>
      </c>
      <c r="Q398" s="18" t="n">
        <f aca="false">(Q347*(1+$M$18/12)^($A$83-$A73+1))-Q347</f>
        <v>0</v>
      </c>
      <c r="R398" s="18" t="n">
        <f aca="false">(R347*(1+$M$18/12)^($A$85-$A73+1))-R347</f>
        <v>0</v>
      </c>
      <c r="S398" s="18" t="n">
        <f aca="false">(S347*(1+$M$18/12)^($A$85-$A73+1))-S347</f>
        <v>0</v>
      </c>
      <c r="T398" s="18" t="n">
        <f aca="false">(T347*(1+$M$18/12)^($A$85-$A73+1))-T347</f>
        <v>0</v>
      </c>
      <c r="U398" s="18" t="n">
        <f aca="false">(U347*(1+$M$18/12)^($A$85-$A73+1))-U347</f>
        <v>0</v>
      </c>
      <c r="V398" s="18" t="n">
        <f aca="false">(V347*(1+$M$18/12)^($A$88-$A73+1))-V347</f>
        <v>0</v>
      </c>
      <c r="W398" s="18" t="n">
        <f aca="false">(W347*(1+$M$18/12)^($A$88-$A73+1))-W347</f>
        <v>0</v>
      </c>
    </row>
    <row r="399" customFormat="false" ht="12.75" hidden="false" customHeight="false" outlineLevel="0" collapsed="false">
      <c r="A399" s="0" t="n">
        <v>24</v>
      </c>
      <c r="B399" s="19" t="n">
        <v>37288</v>
      </c>
      <c r="N399" s="18" t="n">
        <f aca="false">(N348*(1+$M$18/12)^($A$76-$A74+1))-N348</f>
        <v>0</v>
      </c>
      <c r="O399" s="18" t="n">
        <f aca="false">(O348*(1+$M$18/12)^($A$76-$A74+1))-O348</f>
        <v>0</v>
      </c>
      <c r="P399" s="18" t="n">
        <f aca="false">(P348*(1+$M$18/12)^($A$83-$A74+1))-P348</f>
        <v>0</v>
      </c>
      <c r="Q399" s="18" t="n">
        <f aca="false">(Q348*(1+$M$18/12)^($A$83-$A74+1))-Q348</f>
        <v>0</v>
      </c>
      <c r="R399" s="18" t="n">
        <f aca="false">(R348*(1+$M$18/12)^($A$85-$A74+1))-R348</f>
        <v>0</v>
      </c>
      <c r="S399" s="18" t="n">
        <f aca="false">(S348*(1+$M$18/12)^($A$85-$A74+1))-S348</f>
        <v>0</v>
      </c>
      <c r="T399" s="18" t="n">
        <f aca="false">(T348*(1+$M$18/12)^($A$85-$A74+1))-T348</f>
        <v>0</v>
      </c>
      <c r="U399" s="18" t="n">
        <f aca="false">(U348*(1+$M$18/12)^($A$85-$A74+1))-U348</f>
        <v>0</v>
      </c>
      <c r="V399" s="18" t="n">
        <f aca="false">(V348*(1+$M$18/12)^($A$88-$A74+1))-V348</f>
        <v>0</v>
      </c>
      <c r="W399" s="18" t="n">
        <f aca="false">(W348*(1+$M$18/12)^($A$88-$A74+1))-W348</f>
        <v>0</v>
      </c>
    </row>
    <row r="400" customFormat="false" ht="12.75" hidden="false" customHeight="false" outlineLevel="0" collapsed="false">
      <c r="A400" s="0" t="n">
        <v>25</v>
      </c>
      <c r="B400" s="19" t="n">
        <v>37316</v>
      </c>
      <c r="N400" s="18" t="n">
        <f aca="false">(N349*(1+$M$18/12)^($A$76-$A75+1))-N349</f>
        <v>0</v>
      </c>
      <c r="O400" s="18" t="n">
        <f aca="false">(O349*(1+$M$18/12)^($A$76-$A75+1))-O349</f>
        <v>0</v>
      </c>
      <c r="P400" s="18" t="n">
        <f aca="false">(P349*(1+$M$18/12)^($A$83-$A75+1))-P349</f>
        <v>0</v>
      </c>
      <c r="Q400" s="18" t="n">
        <f aca="false">(Q349*(1+$M$18/12)^($A$83-$A75+1))-Q349</f>
        <v>0</v>
      </c>
      <c r="R400" s="18" t="n">
        <f aca="false">(R349*(1+$M$18/12)^($A$85-$A75+1))-R349</f>
        <v>0</v>
      </c>
      <c r="S400" s="18" t="n">
        <f aca="false">(S349*(1+$M$18/12)^($A$85-$A75+1))-S349</f>
        <v>0</v>
      </c>
      <c r="T400" s="18" t="n">
        <f aca="false">(T349*(1+$M$18/12)^($A$85-$A75+1))-T349</f>
        <v>0</v>
      </c>
      <c r="U400" s="18" t="n">
        <f aca="false">(U349*(1+$M$18/12)^($A$85-$A75+1))-U349</f>
        <v>0</v>
      </c>
      <c r="V400" s="18" t="n">
        <f aca="false">(V349*(1+$M$18/12)^($A$88-$A75+1))-V349</f>
        <v>0</v>
      </c>
      <c r="W400" s="18" t="n">
        <f aca="false">(W349*(1+$M$18/12)^($A$88-$A75+1))-W349</f>
        <v>0</v>
      </c>
    </row>
    <row r="401" customFormat="false" ht="12.75" hidden="false" customHeight="false" outlineLevel="0" collapsed="false">
      <c r="A401" s="0" t="n">
        <v>26</v>
      </c>
      <c r="B401" s="19" t="n">
        <v>37347</v>
      </c>
      <c r="P401" s="18" t="n">
        <f aca="false">(P350*(1+$M$18/12)^($A$83-$A76+1))-P350</f>
        <v>0</v>
      </c>
      <c r="Q401" s="18" t="n">
        <f aca="false">(Q350*(1+$M$18/12)^($A$83-$A76+1))-Q350</f>
        <v>0</v>
      </c>
      <c r="R401" s="18" t="n">
        <f aca="false">(R350*(1+$M$18/12)^($A$85-$A76+1))-R350</f>
        <v>0</v>
      </c>
      <c r="S401" s="18" t="n">
        <f aca="false">(S350*(1+$M$18/12)^($A$85-$A76+1))-S350</f>
        <v>0</v>
      </c>
      <c r="T401" s="18" t="n">
        <f aca="false">(T350*(1+$M$18/12)^($A$85-$A76+1))-T350</f>
        <v>0</v>
      </c>
      <c r="U401" s="18" t="n">
        <f aca="false">(U350*(1+$M$18/12)^($A$85-$A76+1))-U350</f>
        <v>0</v>
      </c>
      <c r="V401" s="18" t="n">
        <f aca="false">(V350*(1+$M$18/12)^($A$88-$A76+1))-V350</f>
        <v>0</v>
      </c>
      <c r="W401" s="18" t="n">
        <f aca="false">(W350*(1+$M$18/12)^($A$88-$A76+1))-W350</f>
        <v>0</v>
      </c>
    </row>
    <row r="402" customFormat="false" ht="12.75" hidden="false" customHeight="false" outlineLevel="0" collapsed="false">
      <c r="A402" s="0" t="n">
        <v>27</v>
      </c>
      <c r="B402" s="19" t="n">
        <v>37377</v>
      </c>
      <c r="P402" s="18" t="n">
        <f aca="false">(P351*(1+$M$18/12)^($A$83-$A77+1))-P351</f>
        <v>0</v>
      </c>
      <c r="Q402" s="18" t="n">
        <f aca="false">(Q351*(1+$M$18/12)^($A$83-$A77+1))-Q351</f>
        <v>0</v>
      </c>
      <c r="R402" s="18" t="n">
        <f aca="false">(R351*(1+$M$18/12)^($A$85-$A77+1))-R351</f>
        <v>0</v>
      </c>
      <c r="S402" s="18" t="n">
        <f aca="false">(S351*(1+$M$18/12)^($A$85-$A77+1))-S351</f>
        <v>0</v>
      </c>
      <c r="T402" s="18" t="n">
        <f aca="false">(T351*(1+$M$18/12)^($A$85-$A77+1))-T351</f>
        <v>0</v>
      </c>
      <c r="U402" s="18" t="n">
        <f aca="false">(U351*(1+$M$18/12)^($A$85-$A77+1))-U351</f>
        <v>0</v>
      </c>
      <c r="V402" s="18" t="n">
        <f aca="false">(V351*(1+$M$18/12)^($A$88-$A77+1))-V351</f>
        <v>0</v>
      </c>
      <c r="W402" s="18" t="n">
        <f aca="false">(W351*(1+$M$18/12)^($A$88-$A77+1))-W351</f>
        <v>0</v>
      </c>
    </row>
    <row r="403" customFormat="false" ht="12.75" hidden="false" customHeight="false" outlineLevel="0" collapsed="false">
      <c r="A403" s="0" t="n">
        <v>28</v>
      </c>
      <c r="B403" s="19" t="n">
        <v>37408</v>
      </c>
      <c r="P403" s="18" t="n">
        <f aca="false">(P352*(1+$M$18/12)^($A$83-$A78+1))-P352</f>
        <v>0</v>
      </c>
      <c r="Q403" s="18" t="n">
        <f aca="false">(Q352*(1+$M$18/12)^($A$83-$A78+1))-Q352</f>
        <v>0</v>
      </c>
      <c r="R403" s="18" t="n">
        <f aca="false">(R352*(1+$M$18/12)^($A$85-$A78+1))-R352</f>
        <v>0</v>
      </c>
      <c r="S403" s="18" t="n">
        <f aca="false">(S352*(1+$M$18/12)^($A$85-$A78+1))-S352</f>
        <v>0</v>
      </c>
      <c r="T403" s="18" t="n">
        <f aca="false">(T352*(1+$M$18/12)^($A$85-$A78+1))-T352</f>
        <v>0</v>
      </c>
      <c r="U403" s="18" t="n">
        <f aca="false">(U352*(1+$M$18/12)^($A$85-$A78+1))-U352</f>
        <v>0</v>
      </c>
      <c r="V403" s="18" t="n">
        <f aca="false">(V352*(1+$M$18/12)^($A$88-$A78+1))-V352</f>
        <v>0</v>
      </c>
      <c r="W403" s="18" t="n">
        <f aca="false">(W352*(1+$M$18/12)^($A$88-$A78+1))-W352</f>
        <v>0</v>
      </c>
    </row>
    <row r="404" customFormat="false" ht="12.75" hidden="false" customHeight="false" outlineLevel="0" collapsed="false">
      <c r="A404" s="0" t="n">
        <v>29</v>
      </c>
      <c r="B404" s="19" t="n">
        <v>37438</v>
      </c>
      <c r="P404" s="18" t="n">
        <f aca="false">(P353*(1+$M$18/12)^($A$83-$A79+1))-P353</f>
        <v>0</v>
      </c>
      <c r="Q404" s="18" t="n">
        <f aca="false">(Q353*(1+$M$18/12)^($A$83-$A79+1))-Q353</f>
        <v>0</v>
      </c>
      <c r="R404" s="18" t="n">
        <f aca="false">(R353*(1+$M$18/12)^($A$85-$A79+1))-R353</f>
        <v>0</v>
      </c>
      <c r="S404" s="18" t="n">
        <f aca="false">(S353*(1+$M$18/12)^($A$85-$A79+1))-S353</f>
        <v>0</v>
      </c>
      <c r="T404" s="18" t="n">
        <f aca="false">(T353*(1+$M$18/12)^($A$85-$A79+1))-T353</f>
        <v>0</v>
      </c>
      <c r="U404" s="18" t="n">
        <f aca="false">(U353*(1+$M$18/12)^($A$85-$A79+1))-U353</f>
        <v>0</v>
      </c>
      <c r="V404" s="18" t="n">
        <f aca="false">(V353*(1+$M$18/12)^($A$88-$A79+1))-V353</f>
        <v>0</v>
      </c>
      <c r="W404" s="18" t="n">
        <f aca="false">(W353*(1+$M$18/12)^($A$88-$A79+1))-W353</f>
        <v>0</v>
      </c>
    </row>
    <row r="405" customFormat="false" ht="12.75" hidden="false" customHeight="false" outlineLevel="0" collapsed="false">
      <c r="A405" s="0" t="n">
        <v>30</v>
      </c>
      <c r="B405" s="19" t="n">
        <v>37469</v>
      </c>
      <c r="P405" s="18" t="n">
        <f aca="false">(P354*(1+$M$18/12)^($A$83-$A80+1))-P354</f>
        <v>0</v>
      </c>
      <c r="Q405" s="18" t="n">
        <f aca="false">(Q354*(1+$M$18/12)^($A$83-$A80+1))-Q354</f>
        <v>0</v>
      </c>
      <c r="R405" s="18" t="n">
        <f aca="false">(R354*(1+$M$18/12)^($A$85-$A80+1))-R354</f>
        <v>0</v>
      </c>
      <c r="S405" s="18" t="n">
        <f aca="false">(S354*(1+$M$18/12)^($A$85-$A80+1))-S354</f>
        <v>0</v>
      </c>
      <c r="T405" s="18" t="n">
        <f aca="false">(T354*(1+$M$18/12)^($A$85-$A80+1))-T354</f>
        <v>0</v>
      </c>
      <c r="U405" s="18" t="n">
        <f aca="false">(U354*(1+$M$18/12)^($A$85-$A80+1))-U354</f>
        <v>0</v>
      </c>
      <c r="V405" s="18" t="n">
        <f aca="false">(V354*(1+$M$18/12)^($A$88-$A80+1))-V354</f>
        <v>0</v>
      </c>
      <c r="W405" s="18" t="n">
        <f aca="false">(W354*(1+$M$18/12)^($A$88-$A80+1))-W354</f>
        <v>0</v>
      </c>
    </row>
    <row r="406" customFormat="false" ht="12.75" hidden="false" customHeight="false" outlineLevel="0" collapsed="false">
      <c r="A406" s="0" t="n">
        <v>31</v>
      </c>
      <c r="B406" s="19" t="n">
        <v>37500</v>
      </c>
      <c r="P406" s="18" t="n">
        <f aca="false">(P355*(1+$M$18/12)^($A$83-$A81+1))-P355</f>
        <v>0</v>
      </c>
      <c r="Q406" s="18" t="n">
        <f aca="false">(Q355*(1+$M$18/12)^($A$83-$A81+1))-Q355</f>
        <v>0</v>
      </c>
      <c r="R406" s="18" t="n">
        <f aca="false">(R355*(1+$M$18/12)^($A$85-$A81+1))-R355</f>
        <v>0</v>
      </c>
      <c r="S406" s="18" t="n">
        <f aca="false">(S355*(1+$M$18/12)^($A$85-$A81+1))-S355</f>
        <v>0</v>
      </c>
      <c r="T406" s="18" t="n">
        <f aca="false">(T355*(1+$M$18/12)^($A$85-$A81+1))-T355</f>
        <v>0</v>
      </c>
      <c r="U406" s="18" t="n">
        <f aca="false">(U355*(1+$M$18/12)^($A$85-$A81+1))-U355</f>
        <v>0</v>
      </c>
      <c r="V406" s="18" t="n">
        <f aca="false">(V355*(1+$M$18/12)^($A$88-$A81+1))-V355</f>
        <v>0</v>
      </c>
      <c r="W406" s="18" t="n">
        <f aca="false">(W355*(1+$M$18/12)^($A$88-$A81+1))-W355</f>
        <v>0</v>
      </c>
    </row>
    <row r="407" customFormat="false" ht="12.75" hidden="false" customHeight="false" outlineLevel="0" collapsed="false">
      <c r="A407" s="0" t="n">
        <v>32</v>
      </c>
      <c r="B407" s="19" t="n">
        <v>37530</v>
      </c>
      <c r="P407" s="18" t="n">
        <f aca="false">(P356*(1+$M$18/12)^($A$83-$A82+1))-P356</f>
        <v>0</v>
      </c>
      <c r="Q407" s="18" t="n">
        <f aca="false">(Q356*(1+$M$18/12)^($A$83-$A82+1))-Q356</f>
        <v>0</v>
      </c>
      <c r="R407" s="18" t="n">
        <f aca="false">(R356*(1+$M$18/12)^($A$85-$A82+1))-R356</f>
        <v>0</v>
      </c>
      <c r="S407" s="18" t="n">
        <f aca="false">(S356*(1+$M$18/12)^($A$85-$A82+1))-S356</f>
        <v>0</v>
      </c>
      <c r="T407" s="18" t="n">
        <f aca="false">(T356*(1+$M$18/12)^($A$85-$A82+1))-T356</f>
        <v>0</v>
      </c>
      <c r="U407" s="18" t="n">
        <f aca="false">(U356*(1+$M$18/12)^($A$85-$A82+1))-U356</f>
        <v>0</v>
      </c>
      <c r="V407" s="18" t="n">
        <f aca="false">(V356*(1+$M$18/12)^($A$88-$A82+1))-V356</f>
        <v>0</v>
      </c>
      <c r="W407" s="18" t="n">
        <f aca="false">(W356*(1+$M$18/12)^($A$88-$A82+1))-W356</f>
        <v>0</v>
      </c>
    </row>
    <row r="408" customFormat="false" ht="12.75" hidden="false" customHeight="false" outlineLevel="0" collapsed="false">
      <c r="A408" s="0" t="n">
        <v>33</v>
      </c>
      <c r="B408" s="19" t="n">
        <v>37561</v>
      </c>
      <c r="R408" s="18" t="n">
        <f aca="false">(R357*(1+$M$18/12)^($A$85-$A83+1))-R357</f>
        <v>0</v>
      </c>
      <c r="S408" s="18" t="n">
        <f aca="false">(S357*(1+$M$18/12)^($A$85-$A83+1))-S357</f>
        <v>0</v>
      </c>
      <c r="T408" s="18" t="n">
        <f aca="false">(T357*(1+$M$18/12)^($A$85-$A83+1))-T357</f>
        <v>0</v>
      </c>
      <c r="U408" s="18" t="n">
        <f aca="false">(U357*(1+$M$18/12)^($A$85-$A83+1))-U357</f>
        <v>0</v>
      </c>
      <c r="V408" s="18" t="n">
        <f aca="false">(V357*(1+$M$18/12)^($A$88-$A83+1))-V357</f>
        <v>0</v>
      </c>
      <c r="W408" s="18" t="n">
        <f aca="false">(W357*(1+$M$18/12)^($A$88-$A83+1))-W357</f>
        <v>0</v>
      </c>
    </row>
    <row r="409" customFormat="false" ht="12.75" hidden="false" customHeight="false" outlineLevel="0" collapsed="false">
      <c r="A409" s="0" t="n">
        <v>34</v>
      </c>
      <c r="B409" s="19" t="n">
        <v>37591</v>
      </c>
      <c r="R409" s="18" t="n">
        <f aca="false">(R358*(1+$M$18/12)^($A$85-$A84+1))-R358</f>
        <v>0</v>
      </c>
      <c r="S409" s="18" t="n">
        <f aca="false">(S358*(1+$M$18/12)^($A$85-$A84+1))-S358</f>
        <v>0</v>
      </c>
      <c r="T409" s="18" t="n">
        <f aca="false">(T358*(1+$M$18/12)^($A$85-$A84+1))-T358</f>
        <v>0</v>
      </c>
      <c r="U409" s="18" t="n">
        <f aca="false">(U358*(1+$M$18/12)^($A$85-$A84+1))-U358</f>
        <v>0</v>
      </c>
      <c r="V409" s="18" t="n">
        <f aca="false">(V358*(1+$M$18/12)^($A$88-$A84+1))-V358</f>
        <v>0</v>
      </c>
      <c r="W409" s="18" t="n">
        <f aca="false">(W358*(1+$M$18/12)^($A$88-$A84+1))-W358</f>
        <v>0</v>
      </c>
    </row>
    <row r="410" customFormat="false" ht="12.75" hidden="false" customHeight="false" outlineLevel="0" collapsed="false">
      <c r="A410" s="0" t="n">
        <v>35</v>
      </c>
      <c r="B410" s="19" t="n">
        <v>37622</v>
      </c>
      <c r="V410" s="18" t="n">
        <f aca="false">(V359*(1+$M$18/12)^($A$88-$A85+1))-V359</f>
        <v>0</v>
      </c>
      <c r="W410" s="18" t="n">
        <f aca="false">(W359*(1+$M$18/12)^($A$88-$A85+1))-W359</f>
        <v>0</v>
      </c>
    </row>
    <row r="411" customFormat="false" ht="12.75" hidden="false" customHeight="false" outlineLevel="0" collapsed="false">
      <c r="A411" s="0" t="n">
        <v>36</v>
      </c>
      <c r="B411" s="19" t="n">
        <v>37653</v>
      </c>
      <c r="V411" s="18" t="n">
        <f aca="false">(V360*(1+$M$18/12)^($A$88-$A86+1))-V360</f>
        <v>0</v>
      </c>
      <c r="W411" s="18" t="n">
        <f aca="false">(W360*(1+$M$18/12)^($A$88-$A86+1))-W360</f>
        <v>0</v>
      </c>
    </row>
    <row r="412" customFormat="false" ht="12.75" hidden="false" customHeight="false" outlineLevel="0" collapsed="false">
      <c r="A412" s="0" t="n">
        <v>37</v>
      </c>
      <c r="B412" s="19" t="n">
        <v>37681</v>
      </c>
      <c r="V412" s="18" t="n">
        <f aca="false">(V361*(1+$M$18/12)^($A$88-$A87+1))-V361</f>
        <v>0</v>
      </c>
      <c r="W412" s="18" t="n">
        <f aca="false">(W361*(1+$M$18/12)^($A$88-$A87+1))-W361</f>
        <v>0</v>
      </c>
    </row>
    <row r="413" customFormat="false" ht="12.75" hidden="false" customHeight="false" outlineLevel="0" collapsed="false">
      <c r="A413" s="0" t="n">
        <v>38</v>
      </c>
      <c r="B413" s="19" t="n">
        <v>37712</v>
      </c>
    </row>
    <row r="414" customFormat="false" ht="12.75" hidden="false" customHeight="false" outlineLevel="0" collapsed="false">
      <c r="A414" s="0" t="n">
        <v>39</v>
      </c>
      <c r="B414" s="19" t="n">
        <v>37742</v>
      </c>
    </row>
    <row r="415" customFormat="false" ht="12.75" hidden="false" customHeight="false" outlineLevel="0" collapsed="false">
      <c r="A415" s="0" t="n">
        <v>40</v>
      </c>
      <c r="B415" s="19" t="n">
        <v>37773</v>
      </c>
    </row>
    <row r="416" customFormat="false" ht="12.75" hidden="false" customHeight="false" outlineLevel="0" collapsed="false">
      <c r="A416" s="0" t="n">
        <v>41</v>
      </c>
      <c r="B416" s="19" t="n">
        <v>37803</v>
      </c>
    </row>
    <row r="417" customFormat="false" ht="12.75" hidden="false" customHeight="false" outlineLevel="0" collapsed="false">
      <c r="A417" s="0" t="n">
        <v>42</v>
      </c>
      <c r="B417" s="19" t="n">
        <v>37834</v>
      </c>
    </row>
    <row r="418" customFormat="false" ht="12.75" hidden="false" customHeight="false" outlineLevel="0" collapsed="false">
      <c r="A418" s="0" t="n">
        <v>43</v>
      </c>
      <c r="B418" s="19" t="n">
        <v>37865</v>
      </c>
    </row>
    <row r="419" customFormat="false" ht="12.75" hidden="false" customHeight="false" outlineLevel="0" collapsed="false">
      <c r="A419" s="0" t="n">
        <v>44</v>
      </c>
      <c r="B419" s="19" t="n">
        <v>37895</v>
      </c>
    </row>
    <row r="420" customFormat="false" ht="12.75" hidden="false" customHeight="false" outlineLevel="0" collapsed="false">
      <c r="A420" s="0" t="n">
        <v>45</v>
      </c>
      <c r="B420" s="19" t="n">
        <v>37926</v>
      </c>
    </row>
    <row r="421" customFormat="false" ht="12.75" hidden="false" customHeight="false" outlineLevel="0" collapsed="false">
      <c r="A421" s="0" t="n">
        <v>46</v>
      </c>
      <c r="B421" s="19" t="n">
        <v>37956</v>
      </c>
      <c r="D421" s="1" t="n">
        <f aca="false">D148*$M$17</f>
        <v>0</v>
      </c>
    </row>
    <row r="422" customFormat="false" ht="12.75" hidden="false" customHeight="false" outlineLevel="0" collapsed="false">
      <c r="B422" s="46" t="s">
        <v>66</v>
      </c>
      <c r="C422" s="46"/>
      <c r="D422" s="47" t="n">
        <f aca="false">SUM(D376:D421)</f>
        <v>0</v>
      </c>
      <c r="E422" s="47" t="n">
        <f aca="false">SUM(E376:E421)</f>
        <v>0</v>
      </c>
      <c r="F422" s="47" t="n">
        <f aca="false">SUM(F376:F421)</f>
        <v>0</v>
      </c>
      <c r="G422" s="47" t="n">
        <f aca="false">SUM(G376:G421)</f>
        <v>0</v>
      </c>
      <c r="H422" s="47" t="n">
        <f aca="false">SUM(H376:H421)</f>
        <v>0</v>
      </c>
      <c r="I422" s="47" t="n">
        <f aca="false">SUM(I376:I421)</f>
        <v>0</v>
      </c>
      <c r="J422" s="47" t="n">
        <f aca="false">SUM(J376:J421)</f>
        <v>0</v>
      </c>
      <c r="K422" s="47" t="n">
        <f aca="false">SUM(K376:K421)</f>
        <v>0</v>
      </c>
      <c r="L422" s="47" t="n">
        <f aca="false">SUM(L376:L421)</f>
        <v>0</v>
      </c>
      <c r="M422" s="47" t="n">
        <f aca="false">SUM(M376:M421)</f>
        <v>0</v>
      </c>
      <c r="N422" s="47" t="n">
        <f aca="false">SUM(N376:N421)</f>
        <v>0</v>
      </c>
      <c r="O422" s="47" t="n">
        <f aca="false">SUM(O376:O421)</f>
        <v>0</v>
      </c>
      <c r="P422" s="47" t="n">
        <f aca="false">SUM(P376:P421)</f>
        <v>0</v>
      </c>
      <c r="Q422" s="47" t="n">
        <f aca="false">SUM(Q376:Q421)</f>
        <v>0</v>
      </c>
      <c r="R422" s="47" t="n">
        <f aca="false">SUM(R376:R421)</f>
        <v>0</v>
      </c>
      <c r="S422" s="47" t="n">
        <f aca="false">SUM(S376:S421)</f>
        <v>0</v>
      </c>
      <c r="T422" s="47" t="n">
        <f aca="false">SUM(T376:T421)</f>
        <v>0</v>
      </c>
      <c r="U422" s="47" t="n">
        <f aca="false">SUM(U376:U421)</f>
        <v>0</v>
      </c>
      <c r="V422" s="47" t="n">
        <f aca="false">SUM(V376:V421)</f>
        <v>0</v>
      </c>
      <c r="W422" s="47" t="n">
        <f aca="false">SUM(W376:W421)</f>
        <v>0</v>
      </c>
    </row>
    <row r="444" customFormat="false" ht="12.75" hidden="false" customHeight="false" outlineLevel="0" collapsed="false">
      <c r="B444" s="54" t="s">
        <v>68</v>
      </c>
    </row>
    <row r="445" customFormat="false" ht="12.75" hidden="false" customHeight="false" outlineLevel="0" collapsed="false">
      <c r="B445" s="54"/>
    </row>
    <row r="446" customFormat="false" ht="12.75" hidden="false" customHeight="false" outlineLevel="0" collapsed="false">
      <c r="B446" s="0" t="s">
        <v>16</v>
      </c>
    </row>
    <row r="447" customFormat="false" ht="12.75" hidden="false" customHeight="false" outlineLevel="0" collapsed="false">
      <c r="B447" s="0" t="s">
        <v>19</v>
      </c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</row>
    <row r="448" customFormat="false" ht="12.75" hidden="false" customHeight="false" outlineLevel="0" collapsed="false">
      <c r="B448" s="19"/>
      <c r="O448" s="18"/>
      <c r="P448" s="18"/>
      <c r="Q448" s="18"/>
      <c r="R448" s="18"/>
      <c r="S448" s="18"/>
      <c r="T448" s="18"/>
      <c r="U448" s="18"/>
      <c r="V448" s="18"/>
      <c r="W448" s="18"/>
    </row>
    <row r="449" customFormat="false" ht="12.75" hidden="false" customHeight="false" outlineLevel="0" collapsed="false">
      <c r="O449" s="18"/>
      <c r="P449" s="18"/>
      <c r="Q449" s="18"/>
      <c r="R449" s="18"/>
      <c r="S449" s="18"/>
      <c r="T449" s="18"/>
      <c r="U449" s="18"/>
      <c r="V449" s="18"/>
      <c r="W449" s="18"/>
    </row>
    <row r="450" customFormat="false" ht="12.75" hidden="false" customHeight="false" outlineLevel="0" collapsed="false">
      <c r="B450" s="19"/>
      <c r="D450" s="0" t="s">
        <v>7</v>
      </c>
      <c r="N450" s="18"/>
      <c r="O450" s="18"/>
      <c r="P450" s="18"/>
      <c r="R450" s="18"/>
      <c r="S450" s="18"/>
      <c r="T450" s="18"/>
      <c r="U450" s="18"/>
      <c r="V450" s="18"/>
      <c r="W450" s="18"/>
    </row>
    <row r="451" customFormat="false" ht="12.75" hidden="false" customHeight="false" outlineLevel="0" collapsed="false">
      <c r="B451" s="19"/>
      <c r="C451" s="20" t="n">
        <f aca="false">Sheet2!AD43</f>
        <v>69756.8799514815</v>
      </c>
      <c r="D451" s="21" t="n">
        <v>0.2</v>
      </c>
      <c r="E451" s="21" t="n">
        <f aca="false">0.025+D451</f>
        <v>0.225</v>
      </c>
      <c r="F451" s="21" t="n">
        <f aca="false">0.025+E451</f>
        <v>0.25</v>
      </c>
      <c r="G451" s="21" t="n">
        <f aca="false">0.025+F451</f>
        <v>0.275</v>
      </c>
      <c r="H451" s="21" t="n">
        <f aca="false">0.025+G451</f>
        <v>0.3</v>
      </c>
      <c r="I451" s="21" t="n">
        <f aca="false">0.025+H451</f>
        <v>0.325</v>
      </c>
      <c r="J451" s="21" t="n">
        <f aca="false">0.025+I451</f>
        <v>0.35</v>
      </c>
      <c r="K451" s="21" t="n">
        <f aca="false">0.025+J451</f>
        <v>0.375</v>
      </c>
      <c r="L451" s="21" t="n">
        <f aca="false">0.025+K451</f>
        <v>0.4</v>
      </c>
      <c r="M451" s="21" t="n">
        <f aca="false">0.025+L451</f>
        <v>0.425</v>
      </c>
      <c r="N451" s="21" t="n">
        <f aca="false">0.025+M451</f>
        <v>0.45</v>
      </c>
      <c r="O451" s="21" t="n">
        <f aca="false">0.025+N451</f>
        <v>0.475</v>
      </c>
      <c r="P451" s="21" t="n">
        <f aca="false">0.025+O451</f>
        <v>0.5</v>
      </c>
      <c r="R451" s="18"/>
      <c r="S451" s="18"/>
      <c r="T451" s="18"/>
      <c r="U451" s="18"/>
      <c r="V451" s="18"/>
      <c r="W451" s="18"/>
    </row>
    <row r="452" customFormat="false" ht="12.75" hidden="false" customHeight="false" outlineLevel="0" collapsed="false">
      <c r="B452" s="22" t="s">
        <v>6</v>
      </c>
      <c r="C452" s="63" t="n">
        <f aca="false">1-D451</f>
        <v>0.8</v>
      </c>
      <c r="R452" s="18"/>
      <c r="S452" s="18"/>
      <c r="T452" s="18"/>
      <c r="U452" s="18"/>
      <c r="V452" s="18"/>
      <c r="W452" s="18"/>
    </row>
    <row r="453" customFormat="false" ht="12.75" hidden="false" customHeight="false" outlineLevel="0" collapsed="false">
      <c r="B453" s="19"/>
      <c r="C453" s="63" t="n">
        <f aca="false">1-E451</f>
        <v>0.775</v>
      </c>
      <c r="R453" s="18"/>
      <c r="S453" s="18"/>
      <c r="T453" s="18"/>
      <c r="U453" s="18"/>
      <c r="V453" s="18"/>
      <c r="W453" s="18"/>
    </row>
    <row r="454" customFormat="false" ht="12.75" hidden="false" customHeight="false" outlineLevel="0" collapsed="false">
      <c r="B454" s="19"/>
      <c r="C454" s="63" t="n">
        <f aca="false">1-F451</f>
        <v>0.75</v>
      </c>
      <c r="R454" s="18"/>
      <c r="S454" s="18"/>
      <c r="T454" s="18"/>
      <c r="U454" s="18"/>
      <c r="V454" s="18"/>
      <c r="W454" s="18"/>
    </row>
    <row r="455" customFormat="false" ht="12.75" hidden="false" customHeight="false" outlineLevel="0" collapsed="false">
      <c r="B455" s="19"/>
      <c r="C455" s="63" t="n">
        <f aca="false">1-G451</f>
        <v>0.725</v>
      </c>
      <c r="R455" s="18"/>
      <c r="S455" s="18"/>
      <c r="T455" s="18"/>
      <c r="U455" s="18"/>
      <c r="V455" s="18"/>
      <c r="W455" s="18"/>
    </row>
    <row r="456" customFormat="false" ht="12.75" hidden="false" customHeight="false" outlineLevel="0" collapsed="false">
      <c r="B456" s="19"/>
      <c r="C456" s="63" t="n">
        <f aca="false">1-H451</f>
        <v>0.7</v>
      </c>
      <c r="R456" s="18"/>
      <c r="S456" s="18"/>
      <c r="T456" s="18"/>
      <c r="U456" s="18"/>
      <c r="V456" s="18"/>
      <c r="W456" s="18"/>
    </row>
    <row r="457" customFormat="false" ht="12.75" hidden="false" customHeight="false" outlineLevel="0" collapsed="false">
      <c r="B457" s="19"/>
      <c r="C457" s="63" t="n">
        <f aca="false">1-I$451</f>
        <v>0.675</v>
      </c>
      <c r="R457" s="18"/>
      <c r="S457" s="18"/>
      <c r="T457" s="18"/>
      <c r="U457" s="18"/>
      <c r="V457" s="18"/>
      <c r="W457" s="18"/>
    </row>
    <row r="458" customFormat="false" ht="12.75" hidden="false" customHeight="false" outlineLevel="0" collapsed="false">
      <c r="B458" s="19"/>
      <c r="C458" s="63" t="n">
        <f aca="false">1-J$451</f>
        <v>0.65</v>
      </c>
      <c r="R458" s="18"/>
      <c r="S458" s="18"/>
      <c r="T458" s="18"/>
      <c r="U458" s="18"/>
      <c r="V458" s="18"/>
      <c r="W458" s="18"/>
    </row>
    <row r="459" customFormat="false" ht="12.75" hidden="false" customHeight="false" outlineLevel="0" collapsed="false">
      <c r="B459" s="19"/>
      <c r="C459" s="63" t="n">
        <f aca="false">1-K$451</f>
        <v>0.625</v>
      </c>
      <c r="R459" s="18"/>
      <c r="S459" s="18"/>
      <c r="T459" s="18"/>
      <c r="U459" s="18"/>
      <c r="V459" s="18"/>
      <c r="W459" s="18"/>
    </row>
    <row r="460" customFormat="false" ht="12.75" hidden="false" customHeight="false" outlineLevel="0" collapsed="false">
      <c r="B460" s="19"/>
      <c r="C460" s="63" t="n">
        <f aca="false">1-L$451</f>
        <v>0.6</v>
      </c>
      <c r="R460" s="18"/>
      <c r="S460" s="18"/>
      <c r="T460" s="18"/>
      <c r="U460" s="18"/>
      <c r="V460" s="18"/>
      <c r="W460" s="18"/>
    </row>
    <row r="461" customFormat="false" ht="12.75" hidden="false" customHeight="false" outlineLevel="0" collapsed="false">
      <c r="B461" s="19"/>
      <c r="C461" s="63" t="n">
        <f aca="false">1-M$451</f>
        <v>0.575</v>
      </c>
      <c r="R461" s="18"/>
      <c r="S461" s="18"/>
      <c r="T461" s="18"/>
      <c r="U461" s="18"/>
      <c r="V461" s="18"/>
      <c r="W461" s="18"/>
    </row>
    <row r="462" customFormat="false" ht="12.75" hidden="false" customHeight="false" outlineLevel="0" collapsed="false">
      <c r="B462" s="19"/>
      <c r="C462" s="63" t="n">
        <f aca="false">1-N$451</f>
        <v>0.55</v>
      </c>
      <c r="R462" s="18"/>
      <c r="S462" s="18"/>
      <c r="T462" s="18"/>
      <c r="U462" s="18"/>
      <c r="V462" s="18"/>
      <c r="W462" s="18"/>
    </row>
    <row r="463" customFormat="false" ht="12.75" hidden="false" customHeight="false" outlineLevel="0" collapsed="false">
      <c r="B463" s="19"/>
      <c r="C463" s="63" t="n">
        <f aca="false">1-O$451</f>
        <v>0.525</v>
      </c>
      <c r="R463" s="18"/>
      <c r="S463" s="18"/>
      <c r="T463" s="18"/>
      <c r="U463" s="18"/>
      <c r="V463" s="18"/>
      <c r="W463" s="18"/>
    </row>
    <row r="464" customFormat="false" ht="12.75" hidden="false" customHeight="false" outlineLevel="0" collapsed="false">
      <c r="B464" s="19"/>
      <c r="C464" s="63" t="n">
        <f aca="false">1-P$451</f>
        <v>0.5</v>
      </c>
      <c r="R464" s="18"/>
      <c r="S464" s="18"/>
      <c r="T464" s="18"/>
      <c r="U464" s="18"/>
      <c r="V464" s="18"/>
      <c r="W464" s="18"/>
    </row>
    <row r="465" customFormat="false" ht="12.75" hidden="false" customHeight="false" outlineLevel="0" collapsed="false">
      <c r="B465" s="19"/>
      <c r="R465" s="18"/>
      <c r="S465" s="18"/>
      <c r="T465" s="18"/>
      <c r="U465" s="18"/>
      <c r="V465" s="18"/>
      <c r="W465" s="18"/>
    </row>
    <row r="466" customFormat="false" ht="12.75" hidden="false" customHeight="false" outlineLevel="0" collapsed="false">
      <c r="B466" s="19"/>
      <c r="R466" s="18"/>
      <c r="S466" s="18"/>
      <c r="T466" s="18"/>
      <c r="U466" s="18"/>
      <c r="V466" s="18"/>
      <c r="W466" s="18"/>
    </row>
    <row r="467" customFormat="false" ht="12.75" hidden="false" customHeight="false" outlineLevel="0" collapsed="false">
      <c r="B467" s="19"/>
      <c r="R467" s="18"/>
      <c r="S467" s="18"/>
      <c r="T467" s="18"/>
      <c r="U467" s="18"/>
      <c r="V467" s="18"/>
      <c r="W467" s="18"/>
    </row>
    <row r="468" customFormat="false" ht="12.75" hidden="false" customHeight="false" outlineLevel="0" collapsed="false">
      <c r="B468" s="19"/>
      <c r="R468" s="18"/>
      <c r="S468" s="18"/>
      <c r="T468" s="18"/>
      <c r="U468" s="18"/>
      <c r="V468" s="18"/>
      <c r="W468" s="18"/>
    </row>
    <row r="469" customFormat="false" ht="12.75" hidden="false" customHeight="false" outlineLevel="0" collapsed="false">
      <c r="B469" s="19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</row>
    <row r="470" customFormat="false" ht="12.75" hidden="false" customHeight="false" outlineLevel="0" collapsed="false">
      <c r="O470" s="18"/>
      <c r="P470" s="18"/>
      <c r="Q470" s="18"/>
      <c r="R470" s="18"/>
      <c r="S470" s="18"/>
      <c r="T470" s="18"/>
      <c r="U470" s="18"/>
      <c r="V470" s="18"/>
      <c r="W470" s="18"/>
    </row>
    <row r="471" customFormat="false" ht="12.75" hidden="false" customHeight="false" outlineLevel="0" collapsed="false">
      <c r="O471" s="18"/>
      <c r="P471" s="18"/>
      <c r="Q471" s="18"/>
      <c r="R471" s="18"/>
      <c r="S471" s="18"/>
      <c r="T471" s="18"/>
      <c r="U471" s="18"/>
      <c r="V471" s="18"/>
      <c r="W471" s="18"/>
    </row>
    <row r="472" customFormat="false" ht="12.75" hidden="false" customHeight="false" outlineLevel="0" collapsed="false">
      <c r="P472" s="18"/>
      <c r="Q472" s="18"/>
      <c r="R472" s="18"/>
      <c r="S472" s="18"/>
      <c r="T472" s="18"/>
      <c r="U472" s="18"/>
      <c r="V472" s="18"/>
      <c r="W472" s="18"/>
    </row>
    <row r="473" customFormat="false" ht="12.75" hidden="false" customHeight="false" outlineLevel="0" collapsed="false">
      <c r="P473" s="18"/>
      <c r="Q473" s="18"/>
      <c r="R473" s="18"/>
      <c r="S473" s="18"/>
      <c r="T473" s="18"/>
      <c r="U473" s="18"/>
      <c r="V473" s="18"/>
      <c r="W473" s="18"/>
    </row>
    <row r="474" customFormat="false" ht="12.75" hidden="false" customHeight="false" outlineLevel="0" collapsed="false">
      <c r="P474" s="18"/>
      <c r="Q474" s="18"/>
      <c r="R474" s="18"/>
      <c r="S474" s="18"/>
      <c r="T474" s="18"/>
      <c r="U474" s="18"/>
      <c r="V474" s="18"/>
      <c r="W474" s="18"/>
    </row>
    <row r="475" customFormat="false" ht="12.75" hidden="false" customHeight="false" outlineLevel="0" collapsed="false">
      <c r="P475" s="18"/>
      <c r="Q475" s="18"/>
      <c r="R475" s="18"/>
      <c r="S475" s="18"/>
      <c r="T475" s="18"/>
      <c r="U475" s="18"/>
      <c r="V475" s="18"/>
      <c r="W475" s="18"/>
    </row>
    <row r="476" customFormat="false" ht="12.75" hidden="false" customHeight="false" outlineLevel="0" collapsed="false">
      <c r="P476" s="18"/>
      <c r="Q476" s="18"/>
      <c r="R476" s="18"/>
      <c r="S476" s="18"/>
      <c r="T476" s="18"/>
      <c r="U476" s="18"/>
      <c r="V476" s="18"/>
      <c r="W476" s="18"/>
    </row>
    <row r="477" customFormat="false" ht="12.75" hidden="false" customHeight="false" outlineLevel="0" collapsed="false">
      <c r="P477" s="18"/>
      <c r="Q477" s="18"/>
      <c r="R477" s="18"/>
      <c r="S477" s="18"/>
      <c r="T477" s="18"/>
      <c r="U477" s="18"/>
      <c r="V477" s="18"/>
      <c r="W477" s="18"/>
    </row>
    <row r="478" customFormat="false" ht="12.75" hidden="false" customHeight="false" outlineLevel="0" collapsed="false">
      <c r="P478" s="18"/>
      <c r="Q478" s="18"/>
      <c r="R478" s="18"/>
      <c r="S478" s="18"/>
      <c r="T478" s="18"/>
      <c r="U478" s="18"/>
      <c r="V478" s="18"/>
      <c r="W478" s="18"/>
    </row>
    <row r="479" customFormat="false" ht="12.75" hidden="false" customHeight="false" outlineLevel="0" collapsed="false">
      <c r="R479" s="18"/>
      <c r="S479" s="18"/>
      <c r="T479" s="18"/>
      <c r="U479" s="18"/>
      <c r="V479" s="18"/>
      <c r="W479" s="18"/>
    </row>
    <row r="480" customFormat="false" ht="12.75" hidden="false" customHeight="false" outlineLevel="0" collapsed="false">
      <c r="R480" s="18"/>
      <c r="S480" s="18"/>
      <c r="T480" s="18"/>
      <c r="U480" s="18"/>
      <c r="V480" s="18"/>
      <c r="W480" s="18"/>
    </row>
    <row r="481" customFormat="false" ht="12.75" hidden="false" customHeight="false" outlineLevel="0" collapsed="false">
      <c r="V481" s="18"/>
      <c r="W481" s="18"/>
    </row>
    <row r="482" customFormat="false" ht="12.75" hidden="false" customHeight="false" outlineLevel="0" collapsed="false">
      <c r="V482" s="18"/>
      <c r="W482" s="18"/>
    </row>
    <row r="483" customFormat="false" ht="12.75" hidden="false" customHeight="false" outlineLevel="0" collapsed="false">
      <c r="V483" s="18"/>
      <c r="W483" s="18"/>
    </row>
  </sheetData>
  <printOptions headings="false" gridLines="false" gridLinesSet="true" horizontalCentered="false" verticalCentered="false"/>
  <pageMargins left="0.5" right="0.5" top="0.5" bottom="0.5" header="0.511811023622047" footer="0"/>
  <pageSetup paperSize="5" scale="3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</oddFooter>
  </headerFooter>
  <rowBreaks count="1" manualBreakCount="1">
    <brk id="101" man="true" max="16383" min="0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AX48"/>
  <sheetViews>
    <sheetView showFormulas="false" showGridLines="true" showRowColHeaders="true" showZeros="true" rightToLeft="false" tabSelected="true" showOutlineSymbols="true" defaultGridColor="true" view="normal" topLeftCell="A3" colorId="64" zoomScale="75" zoomScaleNormal="75" zoomScalePageLayoutView="100" workbookViewId="0">
      <selection pane="topLeft" activeCell="L28" activeCellId="0" sqref="L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65"/>
    <col collapsed="false" customWidth="true" hidden="false" outlineLevel="0" max="3" min="3" style="0" width="11.15"/>
    <col collapsed="false" customWidth="true" hidden="false" outlineLevel="0" max="4" min="4" style="0" width="5.65"/>
    <col collapsed="false" customWidth="true" hidden="false" outlineLevel="0" max="5" min="5" style="0" width="13.15"/>
    <col collapsed="false" customWidth="true" hidden="false" outlineLevel="0" max="6" min="6" style="0" width="14.15"/>
    <col collapsed="false" customWidth="true" hidden="false" outlineLevel="0" max="7" min="7" style="0" width="12.82"/>
    <col collapsed="false" customWidth="true" hidden="false" outlineLevel="0" max="8" min="8" style="0" width="11.99"/>
    <col collapsed="false" customWidth="true" hidden="false" outlineLevel="0" max="9" min="9" style="0" width="9.99"/>
    <col collapsed="false" customWidth="true" hidden="false" outlineLevel="0" max="11" min="10" style="0" width="11.99"/>
    <col collapsed="false" customWidth="true" hidden="false" outlineLevel="0" max="12" min="12" style="0" width="13.32"/>
    <col collapsed="false" customWidth="true" hidden="false" outlineLevel="0" max="13" min="13" style="0" width="14.15"/>
    <col collapsed="false" customWidth="true" hidden="false" outlineLevel="0" max="14" min="14" style="0" width="12.65"/>
    <col collapsed="false" customWidth="true" hidden="false" outlineLevel="0" max="15" min="15" style="0" width="16.32"/>
    <col collapsed="false" customWidth="true" hidden="false" outlineLevel="0" max="16" min="16" style="0" width="10.49"/>
    <col collapsed="false" customWidth="true" hidden="false" outlineLevel="0" max="17" min="17" style="0" width="13.99"/>
    <col collapsed="false" customWidth="true" hidden="false" outlineLevel="0" max="18" min="18" style="0" width="14.82"/>
    <col collapsed="false" customWidth="true" hidden="false" outlineLevel="0" max="19" min="19" style="0" width="4.32"/>
    <col collapsed="false" customWidth="true" hidden="false" outlineLevel="0" max="20" min="20" style="0" width="10.99"/>
    <col collapsed="false" customWidth="true" hidden="false" outlineLevel="0" max="21" min="21" style="0" width="14.32"/>
    <col collapsed="false" customWidth="true" hidden="false" outlineLevel="0" max="22" min="22" style="0" width="14.99"/>
    <col collapsed="false" customWidth="true" hidden="false" outlineLevel="0" max="25" min="23" style="0" width="10.99"/>
    <col collapsed="false" customWidth="true" hidden="false" outlineLevel="0" max="27" min="26" style="0" width="11.49"/>
    <col collapsed="false" customWidth="true" hidden="false" outlineLevel="0" max="28" min="28" style="0" width="11.82"/>
    <col collapsed="false" customWidth="true" hidden="false" outlineLevel="0" max="36" min="29" style="0" width="13.15"/>
    <col collapsed="false" customWidth="true" hidden="false" outlineLevel="0" max="38" min="38" style="0" width="10.65"/>
    <col collapsed="false" customWidth="true" hidden="false" outlineLevel="0" max="40" min="39" style="0" width="15.15"/>
    <col collapsed="false" customWidth="true" hidden="false" outlineLevel="0" max="41" min="41" style="0" width="9.99"/>
    <col collapsed="false" customWidth="true" hidden="false" outlineLevel="0" max="42" min="42" style="0" width="10.82"/>
    <col collapsed="false" customWidth="true" hidden="false" outlineLevel="0" max="45" min="45" style="0" width="16.65"/>
    <col collapsed="false" customWidth="true" hidden="false" outlineLevel="0" max="46" min="46" style="0" width="10.65"/>
    <col collapsed="false" customWidth="true" hidden="false" outlineLevel="0" max="47" min="47" style="0" width="12.32"/>
    <col collapsed="false" customWidth="true" hidden="false" outlineLevel="0" max="48" min="48" style="0" width="10.32"/>
    <col collapsed="false" customWidth="true" hidden="false" outlineLevel="0" max="49" min="49" style="0" width="10.15"/>
    <col collapsed="false" customWidth="true" hidden="false" outlineLevel="0" max="50" min="50" style="0" width="13.82"/>
  </cols>
  <sheetData>
    <row r="3" customFormat="false" ht="12.75" hidden="false" customHeight="false" outlineLevel="0" collapsed="false">
      <c r="T3" s="0" t="s">
        <v>28</v>
      </c>
      <c r="AL3" s="0" t="s">
        <v>69</v>
      </c>
      <c r="AR3" s="0" t="s">
        <v>70</v>
      </c>
    </row>
    <row r="4" customFormat="false" ht="63.75" hidden="false" customHeight="false" outlineLevel="0" collapsed="false">
      <c r="A4" s="64"/>
      <c r="B4" s="64"/>
      <c r="C4" s="64" t="s">
        <v>71</v>
      </c>
      <c r="D4" s="64"/>
      <c r="E4" s="64" t="s">
        <v>72</v>
      </c>
      <c r="F4" s="64" t="s">
        <v>73</v>
      </c>
      <c r="G4" s="64" t="s">
        <v>74</v>
      </c>
      <c r="H4" s="64" t="s">
        <v>75</v>
      </c>
      <c r="I4" s="64" t="s">
        <v>76</v>
      </c>
      <c r="J4" s="64" t="s">
        <v>77</v>
      </c>
      <c r="K4" s="64"/>
      <c r="L4" s="64" t="s">
        <v>78</v>
      </c>
      <c r="M4" s="64" t="s">
        <v>79</v>
      </c>
      <c r="N4" s="65" t="s">
        <v>80</v>
      </c>
      <c r="O4" s="65" t="s">
        <v>81</v>
      </c>
      <c r="P4" s="64" t="s">
        <v>82</v>
      </c>
      <c r="Q4" s="64" t="s">
        <v>83</v>
      </c>
      <c r="R4" s="64" t="s">
        <v>84</v>
      </c>
      <c r="S4" s="64"/>
      <c r="T4" s="64" t="s">
        <v>61</v>
      </c>
      <c r="U4" s="64" t="s">
        <v>85</v>
      </c>
      <c r="V4" s="64" t="s">
        <v>82</v>
      </c>
      <c r="W4" s="64" t="s">
        <v>86</v>
      </c>
      <c r="X4" s="64" t="s">
        <v>75</v>
      </c>
      <c r="Y4" s="64" t="s">
        <v>87</v>
      </c>
      <c r="Z4" s="64" t="s">
        <v>88</v>
      </c>
      <c r="AA4" s="64" t="s">
        <v>89</v>
      </c>
      <c r="AB4" s="64" t="s">
        <v>90</v>
      </c>
      <c r="AC4" s="64" t="s">
        <v>91</v>
      </c>
      <c r="AD4" s="64" t="s">
        <v>9</v>
      </c>
      <c r="AE4" s="64"/>
      <c r="AF4" s="64" t="s">
        <v>92</v>
      </c>
      <c r="AG4" s="64" t="s">
        <v>93</v>
      </c>
      <c r="AH4" s="64"/>
      <c r="AI4" s="64"/>
      <c r="AJ4" s="64"/>
      <c r="AK4" s="64"/>
      <c r="AL4" s="64" t="s">
        <v>61</v>
      </c>
      <c r="AM4" s="64" t="s">
        <v>85</v>
      </c>
      <c r="AN4" s="64" t="s">
        <v>82</v>
      </c>
      <c r="AO4" s="64" t="s">
        <v>86</v>
      </c>
      <c r="AP4" s="64" t="s">
        <v>94</v>
      </c>
      <c r="AQ4" s="64"/>
      <c r="AR4" s="64" t="s">
        <v>61</v>
      </c>
      <c r="AS4" s="64" t="s">
        <v>85</v>
      </c>
      <c r="AT4" s="64" t="s">
        <v>86</v>
      </c>
      <c r="AU4" s="64" t="s">
        <v>87</v>
      </c>
      <c r="AV4" s="64" t="s">
        <v>94</v>
      </c>
      <c r="AW4" s="64" t="s">
        <v>95</v>
      </c>
      <c r="AX4" s="64" t="s">
        <v>96</v>
      </c>
    </row>
    <row r="5" customFormat="false" ht="12.75" hidden="false" customHeight="false" outlineLevel="0" collapsed="false">
      <c r="A5" s="0" t="n">
        <v>1</v>
      </c>
      <c r="B5" s="19" t="n">
        <v>36586</v>
      </c>
      <c r="C5" s="1" t="n">
        <f aca="false">SUM(Sheet1!D51:W51)</f>
        <v>1688</v>
      </c>
      <c r="E5" s="34" t="n">
        <v>0</v>
      </c>
      <c r="F5" s="1" t="n">
        <f aca="false">Sheet1!$M$17*Sheet2!C5</f>
        <v>0</v>
      </c>
      <c r="G5" s="1" t="n">
        <f aca="false">(Sheet1!$M$18/12)*(E5+F5)</f>
        <v>0</v>
      </c>
      <c r="H5" s="1" t="n">
        <v>0</v>
      </c>
      <c r="J5" s="1" t="n">
        <f aca="false">E5+F5+G5-H5-I5</f>
        <v>0</v>
      </c>
      <c r="K5" s="1"/>
      <c r="L5" s="1" t="n">
        <f aca="false">(Sheet1!$G$8-Sheet1!$F$48)</f>
        <v>249942</v>
      </c>
      <c r="M5" s="1" t="n">
        <f aca="false">Sheet1!$F$48</f>
        <v>45058</v>
      </c>
      <c r="N5" s="1" t="n">
        <f aca="false">SUM(Sheet1!D51:W51)*Sheet1!$G$16</f>
        <v>1688</v>
      </c>
      <c r="O5" s="1" t="n">
        <f aca="false">((Sheet1!$G$13+Sheet1!$G$11/10000)/12)*(M5+N5)</f>
        <v>350.6923875</v>
      </c>
      <c r="P5" s="1" t="n">
        <v>0</v>
      </c>
      <c r="Q5" s="1"/>
      <c r="R5" s="1" t="n">
        <f aca="false">M5+N5+O5-P5-Q5</f>
        <v>47096.6923875</v>
      </c>
      <c r="S5" s="1"/>
      <c r="T5" s="1" t="n">
        <f aca="false">Sheet1!$G$8*Sheet1!$G$9/10000</f>
        <v>8850</v>
      </c>
      <c r="U5" s="1" t="n">
        <f aca="false">L5*Sheet1!$G$10/10000/12</f>
        <v>169.2315625</v>
      </c>
      <c r="V5" s="1" t="n">
        <f aca="false">P5</f>
        <v>0</v>
      </c>
      <c r="W5" s="1" t="n">
        <f aca="false">Q5</f>
        <v>0</v>
      </c>
      <c r="X5" s="1" t="n">
        <f aca="false">H5</f>
        <v>0</v>
      </c>
      <c r="Y5" s="1" t="n">
        <f aca="false">I5</f>
        <v>0</v>
      </c>
      <c r="Z5" s="1" t="n">
        <f aca="false">SUM(T5:Y5)</f>
        <v>9019.2315625</v>
      </c>
      <c r="AB5" s="48" t="n">
        <f aca="false">F5+N5</f>
        <v>1688</v>
      </c>
      <c r="AC5" s="60" t="n">
        <f aca="false">Z5+AA5-AB5</f>
        <v>7331.2315625</v>
      </c>
      <c r="AD5" s="60" t="n">
        <f aca="false">AC5/((1+Sheet1!$G$18/12)^(Sheet2!A5))</f>
        <v>7270.64287190083</v>
      </c>
      <c r="AE5" s="14"/>
      <c r="AF5" s="60" t="n">
        <f aca="false">-F5+H5+I5+AA5</f>
        <v>0</v>
      </c>
      <c r="AG5" s="14" t="n">
        <f aca="false">XIRR(AF5:AF42,B5:B42)</f>
        <v>885607220.735323</v>
      </c>
      <c r="AH5" s="14"/>
      <c r="AI5" s="14"/>
      <c r="AJ5" s="14"/>
      <c r="AL5" s="1" t="n">
        <f aca="false">Sheet1!$M$8*Sheet1!$M$9/10000</f>
        <v>1475</v>
      </c>
      <c r="AM5" s="1" t="n">
        <f aca="false">+L5*Sheet1!$M$10/10000/12</f>
        <v>31.24275</v>
      </c>
      <c r="AN5" s="1" t="n">
        <f aca="false">P5</f>
        <v>0</v>
      </c>
      <c r="AO5" s="1"/>
      <c r="AP5" s="1" t="n">
        <f aca="false">SUM(AL5:AO5)</f>
        <v>1506.24275</v>
      </c>
      <c r="AR5" s="48" t="n">
        <f aca="false">+T5-AL5</f>
        <v>7375</v>
      </c>
      <c r="AS5" s="48" t="n">
        <f aca="false">U5-AM5</f>
        <v>137.9888125</v>
      </c>
      <c r="AT5" s="48" t="n">
        <f aca="false">W5-AO5</f>
        <v>0</v>
      </c>
      <c r="AU5" s="48" t="n">
        <f aca="false">G5</f>
        <v>0</v>
      </c>
      <c r="AV5" s="1" t="n">
        <f aca="false">SUM(AR5:AU5)</f>
        <v>7512.9888125</v>
      </c>
      <c r="AX5" s="1" t="n">
        <f aca="false">((AV5+AW5)/((1+Sheet1!$M$15)^(Sheet1!A51/12)))</f>
        <v>7464.9590412586</v>
      </c>
    </row>
    <row r="6" customFormat="false" ht="12.75" hidden="false" customHeight="false" outlineLevel="0" collapsed="false">
      <c r="A6" s="0" t="n">
        <v>2</v>
      </c>
      <c r="B6" s="19" t="n">
        <v>36617</v>
      </c>
      <c r="C6" s="1" t="n">
        <f aca="false">SUM(Sheet1!D52:W52)</f>
        <v>10164</v>
      </c>
      <c r="E6" s="1" t="n">
        <f aca="false">J5</f>
        <v>0</v>
      </c>
      <c r="F6" s="1" t="n">
        <f aca="false">Sheet1!$M$17*Sheet2!C6</f>
        <v>0</v>
      </c>
      <c r="G6" s="1" t="n">
        <f aca="false">(Sheet1!$M$18/12)*(E6+F6)</f>
        <v>0</v>
      </c>
      <c r="H6" s="1" t="n">
        <v>0</v>
      </c>
      <c r="J6" s="1" t="n">
        <f aca="false">E6+F6+G6-H6-I6</f>
        <v>0</v>
      </c>
      <c r="K6" s="1"/>
      <c r="L6" s="1" t="n">
        <f aca="false">+Sheet1!$G$8-Sheet2!R5</f>
        <v>247903.3076125</v>
      </c>
      <c r="M6" s="1" t="n">
        <f aca="false">R5</f>
        <v>47096.6923875</v>
      </c>
      <c r="N6" s="1" t="n">
        <f aca="false">SUM(Sheet1!D52:W52)*Sheet1!$G$16</f>
        <v>10164</v>
      </c>
      <c r="O6" s="1" t="n">
        <f aca="false">((Sheet1!$G$13+Sheet1!$G$11/10000)/12)*(M6+N6)</f>
        <v>429.574486015391</v>
      </c>
      <c r="P6" s="1" t="n">
        <v>0</v>
      </c>
      <c r="Q6" s="1"/>
      <c r="R6" s="1" t="n">
        <f aca="false">M6+N6+O6-P6-Q6</f>
        <v>57690.2668735154</v>
      </c>
      <c r="S6" s="1"/>
      <c r="U6" s="1" t="n">
        <f aca="false">L6*Sheet1!$G$10/10000/12</f>
        <v>167.85119786263</v>
      </c>
      <c r="V6" s="1" t="n">
        <f aca="false">P6</f>
        <v>0</v>
      </c>
      <c r="W6" s="1" t="n">
        <f aca="false">Q6</f>
        <v>0</v>
      </c>
      <c r="X6" s="1" t="n">
        <f aca="false">H6</f>
        <v>0</v>
      </c>
      <c r="Y6" s="1" t="n">
        <f aca="false">I6</f>
        <v>0</v>
      </c>
      <c r="Z6" s="1" t="n">
        <f aca="false">SUM(T6:Y6)</f>
        <v>167.85119786263</v>
      </c>
      <c r="AB6" s="48" t="n">
        <f aca="false">F6+N6</f>
        <v>10164</v>
      </c>
      <c r="AC6" s="60" t="n">
        <f aca="false">Z6+AA6-AB6</f>
        <v>-9996.14880213737</v>
      </c>
      <c r="AD6" s="60" t="n">
        <f aca="false">AC6/((1+Sheet1!$G$18/12)^(Sheet2!A6))</f>
        <v>-9831.60595251541</v>
      </c>
      <c r="AE6" s="14"/>
      <c r="AF6" s="60" t="n">
        <f aca="false">-F6+H6+I6+AA6</f>
        <v>0</v>
      </c>
      <c r="AG6" s="14"/>
      <c r="AH6" s="14"/>
      <c r="AI6" s="14"/>
      <c r="AJ6" s="14"/>
      <c r="AM6" s="1" t="n">
        <f aca="false">+L6*Sheet1!$M$10/10000/12</f>
        <v>30.9879134515625</v>
      </c>
      <c r="AN6" s="1" t="n">
        <f aca="false">P6</f>
        <v>0</v>
      </c>
      <c r="AO6" s="1"/>
      <c r="AP6" s="1" t="n">
        <f aca="false">SUM(AL6:AO6)</f>
        <v>30.9879134515625</v>
      </c>
      <c r="AS6" s="48" t="n">
        <f aca="false">U6-AM6</f>
        <v>136.863284411068</v>
      </c>
      <c r="AT6" s="48" t="n">
        <f aca="false">W6-AO6</f>
        <v>0</v>
      </c>
      <c r="AU6" s="48" t="n">
        <f aca="false">G6</f>
        <v>0</v>
      </c>
      <c r="AV6" s="1" t="n">
        <f aca="false">SUM(AR6:AU6)</f>
        <v>136.863284411068</v>
      </c>
      <c r="AX6" s="1" t="n">
        <f aca="false">((AV6+AW6)/((1+Sheet1!$M$15)^(Sheet1!A52/12)))</f>
        <v>135.118971858908</v>
      </c>
    </row>
    <row r="7" customFormat="false" ht="12.75" hidden="false" customHeight="false" outlineLevel="0" collapsed="false">
      <c r="A7" s="0" t="n">
        <v>3</v>
      </c>
      <c r="B7" s="19" t="n">
        <v>36647</v>
      </c>
      <c r="C7" s="1" t="n">
        <f aca="false">SUM(Sheet1!D53:W53)</f>
        <v>12370</v>
      </c>
      <c r="E7" s="1" t="n">
        <f aca="false">J6</f>
        <v>0</v>
      </c>
      <c r="F7" s="1" t="n">
        <f aca="false">Sheet1!$M$17*Sheet2!C7</f>
        <v>0</v>
      </c>
      <c r="G7" s="1" t="n">
        <f aca="false">(Sheet1!$M$18/12)*(E7+F7)</f>
        <v>0</v>
      </c>
      <c r="H7" s="1" t="n">
        <v>0</v>
      </c>
      <c r="J7" s="1" t="n">
        <f aca="false">E7+F7+G7-H7-I7</f>
        <v>0</v>
      </c>
      <c r="K7" s="1"/>
      <c r="L7" s="1" t="n">
        <f aca="false">+Sheet1!$G$8-Sheet2!R6</f>
        <v>237309.733126485</v>
      </c>
      <c r="M7" s="1" t="n">
        <f aca="false">R6</f>
        <v>57690.2668735154</v>
      </c>
      <c r="N7" s="1" t="n">
        <f aca="false">SUM(Sheet1!D53:W53)*Sheet1!$G$16</f>
        <v>12370</v>
      </c>
      <c r="O7" s="1" t="n">
        <f aca="false">((Sheet1!$G$13+Sheet1!$G$11/10000)/12)*(M7+N7)</f>
        <v>525.597960440685</v>
      </c>
      <c r="P7" s="1" t="n">
        <v>0</v>
      </c>
      <c r="Q7" s="1"/>
      <c r="R7" s="1" t="n">
        <f aca="false">M7+N7+O7-P7-Q7</f>
        <v>70585.8648339561</v>
      </c>
      <c r="S7" s="1"/>
      <c r="U7" s="1" t="n">
        <f aca="false">L7*Sheet1!$G$10/10000/12</f>
        <v>160.678465137724</v>
      </c>
      <c r="V7" s="1" t="n">
        <f aca="false">P7</f>
        <v>0</v>
      </c>
      <c r="W7" s="1" t="n">
        <f aca="false">Q7</f>
        <v>0</v>
      </c>
      <c r="X7" s="1" t="n">
        <f aca="false">H7</f>
        <v>0</v>
      </c>
      <c r="Y7" s="1" t="n">
        <f aca="false">I7</f>
        <v>0</v>
      </c>
      <c r="Z7" s="1" t="n">
        <f aca="false">SUM(T7:Y7)</f>
        <v>160.678465137724</v>
      </c>
      <c r="AB7" s="48" t="n">
        <f aca="false">F7+N7</f>
        <v>12370</v>
      </c>
      <c r="AC7" s="60" t="n">
        <f aca="false">Z7+AA7-AB7</f>
        <v>-12209.3215348623</v>
      </c>
      <c r="AD7" s="60" t="n">
        <f aca="false">AC7/((1+Sheet1!$G$18/12)^(Sheet2!A7))</f>
        <v>-11909.1059310077</v>
      </c>
      <c r="AE7" s="14"/>
      <c r="AF7" s="60" t="n">
        <f aca="false">-F7+H7+I7+AA7</f>
        <v>0</v>
      </c>
      <c r="AG7" s="14"/>
      <c r="AH7" s="14"/>
      <c r="AI7" s="14"/>
      <c r="AJ7" s="14"/>
      <c r="AM7" s="1" t="n">
        <f aca="false">+L7*Sheet1!$M$10/10000/12</f>
        <v>29.6637166408106</v>
      </c>
      <c r="AN7" s="1" t="n">
        <f aca="false">P7</f>
        <v>0</v>
      </c>
      <c r="AO7" s="1"/>
      <c r="AP7" s="1" t="n">
        <f aca="false">SUM(AL7:AO7)</f>
        <v>29.6637166408106</v>
      </c>
      <c r="AS7" s="48" t="n">
        <f aca="false">U7-AM7</f>
        <v>131.014748496913</v>
      </c>
      <c r="AT7" s="48" t="n">
        <f aca="false">W7-AO7</f>
        <v>0</v>
      </c>
      <c r="AU7" s="48" t="n">
        <f aca="false">G7</f>
        <v>0</v>
      </c>
      <c r="AV7" s="1" t="n">
        <f aca="false">SUM(AR7:AU7)</f>
        <v>131.014748496913</v>
      </c>
      <c r="AX7" s="1" t="n">
        <f aca="false">((AV7+AW7)/((1+Sheet1!$M$15)^(Sheet1!A53/12)))</f>
        <v>128.518085873137</v>
      </c>
    </row>
    <row r="8" customFormat="false" ht="12.75" hidden="false" customHeight="false" outlineLevel="0" collapsed="false">
      <c r="A8" s="0" t="n">
        <v>4</v>
      </c>
      <c r="B8" s="19" t="n">
        <v>36678</v>
      </c>
      <c r="C8" s="1" t="n">
        <f aca="false">SUM(Sheet1!D54:W54)</f>
        <v>6984</v>
      </c>
      <c r="E8" s="1" t="n">
        <f aca="false">J7</f>
        <v>0</v>
      </c>
      <c r="F8" s="1" t="n">
        <f aca="false">Sheet1!$M$17*Sheet2!C8</f>
        <v>0</v>
      </c>
      <c r="G8" s="1" t="n">
        <f aca="false">(Sheet1!$M$18/12)*(E8+F8)</f>
        <v>0</v>
      </c>
      <c r="H8" s="1" t="n">
        <v>0</v>
      </c>
      <c r="J8" s="1" t="n">
        <f aca="false">E8+F8+G8-H8-I8</f>
        <v>0</v>
      </c>
      <c r="K8" s="1"/>
      <c r="L8" s="1" t="n">
        <f aca="false">+Sheet1!$G$8-Sheet2!R7</f>
        <v>224414.135166044</v>
      </c>
      <c r="M8" s="1" t="n">
        <f aca="false">R7</f>
        <v>70585.8648339561</v>
      </c>
      <c r="N8" s="1" t="n">
        <f aca="false">SUM(Sheet1!D54:W54)*Sheet1!$G$16</f>
        <v>6984</v>
      </c>
      <c r="O8" s="1" t="n">
        <f aca="false">((Sheet1!$G$13+Sheet1!$G$11/10000)/12)*(M8+N8)</f>
        <v>581.935590139741</v>
      </c>
      <c r="P8" s="1" t="n">
        <v>0</v>
      </c>
      <c r="Q8" s="1"/>
      <c r="R8" s="1" t="n">
        <f aca="false">M8+N8+O8-P8-Q8</f>
        <v>78151.8004240958</v>
      </c>
      <c r="S8" s="1"/>
      <c r="U8" s="1" t="n">
        <f aca="false">L8*Sheet1!$G$10/10000/12</f>
        <v>151.947070685342</v>
      </c>
      <c r="V8" s="1" t="n">
        <f aca="false">P8</f>
        <v>0</v>
      </c>
      <c r="W8" s="1" t="n">
        <f aca="false">Q8</f>
        <v>0</v>
      </c>
      <c r="X8" s="1" t="n">
        <f aca="false">H8</f>
        <v>0</v>
      </c>
      <c r="Y8" s="1" t="n">
        <f aca="false">I8</f>
        <v>0</v>
      </c>
      <c r="Z8" s="1" t="n">
        <f aca="false">SUM(T8:Y8)</f>
        <v>151.947070685342</v>
      </c>
      <c r="AB8" s="48" t="n">
        <f aca="false">F8+N8</f>
        <v>6984</v>
      </c>
      <c r="AC8" s="60" t="n">
        <f aca="false">Z8+AA8-AB8</f>
        <v>-6832.05292931466</v>
      </c>
      <c r="AD8" s="60" t="n">
        <f aca="false">AC8/((1+Sheet1!$G$18/12)^(Sheet2!A8))</f>
        <v>-6608.98437617188</v>
      </c>
      <c r="AE8" s="14"/>
      <c r="AF8" s="60" t="n">
        <f aca="false">-F8+H8+I8+AA8</f>
        <v>0</v>
      </c>
      <c r="AG8" s="14"/>
      <c r="AH8" s="14"/>
      <c r="AI8" s="14"/>
      <c r="AJ8" s="14"/>
      <c r="AM8" s="1" t="n">
        <f aca="false">+L8*Sheet1!$M$10/10000/12</f>
        <v>28.0517668957555</v>
      </c>
      <c r="AN8" s="1" t="n">
        <f aca="false">P8</f>
        <v>0</v>
      </c>
      <c r="AO8" s="1"/>
      <c r="AP8" s="1" t="n">
        <f aca="false">SUM(AL8:AO8)</f>
        <v>28.0517668957555</v>
      </c>
      <c r="AS8" s="48" t="n">
        <f aca="false">U8-AM8</f>
        <v>123.895303789587</v>
      </c>
      <c r="AT8" s="48" t="n">
        <f aca="false">W8-AO8</f>
        <v>0</v>
      </c>
      <c r="AU8" s="48" t="n">
        <f aca="false">G8</f>
        <v>0</v>
      </c>
      <c r="AV8" s="1" t="n">
        <f aca="false">SUM(AR8:AU8)</f>
        <v>123.895303789587</v>
      </c>
      <c r="AX8" s="1" t="n">
        <f aca="false">((AV8+AW8)/((1+Sheet1!$M$15)^(Sheet1!A54/12)))</f>
        <v>120.757355320674</v>
      </c>
    </row>
    <row r="9" customFormat="false" ht="12.75" hidden="false" customHeight="false" outlineLevel="0" collapsed="false">
      <c r="A9" s="0" t="n">
        <v>5</v>
      </c>
      <c r="B9" s="19" t="n">
        <v>36708</v>
      </c>
      <c r="C9" s="1" t="n">
        <f aca="false">SUM(Sheet1!D55:W55)</f>
        <v>3602</v>
      </c>
      <c r="E9" s="1" t="n">
        <f aca="false">J8</f>
        <v>0</v>
      </c>
      <c r="F9" s="1" t="n">
        <f aca="false">Sheet1!$M$17*Sheet2!C9</f>
        <v>0</v>
      </c>
      <c r="G9" s="1" t="n">
        <f aca="false">(Sheet1!$M$18/12)*(E9+F9)</f>
        <v>0</v>
      </c>
      <c r="H9" s="1" t="n">
        <v>0</v>
      </c>
      <c r="J9" s="1" t="n">
        <f aca="false">E9+F9+G9-H9-I9</f>
        <v>0</v>
      </c>
      <c r="K9" s="1"/>
      <c r="L9" s="1" t="n">
        <f aca="false">+Sheet1!$G$8-Sheet2!R8</f>
        <v>216848.199575904</v>
      </c>
      <c r="M9" s="1" t="n">
        <f aca="false">R8</f>
        <v>78151.8004240958</v>
      </c>
      <c r="N9" s="1" t="n">
        <f aca="false">SUM(Sheet1!D55:W55)*Sheet1!$G$16</f>
        <v>3602</v>
      </c>
      <c r="O9" s="1" t="n">
        <f aca="false">((Sheet1!$G$13+Sheet1!$G$11/10000)/12)*(M9+N9)</f>
        <v>613.323823598269</v>
      </c>
      <c r="P9" s="1" t="n">
        <v>0</v>
      </c>
      <c r="Q9" s="1"/>
      <c r="R9" s="1" t="n">
        <f aca="false">M9+N9+O9-P9-Q9</f>
        <v>82367.1242476941</v>
      </c>
      <c r="S9" s="1"/>
      <c r="U9" s="1" t="n">
        <f aca="false">L9*Sheet1!$G$10/10000/12</f>
        <v>146.824301796185</v>
      </c>
      <c r="V9" s="1" t="n">
        <f aca="false">P9</f>
        <v>0</v>
      </c>
      <c r="W9" s="1" t="n">
        <f aca="false">Q9</f>
        <v>0</v>
      </c>
      <c r="X9" s="1" t="n">
        <f aca="false">H9</f>
        <v>0</v>
      </c>
      <c r="Y9" s="1" t="n">
        <f aca="false">I9</f>
        <v>0</v>
      </c>
      <c r="Z9" s="1" t="n">
        <f aca="false">SUM(T9:Y9)</f>
        <v>146.824301796185</v>
      </c>
      <c r="AB9" s="48" t="n">
        <f aca="false">F9+N9</f>
        <v>3602</v>
      </c>
      <c r="AC9" s="60" t="n">
        <f aca="false">Z9+AA9-AB9</f>
        <v>-3455.17569820382</v>
      </c>
      <c r="AD9" s="60" t="n">
        <f aca="false">AC9/((1+Sheet1!$G$18/12)^(Sheet2!A9))</f>
        <v>-3314.74035129264</v>
      </c>
      <c r="AE9" s="14"/>
      <c r="AF9" s="60" t="n">
        <f aca="false">-F9+H9+I9+AA9</f>
        <v>0</v>
      </c>
      <c r="AG9" s="14"/>
      <c r="AH9" s="14"/>
      <c r="AI9" s="14"/>
      <c r="AJ9" s="14"/>
      <c r="AM9" s="1" t="n">
        <f aca="false">+L9*Sheet1!$M$10/10000/12</f>
        <v>27.106024946988</v>
      </c>
      <c r="AN9" s="1" t="n">
        <f aca="false">P9</f>
        <v>0</v>
      </c>
      <c r="AO9" s="1"/>
      <c r="AP9" s="1" t="n">
        <f aca="false">SUM(AL9:AO9)</f>
        <v>27.106024946988</v>
      </c>
      <c r="AS9" s="48" t="n">
        <f aca="false">U9-AM9</f>
        <v>119.718276849197</v>
      </c>
      <c r="AT9" s="48" t="n">
        <f aca="false">W9-AO9</f>
        <v>0</v>
      </c>
      <c r="AU9" s="48" t="n">
        <f aca="false">G9</f>
        <v>0</v>
      </c>
      <c r="AV9" s="1" t="n">
        <f aca="false">SUM(AR9:AU9)</f>
        <v>119.718276849197</v>
      </c>
      <c r="AX9" s="1" t="n">
        <f aca="false">((AV9+AW9)/((1+Sheet1!$M$15)^(Sheet1!A55/12)))</f>
        <v>115.940159223044</v>
      </c>
    </row>
    <row r="10" customFormat="false" ht="12.75" hidden="false" customHeight="false" outlineLevel="0" collapsed="false">
      <c r="A10" s="0" t="n">
        <v>6</v>
      </c>
      <c r="B10" s="19" t="n">
        <v>36739</v>
      </c>
      <c r="C10" s="1" t="n">
        <f aca="false">SUM(Sheet1!D56:W56)</f>
        <v>11848</v>
      </c>
      <c r="E10" s="1" t="n">
        <f aca="false">J9</f>
        <v>0</v>
      </c>
      <c r="F10" s="1" t="n">
        <f aca="false">Sheet1!$M$17*Sheet2!C10</f>
        <v>0</v>
      </c>
      <c r="G10" s="1" t="n">
        <f aca="false">(Sheet1!$M$18/12)*(E10+F10)</f>
        <v>0</v>
      </c>
      <c r="H10" s="1" t="n">
        <v>0</v>
      </c>
      <c r="J10" s="1" t="n">
        <f aca="false">E10+F10+G10-H10-I10</f>
        <v>0</v>
      </c>
      <c r="K10" s="1"/>
      <c r="L10" s="1" t="n">
        <f aca="false">+Sheet1!$G$8-Sheet2!R9</f>
        <v>212632.875752306</v>
      </c>
      <c r="M10" s="1" t="n">
        <f aca="false">R9</f>
        <v>82367.1242476941</v>
      </c>
      <c r="N10" s="1" t="n">
        <f aca="false">SUM(Sheet1!D56:W56)*Sheet1!$G$16</f>
        <v>11848</v>
      </c>
      <c r="O10" s="1" t="n">
        <f aca="false">((Sheet1!$G$13+Sheet1!$G$11/10000)/12)*(M10+N10)</f>
        <v>706.809713366555</v>
      </c>
      <c r="P10" s="1" t="n">
        <v>0</v>
      </c>
      <c r="Q10" s="1"/>
      <c r="R10" s="1" t="n">
        <f aca="false">M10+N10+O10-P10-Q10</f>
        <v>94921.9339610606</v>
      </c>
      <c r="S10" s="1"/>
      <c r="U10" s="1" t="n">
        <f aca="false">L10*Sheet1!$G$10/10000/12</f>
        <v>143.970176290624</v>
      </c>
      <c r="V10" s="1" t="n">
        <f aca="false">P10</f>
        <v>0</v>
      </c>
      <c r="W10" s="1" t="n">
        <f aca="false">Q10</f>
        <v>0</v>
      </c>
      <c r="X10" s="1" t="n">
        <f aca="false">H10</f>
        <v>0</v>
      </c>
      <c r="Y10" s="1" t="n">
        <f aca="false">I10</f>
        <v>0</v>
      </c>
      <c r="Z10" s="1" t="n">
        <f aca="false">SUM(T10:Y10)</f>
        <v>143.970176290624</v>
      </c>
      <c r="AB10" s="48" t="n">
        <f aca="false">F10+N10</f>
        <v>11848</v>
      </c>
      <c r="AC10" s="60" t="n">
        <f aca="false">Z10+AA10-AB10</f>
        <v>-11704.0298237094</v>
      </c>
      <c r="AD10" s="60" t="n">
        <f aca="false">AC10/((1+Sheet1!$G$18/12)^(Sheet2!A10))</f>
        <v>-11135.524407166</v>
      </c>
      <c r="AE10" s="14"/>
      <c r="AF10" s="60" t="n">
        <f aca="false">-F10+H10+I10+AA10</f>
        <v>0</v>
      </c>
      <c r="AG10" s="14"/>
      <c r="AH10" s="14"/>
      <c r="AI10" s="14"/>
      <c r="AJ10" s="14"/>
      <c r="AM10" s="1" t="n">
        <f aca="false">+L10*Sheet1!$M$10/10000/12</f>
        <v>26.5791094690382</v>
      </c>
      <c r="AN10" s="1" t="n">
        <f aca="false">P10</f>
        <v>0</v>
      </c>
      <c r="AO10" s="1"/>
      <c r="AP10" s="1" t="n">
        <f aca="false">SUM(AL10:AO10)</f>
        <v>26.5791094690382</v>
      </c>
      <c r="AS10" s="48" t="n">
        <f aca="false">U10-AM10</f>
        <v>117.391066821586</v>
      </c>
      <c r="AT10" s="48" t="n">
        <f aca="false">W10-AO10</f>
        <v>0</v>
      </c>
      <c r="AU10" s="48" t="n">
        <f aca="false">G10</f>
        <v>0</v>
      </c>
      <c r="AV10" s="1" t="n">
        <f aca="false">SUM(AR10:AU10)</f>
        <v>117.391066821586</v>
      </c>
      <c r="AX10" s="1" t="n">
        <f aca="false">((AV10+AW10)/((1+Sheet1!$M$15)^(Sheet1!A56/12)))</f>
        <v>112.9596067165</v>
      </c>
    </row>
    <row r="11" customFormat="false" ht="12.75" hidden="false" customHeight="false" outlineLevel="0" collapsed="false">
      <c r="A11" s="0" t="n">
        <v>7</v>
      </c>
      <c r="B11" s="19" t="n">
        <v>36770</v>
      </c>
      <c r="C11" s="1" t="n">
        <f aca="false">SUM(Sheet1!D57:W57)</f>
        <v>17572</v>
      </c>
      <c r="E11" s="1" t="n">
        <f aca="false">J10</f>
        <v>0</v>
      </c>
      <c r="F11" s="1" t="n">
        <f aca="false">Sheet1!$M$17*Sheet2!C11</f>
        <v>0</v>
      </c>
      <c r="G11" s="1" t="n">
        <f aca="false">(Sheet1!$M$18/12)*(E11+F11)</f>
        <v>0</v>
      </c>
      <c r="H11" s="1" t="n">
        <v>0</v>
      </c>
      <c r="J11" s="1" t="n">
        <f aca="false">E11+F11+G11-H11-I11</f>
        <v>0</v>
      </c>
      <c r="K11" s="1"/>
      <c r="L11" s="1" t="n">
        <f aca="false">+Sheet1!$G$8-Sheet2!R10</f>
        <v>200078.066038939</v>
      </c>
      <c r="M11" s="1" t="n">
        <f aca="false">R10</f>
        <v>94921.9339610606</v>
      </c>
      <c r="N11" s="1" t="n">
        <f aca="false">SUM(Sheet1!D57:W57)*Sheet1!$G$16</f>
        <v>17572</v>
      </c>
      <c r="O11" s="1" t="n">
        <f aca="false">((Sheet1!$G$13+Sheet1!$G$11/10000)/12)*(M11+N11)</f>
        <v>843.938867070374</v>
      </c>
      <c r="P11" s="1" t="n">
        <v>0</v>
      </c>
      <c r="Q11" s="1"/>
      <c r="R11" s="1" t="n">
        <f aca="false">M11+N11+O11-P11-Q11</f>
        <v>113337.872828131</v>
      </c>
      <c r="S11" s="1"/>
      <c r="U11" s="1" t="n">
        <f aca="false">L11*Sheet1!$G$10/10000/12</f>
        <v>135.469523880532</v>
      </c>
      <c r="V11" s="1" t="n">
        <f aca="false">P11</f>
        <v>0</v>
      </c>
      <c r="W11" s="1" t="n">
        <f aca="false">Q11</f>
        <v>0</v>
      </c>
      <c r="X11" s="1" t="n">
        <f aca="false">H11</f>
        <v>0</v>
      </c>
      <c r="Y11" s="1" t="n">
        <f aca="false">I11</f>
        <v>0</v>
      </c>
      <c r="Z11" s="1" t="n">
        <f aca="false">SUM(T11:Y11)</f>
        <v>135.469523880532</v>
      </c>
      <c r="AB11" s="48" t="n">
        <f aca="false">F11+N11</f>
        <v>17572</v>
      </c>
      <c r="AC11" s="60" t="n">
        <f aca="false">Z11+AA11-AB11</f>
        <v>-17436.5304761195</v>
      </c>
      <c r="AD11" s="60" t="n">
        <f aca="false">AC11/((1+Sheet1!$G$18/12)^(Sheet2!A11))</f>
        <v>-16452.4736274706</v>
      </c>
      <c r="AE11" s="14"/>
      <c r="AF11" s="60" t="n">
        <f aca="false">-F11+H11+I11+AA11</f>
        <v>0</v>
      </c>
      <c r="AG11" s="14"/>
      <c r="AH11" s="14"/>
      <c r="AI11" s="14"/>
      <c r="AJ11" s="14"/>
      <c r="AM11" s="1" t="n">
        <f aca="false">+L11*Sheet1!$M$10/10000/12</f>
        <v>25.0097582548674</v>
      </c>
      <c r="AN11" s="1" t="n">
        <f aca="false">P11</f>
        <v>0</v>
      </c>
      <c r="AO11" s="1"/>
      <c r="AP11" s="1" t="n">
        <f aca="false">SUM(AL11:AO11)</f>
        <v>25.0097582548674</v>
      </c>
      <c r="AS11" s="48" t="n">
        <f aca="false">U11-AM11</f>
        <v>110.459765625664</v>
      </c>
      <c r="AT11" s="48" t="n">
        <f aca="false">W11-AO11</f>
        <v>0</v>
      </c>
      <c r="AU11" s="48" t="n">
        <f aca="false">G11</f>
        <v>0</v>
      </c>
      <c r="AV11" s="1" t="n">
        <f aca="false">SUM(AR11:AU11)</f>
        <v>110.459765625664</v>
      </c>
      <c r="AX11" s="1" t="n">
        <f aca="false">((AV11+AW11)/((1+Sheet1!$M$15)^(Sheet1!A57/12)))</f>
        <v>105.610458163247</v>
      </c>
    </row>
    <row r="12" customFormat="false" ht="12.75" hidden="false" customHeight="false" outlineLevel="0" collapsed="false">
      <c r="A12" s="0" t="n">
        <v>8</v>
      </c>
      <c r="B12" s="19" t="n">
        <v>36800</v>
      </c>
      <c r="C12" s="1" t="n">
        <f aca="false">SUM(Sheet1!D58:W58)</f>
        <v>17984</v>
      </c>
      <c r="E12" s="1" t="n">
        <f aca="false">J11</f>
        <v>0</v>
      </c>
      <c r="F12" s="1" t="n">
        <f aca="false">Sheet1!$M$17*Sheet2!C12</f>
        <v>0</v>
      </c>
      <c r="G12" s="1" t="n">
        <f aca="false">(Sheet1!$M$18/12)*(E12+F12)</f>
        <v>0</v>
      </c>
      <c r="H12" s="1" t="n">
        <v>0</v>
      </c>
      <c r="J12" s="1" t="n">
        <f aca="false">E12+F12+G12-H12-I12</f>
        <v>0</v>
      </c>
      <c r="K12" s="1"/>
      <c r="L12" s="1" t="n">
        <f aca="false">+Sheet1!$G$8-Sheet2!R11</f>
        <v>181662.127171869</v>
      </c>
      <c r="M12" s="1" t="n">
        <f aca="false">R11</f>
        <v>113337.872828131</v>
      </c>
      <c r="N12" s="1" t="n">
        <f aca="false">SUM(Sheet1!D58:W58)*Sheet1!$G$16</f>
        <v>17984</v>
      </c>
      <c r="O12" s="1" t="n">
        <f aca="false">((Sheet1!$G$13+Sheet1!$G$11/10000)/12)*(M12+N12)</f>
        <v>985.187633446041</v>
      </c>
      <c r="P12" s="1" t="n">
        <v>0</v>
      </c>
      <c r="Q12" s="1"/>
      <c r="R12" s="1" t="n">
        <f aca="false">M12+N12+O12-P12-Q12</f>
        <v>132307.060461577</v>
      </c>
      <c r="S12" s="1"/>
      <c r="U12" s="1" t="n">
        <f aca="false">L12*Sheet1!$G$10/10000/12</f>
        <v>123.000398605953</v>
      </c>
      <c r="V12" s="1" t="n">
        <f aca="false">P12</f>
        <v>0</v>
      </c>
      <c r="W12" s="1" t="n">
        <f aca="false">Q12</f>
        <v>0</v>
      </c>
      <c r="X12" s="1" t="n">
        <f aca="false">H12</f>
        <v>0</v>
      </c>
      <c r="Y12" s="1" t="n">
        <f aca="false">I12</f>
        <v>0</v>
      </c>
      <c r="Z12" s="1" t="n">
        <f aca="false">SUM(T12:Y12)</f>
        <v>123.000398605953</v>
      </c>
      <c r="AB12" s="48" t="n">
        <f aca="false">F12+N12</f>
        <v>17984</v>
      </c>
      <c r="AC12" s="60" t="n">
        <f aca="false">Z12+AA12-AB12</f>
        <v>-17860.999601394</v>
      </c>
      <c r="AD12" s="60" t="n">
        <f aca="false">AC12/((1+Sheet1!$G$18/12)^(Sheet2!A12))</f>
        <v>-16713.7063126701</v>
      </c>
      <c r="AE12" s="14"/>
      <c r="AF12" s="60" t="n">
        <f aca="false">-F12+H12+I12+AA12</f>
        <v>0</v>
      </c>
      <c r="AG12" s="14"/>
      <c r="AH12" s="14"/>
      <c r="AI12" s="14"/>
      <c r="AJ12" s="14"/>
      <c r="AM12" s="1" t="n">
        <f aca="false">+L12*Sheet1!$M$10/10000/12</f>
        <v>22.7077658964836</v>
      </c>
      <c r="AN12" s="1" t="n">
        <f aca="false">P12</f>
        <v>0</v>
      </c>
      <c r="AO12" s="1"/>
      <c r="AP12" s="1" t="n">
        <f aca="false">SUM(AL12:AO12)</f>
        <v>22.7077658964836</v>
      </c>
      <c r="AS12" s="48" t="n">
        <f aca="false">U12-AM12</f>
        <v>100.292632709469</v>
      </c>
      <c r="AT12" s="48" t="n">
        <f aca="false">W12-AO12</f>
        <v>0</v>
      </c>
      <c r="AU12" s="48" t="n">
        <f aca="false">G12</f>
        <v>0</v>
      </c>
      <c r="AV12" s="1" t="n">
        <f aca="false">SUM(AR12:AU12)</f>
        <v>100.292632709469</v>
      </c>
      <c r="AX12" s="1" t="n">
        <f aca="false">((AV12+AW12)/((1+Sheet1!$M$15)^(Sheet1!A58/12)))</f>
        <v>95.2766608678184</v>
      </c>
    </row>
    <row r="13" customFormat="false" ht="12.75" hidden="false" customHeight="false" outlineLevel="0" collapsed="false">
      <c r="A13" s="0" t="n">
        <v>9</v>
      </c>
      <c r="B13" s="19" t="n">
        <v>36831</v>
      </c>
      <c r="C13" s="1" t="n">
        <f aca="false">SUM(Sheet1!D59:W59)</f>
        <v>18322</v>
      </c>
      <c r="E13" s="1" t="n">
        <f aca="false">J12</f>
        <v>0</v>
      </c>
      <c r="F13" s="1" t="n">
        <f aca="false">Sheet1!$M$17*Sheet2!C13</f>
        <v>0</v>
      </c>
      <c r="G13" s="1" t="n">
        <f aca="false">(Sheet1!$M$18/12)*(E13+F13)</f>
        <v>0</v>
      </c>
      <c r="H13" s="1" t="n">
        <v>0</v>
      </c>
      <c r="J13" s="1" t="n">
        <f aca="false">E13+F13+G13-H13-I13</f>
        <v>0</v>
      </c>
      <c r="K13" s="1"/>
      <c r="L13" s="1" t="n">
        <f aca="false">+Sheet1!$G$8-Sheet2!R12</f>
        <v>162692.939538423</v>
      </c>
      <c r="M13" s="1" t="n">
        <f aca="false">R12</f>
        <v>132307.060461577</v>
      </c>
      <c r="N13" s="1" t="n">
        <f aca="false">SUM(Sheet1!D59:W59)*Sheet1!$G$16</f>
        <v>18322</v>
      </c>
      <c r="O13" s="1" t="n">
        <f aca="false">((Sheet1!$G$13+Sheet1!$G$11/10000)/12)*(M13+N13)</f>
        <v>1130.03176400446</v>
      </c>
      <c r="P13" s="1" t="n">
        <v>0</v>
      </c>
      <c r="Q13" s="1"/>
      <c r="R13" s="1" t="n">
        <f aca="false">M13+N13+O13-P13-Q13</f>
        <v>151759.092225582</v>
      </c>
      <c r="S13" s="1"/>
      <c r="U13" s="1" t="n">
        <f aca="false">L13*Sheet1!$G$10/10000/12</f>
        <v>110.156677812474</v>
      </c>
      <c r="V13" s="1" t="n">
        <f aca="false">P13</f>
        <v>0</v>
      </c>
      <c r="W13" s="1" t="n">
        <f aca="false">Q13</f>
        <v>0</v>
      </c>
      <c r="X13" s="1" t="n">
        <f aca="false">H13</f>
        <v>0</v>
      </c>
      <c r="Y13" s="1" t="n">
        <f aca="false">I13</f>
        <v>0</v>
      </c>
      <c r="Z13" s="1" t="n">
        <f aca="false">SUM(T13:Y13)</f>
        <v>110.156677812474</v>
      </c>
      <c r="AB13" s="48" t="n">
        <f aca="false">F13+N13</f>
        <v>18322</v>
      </c>
      <c r="AC13" s="60" t="n">
        <f aca="false">Z13+AA13-AB13</f>
        <v>-18211.8433221875</v>
      </c>
      <c r="AD13" s="60" t="n">
        <f aca="false">AC13/((1+Sheet1!$G$18/12)^(Sheet2!A13))</f>
        <v>-16901.1706558101</v>
      </c>
      <c r="AE13" s="14"/>
      <c r="AF13" s="60" t="n">
        <f aca="false">-F13+H13+I13+AA13</f>
        <v>0</v>
      </c>
      <c r="AG13" s="14"/>
      <c r="AH13" s="14"/>
      <c r="AI13" s="14"/>
      <c r="AJ13" s="14"/>
      <c r="AM13" s="1" t="n">
        <f aca="false">+L13*Sheet1!$M$10/10000/12</f>
        <v>20.3366174423029</v>
      </c>
      <c r="AN13" s="1" t="n">
        <f aca="false">P13</f>
        <v>0</v>
      </c>
      <c r="AO13" s="1"/>
      <c r="AP13" s="1" t="n">
        <f aca="false">SUM(AL13:AO13)</f>
        <v>20.3366174423029</v>
      </c>
      <c r="AS13" s="48" t="n">
        <f aca="false">U13-AM13</f>
        <v>89.820060370171</v>
      </c>
      <c r="AT13" s="48" t="n">
        <f aca="false">W13-AO13</f>
        <v>0</v>
      </c>
      <c r="AU13" s="48" t="n">
        <f aca="false">G13</f>
        <v>0</v>
      </c>
      <c r="AV13" s="1" t="n">
        <f aca="false">SUM(AR13:AU13)</f>
        <v>89.820060370171</v>
      </c>
      <c r="AX13" s="1" t="n">
        <f aca="false">((AV13+AW13)/((1+Sheet1!$M$15)^(Sheet1!A59/12)))</f>
        <v>84.782364802089</v>
      </c>
    </row>
    <row r="14" customFormat="false" ht="12.75" hidden="false" customHeight="false" outlineLevel="0" collapsed="false">
      <c r="A14" s="0" t="n">
        <v>10</v>
      </c>
      <c r="B14" s="19" t="n">
        <v>36861</v>
      </c>
      <c r="C14" s="1" t="n">
        <f aca="false">SUM(Sheet1!D60:W60)</f>
        <v>18322</v>
      </c>
      <c r="E14" s="1" t="n">
        <f aca="false">J13</f>
        <v>0</v>
      </c>
      <c r="F14" s="1" t="n">
        <f aca="false">Sheet1!$M$17*Sheet2!C14</f>
        <v>0</v>
      </c>
      <c r="G14" s="1" t="n">
        <f aca="false">(Sheet1!$M$18/12)*(E14+F14)</f>
        <v>0</v>
      </c>
      <c r="H14" s="1" t="n">
        <v>0</v>
      </c>
      <c r="J14" s="1" t="n">
        <f aca="false">E14+F14+G14-H14-I14</f>
        <v>0</v>
      </c>
      <c r="K14" s="1"/>
      <c r="L14" s="1" t="n">
        <f aca="false">+Sheet1!$G$8-Sheet2!R13</f>
        <v>143240.907774418</v>
      </c>
      <c r="M14" s="1" t="n">
        <f aca="false">R13</f>
        <v>151759.092225582</v>
      </c>
      <c r="N14" s="1" t="n">
        <f aca="false">SUM(Sheet1!D60:W60)*Sheet1!$G$16</f>
        <v>18322</v>
      </c>
      <c r="O14" s="1" t="n">
        <f aca="false">((Sheet1!$G$13+Sheet1!$G$11/10000)/12)*(M14+N14)</f>
        <v>1275.96252730066</v>
      </c>
      <c r="P14" s="1" t="n">
        <v>0</v>
      </c>
      <c r="Q14" s="1"/>
      <c r="R14" s="1" t="n">
        <f aca="false">M14+N14+O14-P14-Q14</f>
        <v>171357.054752882</v>
      </c>
      <c r="S14" s="1"/>
      <c r="U14" s="1" t="n">
        <f aca="false">L14*Sheet1!$G$10/10000/12</f>
        <v>96.9860313055959</v>
      </c>
      <c r="V14" s="1" t="n">
        <f aca="false">P14</f>
        <v>0</v>
      </c>
      <c r="W14" s="1" t="n">
        <f aca="false">Q14</f>
        <v>0</v>
      </c>
      <c r="X14" s="1" t="n">
        <f aca="false">H14</f>
        <v>0</v>
      </c>
      <c r="Y14" s="1" t="n">
        <f aca="false">I14</f>
        <v>0</v>
      </c>
      <c r="Z14" s="1" t="n">
        <f aca="false">SUM(T14:Y14)</f>
        <v>96.9860313055959</v>
      </c>
      <c r="AB14" s="48" t="n">
        <f aca="false">F14+N14</f>
        <v>18322</v>
      </c>
      <c r="AC14" s="60" t="n">
        <f aca="false">Z14+AA14-AB14</f>
        <v>-18225.0139686944</v>
      </c>
      <c r="AD14" s="60" t="n">
        <f aca="false">AC14/((1+Sheet1!$G$18/12)^(Sheet2!A14))</f>
        <v>-16773.6133242225</v>
      </c>
      <c r="AE14" s="14"/>
      <c r="AF14" s="60" t="n">
        <f aca="false">-F14+H14+I14+AA14</f>
        <v>0</v>
      </c>
      <c r="AG14" s="14"/>
      <c r="AH14" s="14"/>
      <c r="AI14" s="14"/>
      <c r="AJ14" s="14"/>
      <c r="AM14" s="1" t="n">
        <f aca="false">+L14*Sheet1!$M$10/10000/12</f>
        <v>17.9051134718023</v>
      </c>
      <c r="AN14" s="1" t="n">
        <f aca="false">P14</f>
        <v>0</v>
      </c>
      <c r="AO14" s="1"/>
      <c r="AP14" s="1" t="n">
        <f aca="false">SUM(AL14:AO14)</f>
        <v>17.9051134718023</v>
      </c>
      <c r="AS14" s="48" t="n">
        <f aca="false">U14-AM14</f>
        <v>79.0809178337936</v>
      </c>
      <c r="AT14" s="48" t="n">
        <f aca="false">W14-AO14</f>
        <v>0</v>
      </c>
      <c r="AU14" s="48" t="n">
        <f aca="false">G14</f>
        <v>0</v>
      </c>
      <c r="AV14" s="1" t="n">
        <f aca="false">SUM(AR14:AU14)</f>
        <v>79.0809178337936</v>
      </c>
      <c r="AX14" s="1" t="n">
        <f aca="false">((AV14+AW14)/((1+Sheet1!$M$15)^(Sheet1!A60/12)))</f>
        <v>74.168342165926</v>
      </c>
    </row>
    <row r="15" customFormat="false" ht="12.75" hidden="false" customHeight="false" outlineLevel="0" collapsed="false">
      <c r="A15" s="0" t="n">
        <v>11</v>
      </c>
      <c r="B15" s="19" t="n">
        <v>36892</v>
      </c>
      <c r="C15" s="1" t="n">
        <f aca="false">SUM(Sheet1!D61:W61)</f>
        <v>18322</v>
      </c>
      <c r="E15" s="1" t="n">
        <f aca="false">J14</f>
        <v>0</v>
      </c>
      <c r="F15" s="1" t="n">
        <f aca="false">Sheet1!$M$17*Sheet2!C15</f>
        <v>0</v>
      </c>
      <c r="G15" s="1" t="n">
        <f aca="false">(Sheet1!$M$18/12)*(E15+F15)</f>
        <v>0</v>
      </c>
      <c r="H15" s="1" t="n">
        <v>0</v>
      </c>
      <c r="J15" s="1" t="n">
        <f aca="false">E15+F15+G15-H15-I15</f>
        <v>0</v>
      </c>
      <c r="K15" s="1"/>
      <c r="L15" s="1" t="n">
        <f aca="false">+Sheet1!$G$8-Sheet2!R14</f>
        <v>123642.945247118</v>
      </c>
      <c r="M15" s="1" t="n">
        <f aca="false">R14</f>
        <v>171357.054752882</v>
      </c>
      <c r="N15" s="1" t="n">
        <f aca="false">SUM(Sheet1!D61:W61)*Sheet1!$G$16</f>
        <v>18322</v>
      </c>
      <c r="O15" s="1" t="n">
        <f aca="false">((Sheet1!$G$13+Sheet1!$G$11/10000)/12)*(M15+N15)</f>
        <v>1422.98807534402</v>
      </c>
      <c r="P15" s="1" t="n">
        <v>0</v>
      </c>
      <c r="Q15" s="1"/>
      <c r="R15" s="1" t="n">
        <f aca="false">M15+N15+O15-P15-Q15</f>
        <v>191102.042828226</v>
      </c>
      <c r="S15" s="1"/>
      <c r="U15" s="1" t="n">
        <f aca="false">L15*Sheet1!$G$10/10000/12</f>
        <v>83.7165775110694</v>
      </c>
      <c r="V15" s="1" t="n">
        <f aca="false">P15</f>
        <v>0</v>
      </c>
      <c r="W15" s="1" t="n">
        <f aca="false">Q15</f>
        <v>0</v>
      </c>
      <c r="X15" s="1" t="n">
        <f aca="false">H15</f>
        <v>0</v>
      </c>
      <c r="Y15" s="1" t="n">
        <f aca="false">I15</f>
        <v>0</v>
      </c>
      <c r="Z15" s="1" t="n">
        <f aca="false">SUM(T15:Y15)</f>
        <v>83.7165775110694</v>
      </c>
      <c r="AB15" s="48" t="n">
        <f aca="false">F15+N15</f>
        <v>18322</v>
      </c>
      <c r="AC15" s="60" t="n">
        <f aca="false">Z15+AA15-AB15</f>
        <v>-18238.2834224889</v>
      </c>
      <c r="AD15" s="60" t="n">
        <f aca="false">AC15/((1+Sheet1!$G$18/12)^(Sheet2!A15))</f>
        <v>-16647.1001925154</v>
      </c>
      <c r="AE15" s="14"/>
      <c r="AF15" s="60" t="n">
        <f aca="false">-F15+H15+I15+AA15</f>
        <v>0</v>
      </c>
      <c r="AG15" s="14"/>
      <c r="AH15" s="14"/>
      <c r="AI15" s="14"/>
      <c r="AJ15" s="14"/>
      <c r="AM15" s="1" t="n">
        <f aca="false">+L15*Sheet1!$M$10/10000/12</f>
        <v>15.4553681558897</v>
      </c>
      <c r="AN15" s="1" t="n">
        <f aca="false">P15</f>
        <v>0</v>
      </c>
      <c r="AO15" s="1"/>
      <c r="AP15" s="1" t="n">
        <f aca="false">SUM(AL15:AO15)</f>
        <v>15.4553681558897</v>
      </c>
      <c r="AS15" s="48" t="n">
        <f aca="false">U15-AM15</f>
        <v>68.2612093551796</v>
      </c>
      <c r="AT15" s="48" t="n">
        <f aca="false">W15-AO15</f>
        <v>0</v>
      </c>
      <c r="AU15" s="48" t="n">
        <f aca="false">G15</f>
        <v>0</v>
      </c>
      <c r="AV15" s="1" t="n">
        <f aca="false">SUM(AR15:AU15)</f>
        <v>68.2612093551796</v>
      </c>
      <c r="AX15" s="1" t="n">
        <f aca="false">((AV15+AW15)/((1+Sheet1!$M$15)^(Sheet1!A61/12)))</f>
        <v>63.6114852143668</v>
      </c>
    </row>
    <row r="16" customFormat="false" ht="12.75" hidden="false" customHeight="false" outlineLevel="0" collapsed="false">
      <c r="A16" s="0" t="n">
        <v>12</v>
      </c>
      <c r="B16" s="19" t="n">
        <v>36923</v>
      </c>
      <c r="C16" s="1" t="n">
        <f aca="false">SUM(Sheet1!D62:W62)</f>
        <v>18322</v>
      </c>
      <c r="E16" s="1" t="n">
        <f aca="false">J15</f>
        <v>0</v>
      </c>
      <c r="F16" s="1" t="n">
        <f aca="false">Sheet1!$M$17*Sheet2!C16</f>
        <v>0</v>
      </c>
      <c r="G16" s="1" t="n">
        <f aca="false">(Sheet1!$M$18/12)*(E16+F16)</f>
        <v>0</v>
      </c>
      <c r="H16" s="1" t="n">
        <v>0</v>
      </c>
      <c r="J16" s="1" t="n">
        <f aca="false">E16+F16+G16-H16-I16</f>
        <v>0</v>
      </c>
      <c r="K16" s="1"/>
      <c r="L16" s="1" t="n">
        <f aca="false">+Sheet1!$G$8-Sheet2!R15</f>
        <v>103897.957171774</v>
      </c>
      <c r="M16" s="1" t="n">
        <f aca="false">R15</f>
        <v>191102.042828226</v>
      </c>
      <c r="N16" s="1" t="n">
        <f aca="false">SUM(Sheet1!D62:W62)*Sheet1!$G$16</f>
        <v>18322</v>
      </c>
      <c r="O16" s="1" t="n">
        <f aca="false">((Sheet1!$G$13+Sheet1!$G$11/10000)/12)*(M16+N16)</f>
        <v>1571.11662130092</v>
      </c>
      <c r="P16" s="1" t="n">
        <v>0</v>
      </c>
      <c r="Q16" s="1"/>
      <c r="R16" s="1" t="n">
        <f aca="false">M16+N16+O16-P16-Q16</f>
        <v>210995.159449527</v>
      </c>
      <c r="S16" s="1"/>
      <c r="U16" s="1" t="n">
        <f aca="false">L16*Sheet1!$G$10/10000/12</f>
        <v>70.3475751683885</v>
      </c>
      <c r="V16" s="1" t="n">
        <f aca="false">P16</f>
        <v>0</v>
      </c>
      <c r="W16" s="1" t="n">
        <f aca="false">Q16</f>
        <v>0</v>
      </c>
      <c r="X16" s="1" t="n">
        <f aca="false">H16</f>
        <v>0</v>
      </c>
      <c r="Y16" s="1" t="n">
        <f aca="false">I16</f>
        <v>0</v>
      </c>
      <c r="Z16" s="1" t="n">
        <f aca="false">SUM(T16:Y16)</f>
        <v>70.3475751683885</v>
      </c>
      <c r="AB16" s="48" t="n">
        <f aca="false">F16+N16</f>
        <v>18322</v>
      </c>
      <c r="AC16" s="60" t="n">
        <f aca="false">Z16+AA16-AB16</f>
        <v>-18251.6524248316</v>
      </c>
      <c r="AD16" s="60" t="n">
        <f aca="false">AC16/((1+Sheet1!$G$18/12)^(Sheet2!A16))</f>
        <v>-16521.6226391759</v>
      </c>
      <c r="AE16" s="14"/>
      <c r="AF16" s="60" t="n">
        <f aca="false">-F16+H16+I16+AA16</f>
        <v>0</v>
      </c>
      <c r="AG16" s="14"/>
      <c r="AH16" s="14"/>
      <c r="AI16" s="14"/>
      <c r="AJ16" s="14"/>
      <c r="AM16" s="1" t="n">
        <f aca="false">+L16*Sheet1!$M$10/10000/12</f>
        <v>12.9872446464717</v>
      </c>
      <c r="AN16" s="1" t="n">
        <f aca="false">P16</f>
        <v>0</v>
      </c>
      <c r="AO16" s="1"/>
      <c r="AP16" s="1" t="n">
        <f aca="false">SUM(AL16:AO16)</f>
        <v>12.9872446464717</v>
      </c>
      <c r="AS16" s="48" t="n">
        <f aca="false">U16-AM16</f>
        <v>57.3603305219168</v>
      </c>
      <c r="AT16" s="48" t="n">
        <f aca="false">W16-AO16</f>
        <v>0</v>
      </c>
      <c r="AU16" s="48" t="n">
        <f aca="false">G16</f>
        <v>0</v>
      </c>
      <c r="AV16" s="1" t="n">
        <f aca="false">SUM(AR16:AU16)</f>
        <v>57.3603305219168</v>
      </c>
      <c r="AW16" s="0" t="n">
        <f aca="false">Sheet1!D158</f>
        <v>0</v>
      </c>
      <c r="AX16" s="1" t="n">
        <f aca="false">((AV16+AW16)/((1+Sheet1!$M$15)^(Sheet1!A62/12)))</f>
        <v>53.1114171499229</v>
      </c>
    </row>
    <row r="17" customFormat="false" ht="12.75" hidden="false" customHeight="false" outlineLevel="0" collapsed="false">
      <c r="A17" s="0" t="n">
        <v>13</v>
      </c>
      <c r="B17" s="19" t="n">
        <v>36951</v>
      </c>
      <c r="C17" s="1" t="n">
        <f aca="false">SUM(Sheet1!D63:W63)</f>
        <v>31092</v>
      </c>
      <c r="E17" s="1" t="n">
        <f aca="false">J16</f>
        <v>0</v>
      </c>
      <c r="F17" s="1" t="n">
        <f aca="false">Sheet1!$M$17*Sheet2!C17</f>
        <v>0</v>
      </c>
      <c r="G17" s="1" t="n">
        <f aca="false">(Sheet1!$M$18/12)*(E17+F17)</f>
        <v>0</v>
      </c>
      <c r="H17" s="1" t="n">
        <v>0</v>
      </c>
      <c r="J17" s="1" t="n">
        <f aca="false">E17+F17+G17-H17-I17</f>
        <v>0</v>
      </c>
      <c r="K17" s="1"/>
      <c r="L17" s="1" t="n">
        <f aca="false">+Sheet1!$G$8-Sheet2!R16</f>
        <v>84004.8405504729</v>
      </c>
      <c r="M17" s="1" t="n">
        <f aca="false">R16</f>
        <v>210995.159449527</v>
      </c>
      <c r="N17" s="1" t="n">
        <f aca="false">SUM(Sheet1!D63:W63)*Sheet1!$G$16</f>
        <v>31092</v>
      </c>
      <c r="O17" s="1" t="n">
        <f aca="false">((Sheet1!$G$13+Sheet1!$G$11/10000)/12)*(M17+N17)</f>
        <v>1816.15804412031</v>
      </c>
      <c r="P17" s="1" t="n">
        <v>0</v>
      </c>
      <c r="Q17" s="1"/>
      <c r="R17" s="1" t="n">
        <f aca="false">M17+N17+O17-P17-Q17</f>
        <v>243903.317493647</v>
      </c>
      <c r="S17" s="1"/>
      <c r="U17" s="1" t="n">
        <f aca="false">L17*Sheet1!$G$10/10000/12</f>
        <v>56.8782774560493</v>
      </c>
      <c r="V17" s="1" t="n">
        <f aca="false">P17</f>
        <v>0</v>
      </c>
      <c r="W17" s="1" t="n">
        <f aca="false">Q17</f>
        <v>0</v>
      </c>
      <c r="X17" s="1" t="n">
        <f aca="false">H17</f>
        <v>0</v>
      </c>
      <c r="Y17" s="1" t="n">
        <f aca="false">I17</f>
        <v>0</v>
      </c>
      <c r="Z17" s="1" t="n">
        <f aca="false">SUM(T17:Y17)</f>
        <v>56.8782774560493</v>
      </c>
      <c r="AB17" s="48" t="n">
        <f aca="false">F17+N17</f>
        <v>31092</v>
      </c>
      <c r="AC17" s="60" t="n">
        <f aca="false">Z17+AA17-AB17</f>
        <v>-31035.121722544</v>
      </c>
      <c r="AD17" s="60" t="n">
        <f aca="false">AC17/((1+Sheet1!$G$18/12)^(Sheet2!A17))</f>
        <v>-27861.2012660946</v>
      </c>
      <c r="AE17" s="14"/>
      <c r="AF17" s="60" t="n">
        <f aca="false">-F17+H17+I17+AA17</f>
        <v>0</v>
      </c>
      <c r="AG17" s="14"/>
      <c r="AH17" s="14"/>
      <c r="AI17" s="14"/>
      <c r="AJ17" s="14"/>
      <c r="AM17" s="1" t="n">
        <f aca="false">+L17*Sheet1!$M$10/10000/12</f>
        <v>10.5006050688091</v>
      </c>
      <c r="AN17" s="1" t="n">
        <f aca="false">P17</f>
        <v>0</v>
      </c>
      <c r="AO17" s="1"/>
      <c r="AP17" s="1" t="n">
        <f aca="false">SUM(AL17:AO17)</f>
        <v>10.5006050688091</v>
      </c>
      <c r="AS17" s="48" t="n">
        <f aca="false">U17-AM17</f>
        <v>46.3776723872402</v>
      </c>
      <c r="AT17" s="48" t="n">
        <f aca="false">W17-AO17</f>
        <v>0</v>
      </c>
      <c r="AU17" s="48" t="n">
        <f aca="false">G17</f>
        <v>0</v>
      </c>
      <c r="AV17" s="1" t="n">
        <f aca="false">SUM(AR17:AU17)</f>
        <v>46.3776723872402</v>
      </c>
      <c r="AW17" s="0" t="n">
        <f aca="false">Sheet1!E158</f>
        <v>0</v>
      </c>
      <c r="AX17" s="1" t="n">
        <f aca="false">((AV17+AW17)/((1+Sheet1!$M$15)^(Sheet1!A63/12)))</f>
        <v>42.6677635718966</v>
      </c>
    </row>
    <row r="18" customFormat="false" ht="12.75" hidden="false" customHeight="false" outlineLevel="0" collapsed="false">
      <c r="A18" s="0" t="n">
        <v>14</v>
      </c>
      <c r="B18" s="19" t="n">
        <v>36982</v>
      </c>
      <c r="C18" s="1" t="n">
        <f aca="false">SUM(Sheet1!D64:W64)-SUM(Sheet1!D64:E64)</f>
        <v>14720</v>
      </c>
      <c r="E18" s="1" t="n">
        <f aca="false">J17</f>
        <v>0</v>
      </c>
      <c r="F18" s="1" t="n">
        <f aca="false">Sheet1!$M$17*Sheet2!C18</f>
        <v>0</v>
      </c>
      <c r="G18" s="1" t="n">
        <f aca="false">(Sheet1!$M$18/12)*(E18+F18)</f>
        <v>0</v>
      </c>
      <c r="H18" s="1" t="n">
        <f aca="false">Sheet1!D371+Sheet1!E371</f>
        <v>0</v>
      </c>
      <c r="I18" s="1" t="n">
        <f aca="false">Sheet1!D422+Sheet1!E422</f>
        <v>0</v>
      </c>
      <c r="J18" s="1" t="n">
        <f aca="false">E18+F18+G18-H18-I18</f>
        <v>0</v>
      </c>
      <c r="K18" s="1"/>
      <c r="L18" s="1" t="n">
        <f aca="false">+Sheet1!$G$8-Sheet2!R17</f>
        <v>51096.6825063526</v>
      </c>
      <c r="M18" s="1" t="n">
        <f aca="false">R17</f>
        <v>243903.317493647</v>
      </c>
      <c r="N18" s="1" t="n">
        <f aca="false">(SUM(Sheet1!D64:W64)-SUM(Sheet1!D64:E64))*Sheet1!$G$16</f>
        <v>14720</v>
      </c>
      <c r="O18" s="1" t="n">
        <f aca="false">((Sheet1!$G$13+Sheet1!$G$11/10000)/12)*(M18+N18)</f>
        <v>1940.21367978047</v>
      </c>
      <c r="P18" s="1" t="n">
        <f aca="false">(SUM(Sheet1!D51:D63)+SUM(Sheet1!E51:E63)+Sheet1!D46+Sheet1!E46)-H18</f>
        <v>64072</v>
      </c>
      <c r="Q18" s="1" t="n">
        <f aca="false">Sheet1!D268+Sheet1!E268</f>
        <v>3593.74293562368</v>
      </c>
      <c r="R18" s="1" t="n">
        <f aca="false">M18+N18+O18-P18-Q18</f>
        <v>192897.788237804</v>
      </c>
      <c r="S18" s="1"/>
      <c r="U18" s="1" t="n">
        <f aca="false">L18*Sheet1!$G$10/10000/12</f>
        <v>34.5967121136762</v>
      </c>
      <c r="V18" s="1" t="n">
        <f aca="false">P18</f>
        <v>64072</v>
      </c>
      <c r="W18" s="1" t="n">
        <f aca="false">Q18</f>
        <v>3593.74293562368</v>
      </c>
      <c r="X18" s="1" t="n">
        <f aca="false">H18</f>
        <v>0</v>
      </c>
      <c r="Y18" s="1" t="n">
        <f aca="false">I18</f>
        <v>0</v>
      </c>
      <c r="Z18" s="1" t="n">
        <f aca="false">SUM(T18:Y18)</f>
        <v>67700.3396477374</v>
      </c>
      <c r="AA18" s="1" t="n">
        <f aca="false">Sheet1!D158+Sheet1!E158</f>
        <v>0</v>
      </c>
      <c r="AB18" s="48" t="n">
        <f aca="false">F18+N18</f>
        <v>14720</v>
      </c>
      <c r="AC18" s="60" t="n">
        <f aca="false">Z18+AA18-AB18</f>
        <v>52980.3396477374</v>
      </c>
      <c r="AD18" s="60" t="n">
        <f aca="false">AC18/((1+Sheet1!$G$18/12)^(Sheet2!A18))</f>
        <v>47169.0357601751</v>
      </c>
      <c r="AE18" s="14"/>
      <c r="AF18" s="60" t="n">
        <f aca="false">-F18+H18+I18+AA18</f>
        <v>0</v>
      </c>
      <c r="AG18" s="14"/>
      <c r="AH18" s="14"/>
      <c r="AI18" s="14"/>
      <c r="AJ18" s="14"/>
      <c r="AM18" s="1" t="n">
        <f aca="false">+L18*Sheet1!$M$10/10000/12</f>
        <v>6.38708531329407</v>
      </c>
      <c r="AN18" s="1" t="n">
        <f aca="false">P18</f>
        <v>64072</v>
      </c>
      <c r="AO18" s="1" t="n">
        <f aca="false">Sheet1!D320+Sheet1!E320</f>
        <v>2249.65404376837</v>
      </c>
      <c r="AP18" s="1" t="n">
        <f aca="false">SUM(AL18:AO18)</f>
        <v>66328.0411290817</v>
      </c>
      <c r="AS18" s="48" t="n">
        <f aca="false">U18-AM18</f>
        <v>28.2096268003822</v>
      </c>
      <c r="AT18" s="48" t="n">
        <f aca="false">W18-AO18</f>
        <v>1344.08889185531</v>
      </c>
      <c r="AU18" s="48" t="n">
        <f aca="false">G18</f>
        <v>0</v>
      </c>
      <c r="AV18" s="1" t="n">
        <f aca="false">SUM(AR18:AU18)</f>
        <v>1372.29851865569</v>
      </c>
      <c r="AX18" s="1" t="n">
        <f aca="false">((AV18+AW18)/((1+Sheet1!$M$15)^(Sheet1!A64/12)))</f>
        <v>1254.45247627783</v>
      </c>
    </row>
    <row r="19" customFormat="false" ht="12.75" hidden="false" customHeight="false" outlineLevel="0" collapsed="false">
      <c r="A19" s="0" t="n">
        <v>15</v>
      </c>
      <c r="B19" s="19" t="n">
        <v>37012</v>
      </c>
      <c r="C19" s="1" t="n">
        <f aca="false">SUM(Sheet1!D65:W65)</f>
        <v>17136</v>
      </c>
      <c r="E19" s="1" t="n">
        <f aca="false">J18</f>
        <v>0</v>
      </c>
      <c r="F19" s="1" t="n">
        <f aca="false">Sheet1!$M$17*Sheet2!C19</f>
        <v>0</v>
      </c>
      <c r="G19" s="1" t="n">
        <f aca="false">(Sheet1!$M$18/12)*(E19+F19)</f>
        <v>0</v>
      </c>
      <c r="H19" s="1" t="n">
        <v>0</v>
      </c>
      <c r="I19" s="1"/>
      <c r="J19" s="1" t="n">
        <f aca="false">E19+F19+G19-H19-I19</f>
        <v>0</v>
      </c>
      <c r="K19" s="1"/>
      <c r="L19" s="1" t="n">
        <f aca="false">+Sheet1!$G$8-Sheet2!R18</f>
        <v>102102.211762196</v>
      </c>
      <c r="M19" s="1" t="n">
        <f aca="false">R18</f>
        <v>192897.788237804</v>
      </c>
      <c r="N19" s="1" t="n">
        <f aca="false">SUM(Sheet1!D65:W65)*Sheet1!$G$16</f>
        <v>17136</v>
      </c>
      <c r="O19" s="1" t="n">
        <f aca="false">((Sheet1!$G$13+Sheet1!$G$11/10000)/12)*(M19+N19)</f>
        <v>1575.69098217569</v>
      </c>
      <c r="P19" s="1" t="n">
        <v>0</v>
      </c>
      <c r="Q19" s="1"/>
      <c r="R19" s="1" t="n">
        <f aca="false">M19+N19+O19-P19-Q19</f>
        <v>211609.47921998</v>
      </c>
      <c r="S19" s="1"/>
      <c r="U19" s="1" t="n">
        <f aca="false">L19*Sheet1!$G$10/10000/12</f>
        <v>69.1317058806534</v>
      </c>
      <c r="V19" s="1" t="n">
        <f aca="false">P19</f>
        <v>0</v>
      </c>
      <c r="W19" s="1" t="n">
        <f aca="false">Q19</f>
        <v>0</v>
      </c>
      <c r="X19" s="1" t="n">
        <f aca="false">H19</f>
        <v>0</v>
      </c>
      <c r="Y19" s="1" t="n">
        <f aca="false">I19</f>
        <v>0</v>
      </c>
      <c r="Z19" s="1" t="n">
        <f aca="false">SUM(T19:Y19)</f>
        <v>69.1317058806534</v>
      </c>
      <c r="AA19" s="1"/>
      <c r="AB19" s="48" t="n">
        <f aca="false">F19+N19</f>
        <v>17136</v>
      </c>
      <c r="AC19" s="60" t="n">
        <f aca="false">Z19+AA19-AB19</f>
        <v>-17066.8682941193</v>
      </c>
      <c r="AD19" s="60" t="n">
        <f aca="false">AC19/((1+Sheet1!$G$18/12)^(Sheet2!A19))</f>
        <v>-15069.2616266277</v>
      </c>
      <c r="AE19" s="14"/>
      <c r="AF19" s="60" t="n">
        <f aca="false">-F19+H19+I19+AA19</f>
        <v>0</v>
      </c>
      <c r="AG19" s="14"/>
      <c r="AH19" s="14"/>
      <c r="AI19" s="14"/>
      <c r="AJ19" s="14"/>
      <c r="AM19" s="1" t="n">
        <f aca="false">+L19*Sheet1!$M$10/10000/12</f>
        <v>12.7627764702745</v>
      </c>
      <c r="AN19" s="1" t="n">
        <f aca="false">P19</f>
        <v>0</v>
      </c>
      <c r="AO19" s="1"/>
      <c r="AP19" s="1" t="n">
        <f aca="false">SUM(AL19:AO19)</f>
        <v>12.7627764702745</v>
      </c>
      <c r="AS19" s="48" t="n">
        <f aca="false">U19-AM19</f>
        <v>56.3689294103789</v>
      </c>
      <c r="AT19" s="48" t="n">
        <f aca="false">W19-AO19</f>
        <v>0</v>
      </c>
      <c r="AU19" s="48" t="n">
        <f aca="false">G19</f>
        <v>0</v>
      </c>
      <c r="AV19" s="1" t="n">
        <f aca="false">SUM(AR19:AU19)</f>
        <v>56.3689294103789</v>
      </c>
      <c r="AX19" s="1" t="n">
        <f aca="false">((AV19+AW19)/((1+Sheet1!$M$15)^(Sheet1!A65/12)))</f>
        <v>51.1988365577207</v>
      </c>
    </row>
    <row r="20" customFormat="false" ht="12.75" hidden="false" customHeight="false" outlineLevel="0" collapsed="false">
      <c r="A20" s="0" t="n">
        <v>16</v>
      </c>
      <c r="B20" s="19" t="n">
        <v>37043</v>
      </c>
      <c r="C20" s="1" t="n">
        <f aca="false">SUM(Sheet1!D66:W66)</f>
        <v>18396</v>
      </c>
      <c r="E20" s="1" t="n">
        <f aca="false">J19</f>
        <v>0</v>
      </c>
      <c r="F20" s="1" t="n">
        <f aca="false">Sheet1!$M$17*Sheet2!C20</f>
        <v>0</v>
      </c>
      <c r="G20" s="1" t="n">
        <f aca="false">(Sheet1!$M$18/12)*(E20+F20)</f>
        <v>0</v>
      </c>
      <c r="H20" s="1" t="n">
        <v>0</v>
      </c>
      <c r="I20" s="1"/>
      <c r="J20" s="1" t="n">
        <f aca="false">E20+F20+G20-H20-I20</f>
        <v>0</v>
      </c>
      <c r="K20" s="1"/>
      <c r="L20" s="1" t="n">
        <f aca="false">+Sheet1!$G$8-Sheet2!R19</f>
        <v>83390.5207800201</v>
      </c>
      <c r="M20" s="1" t="n">
        <f aca="false">R19</f>
        <v>211609.47921998</v>
      </c>
      <c r="N20" s="1" t="n">
        <f aca="false">SUM(Sheet1!D66:W66)*Sheet1!$G$16</f>
        <v>18396</v>
      </c>
      <c r="O20" s="1" t="n">
        <f aca="false">((Sheet1!$G$13+Sheet1!$G$11/10000)/12)*(M20+N20)</f>
        <v>1725.52027223156</v>
      </c>
      <c r="P20" s="1" t="n">
        <v>0</v>
      </c>
      <c r="Q20" s="1"/>
      <c r="R20" s="1" t="n">
        <f aca="false">M20+N20+O20-P20-Q20</f>
        <v>231730.999492211</v>
      </c>
      <c r="S20" s="1"/>
      <c r="U20" s="1" t="n">
        <f aca="false">L20*Sheet1!$G$10/10000/12</f>
        <v>56.4623317781386</v>
      </c>
      <c r="V20" s="1" t="n">
        <f aca="false">P20</f>
        <v>0</v>
      </c>
      <c r="W20" s="1" t="n">
        <f aca="false">Q20</f>
        <v>0</v>
      </c>
      <c r="X20" s="1" t="n">
        <f aca="false">H20</f>
        <v>0</v>
      </c>
      <c r="Y20" s="1" t="n">
        <f aca="false">I20</f>
        <v>0</v>
      </c>
      <c r="Z20" s="1" t="n">
        <f aca="false">SUM(T20:Y20)</f>
        <v>56.4623317781386</v>
      </c>
      <c r="AA20" s="1"/>
      <c r="AB20" s="48" t="n">
        <f aca="false">F20+N20</f>
        <v>18396</v>
      </c>
      <c r="AC20" s="60" t="n">
        <f aca="false">Z20+AA20-AB20</f>
        <v>-18339.5376682219</v>
      </c>
      <c r="AD20" s="60" t="n">
        <f aca="false">AC20/((1+Sheet1!$G$18/12)^(Sheet2!A20))</f>
        <v>-16059.1440894777</v>
      </c>
      <c r="AE20" s="14"/>
      <c r="AF20" s="60" t="n">
        <f aca="false">-F20+H20+I20+AA20</f>
        <v>0</v>
      </c>
      <c r="AG20" s="14"/>
      <c r="AH20" s="14"/>
      <c r="AI20" s="14"/>
      <c r="AJ20" s="14"/>
      <c r="AM20" s="1" t="n">
        <f aca="false">+L20*Sheet1!$M$10/10000/12</f>
        <v>10.4238150975025</v>
      </c>
      <c r="AN20" s="1" t="n">
        <f aca="false">P20</f>
        <v>0</v>
      </c>
      <c r="AO20" s="1"/>
      <c r="AP20" s="1" t="n">
        <f aca="false">SUM(AL20:AO20)</f>
        <v>10.4238150975025</v>
      </c>
      <c r="AS20" s="48" t="n">
        <f aca="false">U20-AM20</f>
        <v>46.0385166806361</v>
      </c>
      <c r="AT20" s="48" t="n">
        <f aca="false">W20-AO20</f>
        <v>0</v>
      </c>
      <c r="AU20" s="48" t="n">
        <f aca="false">G20</f>
        <v>0</v>
      </c>
      <c r="AV20" s="1" t="n">
        <f aca="false">SUM(AR20:AU20)</f>
        <v>46.0385166806361</v>
      </c>
      <c r="AX20" s="1" t="n">
        <f aca="false">((AV20+AW20)/((1+Sheet1!$M$15)^(Sheet1!A66/12)))</f>
        <v>41.5485924120953</v>
      </c>
    </row>
    <row r="21" customFormat="false" ht="12.75" hidden="false" customHeight="false" outlineLevel="0" collapsed="false">
      <c r="A21" s="0" t="n">
        <v>17</v>
      </c>
      <c r="B21" s="19" t="n">
        <v>37073</v>
      </c>
      <c r="C21" s="1" t="n">
        <f aca="false">SUM(Sheet1!D67:W67)</f>
        <v>35364</v>
      </c>
      <c r="E21" s="1" t="n">
        <f aca="false">J20</f>
        <v>0</v>
      </c>
      <c r="F21" s="1" t="n">
        <f aca="false">Sheet1!$M$17*Sheet2!C21</f>
        <v>0</v>
      </c>
      <c r="G21" s="1" t="n">
        <f aca="false">(Sheet1!$M$18/12)*(E21+F21)</f>
        <v>0</v>
      </c>
      <c r="H21" s="1" t="n">
        <v>0</v>
      </c>
      <c r="I21" s="1"/>
      <c r="J21" s="1" t="n">
        <f aca="false">E21+F21+G21-H21-I21</f>
        <v>0</v>
      </c>
      <c r="K21" s="1"/>
      <c r="L21" s="1" t="n">
        <f aca="false">+Sheet1!$G$8-Sheet2!R20</f>
        <v>63269.0005077886</v>
      </c>
      <c r="M21" s="1" t="n">
        <f aca="false">R20</f>
        <v>231730.999492211</v>
      </c>
      <c r="N21" s="1" t="n">
        <f aca="false">SUM(Sheet1!D67:W67)*Sheet1!$G$16</f>
        <v>35364</v>
      </c>
      <c r="O21" s="1" t="n">
        <f aca="false">((Sheet1!$G$13+Sheet1!$G$11/10000)/12)*(M21+N21)</f>
        <v>2003.76894410719</v>
      </c>
      <c r="P21" s="1" t="n">
        <v>0</v>
      </c>
      <c r="Q21" s="1"/>
      <c r="R21" s="1" t="n">
        <f aca="false">M21+N21+O21-P21-Q21</f>
        <v>269098.768436319</v>
      </c>
      <c r="S21" s="1"/>
      <c r="U21" s="1" t="n">
        <f aca="false">L21*Sheet1!$G$10/10000/12</f>
        <v>42.8383857604818</v>
      </c>
      <c r="V21" s="1" t="n">
        <f aca="false">P21</f>
        <v>0</v>
      </c>
      <c r="W21" s="1" t="n">
        <f aca="false">Q21</f>
        <v>0</v>
      </c>
      <c r="X21" s="1" t="n">
        <f aca="false">H21</f>
        <v>0</v>
      </c>
      <c r="Y21" s="1" t="n">
        <f aca="false">I21</f>
        <v>0</v>
      </c>
      <c r="Z21" s="1" t="n">
        <f aca="false">SUM(T21:Y21)</f>
        <v>42.8383857604818</v>
      </c>
      <c r="AB21" s="48" t="n">
        <f aca="false">F21+N21</f>
        <v>35364</v>
      </c>
      <c r="AC21" s="60" t="n">
        <f aca="false">Z21+AA21-AB21</f>
        <v>-35321.1616142395</v>
      </c>
      <c r="AD21" s="60" t="n">
        <f aca="false">AC21/((1+Sheet1!$G$18/12)^(Sheet2!A21))</f>
        <v>-30673.6081544815</v>
      </c>
      <c r="AE21" s="14"/>
      <c r="AF21" s="60" t="n">
        <f aca="false">-F21+H21+I21+AA21</f>
        <v>0</v>
      </c>
      <c r="AG21" s="14"/>
      <c r="AH21" s="14"/>
      <c r="AI21" s="14"/>
      <c r="AJ21" s="14"/>
      <c r="AM21" s="1" t="n">
        <f aca="false">+L21*Sheet1!$M$10/10000/12</f>
        <v>7.90862506347357</v>
      </c>
      <c r="AN21" s="1" t="n">
        <f aca="false">P21</f>
        <v>0</v>
      </c>
      <c r="AO21" s="1"/>
      <c r="AP21" s="1" t="n">
        <f aca="false">SUM(AL21:AO21)</f>
        <v>7.90862506347357</v>
      </c>
      <c r="AS21" s="48" t="n">
        <f aca="false">U21-AM21</f>
        <v>34.9297606970083</v>
      </c>
      <c r="AT21" s="48" t="n">
        <f aca="false">W21-AO21</f>
        <v>0</v>
      </c>
      <c r="AU21" s="48" t="n">
        <f aca="false">G21</f>
        <v>0</v>
      </c>
      <c r="AV21" s="1" t="n">
        <f aca="false">SUM(AR21:AU21)</f>
        <v>34.9297606970083</v>
      </c>
      <c r="AW21" s="0" t="n">
        <f aca="false">Sheet1!F158+Sheet1!G158</f>
        <v>0</v>
      </c>
      <c r="AX21" s="1" t="n">
        <f aca="false">((AV21+AW21)/((1+Sheet1!$M$15)^(Sheet1!A67/12)))</f>
        <v>31.3216974375603</v>
      </c>
    </row>
    <row r="22" customFormat="false" ht="12.75" hidden="false" customHeight="false" outlineLevel="0" collapsed="false">
      <c r="A22" s="0" t="n">
        <v>18</v>
      </c>
      <c r="B22" s="19" t="n">
        <v>37104</v>
      </c>
      <c r="C22" s="1" t="n">
        <f aca="false">SUM(Sheet1!D68:W68)-SUM(Sheet1!F68:G68)</f>
        <v>18456</v>
      </c>
      <c r="E22" s="1" t="n">
        <f aca="false">J21</f>
        <v>0</v>
      </c>
      <c r="F22" s="1" t="n">
        <f aca="false">Sheet1!$M$17*Sheet2!C22</f>
        <v>0</v>
      </c>
      <c r="G22" s="1" t="n">
        <f aca="false">(Sheet1!$M$18/12)*(E22+F22)</f>
        <v>0</v>
      </c>
      <c r="H22" s="1" t="n">
        <f aca="false">+Sheet1!F371+Sheet1!G371</f>
        <v>0</v>
      </c>
      <c r="I22" s="1" t="n">
        <f aca="false">+Sheet1!F422+Sheet1!G422</f>
        <v>0</v>
      </c>
      <c r="J22" s="1" t="n">
        <f aca="false">E22+F22+G22-H22-I22</f>
        <v>0</v>
      </c>
      <c r="K22" s="1"/>
      <c r="L22" s="1" t="n">
        <f aca="false">+Sheet1!$G$8-Sheet2!R21</f>
        <v>25901.2315636814</v>
      </c>
      <c r="M22" s="1" t="n">
        <f aca="false">R21</f>
        <v>269098.768436319</v>
      </c>
      <c r="N22" s="1" t="n">
        <f aca="false">(SUM(Sheet1!D68:W68)-SUM(Sheet1!F68:G68))*Sheet1!$G$16</f>
        <v>18456</v>
      </c>
      <c r="O22" s="1" t="n">
        <f aca="false">((Sheet1!$G$13+Sheet1!$G$11/10000)/12)*(M22+N22)</f>
        <v>2157.25983570663</v>
      </c>
      <c r="P22" s="1" t="n">
        <f aca="false">SUM(Sheet1!F51:F67)+SUM(Sheet1!G51:G67)+Sheet1!F46+Sheet1!G46-H22</f>
        <v>64254</v>
      </c>
      <c r="Q22" s="1" t="n">
        <f aca="false">+Sheet1!F268+Sheet1!G268</f>
        <v>3670.26204924452</v>
      </c>
      <c r="R22" s="1" t="n">
        <f aca="false">M22+N22+O22-P22-Q22</f>
        <v>221787.766222781</v>
      </c>
      <c r="S22" s="1"/>
      <c r="U22" s="1" t="n">
        <f aca="false">L22*Sheet1!$G$10/10000/12</f>
        <v>17.5372922045759</v>
      </c>
      <c r="V22" s="1" t="n">
        <f aca="false">P22</f>
        <v>64254</v>
      </c>
      <c r="W22" s="1" t="n">
        <f aca="false">Q22</f>
        <v>3670.26204924452</v>
      </c>
      <c r="X22" s="1" t="n">
        <f aca="false">H22</f>
        <v>0</v>
      </c>
      <c r="Y22" s="1" t="n">
        <f aca="false">I22</f>
        <v>0</v>
      </c>
      <c r="Z22" s="1" t="n">
        <f aca="false">SUM(T22:Y22)</f>
        <v>67941.7993414491</v>
      </c>
      <c r="AA22" s="1" t="n">
        <f aca="false">Sheet1!F158+Sheet1!G158</f>
        <v>0</v>
      </c>
      <c r="AB22" s="48" t="n">
        <f aca="false">F22+N22</f>
        <v>18456</v>
      </c>
      <c r="AC22" s="60" t="n">
        <f aca="false">Z22+AA22-AB22</f>
        <v>49485.7993414491</v>
      </c>
      <c r="AD22" s="60" t="n">
        <f aca="false">AC22/((1+Sheet1!$G$18/12)^(Sheet2!A22))</f>
        <v>42619.3039823087</v>
      </c>
      <c r="AE22" s="14"/>
      <c r="AF22" s="60" t="n">
        <f aca="false">-F22+H22+I22+AA22</f>
        <v>0</v>
      </c>
      <c r="AG22" s="14"/>
      <c r="AH22" s="14"/>
      <c r="AI22" s="14"/>
      <c r="AJ22" s="14"/>
      <c r="AM22" s="1" t="n">
        <f aca="false">+L22*Sheet1!$M$10/10000/12</f>
        <v>3.23765394546017</v>
      </c>
      <c r="AN22" s="1" t="n">
        <f aca="false">P22</f>
        <v>64254</v>
      </c>
      <c r="AO22" s="1" t="n">
        <f aca="false">+Sheet1!F320+Sheet1!G320</f>
        <v>2512.34140356233</v>
      </c>
      <c r="AP22" s="1" t="n">
        <f aca="false">SUM(AL22:AO22)</f>
        <v>66769.5790575078</v>
      </c>
      <c r="AS22" s="48" t="n">
        <f aca="false">U22-AM22</f>
        <v>14.2996382591158</v>
      </c>
      <c r="AT22" s="48" t="n">
        <f aca="false">W22-AO22</f>
        <v>1157.92064568219</v>
      </c>
      <c r="AU22" s="48" t="n">
        <f aca="false">G22</f>
        <v>0</v>
      </c>
      <c r="AV22" s="1" t="n">
        <f aca="false">SUM(AR22:AU22)</f>
        <v>1172.2202839413</v>
      </c>
      <c r="AX22" s="1" t="n">
        <f aca="false">((AV22+AW22)/((1+Sheet1!$M$15)^(Sheet1!A68/12)))</f>
        <v>1044.41619827631</v>
      </c>
    </row>
    <row r="23" customFormat="false" ht="12.75" hidden="false" customHeight="false" outlineLevel="0" collapsed="false">
      <c r="A23" s="0" t="n">
        <v>19</v>
      </c>
      <c r="B23" s="19" t="n">
        <v>37135</v>
      </c>
      <c r="C23" s="1" t="n">
        <f aca="false">SUM(Sheet1!D69:W69)</f>
        <v>31644</v>
      </c>
      <c r="E23" s="1" t="n">
        <f aca="false">J22</f>
        <v>0</v>
      </c>
      <c r="F23" s="1" t="n">
        <f aca="false">Sheet1!$M$17*Sheet2!C23</f>
        <v>0</v>
      </c>
      <c r="G23" s="1" t="n">
        <f aca="false">(Sheet1!$M$18/12)*(E23+F23)</f>
        <v>0</v>
      </c>
      <c r="H23" s="1" t="n">
        <v>0</v>
      </c>
      <c r="I23" s="1"/>
      <c r="J23" s="1" t="n">
        <f aca="false">E23+F23+G23-H23-I23</f>
        <v>0</v>
      </c>
      <c r="K23" s="1"/>
      <c r="L23" s="1" t="n">
        <f aca="false">+Sheet1!$G$8-Sheet2!R22</f>
        <v>73212.2337772193</v>
      </c>
      <c r="M23" s="1" t="n">
        <f aca="false">R22</f>
        <v>221787.766222781</v>
      </c>
      <c r="N23" s="1" t="n">
        <f aca="false">SUM(Sheet1!D69:W69)*Sheet1!$G$16</f>
        <v>31644</v>
      </c>
      <c r="O23" s="1" t="n">
        <f aca="false">((Sheet1!$G$13+Sheet1!$G$11/10000)/12)*(M23+N23)</f>
        <v>1901.26622951715</v>
      </c>
      <c r="P23" s="1" t="n">
        <v>0</v>
      </c>
      <c r="Q23" s="1"/>
      <c r="R23" s="1" t="n">
        <f aca="false">M23+N23+O23-P23-Q23</f>
        <v>255333.032452298</v>
      </c>
      <c r="S23" s="1"/>
      <c r="U23" s="1" t="n">
        <f aca="false">L23*Sheet1!$G$10/10000/12</f>
        <v>49.5707832866589</v>
      </c>
      <c r="V23" s="1" t="n">
        <f aca="false">P23</f>
        <v>0</v>
      </c>
      <c r="W23" s="1" t="n">
        <f aca="false">Q23</f>
        <v>0</v>
      </c>
      <c r="X23" s="1" t="n">
        <f aca="false">H23</f>
        <v>0</v>
      </c>
      <c r="Y23" s="1" t="n">
        <f aca="false">I23</f>
        <v>0</v>
      </c>
      <c r="Z23" s="1" t="n">
        <f aca="false">SUM(T23:Y23)</f>
        <v>49.5707832866589</v>
      </c>
      <c r="AA23" s="1"/>
      <c r="AB23" s="48" t="n">
        <f aca="false">F23+N23</f>
        <v>31644</v>
      </c>
      <c r="AC23" s="60" t="n">
        <f aca="false">Z23+AA23-AB23</f>
        <v>-31594.4292167133</v>
      </c>
      <c r="AD23" s="60" t="n">
        <f aca="false">AC23/((1+Sheet1!$G$18/12)^(Sheet2!A23))</f>
        <v>-26985.6046027756</v>
      </c>
      <c r="AE23" s="14"/>
      <c r="AF23" s="60" t="n">
        <f aca="false">-F23+H23+I23+AA23</f>
        <v>0</v>
      </c>
      <c r="AG23" s="14"/>
      <c r="AH23" s="14"/>
      <c r="AI23" s="14"/>
      <c r="AJ23" s="14"/>
      <c r="AM23" s="1" t="n">
        <f aca="false">+L23*Sheet1!$M$10/10000/12</f>
        <v>9.15152922215241</v>
      </c>
      <c r="AN23" s="1" t="n">
        <f aca="false">P23</f>
        <v>0</v>
      </c>
      <c r="AO23" s="1"/>
      <c r="AP23" s="1" t="n">
        <f aca="false">SUM(AL23:AO23)</f>
        <v>9.15152922215241</v>
      </c>
      <c r="AS23" s="48" t="n">
        <f aca="false">U23-AM23</f>
        <v>40.4192540645065</v>
      </c>
      <c r="AT23" s="48" t="n">
        <f aca="false">W23-AO23</f>
        <v>0</v>
      </c>
      <c r="AU23" s="48" t="n">
        <f aca="false">G23</f>
        <v>0</v>
      </c>
      <c r="AV23" s="1" t="n">
        <f aca="false">SUM(AR23:AU23)</f>
        <v>40.4192540645065</v>
      </c>
      <c r="AW23" s="0" t="n">
        <f aca="false">Sheet1!H158+Sheet1!I158</f>
        <v>6182</v>
      </c>
      <c r="AX23" s="1" t="n">
        <f aca="false">((AV23+AW23)/((1+Sheet1!$M$15)^(Sheet1!A69/12)))</f>
        <v>5508.56303485615</v>
      </c>
    </row>
    <row r="24" customFormat="false" ht="12.75" hidden="false" customHeight="false" outlineLevel="0" collapsed="false">
      <c r="A24" s="0" t="n">
        <v>20</v>
      </c>
      <c r="B24" s="19" t="n">
        <v>37165</v>
      </c>
      <c r="C24" s="1" t="n">
        <f aca="false">SUM(Sheet1!D70:W70)-SUM(Sheet1!H70:I70)</f>
        <v>17236</v>
      </c>
      <c r="E24" s="1" t="n">
        <f aca="false">J23</f>
        <v>0</v>
      </c>
      <c r="F24" s="1" t="n">
        <f aca="false">Sheet1!$M$17*Sheet2!C24</f>
        <v>0</v>
      </c>
      <c r="G24" s="1" t="n">
        <f aca="false">(Sheet1!$M$18/12)*(E24+F24)</f>
        <v>0</v>
      </c>
      <c r="H24" s="1" t="n">
        <f aca="false">+Sheet1!H371+Sheet1!I371</f>
        <v>0</v>
      </c>
      <c r="I24" s="1" t="n">
        <f aca="false">+Sheet1!H422+Sheet1!I422</f>
        <v>0</v>
      </c>
      <c r="J24" s="1" t="n">
        <f aca="false">E24+F24+G24-H24-I24</f>
        <v>0</v>
      </c>
      <c r="K24" s="1"/>
      <c r="L24" s="1" t="n">
        <f aca="false">+Sheet1!$G$8-Sheet2!R23</f>
        <v>39666.9675477021</v>
      </c>
      <c r="M24" s="1" t="n">
        <f aca="false">R23</f>
        <v>255333.032452298</v>
      </c>
      <c r="N24" s="1" t="n">
        <f aca="false">(SUM(Sheet1!D70:W70)-SUM(Sheet1!H70:I70))*Sheet1!$G$16</f>
        <v>17236</v>
      </c>
      <c r="O24" s="1" t="n">
        <f aca="false">((Sheet1!$G$13+Sheet1!$G$11/10000)/12)*(M24+N24)</f>
        <v>2044.83559554318</v>
      </c>
      <c r="P24" s="1" t="n">
        <f aca="false">SUM(Sheet1!H51:H69)+SUM(Sheet1!I51:I69)+Sheet1!H46+Sheet1!I46-H24</f>
        <v>64254</v>
      </c>
      <c r="Q24" s="1" t="n">
        <f aca="false">+Sheet1!H268+Sheet1!I268</f>
        <v>3757.12623555767</v>
      </c>
      <c r="R24" s="1" t="n">
        <f aca="false">M24+N24+O24-P24-Q24</f>
        <v>206602.741812283</v>
      </c>
      <c r="S24" s="1"/>
      <c r="U24" s="1" t="n">
        <f aca="false">L24*Sheet1!$G$10/10000/12</f>
        <v>26.8578426104233</v>
      </c>
      <c r="V24" s="1" t="n">
        <f aca="false">P24</f>
        <v>64254</v>
      </c>
      <c r="W24" s="1" t="n">
        <f aca="false">Q24</f>
        <v>3757.12623555767</v>
      </c>
      <c r="X24" s="1" t="n">
        <f aca="false">H24</f>
        <v>0</v>
      </c>
      <c r="Y24" s="1" t="n">
        <f aca="false">I24</f>
        <v>0</v>
      </c>
      <c r="Z24" s="1" t="n">
        <f aca="false">SUM(T24:Y24)</f>
        <v>68037.9840781681</v>
      </c>
      <c r="AA24" s="1" t="n">
        <f aca="false">Sheet1!H158+Sheet1!I158</f>
        <v>6182</v>
      </c>
      <c r="AB24" s="48" t="n">
        <f aca="false">F24+N24</f>
        <v>17236</v>
      </c>
      <c r="AC24" s="60" t="n">
        <f aca="false">Z24+AA24-AB24</f>
        <v>56983.9840781681</v>
      </c>
      <c r="AD24" s="60" t="n">
        <f aca="false">AC24/((1+Sheet1!$G$18/12)^(Sheet2!A24))</f>
        <v>48269.2248528182</v>
      </c>
      <c r="AE24" s="14"/>
      <c r="AF24" s="60" t="n">
        <f aca="false">-F24+H24+I24+AA24</f>
        <v>6182</v>
      </c>
      <c r="AG24" s="14"/>
      <c r="AH24" s="14"/>
      <c r="AI24" s="14"/>
      <c r="AJ24" s="14"/>
      <c r="AM24" s="1" t="n">
        <f aca="false">+L24*Sheet1!$M$10/10000/12</f>
        <v>4.95837094346277</v>
      </c>
      <c r="AN24" s="1" t="n">
        <f aca="false">P24</f>
        <v>64254</v>
      </c>
      <c r="AO24" s="1" t="n">
        <f aca="false">+Sheet1!H320+Sheet1!I320</f>
        <v>2534.51032156978</v>
      </c>
      <c r="AP24" s="1" t="n">
        <f aca="false">SUM(AL24:AO24)</f>
        <v>66793.4686925132</v>
      </c>
      <c r="AS24" s="48" t="n">
        <f aca="false">U24-AM24</f>
        <v>21.8994716669606</v>
      </c>
      <c r="AT24" s="48" t="n">
        <f aca="false">W24-AO24</f>
        <v>1222.61591398789</v>
      </c>
      <c r="AU24" s="48" t="n">
        <f aca="false">G24</f>
        <v>0</v>
      </c>
      <c r="AV24" s="1" t="n">
        <f aca="false">SUM(AR24:AU24)</f>
        <v>1244.51538565485</v>
      </c>
      <c r="AX24" s="1" t="n">
        <f aca="false">((AV24+AW24)/((1+Sheet1!$M$15)^(Sheet1!A70/12)))</f>
        <v>1094.69720922781</v>
      </c>
    </row>
    <row r="25" customFormat="false" ht="12.75" hidden="false" customHeight="false" outlineLevel="0" collapsed="false">
      <c r="A25" s="0" t="n">
        <v>21</v>
      </c>
      <c r="B25" s="19" t="n">
        <v>37196</v>
      </c>
      <c r="C25" s="1" t="n">
        <f aca="false">SUM(Sheet1!D71:W71)</f>
        <v>17236</v>
      </c>
      <c r="E25" s="1" t="n">
        <f aca="false">J24</f>
        <v>0</v>
      </c>
      <c r="F25" s="1" t="n">
        <f aca="false">Sheet1!$M$17*Sheet2!C25</f>
        <v>0</v>
      </c>
      <c r="G25" s="1" t="n">
        <f aca="false">(Sheet1!$M$18/12)*(E25+F25)</f>
        <v>0</v>
      </c>
      <c r="H25" s="1" t="n">
        <v>0</v>
      </c>
      <c r="J25" s="1" t="n">
        <f aca="false">E25+F25+G25-H25-I25</f>
        <v>0</v>
      </c>
      <c r="K25" s="1"/>
      <c r="L25" s="1" t="n">
        <f aca="false">+Sheet1!$G$8-Sheet2!R24</f>
        <v>88397.2581877167</v>
      </c>
      <c r="M25" s="1" t="n">
        <f aca="false">R24</f>
        <v>206602.741812283</v>
      </c>
      <c r="N25" s="1" t="n">
        <f aca="false">SUM(Sheet1!D71:W71)*Sheet1!$G$16</f>
        <v>17236</v>
      </c>
      <c r="O25" s="1" t="n">
        <f aca="false">((Sheet1!$G$13+Sheet1!$G$11/10000)/12)*(M25+N25)</f>
        <v>1679.25689430423</v>
      </c>
      <c r="P25" s="1" t="n">
        <v>0</v>
      </c>
      <c r="Q25" s="1"/>
      <c r="R25" s="1" t="n">
        <f aca="false">M25+N25+O25-P25-Q25</f>
        <v>225517.998706588</v>
      </c>
      <c r="S25" s="1"/>
      <c r="U25" s="1" t="n">
        <f aca="false">L25*Sheet1!$G$10/10000/12</f>
        <v>59.8523102312665</v>
      </c>
      <c r="V25" s="1" t="n">
        <f aca="false">P25</f>
        <v>0</v>
      </c>
      <c r="W25" s="1" t="n">
        <f aca="false">Q25</f>
        <v>0</v>
      </c>
      <c r="X25" s="1" t="n">
        <f aca="false">H25</f>
        <v>0</v>
      </c>
      <c r="Y25" s="1" t="n">
        <f aca="false">I25</f>
        <v>0</v>
      </c>
      <c r="Z25" s="1" t="n">
        <f aca="false">SUM(T25:Y25)</f>
        <v>59.8523102312665</v>
      </c>
      <c r="AA25" s="1"/>
      <c r="AB25" s="48" t="n">
        <f aca="false">F25+N25</f>
        <v>17236</v>
      </c>
      <c r="AC25" s="60" t="n">
        <f aca="false">Z25+AA25-AB25</f>
        <v>-17176.1476897687</v>
      </c>
      <c r="AD25" s="60" t="n">
        <f aca="false">AC25/((1+Sheet1!$G$18/12)^(Sheet2!A25))</f>
        <v>-14429.0971035767</v>
      </c>
      <c r="AE25" s="14"/>
      <c r="AF25" s="60" t="n">
        <f aca="false">-F25+H25+I25+AA25</f>
        <v>0</v>
      </c>
      <c r="AG25" s="14"/>
      <c r="AH25" s="14"/>
      <c r="AI25" s="14"/>
      <c r="AJ25" s="14"/>
      <c r="AM25" s="1" t="n">
        <f aca="false">+L25*Sheet1!$M$10/10000/12</f>
        <v>11.0496572734646</v>
      </c>
      <c r="AN25" s="1" t="n">
        <f aca="false">P25</f>
        <v>0</v>
      </c>
      <c r="AO25" s="1"/>
      <c r="AP25" s="1" t="n">
        <f aca="false">SUM(AL25:AO25)</f>
        <v>11.0496572734646</v>
      </c>
      <c r="AS25" s="48" t="n">
        <f aca="false">U25-AM25</f>
        <v>48.8026529578019</v>
      </c>
      <c r="AT25" s="48" t="n">
        <f aca="false">W25-AO25</f>
        <v>0</v>
      </c>
      <c r="AU25" s="48" t="n">
        <f aca="false">G25</f>
        <v>0</v>
      </c>
      <c r="AV25" s="1" t="n">
        <f aca="false">SUM(AR25:AU25)</f>
        <v>48.8026529578019</v>
      </c>
      <c r="AX25" s="1" t="n">
        <f aca="false">((AV25+AW25)/((1+Sheet1!$M$15)^(Sheet1!A71/12)))</f>
        <v>42.6532235808769</v>
      </c>
    </row>
    <row r="26" customFormat="false" ht="12.75" hidden="false" customHeight="false" outlineLevel="0" collapsed="false">
      <c r="A26" s="0" t="n">
        <v>22</v>
      </c>
      <c r="B26" s="19" t="n">
        <v>37226</v>
      </c>
      <c r="C26" s="1" t="n">
        <f aca="false">SUM(Sheet1!D72:W72)</f>
        <v>17932</v>
      </c>
      <c r="E26" s="1" t="n">
        <f aca="false">J25</f>
        <v>0</v>
      </c>
      <c r="F26" s="1" t="n">
        <f aca="false">Sheet1!$M$17*Sheet2!C26</f>
        <v>0</v>
      </c>
      <c r="G26" s="1" t="n">
        <f aca="false">(Sheet1!$M$18/12)*(E26+F26)</f>
        <v>0</v>
      </c>
      <c r="H26" s="1" t="n">
        <v>0</v>
      </c>
      <c r="J26" s="1" t="n">
        <f aca="false">E26+F26+G26-H26-I26</f>
        <v>0</v>
      </c>
      <c r="K26" s="1"/>
      <c r="L26" s="1" t="n">
        <f aca="false">+Sheet1!$G$8-Sheet2!R25</f>
        <v>69482.0012934124</v>
      </c>
      <c r="M26" s="1" t="n">
        <f aca="false">R25</f>
        <v>225517.998706588</v>
      </c>
      <c r="N26" s="1" t="n">
        <f aca="false">SUM(Sheet1!D72:W72)*Sheet1!$G$16</f>
        <v>17932</v>
      </c>
      <c r="O26" s="1" t="n">
        <f aca="false">((Sheet1!$G$13+Sheet1!$G$11/10000)/12)*(M26+N26)</f>
        <v>1826.38217779671</v>
      </c>
      <c r="P26" s="1" t="n">
        <v>0</v>
      </c>
      <c r="Q26" s="1"/>
      <c r="R26" s="1" t="n">
        <f aca="false">M26+N26+O26-P26-Q26</f>
        <v>245276.380884384</v>
      </c>
      <c r="S26" s="1"/>
      <c r="U26" s="1" t="n">
        <f aca="false">L26*Sheet1!$G$10/10000/12</f>
        <v>47.0451050424147</v>
      </c>
      <c r="V26" s="1" t="n">
        <f aca="false">P26</f>
        <v>0</v>
      </c>
      <c r="W26" s="1" t="n">
        <f aca="false">Q26</f>
        <v>0</v>
      </c>
      <c r="X26" s="1" t="n">
        <f aca="false">H26</f>
        <v>0</v>
      </c>
      <c r="Y26" s="1" t="n">
        <f aca="false">I26</f>
        <v>0</v>
      </c>
      <c r="Z26" s="1" t="n">
        <f aca="false">SUM(T26:Y26)</f>
        <v>47.0451050424147</v>
      </c>
      <c r="AA26" s="1"/>
      <c r="AB26" s="48" t="n">
        <f aca="false">F26+N26</f>
        <v>17932</v>
      </c>
      <c r="AC26" s="60" t="n">
        <f aca="false">Z26+AA26-AB26</f>
        <v>-17884.9548949576</v>
      </c>
      <c r="AD26" s="60" t="n">
        <f aca="false">AC26/((1+Sheet1!$G$18/12)^(Sheet2!A26))</f>
        <v>-14900.3721453332</v>
      </c>
      <c r="AE26" s="14"/>
      <c r="AF26" s="60" t="n">
        <f aca="false">-F26+H26+I26+AA26</f>
        <v>0</v>
      </c>
      <c r="AG26" s="14"/>
      <c r="AH26" s="14"/>
      <c r="AI26" s="14"/>
      <c r="AJ26" s="14"/>
      <c r="AM26" s="1" t="n">
        <f aca="false">+L26*Sheet1!$M$10/10000/12</f>
        <v>8.68525016167655</v>
      </c>
      <c r="AN26" s="1" t="n">
        <f aca="false">P26</f>
        <v>0</v>
      </c>
      <c r="AO26" s="1"/>
      <c r="AP26" s="1" t="n">
        <f aca="false">SUM(AL26:AO26)</f>
        <v>8.68525016167655</v>
      </c>
      <c r="AS26" s="48" t="n">
        <f aca="false">U26-AM26</f>
        <v>38.3598548807381</v>
      </c>
      <c r="AT26" s="48" t="n">
        <f aca="false">W26-AO26</f>
        <v>0</v>
      </c>
      <c r="AU26" s="48" t="n">
        <f aca="false">G26</f>
        <v>0</v>
      </c>
      <c r="AV26" s="1" t="n">
        <f aca="false">SUM(AR26:AU26)</f>
        <v>38.3598548807381</v>
      </c>
      <c r="AW26" s="0" t="n">
        <f aca="false">+Sheet1!J158+Sheet1!K158+Sheet1!L158+Sheet1!M158</f>
        <v>5259</v>
      </c>
      <c r="AX26" s="1" t="n">
        <f aca="false">((AV26+AW26)/((1+Sheet1!$M$15)^(Sheet1!A72/12)))</f>
        <v>4600.26225475592</v>
      </c>
    </row>
    <row r="27" customFormat="false" ht="12.75" hidden="false" customHeight="false" outlineLevel="0" collapsed="false">
      <c r="A27" s="0" t="n">
        <v>23</v>
      </c>
      <c r="B27" s="19" t="n">
        <v>37257</v>
      </c>
      <c r="C27" s="1" t="n">
        <f aca="false">SUM(Sheet1!D73:W73)</f>
        <v>47112</v>
      </c>
      <c r="E27" s="1" t="n">
        <f aca="false">J26</f>
        <v>0</v>
      </c>
      <c r="F27" s="1" t="n">
        <f aca="false">Sheet1!$M$17*Sheet2!C27</f>
        <v>0</v>
      </c>
      <c r="G27" s="1" t="n">
        <f aca="false">(Sheet1!$M$18/12)*(E27+F27)</f>
        <v>0</v>
      </c>
      <c r="H27" s="1" t="n">
        <v>0</v>
      </c>
      <c r="J27" s="1" t="n">
        <f aca="false">E27+F27+G27-H27-I27</f>
        <v>0</v>
      </c>
      <c r="K27" s="1"/>
      <c r="L27" s="1" t="n">
        <f aca="false">+Sheet1!$G$8-Sheet2!R26</f>
        <v>49723.6191156157</v>
      </c>
      <c r="M27" s="1" t="n">
        <f aca="false">R26</f>
        <v>245276.380884384</v>
      </c>
      <c r="N27" s="1" t="n">
        <f aca="false">SUM(Sheet1!D73:W73)*Sheet1!$G$16</f>
        <v>47112</v>
      </c>
      <c r="O27" s="1" t="n">
        <f aca="false">((Sheet1!$G$13+Sheet1!$G$11/10000)/12)*(M27+N27)</f>
        <v>2193.52199909306</v>
      </c>
      <c r="P27" s="1" t="n">
        <v>0</v>
      </c>
      <c r="Q27" s="1"/>
      <c r="R27" s="1" t="n">
        <f aca="false">M27+N27+O27-P27-Q27</f>
        <v>294581.902883477</v>
      </c>
      <c r="S27" s="1"/>
      <c r="U27" s="1" t="n">
        <f aca="false">L27*Sheet1!$G$10/10000/12</f>
        <v>33.6670337761981</v>
      </c>
      <c r="V27" s="1" t="n">
        <f aca="false">P27</f>
        <v>0</v>
      </c>
      <c r="W27" s="1" t="n">
        <f aca="false">Q27</f>
        <v>0</v>
      </c>
      <c r="X27" s="1" t="n">
        <f aca="false">H27</f>
        <v>0</v>
      </c>
      <c r="Y27" s="1" t="n">
        <f aca="false">I27</f>
        <v>0</v>
      </c>
      <c r="Z27" s="1" t="n">
        <f aca="false">SUM(T27:Y27)</f>
        <v>33.6670337761981</v>
      </c>
      <c r="AA27" s="1"/>
      <c r="AB27" s="48" t="n">
        <f aca="false">F27+N27</f>
        <v>47112</v>
      </c>
      <c r="AC27" s="60" t="n">
        <f aca="false">Z27+AA27-AB27</f>
        <v>-47078.3329662238</v>
      </c>
      <c r="AD27" s="60" t="n">
        <f aca="false">AC27/((1+Sheet1!$G$18/12)^(Sheet2!A27))</f>
        <v>-38897.9055974838</v>
      </c>
      <c r="AE27" s="14"/>
      <c r="AF27" s="60" t="n">
        <f aca="false">-F27+H27+I27+AA27</f>
        <v>0</v>
      </c>
      <c r="AG27" s="14"/>
      <c r="AH27" s="14"/>
      <c r="AI27" s="14"/>
      <c r="AJ27" s="14"/>
      <c r="AM27" s="1" t="n">
        <f aca="false">+L27*Sheet1!$M$10/10000/12</f>
        <v>6.21545238945196</v>
      </c>
      <c r="AN27" s="1" t="n">
        <f aca="false">P27</f>
        <v>0</v>
      </c>
      <c r="AO27" s="1"/>
      <c r="AP27" s="1" t="n">
        <f aca="false">SUM(AL27:AO27)</f>
        <v>6.21545238945196</v>
      </c>
      <c r="AS27" s="48" t="n">
        <f aca="false">U27-AM27</f>
        <v>27.4515813867462</v>
      </c>
      <c r="AT27" s="48" t="n">
        <f aca="false">W27-AO27</f>
        <v>0</v>
      </c>
      <c r="AU27" s="48" t="n">
        <f aca="false">G27</f>
        <v>0</v>
      </c>
      <c r="AV27" s="1" t="n">
        <f aca="false">SUM(AR27:AU27)</f>
        <v>27.4515813867462</v>
      </c>
      <c r="AX27" s="1" t="n">
        <f aca="false">((AV27+AW27)/((1+Sheet1!$M$15)^(Sheet1!A73/12)))</f>
        <v>23.686733271567</v>
      </c>
    </row>
    <row r="28" customFormat="false" ht="12.75" hidden="false" customHeight="false" outlineLevel="0" collapsed="false">
      <c r="A28" s="0" t="n">
        <v>24</v>
      </c>
      <c r="B28" s="19" t="n">
        <v>37288</v>
      </c>
      <c r="C28" s="1" t="n">
        <f aca="false">SUM(Sheet1!D74:W74)-SUM(Sheet1!J74:M74)</f>
        <v>12716</v>
      </c>
      <c r="E28" s="1" t="n">
        <f aca="false">J27</f>
        <v>0</v>
      </c>
      <c r="F28" s="1" t="n">
        <f aca="false">Sheet1!$M$17*Sheet2!C28</f>
        <v>0</v>
      </c>
      <c r="G28" s="1" t="n">
        <f aca="false">(Sheet1!$M$18/12)*(E28+F28)</f>
        <v>0</v>
      </c>
      <c r="H28" s="1" t="n">
        <f aca="false">+Sheet1!J371+Sheet1!K371+Sheet1!L371+Sheet1!M371</f>
        <v>0</v>
      </c>
      <c r="I28" s="1" t="n">
        <f aca="false">+Sheet1!J422+Sheet1!K422+Sheet1!L422+Sheet1!M422</f>
        <v>0</v>
      </c>
      <c r="J28" s="1" t="n">
        <f aca="false">E28+F28+G28-H28-I28</f>
        <v>0</v>
      </c>
      <c r="K28" s="1"/>
      <c r="L28" s="1" t="n">
        <f aca="false">+Sheet1!$G$8-Sheet2!R27</f>
        <v>418.097116522666</v>
      </c>
      <c r="M28" s="1" t="n">
        <f aca="false">R27</f>
        <v>294581.902883477</v>
      </c>
      <c r="N28" s="1" t="n">
        <f aca="false">(SUM(Sheet1!D74:W74)-SUM(Sheet1!J74:M74))*Sheet1!$G$16</f>
        <v>12716</v>
      </c>
      <c r="O28" s="1" t="n">
        <f aca="false">((Sheet1!$G$13+Sheet1!$G$11/10000)/12)*(M28+N28)</f>
        <v>2305.37447559042</v>
      </c>
      <c r="P28" s="1" t="n">
        <f aca="false">+SUM(Sheet1!J51:J73)+SUM(Sheet1!K51:K73)+SUM(Sheet1!L51:L73)+SUM(Sheet1!M51:M73)+Sheet1!J46+Sheet1!K46+Sheet1!L46+Sheet1!M46-H28</f>
        <v>132016</v>
      </c>
      <c r="Q28" s="1" t="n">
        <f aca="false">+Sheet1!J268+Sheet1!K268+Sheet1!L268+Sheet1!M268</f>
        <v>10383.1031160138</v>
      </c>
      <c r="R28" s="1" t="n">
        <f aca="false">M28+N28+O28-P28-Q28</f>
        <v>167204.174243054</v>
      </c>
      <c r="S28" s="1"/>
      <c r="U28" s="1" t="n">
        <f aca="false">L28*Sheet1!$G$10/10000/12</f>
        <v>0.283086589312221</v>
      </c>
      <c r="V28" s="1" t="n">
        <f aca="false">P28</f>
        <v>132016</v>
      </c>
      <c r="W28" s="1" t="n">
        <f aca="false">Q28</f>
        <v>10383.1031160138</v>
      </c>
      <c r="X28" s="1" t="n">
        <f aca="false">H28</f>
        <v>0</v>
      </c>
      <c r="Y28" s="1" t="n">
        <f aca="false">I28</f>
        <v>0</v>
      </c>
      <c r="Z28" s="1" t="n">
        <f aca="false">SUM(T28:Y28)</f>
        <v>142399.386202603</v>
      </c>
      <c r="AA28" s="1" t="n">
        <f aca="false">Sheet1!J158+Sheet1!K158+Sheet1!L158+Sheet1!M158</f>
        <v>5259</v>
      </c>
      <c r="AB28" s="48" t="n">
        <f aca="false">F28+N28</f>
        <v>12716</v>
      </c>
      <c r="AC28" s="60" t="n">
        <f aca="false">Z28+AA28-AB28</f>
        <v>134942.386202603</v>
      </c>
      <c r="AD28" s="60" t="n">
        <f aca="false">AC28/((1+Sheet1!$G$18/12)^(Sheet2!A28))</f>
        <v>110573.079016009</v>
      </c>
      <c r="AE28" s="14"/>
      <c r="AF28" s="60" t="n">
        <f aca="false">-F28+H28+I28+AA28</f>
        <v>5259</v>
      </c>
      <c r="AG28" s="14"/>
      <c r="AH28" s="14"/>
      <c r="AI28" s="14"/>
      <c r="AJ28" s="14"/>
      <c r="AM28" s="1" t="n">
        <f aca="false">+L28*Sheet1!$M$10/10000/12</f>
        <v>0.0522621395653332</v>
      </c>
      <c r="AN28" s="1" t="n">
        <f aca="false">P28</f>
        <v>132016</v>
      </c>
      <c r="AO28" s="1" t="n">
        <f aca="false">+Sheet1!J320+Sheet1!K320+Sheet1!L320+Sheet1!M320</f>
        <v>6559.71917187511</v>
      </c>
      <c r="AP28" s="1" t="n">
        <f aca="false">SUM(AL28:AO28)</f>
        <v>138575.771434015</v>
      </c>
      <c r="AS28" s="48" t="n">
        <f aca="false">U28-AM28</f>
        <v>0.230824449746888</v>
      </c>
      <c r="AT28" s="48" t="n">
        <f aca="false">W28-AO28</f>
        <v>3823.38394413869</v>
      </c>
      <c r="AU28" s="48" t="n">
        <f aca="false">G28</f>
        <v>0</v>
      </c>
      <c r="AV28" s="1" t="n">
        <f aca="false">SUM(AR28:AU28)</f>
        <v>3823.61476858843</v>
      </c>
      <c r="AX28" s="1" t="n">
        <f aca="false">((AV28+AW28)/((1+Sheet1!$M$15)^(Sheet1!A74/12)))</f>
        <v>3278.13337499008</v>
      </c>
    </row>
    <row r="29" customFormat="false" ht="12.75" hidden="false" customHeight="false" outlineLevel="0" collapsed="false">
      <c r="A29" s="0" t="n">
        <v>25</v>
      </c>
      <c r="B29" s="19" t="n">
        <v>37316</v>
      </c>
      <c r="C29" s="1" t="n">
        <f aca="false">SUM(Sheet1!D75:W75)</f>
        <v>27206</v>
      </c>
      <c r="E29" s="1" t="n">
        <f aca="false">J28</f>
        <v>0</v>
      </c>
      <c r="F29" s="1" t="n">
        <f aca="false">Sheet1!$M$17*Sheet2!C29</f>
        <v>0</v>
      </c>
      <c r="G29" s="1" t="n">
        <f aca="false">(Sheet1!$M$18/12)*(E29+F29)</f>
        <v>0</v>
      </c>
      <c r="H29" s="1" t="n">
        <v>0</v>
      </c>
      <c r="J29" s="1" t="n">
        <f aca="false">E29+F29+G29-H29-I29</f>
        <v>0</v>
      </c>
      <c r="K29" s="1"/>
      <c r="L29" s="1" t="n">
        <f aca="false">+Sheet1!$G$8-Sheet2!R28</f>
        <v>127795.825756946</v>
      </c>
      <c r="M29" s="1" t="n">
        <f aca="false">R28</f>
        <v>167204.174243054</v>
      </c>
      <c r="N29" s="1" t="n">
        <f aca="false">SUM(Sheet1!D75:W75)*Sheet1!$G$16</f>
        <v>27206</v>
      </c>
      <c r="O29" s="1" t="n">
        <f aca="false">((Sheet1!$G$13+Sheet1!$G$11/10000)/12)*(M29+N29)</f>
        <v>1458.48132801924</v>
      </c>
      <c r="P29" s="1" t="n">
        <v>0</v>
      </c>
      <c r="Q29" s="1"/>
      <c r="R29" s="1" t="n">
        <f aca="false">M29+N29+O29-P29-Q29</f>
        <v>195868.655571073</v>
      </c>
      <c r="S29" s="1"/>
      <c r="U29" s="1" t="n">
        <f aca="false">L29*Sheet1!$G$10/10000/12</f>
        <v>86.5284236895989</v>
      </c>
      <c r="V29" s="1" t="n">
        <f aca="false">P29</f>
        <v>0</v>
      </c>
      <c r="W29" s="1" t="n">
        <f aca="false">Q29</f>
        <v>0</v>
      </c>
      <c r="X29" s="1" t="n">
        <f aca="false">H29</f>
        <v>0</v>
      </c>
      <c r="Y29" s="1" t="n">
        <f aca="false">I29</f>
        <v>0</v>
      </c>
      <c r="Z29" s="1" t="n">
        <f aca="false">SUM(T29:Y29)</f>
        <v>86.5284236895989</v>
      </c>
      <c r="AA29" s="1"/>
      <c r="AB29" s="48" t="n">
        <f aca="false">F29+N29</f>
        <v>27206</v>
      </c>
      <c r="AC29" s="60" t="n">
        <f aca="false">Z29+AA29-AB29</f>
        <v>-27119.4715763104</v>
      </c>
      <c r="AD29" s="60" t="n">
        <f aca="false">AC29/((1+Sheet1!$G$18/12)^(Sheet2!A29))</f>
        <v>-22038.3013011899</v>
      </c>
      <c r="AE29" s="14"/>
      <c r="AF29" s="60" t="n">
        <f aca="false">-F29+H29+I29+AA29</f>
        <v>0</v>
      </c>
      <c r="AG29" s="14"/>
      <c r="AH29" s="14"/>
      <c r="AI29" s="14"/>
      <c r="AJ29" s="14"/>
      <c r="AM29" s="1" t="n">
        <f aca="false">+L29*Sheet1!$M$10/10000/12</f>
        <v>15.9744782196183</v>
      </c>
      <c r="AN29" s="1" t="n">
        <f aca="false">P29</f>
        <v>0</v>
      </c>
      <c r="AO29" s="1"/>
      <c r="AP29" s="1" t="n">
        <f aca="false">SUM(AL29:AO29)</f>
        <v>15.9744782196183</v>
      </c>
      <c r="AS29" s="48" t="n">
        <f aca="false">U29-AM29</f>
        <v>70.5539454699806</v>
      </c>
      <c r="AT29" s="48" t="n">
        <f aca="false">W29-AO29</f>
        <v>0</v>
      </c>
      <c r="AU29" s="48" t="n">
        <f aca="false">G29</f>
        <v>0</v>
      </c>
      <c r="AV29" s="1" t="n">
        <f aca="false">SUM(AR29:AU29)</f>
        <v>70.5539454699806</v>
      </c>
      <c r="AW29" s="0" t="n">
        <f aca="false">+Sheet1!N158+Sheet1!O158</f>
        <v>0</v>
      </c>
      <c r="AX29" s="1" t="n">
        <f aca="false">((AV29+AW29)/((1+Sheet1!$M$15)^(Sheet1!A75/12)))</f>
        <v>60.101938693645</v>
      </c>
    </row>
    <row r="30" customFormat="false" ht="12.75" hidden="false" customHeight="false" outlineLevel="0" collapsed="false">
      <c r="A30" s="0" t="n">
        <v>26</v>
      </c>
      <c r="B30" s="19" t="n">
        <v>37347</v>
      </c>
      <c r="C30" s="1" t="n">
        <f aca="false">SUM(Sheet1!D76:W76)-SUM(Sheet1!N76:O76)</f>
        <v>9956</v>
      </c>
      <c r="E30" s="1" t="n">
        <f aca="false">J29</f>
        <v>0</v>
      </c>
      <c r="F30" s="1" t="n">
        <f aca="false">Sheet1!$M$17*Sheet2!C30</f>
        <v>0</v>
      </c>
      <c r="G30" s="1" t="n">
        <f aca="false">(Sheet1!$M$18/12)*(E30+F30)</f>
        <v>0</v>
      </c>
      <c r="H30" s="1" t="n">
        <f aca="false">+Sheet1!N371+Sheet1!O371</f>
        <v>0</v>
      </c>
      <c r="I30" s="1" t="n">
        <f aca="false">+Sheet1!N422+Sheet1!O422</f>
        <v>0</v>
      </c>
      <c r="J30" s="1" t="n">
        <f aca="false">E30+F30+G30-H30-I30</f>
        <v>0</v>
      </c>
      <c r="K30" s="1"/>
      <c r="L30" s="1" t="n">
        <f aca="false">+Sheet1!$G$8-Sheet2!R29</f>
        <v>99131.3444289268</v>
      </c>
      <c r="M30" s="1" t="n">
        <f aca="false">R29</f>
        <v>195868.655571073</v>
      </c>
      <c r="N30" s="1" t="n">
        <f aca="false">(SUM(Sheet1!D76:W76)-SUM(Sheet1!N76:O76))*Sheet1!$G$16</f>
        <v>9956</v>
      </c>
      <c r="O30" s="1" t="n">
        <f aca="false">((Sheet1!$G$13+Sheet1!$G$11/10000)/12)*(M30+N30)</f>
        <v>1544.11371814882</v>
      </c>
      <c r="P30" s="1" t="n">
        <f aca="false">SUM(Sheet1!N51:N75)+SUM(Sheet1!O51:O75)+Sheet1!N46+Sheet1!O46-H30</f>
        <v>65568</v>
      </c>
      <c r="Q30" s="1" t="n">
        <f aca="false">+Sheet1!N268+Sheet1!O268</f>
        <v>5281.73088522404</v>
      </c>
      <c r="R30" s="1" t="n">
        <f aca="false">M30+N30+O30-P30-Q30</f>
        <v>136519.038403998</v>
      </c>
      <c r="S30" s="1"/>
      <c r="U30" s="1" t="n">
        <f aca="false">L30*Sheet1!$G$10/10000/12</f>
        <v>67.1201811237525</v>
      </c>
      <c r="V30" s="1" t="n">
        <f aca="false">P30</f>
        <v>65568</v>
      </c>
      <c r="W30" s="1" t="n">
        <f aca="false">Q30</f>
        <v>5281.73088522404</v>
      </c>
      <c r="X30" s="1" t="n">
        <f aca="false">H30</f>
        <v>0</v>
      </c>
      <c r="Y30" s="1" t="n">
        <f aca="false">I30</f>
        <v>0</v>
      </c>
      <c r="Z30" s="1" t="n">
        <f aca="false">SUM(T30:Y30)</f>
        <v>70916.8510663478</v>
      </c>
      <c r="AA30" s="1" t="n">
        <f aca="false">+Sheet1!N158+Sheet1!O158</f>
        <v>0</v>
      </c>
      <c r="AB30" s="48" t="n">
        <f aca="false">F30+N30</f>
        <v>9956</v>
      </c>
      <c r="AC30" s="60" t="n">
        <f aca="false">Z30+AA30-AB30</f>
        <v>60960.8510663478</v>
      </c>
      <c r="AD30" s="60" t="n">
        <f aca="false">AC30/((1+Sheet1!$G$18/12)^(Sheet2!A30))</f>
        <v>49129.6636070808</v>
      </c>
      <c r="AE30" s="14"/>
      <c r="AF30" s="60" t="n">
        <f aca="false">-F30+H30+I30+AA30</f>
        <v>0</v>
      </c>
      <c r="AG30" s="14"/>
      <c r="AH30" s="14"/>
      <c r="AI30" s="14"/>
      <c r="AJ30" s="14"/>
      <c r="AM30" s="1" t="n">
        <f aca="false">+L30*Sheet1!$M$10/10000/12</f>
        <v>12.3914180536159</v>
      </c>
      <c r="AN30" s="1" t="n">
        <f aca="false">P30</f>
        <v>65568</v>
      </c>
      <c r="AO30" s="1" t="n">
        <f aca="false">+Sheet1!N320+Sheet1!O320</f>
        <v>3282.04970501899</v>
      </c>
      <c r="AP30" s="1" t="n">
        <f aca="false">SUM(AL30:AO30)</f>
        <v>68862.4411230726</v>
      </c>
      <c r="AS30" s="48" t="n">
        <f aca="false">U30-AM30</f>
        <v>54.7287630701367</v>
      </c>
      <c r="AT30" s="48" t="n">
        <f aca="false">W30-AO30</f>
        <v>1999.68118020505</v>
      </c>
      <c r="AU30" s="48" t="n">
        <f aca="false">G30</f>
        <v>0</v>
      </c>
      <c r="AV30" s="1" t="n">
        <f aca="false">SUM(AR30:AU30)</f>
        <v>2054.40994327518</v>
      </c>
      <c r="AX30" s="1" t="n">
        <f aca="false">((AV30+AW30)/((1+Sheet1!$M$15)^(Sheet1!A76/12)))</f>
        <v>1738.87743378758</v>
      </c>
    </row>
    <row r="31" customFormat="false" ht="12.75" hidden="false" customHeight="false" outlineLevel="0" collapsed="false">
      <c r="A31" s="0" t="n">
        <v>27</v>
      </c>
      <c r="B31" s="19" t="n">
        <v>37377</v>
      </c>
      <c r="C31" s="1" t="n">
        <f aca="false">SUM(Sheet1!D77:W77)</f>
        <v>9956</v>
      </c>
      <c r="E31" s="1" t="n">
        <f aca="false">J30</f>
        <v>0</v>
      </c>
      <c r="F31" s="1" t="n">
        <f aca="false">Sheet1!$M$17*Sheet2!C31</f>
        <v>0</v>
      </c>
      <c r="G31" s="1" t="n">
        <f aca="false">(Sheet1!$M$18/12)*(E31+F31)</f>
        <v>0</v>
      </c>
      <c r="H31" s="1" t="n">
        <v>0</v>
      </c>
      <c r="J31" s="1" t="n">
        <f aca="false">E31+F31+G31-H31-I31</f>
        <v>0</v>
      </c>
      <c r="K31" s="1"/>
      <c r="L31" s="1" t="n">
        <f aca="false">+Sheet1!$G$8-Sheet2!R30</f>
        <v>158480.961596002</v>
      </c>
      <c r="M31" s="1" t="n">
        <f aca="false">R30</f>
        <v>136519.038403998</v>
      </c>
      <c r="N31" s="1" t="n">
        <f aca="false">SUM(Sheet1!D77:W77)*Sheet1!$G$16</f>
        <v>9956</v>
      </c>
      <c r="O31" s="1" t="n">
        <f aca="false">((Sheet1!$G$13+Sheet1!$G$11/10000)/12)*(M31+N31)</f>
        <v>1098.86794435999</v>
      </c>
      <c r="P31" s="1" t="n">
        <v>0</v>
      </c>
      <c r="Q31" s="1"/>
      <c r="R31" s="1" t="n">
        <f aca="false">M31+N31+O31-P31-Q31</f>
        <v>147573.906348358</v>
      </c>
      <c r="S31" s="1"/>
      <c r="U31" s="1" t="n">
        <f aca="false">L31*Sheet1!$G$10/10000/12</f>
        <v>107.304817747293</v>
      </c>
      <c r="V31" s="1" t="n">
        <f aca="false">P31</f>
        <v>0</v>
      </c>
      <c r="W31" s="1" t="n">
        <f aca="false">Q31</f>
        <v>0</v>
      </c>
      <c r="X31" s="1" t="n">
        <f aca="false">H31</f>
        <v>0</v>
      </c>
      <c r="Y31" s="1" t="n">
        <f aca="false">I31</f>
        <v>0</v>
      </c>
      <c r="Z31" s="1" t="n">
        <f aca="false">SUM(T31:Y31)</f>
        <v>107.304817747293</v>
      </c>
      <c r="AA31" s="1"/>
      <c r="AB31" s="48" t="n">
        <f aca="false">F31+N31</f>
        <v>9956</v>
      </c>
      <c r="AC31" s="60" t="n">
        <f aca="false">Z31+AA31-AB31</f>
        <v>-9848.69518225271</v>
      </c>
      <c r="AD31" s="60" t="n">
        <f aca="false">AC31/((1+Sheet1!$G$18/12)^(Sheet2!A31))</f>
        <v>-7871.67837125853</v>
      </c>
      <c r="AE31" s="14"/>
      <c r="AF31" s="60" t="n">
        <f aca="false">-F31+H31+I31+AA31</f>
        <v>0</v>
      </c>
      <c r="AG31" s="14"/>
      <c r="AH31" s="14"/>
      <c r="AI31" s="14"/>
      <c r="AJ31" s="14"/>
      <c r="AM31" s="1" t="n">
        <f aca="false">+L31*Sheet1!$M$10/10000/12</f>
        <v>19.8101201995003</v>
      </c>
      <c r="AN31" s="1" t="n">
        <f aca="false">P31</f>
        <v>0</v>
      </c>
      <c r="AO31" s="1"/>
      <c r="AP31" s="1" t="n">
        <f aca="false">SUM(AL31:AO31)</f>
        <v>19.8101201995003</v>
      </c>
      <c r="AS31" s="48" t="n">
        <f aca="false">U31-AM31</f>
        <v>87.4946975477928</v>
      </c>
      <c r="AT31" s="48" t="n">
        <f aca="false">W31-AO31</f>
        <v>0</v>
      </c>
      <c r="AU31" s="48" t="n">
        <f aca="false">G31</f>
        <v>0</v>
      </c>
      <c r="AV31" s="1" t="n">
        <f aca="false">SUM(AR31:AU31)</f>
        <v>87.4946975477928</v>
      </c>
      <c r="AX31" s="1" t="n">
        <f aca="false">((AV31+AW31)/((1+Sheet1!$M$15)^(Sheet1!A77/12)))</f>
        <v>73.5831345630393</v>
      </c>
    </row>
    <row r="32" customFormat="false" ht="12.75" hidden="false" customHeight="false" outlineLevel="0" collapsed="false">
      <c r="A32" s="0" t="n">
        <v>28</v>
      </c>
      <c r="B32" s="19" t="n">
        <v>37408</v>
      </c>
      <c r="C32" s="1" t="n">
        <f aca="false">SUM(Sheet1!D78:W78)</f>
        <v>9956</v>
      </c>
      <c r="E32" s="1" t="n">
        <f aca="false">J31</f>
        <v>0</v>
      </c>
      <c r="F32" s="1" t="n">
        <f aca="false">Sheet1!$M$17*Sheet2!C32</f>
        <v>0</v>
      </c>
      <c r="G32" s="1" t="n">
        <f aca="false">(Sheet1!$M$18/12)*(E32+F32)</f>
        <v>0</v>
      </c>
      <c r="H32" s="1" t="n">
        <v>0</v>
      </c>
      <c r="J32" s="1" t="n">
        <f aca="false">E32+F32+G32-H32-I32</f>
        <v>0</v>
      </c>
      <c r="K32" s="1"/>
      <c r="L32" s="1" t="n">
        <f aca="false">+Sheet1!$G$8-Sheet2!R31</f>
        <v>147426.093651642</v>
      </c>
      <c r="M32" s="1" t="n">
        <f aca="false">R31</f>
        <v>147573.906348358</v>
      </c>
      <c r="N32" s="1" t="n">
        <f aca="false">SUM(Sheet1!D78:W78)*Sheet1!$G$16</f>
        <v>9956</v>
      </c>
      <c r="O32" s="1" t="n">
        <f aca="false">((Sheet1!$G$13+Sheet1!$G$11/10000)/12)*(M32+N32)</f>
        <v>1181.80248491758</v>
      </c>
      <c r="P32" s="1" t="n">
        <v>0</v>
      </c>
      <c r="Q32" s="1"/>
      <c r="R32" s="1" t="n">
        <f aca="false">M32+N32+O32-P32-Q32</f>
        <v>158711.708833276</v>
      </c>
      <c r="S32" s="1"/>
      <c r="U32" s="1" t="n">
        <f aca="false">L32*Sheet1!$G$10/10000/12</f>
        <v>99.819750909966</v>
      </c>
      <c r="V32" s="1" t="n">
        <f aca="false">P32</f>
        <v>0</v>
      </c>
      <c r="W32" s="1" t="n">
        <f aca="false">Q32</f>
        <v>0</v>
      </c>
      <c r="X32" s="1" t="n">
        <f aca="false">H32</f>
        <v>0</v>
      </c>
      <c r="Y32" s="1" t="n">
        <f aca="false">I32</f>
        <v>0</v>
      </c>
      <c r="Z32" s="1" t="n">
        <f aca="false">SUM(T32:Y32)</f>
        <v>99.819750909966</v>
      </c>
      <c r="AA32" s="1"/>
      <c r="AB32" s="48" t="n">
        <f aca="false">F32+N32</f>
        <v>9956</v>
      </c>
      <c r="AC32" s="60" t="n">
        <f aca="false">Z32+AA32-AB32</f>
        <v>-9856.18024909003</v>
      </c>
      <c r="AD32" s="60" t="n">
        <f aca="false">AC32/((1+Sheet1!$G$18/12)^(Sheet2!A32))</f>
        <v>-7812.55625809241</v>
      </c>
      <c r="AE32" s="14"/>
      <c r="AF32" s="60" t="n">
        <f aca="false">-F32+H32+I32+AA32</f>
        <v>0</v>
      </c>
      <c r="AG32" s="14"/>
      <c r="AH32" s="14"/>
      <c r="AI32" s="14"/>
      <c r="AJ32" s="14"/>
      <c r="AM32" s="1" t="n">
        <f aca="false">+L32*Sheet1!$M$10/10000/12</f>
        <v>18.4282617064553</v>
      </c>
      <c r="AN32" s="1" t="n">
        <f aca="false">P32</f>
        <v>0</v>
      </c>
      <c r="AO32" s="1"/>
      <c r="AP32" s="1" t="n">
        <f aca="false">SUM(AL32:AO32)</f>
        <v>18.4282617064553</v>
      </c>
      <c r="AS32" s="48" t="n">
        <f aca="false">U32-AM32</f>
        <v>81.3914892035107</v>
      </c>
      <c r="AT32" s="48" t="n">
        <f aca="false">W32-AO32</f>
        <v>0</v>
      </c>
      <c r="AU32" s="48" t="n">
        <f aca="false">G32</f>
        <v>0</v>
      </c>
      <c r="AV32" s="1" t="n">
        <f aca="false">SUM(AR32:AU32)</f>
        <v>81.3914892035107</v>
      </c>
      <c r="AX32" s="1" t="n">
        <f aca="false">((AV32+AW32)/((1+Sheet1!$M$15)^(Sheet1!A78/12)))</f>
        <v>68.0127338164799</v>
      </c>
    </row>
    <row r="33" customFormat="false" ht="12.75" hidden="false" customHeight="false" outlineLevel="0" collapsed="false">
      <c r="A33" s="0" t="n">
        <v>29</v>
      </c>
      <c r="B33" s="19" t="n">
        <v>37438</v>
      </c>
      <c r="C33" s="1" t="n">
        <f aca="false">SUM(Sheet1!D79:W79)</f>
        <v>9956</v>
      </c>
      <c r="E33" s="1" t="n">
        <f aca="false">J32</f>
        <v>0</v>
      </c>
      <c r="F33" s="1" t="n">
        <f aca="false">Sheet1!$M$17*Sheet2!C33</f>
        <v>0</v>
      </c>
      <c r="G33" s="1" t="n">
        <f aca="false">(Sheet1!$M$18/12)*(E33+F33)</f>
        <v>0</v>
      </c>
      <c r="H33" s="1" t="n">
        <v>0</v>
      </c>
      <c r="J33" s="1" t="n">
        <f aca="false">E33+F33+G33-H33-I33</f>
        <v>0</v>
      </c>
      <c r="K33" s="1"/>
      <c r="L33" s="1" t="n">
        <f aca="false">+Sheet1!$G$8-Sheet2!R32</f>
        <v>136288.291166725</v>
      </c>
      <c r="M33" s="1" t="n">
        <f aca="false">R32</f>
        <v>158711.708833276</v>
      </c>
      <c r="N33" s="1" t="n">
        <f aca="false">SUM(Sheet1!D79:W79)*Sheet1!$G$16</f>
        <v>9956</v>
      </c>
      <c r="O33" s="1" t="n">
        <f aca="false">((Sheet1!$G$13+Sheet1!$G$11/10000)/12)*(M33+N33)</f>
        <v>1265.35920730964</v>
      </c>
      <c r="P33" s="1" t="n">
        <v>0</v>
      </c>
      <c r="Q33" s="1"/>
      <c r="R33" s="1" t="n">
        <f aca="false">M33+N33+O33-P33-Q33</f>
        <v>169933.068040585</v>
      </c>
      <c r="S33" s="1"/>
      <c r="U33" s="1" t="n">
        <f aca="false">L33*Sheet1!$G$10/10000/12</f>
        <v>92.2785304774697</v>
      </c>
      <c r="V33" s="1" t="n">
        <f aca="false">P33</f>
        <v>0</v>
      </c>
      <c r="W33" s="1" t="n">
        <f aca="false">Q33</f>
        <v>0</v>
      </c>
      <c r="X33" s="1" t="n">
        <f aca="false">H33</f>
        <v>0</v>
      </c>
      <c r="Y33" s="1" t="n">
        <f aca="false">I33</f>
        <v>0</v>
      </c>
      <c r="Z33" s="1" t="n">
        <f aca="false">SUM(T33:Y33)</f>
        <v>92.2785304774697</v>
      </c>
      <c r="AA33" s="1"/>
      <c r="AB33" s="48" t="n">
        <f aca="false">F33+N33</f>
        <v>9956</v>
      </c>
      <c r="AC33" s="60" t="n">
        <f aca="false">Z33+AA33-AB33</f>
        <v>-9863.72146952253</v>
      </c>
      <c r="AD33" s="60" t="n">
        <f aca="false">AC33/((1+Sheet1!$G$18/12)^(Sheet2!A33))</f>
        <v>-7753.91786631833</v>
      </c>
      <c r="AE33" s="14"/>
      <c r="AF33" s="60" t="n">
        <f aca="false">-F33+H33+I33+AA33</f>
        <v>0</v>
      </c>
      <c r="AG33" s="14"/>
      <c r="AH33" s="14"/>
      <c r="AI33" s="14"/>
      <c r="AJ33" s="14"/>
      <c r="AM33" s="1" t="n">
        <f aca="false">+L33*Sheet1!$M$10/10000/12</f>
        <v>17.0360363958406</v>
      </c>
      <c r="AN33" s="1" t="n">
        <f aca="false">P33</f>
        <v>0</v>
      </c>
      <c r="AO33" s="1"/>
      <c r="AP33" s="1" t="n">
        <f aca="false">SUM(AL33:AO33)</f>
        <v>17.0360363958406</v>
      </c>
      <c r="AS33" s="48" t="n">
        <f aca="false">U33-AM33</f>
        <v>75.2424940816291</v>
      </c>
      <c r="AT33" s="48" t="n">
        <f aca="false">W33-AO33</f>
        <v>0</v>
      </c>
      <c r="AU33" s="48" t="n">
        <f aca="false">G33</f>
        <v>0</v>
      </c>
      <c r="AV33" s="1" t="n">
        <f aca="false">SUM(AR33:AU33)</f>
        <v>75.2424940816291</v>
      </c>
      <c r="AX33" s="1" t="n">
        <f aca="false">((AV33+AW33)/((1+Sheet1!$M$15)^(Sheet1!A79/12)))</f>
        <v>62.4725318341731</v>
      </c>
    </row>
    <row r="34" customFormat="false" ht="12.75" hidden="false" customHeight="false" outlineLevel="0" collapsed="false">
      <c r="A34" s="0" t="n">
        <v>30</v>
      </c>
      <c r="B34" s="19" t="n">
        <v>37469</v>
      </c>
      <c r="C34" s="1" t="n">
        <f aca="false">SUM(Sheet1!D80:W80)</f>
        <v>9956</v>
      </c>
      <c r="E34" s="1" t="n">
        <f aca="false">J33</f>
        <v>0</v>
      </c>
      <c r="F34" s="1" t="n">
        <f aca="false">Sheet1!$M$17*Sheet2!C34</f>
        <v>0</v>
      </c>
      <c r="G34" s="1" t="n">
        <f aca="false">(Sheet1!$M$18/12)*(E34+F34)</f>
        <v>0</v>
      </c>
      <c r="H34" s="1" t="n">
        <v>0</v>
      </c>
      <c r="J34" s="1" t="n">
        <f aca="false">E34+F34+G34-H34-I34</f>
        <v>0</v>
      </c>
      <c r="K34" s="1"/>
      <c r="L34" s="1" t="n">
        <f aca="false">+Sheet1!$G$8-Sheet2!R33</f>
        <v>125066.931959415</v>
      </c>
      <c r="M34" s="1" t="n">
        <f aca="false">R33</f>
        <v>169933.068040585</v>
      </c>
      <c r="N34" s="1" t="n">
        <f aca="false">SUM(Sheet1!D80:W80)*Sheet1!$G$16</f>
        <v>9956</v>
      </c>
      <c r="O34" s="1" t="n">
        <f aca="false">((Sheet1!$G$13+Sheet1!$G$11/10000)/12)*(M34+N34)</f>
        <v>1349.54277919614</v>
      </c>
      <c r="P34" s="1" t="n">
        <v>0</v>
      </c>
      <c r="Q34" s="1"/>
      <c r="R34" s="1" t="n">
        <f aca="false">M34+N34+O34-P34-Q34</f>
        <v>181238.610819781</v>
      </c>
      <c r="S34" s="1"/>
      <c r="U34" s="1" t="n">
        <f aca="false">L34*Sheet1!$G$10/10000/12</f>
        <v>84.6807351808538</v>
      </c>
      <c r="V34" s="1" t="n">
        <f aca="false">P34</f>
        <v>0</v>
      </c>
      <c r="W34" s="1" t="n">
        <f aca="false">Q34</f>
        <v>0</v>
      </c>
      <c r="X34" s="1" t="n">
        <f aca="false">H34</f>
        <v>0</v>
      </c>
      <c r="Y34" s="1" t="n">
        <f aca="false">I34</f>
        <v>0</v>
      </c>
      <c r="Z34" s="1" t="n">
        <f aca="false">SUM(T34:Y34)</f>
        <v>84.6807351808538</v>
      </c>
      <c r="AA34" s="1"/>
      <c r="AB34" s="48" t="n">
        <f aca="false">F34+N34</f>
        <v>9956</v>
      </c>
      <c r="AC34" s="60" t="n">
        <f aca="false">Z34+AA34-AB34</f>
        <v>-9871.31926481915</v>
      </c>
      <c r="AD34" s="60" t="n">
        <f aca="false">AC34/((1+Sheet1!$G$18/12)^(Sheet2!A34))</f>
        <v>-7695.75920227098</v>
      </c>
      <c r="AE34" s="14"/>
      <c r="AF34" s="60" t="n">
        <f aca="false">-F34+H34+I34+AA34</f>
        <v>0</v>
      </c>
      <c r="AG34" s="14"/>
      <c r="AH34" s="14"/>
      <c r="AI34" s="14"/>
      <c r="AJ34" s="14"/>
      <c r="AM34" s="1" t="n">
        <f aca="false">+L34*Sheet1!$M$10/10000/12</f>
        <v>15.6333664949269</v>
      </c>
      <c r="AN34" s="1" t="n">
        <f aca="false">P34</f>
        <v>0</v>
      </c>
      <c r="AO34" s="1"/>
      <c r="AP34" s="1" t="n">
        <f aca="false">SUM(AL34:AO34)</f>
        <v>15.6333664949269</v>
      </c>
      <c r="AS34" s="48" t="n">
        <f aca="false">U34-AM34</f>
        <v>69.0473686859269</v>
      </c>
      <c r="AT34" s="48" t="n">
        <f aca="false">W34-AO34</f>
        <v>0</v>
      </c>
      <c r="AU34" s="48" t="n">
        <f aca="false">G34</f>
        <v>0</v>
      </c>
      <c r="AV34" s="1" t="n">
        <f aca="false">SUM(AR34:AU34)</f>
        <v>69.0473686859269</v>
      </c>
      <c r="AX34" s="1" t="n">
        <f aca="false">((AV34+AW34)/((1+Sheet1!$M$15)^(Sheet1!A80/12)))</f>
        <v>56.9623298148938</v>
      </c>
    </row>
    <row r="35" customFormat="false" ht="12.75" hidden="false" customHeight="false" outlineLevel="0" collapsed="false">
      <c r="A35" s="0" t="n">
        <v>31</v>
      </c>
      <c r="B35" s="19" t="n">
        <v>37500</v>
      </c>
      <c r="C35" s="1" t="n">
        <f aca="false">SUM(Sheet1!D81:W81)</f>
        <v>10300</v>
      </c>
      <c r="E35" s="1" t="n">
        <f aca="false">J34</f>
        <v>0</v>
      </c>
      <c r="F35" s="1" t="n">
        <f aca="false">Sheet1!$M$17*Sheet2!C35</f>
        <v>0</v>
      </c>
      <c r="G35" s="1" t="n">
        <f aca="false">(Sheet1!$M$18/12)*(E35+F35)</f>
        <v>0</v>
      </c>
      <c r="H35" s="1" t="n">
        <v>0</v>
      </c>
      <c r="J35" s="1" t="n">
        <f aca="false">E35+F35+G35-H35-I35</f>
        <v>0</v>
      </c>
      <c r="K35" s="1"/>
      <c r="L35" s="1" t="n">
        <f aca="false">+Sheet1!$G$8-Sheet2!R34</f>
        <v>113761.389180219</v>
      </c>
      <c r="M35" s="1" t="n">
        <f aca="false">R34</f>
        <v>181238.610819781</v>
      </c>
      <c r="N35" s="1" t="n">
        <f aca="false">SUM(Sheet1!D81:W81)*Sheet1!$G$16</f>
        <v>10300</v>
      </c>
      <c r="O35" s="1" t="n">
        <f aca="false">((Sheet1!$G$13+Sheet1!$G$11/10000)/12)*(M35+N35)</f>
        <v>1436.9386199209</v>
      </c>
      <c r="P35" s="1" t="n">
        <v>0</v>
      </c>
      <c r="Q35" s="1"/>
      <c r="R35" s="1" t="n">
        <f aca="false">M35+N35+O35-P35-Q35</f>
        <v>192975.549439702</v>
      </c>
      <c r="S35" s="1"/>
      <c r="U35" s="1" t="n">
        <f aca="false">L35*Sheet1!$G$10/10000/12</f>
        <v>77.0259405907731</v>
      </c>
      <c r="V35" s="1" t="n">
        <f aca="false">P35</f>
        <v>0</v>
      </c>
      <c r="W35" s="1" t="n">
        <f aca="false">Q35</f>
        <v>0</v>
      </c>
      <c r="X35" s="1" t="n">
        <f aca="false">H35</f>
        <v>0</v>
      </c>
      <c r="Y35" s="1" t="n">
        <f aca="false">I35</f>
        <v>0</v>
      </c>
      <c r="Z35" s="1" t="n">
        <f aca="false">SUM(T35:Y35)</f>
        <v>77.0259405907731</v>
      </c>
      <c r="AA35" s="1"/>
      <c r="AB35" s="48" t="n">
        <f aca="false">F35+N35</f>
        <v>10300</v>
      </c>
      <c r="AC35" s="60" t="n">
        <f aca="false">Z35+AA35-AB35</f>
        <v>-10222.9740594092</v>
      </c>
      <c r="AD35" s="60" t="n">
        <f aca="false">AC35/((1+Sheet1!$G$18/12)^(Sheet2!A35))</f>
        <v>-7904.04504184001</v>
      </c>
      <c r="AE35" s="14"/>
      <c r="AF35" s="60" t="n">
        <f aca="false">-F35+H35+I35+AA35</f>
        <v>0</v>
      </c>
      <c r="AG35" s="14"/>
      <c r="AH35" s="14"/>
      <c r="AI35" s="14"/>
      <c r="AJ35" s="14"/>
      <c r="AM35" s="1" t="n">
        <f aca="false">+L35*Sheet1!$M$10/10000/12</f>
        <v>14.2201736475273</v>
      </c>
      <c r="AN35" s="1" t="n">
        <f aca="false">P35</f>
        <v>0</v>
      </c>
      <c r="AO35" s="1"/>
      <c r="AP35" s="1" t="n">
        <f aca="false">SUM(AL35:AO35)</f>
        <v>14.2201736475273</v>
      </c>
      <c r="AS35" s="48" t="n">
        <f aca="false">U35-AM35</f>
        <v>62.8057669432458</v>
      </c>
      <c r="AT35" s="48" t="n">
        <f aca="false">W35-AO35</f>
        <v>0</v>
      </c>
      <c r="AU35" s="48" t="n">
        <f aca="false">G35</f>
        <v>0</v>
      </c>
      <c r="AV35" s="1" t="n">
        <f aca="false">SUM(AR35:AU35)</f>
        <v>62.8057669432458</v>
      </c>
      <c r="AX35" s="1" t="n">
        <f aca="false">((AV35+AW35)/((1+Sheet1!$M$15)^(Sheet1!A81/12)))</f>
        <v>51.4819302222371</v>
      </c>
    </row>
    <row r="36" customFormat="false" ht="12.75" hidden="false" customHeight="false" outlineLevel="0" collapsed="false">
      <c r="A36" s="0" t="n">
        <v>32</v>
      </c>
      <c r="B36" s="19" t="n">
        <v>37530</v>
      </c>
      <c r="C36" s="1" t="n">
        <f aca="false">SUM(Sheet1!D82:W82)</f>
        <v>24970</v>
      </c>
      <c r="E36" s="1" t="n">
        <f aca="false">J35</f>
        <v>0</v>
      </c>
      <c r="F36" s="1" t="n">
        <f aca="false">Sheet1!$M$17*Sheet2!C36</f>
        <v>0</v>
      </c>
      <c r="G36" s="1" t="n">
        <f aca="false">(Sheet1!$M$18/12)*(E36+F36)</f>
        <v>0</v>
      </c>
      <c r="H36" s="1" t="n">
        <v>0</v>
      </c>
      <c r="J36" s="1" t="n">
        <f aca="false">E36+F36+G36-H36-I36</f>
        <v>0</v>
      </c>
      <c r="K36" s="1"/>
      <c r="L36" s="1" t="n">
        <f aca="false">+Sheet1!$G$8-Sheet2!R35</f>
        <v>102024.450560298</v>
      </c>
      <c r="M36" s="1" t="n">
        <f aca="false">R35</f>
        <v>192975.549439702</v>
      </c>
      <c r="N36" s="1" t="n">
        <f aca="false">SUM(Sheet1!D82:W82)*Sheet1!$G$16</f>
        <v>24970</v>
      </c>
      <c r="O36" s="1" t="n">
        <f aca="false">((Sheet1!$G$13+Sheet1!$G$11/10000)/12)*(M36+N36)</f>
        <v>1635.04567402577</v>
      </c>
      <c r="P36" s="1" t="n">
        <v>0</v>
      </c>
      <c r="Q36" s="1"/>
      <c r="R36" s="1" t="n">
        <f aca="false">M36+N36+O36-P36-Q36</f>
        <v>219580.595113728</v>
      </c>
      <c r="S36" s="1"/>
      <c r="U36" s="1" t="n">
        <f aca="false">L36*Sheet1!$G$10/10000/12</f>
        <v>69.0790550668683</v>
      </c>
      <c r="V36" s="1" t="n">
        <f aca="false">P36</f>
        <v>0</v>
      </c>
      <c r="W36" s="1" t="n">
        <f aca="false">Q36</f>
        <v>0</v>
      </c>
      <c r="X36" s="1" t="n">
        <f aca="false">H36</f>
        <v>0</v>
      </c>
      <c r="Y36" s="1" t="n">
        <f aca="false">I36</f>
        <v>0</v>
      </c>
      <c r="Z36" s="1" t="n">
        <f aca="false">SUM(T36:Y36)</f>
        <v>69.0790550668683</v>
      </c>
      <c r="AA36" s="1"/>
      <c r="AB36" s="48" t="n">
        <f aca="false">F36+N36</f>
        <v>24970</v>
      </c>
      <c r="AC36" s="60" t="n">
        <f aca="false">Z36+AA36-AB36</f>
        <v>-24900.9209449331</v>
      </c>
      <c r="AD36" s="60" t="n">
        <f aca="false">AC36/((1+Sheet1!$G$18/12)^(Sheet2!A36))</f>
        <v>-19093.4071191369</v>
      </c>
      <c r="AE36" s="14"/>
      <c r="AF36" s="60" t="n">
        <f aca="false">-F36+H36+I36+AA36</f>
        <v>0</v>
      </c>
      <c r="AG36" s="14"/>
      <c r="AH36" s="14"/>
      <c r="AI36" s="14"/>
      <c r="AJ36" s="14"/>
      <c r="AM36" s="1" t="n">
        <f aca="false">+L36*Sheet1!$M$10/10000/12</f>
        <v>12.7530563200372</v>
      </c>
      <c r="AN36" s="1" t="n">
        <f aca="false">P36</f>
        <v>0</v>
      </c>
      <c r="AO36" s="1"/>
      <c r="AP36" s="1" t="n">
        <f aca="false">SUM(AL36:AO36)</f>
        <v>12.7530563200372</v>
      </c>
      <c r="AS36" s="48" t="n">
        <f aca="false">U36-AM36</f>
        <v>56.3259987468311</v>
      </c>
      <c r="AT36" s="48" t="n">
        <f aca="false">W36-AO36</f>
        <v>0</v>
      </c>
      <c r="AU36" s="48" t="n">
        <f aca="false">G36</f>
        <v>0</v>
      </c>
      <c r="AV36" s="1" t="n">
        <f aca="false">SUM(AR36:AU36)</f>
        <v>56.3259987468311</v>
      </c>
      <c r="AW36" s="0" t="n">
        <f aca="false">+Sheet1!P158+Sheet1!Q158</f>
        <v>4982</v>
      </c>
      <c r="AX36" s="1" t="n">
        <f aca="false">((AV36+AW36)/((1+Sheet1!$M$15)^(Sheet1!A82/12)))</f>
        <v>4103.51712266276</v>
      </c>
    </row>
    <row r="37" customFormat="false" ht="12.75" hidden="false" customHeight="false" outlineLevel="0" collapsed="false">
      <c r="A37" s="0" t="n">
        <v>33</v>
      </c>
      <c r="B37" s="19" t="n">
        <v>37561</v>
      </c>
      <c r="C37" s="1" t="n">
        <f aca="false">SUM(Sheet1!D83:W83)-SUM(Sheet1!P83:Q83)</f>
        <v>15820</v>
      </c>
      <c r="E37" s="1" t="n">
        <f aca="false">J36</f>
        <v>0</v>
      </c>
      <c r="F37" s="1" t="n">
        <f aca="false">Sheet1!$M$17*Sheet2!C37</f>
        <v>0</v>
      </c>
      <c r="G37" s="1" t="n">
        <f aca="false">(Sheet1!$M$18/12)*(E37+F37)</f>
        <v>0</v>
      </c>
      <c r="H37" s="1" t="n">
        <f aca="false">+Sheet1!P371+Sheet1!Q371</f>
        <v>0</v>
      </c>
      <c r="I37" s="1" t="n">
        <f aca="false">+Sheet1!P422+Sheet1!Q422</f>
        <v>0</v>
      </c>
      <c r="J37" s="1" t="n">
        <f aca="false">E37+F37+G37-H37-I37</f>
        <v>0</v>
      </c>
      <c r="K37" s="1"/>
      <c r="L37" s="1" t="n">
        <f aca="false">+Sheet1!$G$8-Sheet2!R36</f>
        <v>75419.404886272</v>
      </c>
      <c r="M37" s="1" t="n">
        <f aca="false">R36</f>
        <v>219580.595113728</v>
      </c>
      <c r="N37" s="1" t="n">
        <f aca="false">(SUM(Sheet1!D83:W83)-SUM(Sheet1!P83:Q83))*Sheet1!$G$16</f>
        <v>15820</v>
      </c>
      <c r="O37" s="1" t="n">
        <f aca="false">((Sheet1!$G$13+Sheet1!$G$11/10000)/12)*(M37+N37)</f>
        <v>1765.99488125945</v>
      </c>
      <c r="P37" s="1" t="n">
        <f aca="false">SUM(Sheet1!P51:P82)+SUM(Sheet1!Q51:Q82)+Sheet1!P46+Sheet1!Q46-H37</f>
        <v>65568</v>
      </c>
      <c r="Q37" s="1" t="n">
        <f aca="false">+Sheet1!P268+Sheet1!Q268</f>
        <v>5731.12417193744</v>
      </c>
      <c r="R37" s="1" t="n">
        <f aca="false">M37+N37+O37-P37-Q37</f>
        <v>165867.46582305</v>
      </c>
      <c r="S37" s="1"/>
      <c r="U37" s="1" t="n">
        <f aca="false">L37*Sheet1!$G$10/10000/12</f>
        <v>51.0652220584134</v>
      </c>
      <c r="V37" s="1" t="n">
        <f aca="false">P37</f>
        <v>65568</v>
      </c>
      <c r="W37" s="1" t="n">
        <f aca="false">Q37</f>
        <v>5731.12417193744</v>
      </c>
      <c r="X37" s="1" t="n">
        <f aca="false">H37</f>
        <v>0</v>
      </c>
      <c r="Y37" s="1" t="n">
        <f aca="false">I37</f>
        <v>0</v>
      </c>
      <c r="Z37" s="1" t="n">
        <f aca="false">SUM(T37:Y37)</f>
        <v>71350.1893939959</v>
      </c>
      <c r="AA37" s="1" t="n">
        <f aca="false">+Sheet1!P158+Sheet1!Q158</f>
        <v>4982</v>
      </c>
      <c r="AB37" s="48" t="n">
        <f aca="false">F37+N37</f>
        <v>15820</v>
      </c>
      <c r="AC37" s="60" t="n">
        <f aca="false">Z37+AA37-AB37</f>
        <v>60512.1893939959</v>
      </c>
      <c r="AD37" s="60" t="n">
        <f aca="false">AC37/((1+Sheet1!$G$18/12)^(Sheet2!A37))</f>
        <v>46015.7776211356</v>
      </c>
      <c r="AE37" s="14"/>
      <c r="AF37" s="60" t="n">
        <f aca="false">-F37+H37+I37+AA37</f>
        <v>4982</v>
      </c>
      <c r="AG37" s="14"/>
      <c r="AH37" s="14"/>
      <c r="AI37" s="14"/>
      <c r="AJ37" s="14"/>
      <c r="AM37" s="1" t="n">
        <f aca="false">+L37*Sheet1!$M$10/10000/12</f>
        <v>9.427425610784</v>
      </c>
      <c r="AN37" s="1" t="n">
        <f aca="false">P37</f>
        <v>65568</v>
      </c>
      <c r="AO37" s="1" t="n">
        <f aca="false">+Sheet1!P320+Sheet1!Q320</f>
        <v>3367.10690950247</v>
      </c>
      <c r="AP37" s="1" t="n">
        <f aca="false">SUM(AL37:AO37)</f>
        <v>68944.5343351133</v>
      </c>
      <c r="AS37" s="48" t="n">
        <f aca="false">U37-AM37</f>
        <v>41.6377964476294</v>
      </c>
      <c r="AT37" s="48" t="n">
        <f aca="false">W37-AO37</f>
        <v>2364.01726243497</v>
      </c>
      <c r="AU37" s="48" t="n">
        <f aca="false">G37</f>
        <v>0</v>
      </c>
      <c r="AV37" s="1" t="n">
        <f aca="false">SUM(AR37:AU37)</f>
        <v>2405.65505888259</v>
      </c>
      <c r="AX37" s="1" t="n">
        <f aca="false">((AV37+AW37)/((1+Sheet1!$M$15)^(Sheet1!A83/12)))</f>
        <v>1946.78516179024</v>
      </c>
    </row>
    <row r="38" customFormat="false" ht="12.75" hidden="false" customHeight="false" outlineLevel="0" collapsed="false">
      <c r="A38" s="0" t="n">
        <v>34</v>
      </c>
      <c r="B38" s="19" t="n">
        <v>37591</v>
      </c>
      <c r="C38" s="1" t="n">
        <f aca="false">SUM(Sheet1!D84:W84)</f>
        <v>31300</v>
      </c>
      <c r="E38" s="1" t="n">
        <f aca="false">J37</f>
        <v>0</v>
      </c>
      <c r="F38" s="1" t="n">
        <f aca="false">Sheet1!$M$17*Sheet2!C38</f>
        <v>0</v>
      </c>
      <c r="G38" s="1" t="n">
        <f aca="false">(Sheet1!$M$18/12)*(E38+F38)</f>
        <v>0</v>
      </c>
      <c r="H38" s="1" t="n">
        <v>0</v>
      </c>
      <c r="J38" s="1" t="n">
        <f aca="false">E38+F38+G38-H38-I38</f>
        <v>0</v>
      </c>
      <c r="K38" s="1"/>
      <c r="L38" s="1" t="n">
        <f aca="false">+Sheet1!$G$8-Sheet2!R37</f>
        <v>129132.53417695</v>
      </c>
      <c r="M38" s="1" t="n">
        <f aca="false">R37</f>
        <v>165867.46582305</v>
      </c>
      <c r="N38" s="1" t="n">
        <f aca="false">SUM(Sheet1!D84:W84)*Sheet1!$G$16</f>
        <v>31300</v>
      </c>
      <c r="O38" s="1" t="n">
        <f aca="false">((Sheet1!$G$13+Sheet1!$G$11/10000)/12)*(M38+N38)</f>
        <v>1479.16675922667</v>
      </c>
      <c r="P38" s="1" t="n">
        <v>0</v>
      </c>
      <c r="Q38" s="1"/>
      <c r="R38" s="1" t="n">
        <f aca="false">M38+N38+O38-P38-Q38</f>
        <v>198646.632582277</v>
      </c>
      <c r="S38" s="1"/>
      <c r="U38" s="1" t="n">
        <f aca="false">L38*Sheet1!$G$10/10000/12</f>
        <v>87.4334866823099</v>
      </c>
      <c r="V38" s="1" t="n">
        <f aca="false">P38</f>
        <v>0</v>
      </c>
      <c r="W38" s="1" t="n">
        <f aca="false">Q38</f>
        <v>0</v>
      </c>
      <c r="X38" s="1" t="n">
        <f aca="false">H38</f>
        <v>0</v>
      </c>
      <c r="Y38" s="1" t="n">
        <f aca="false">I38</f>
        <v>0</v>
      </c>
      <c r="Z38" s="1" t="n">
        <f aca="false">SUM(T38:Y38)</f>
        <v>87.4334866823099</v>
      </c>
      <c r="AA38" s="1"/>
      <c r="AB38" s="48" t="n">
        <f aca="false">F38+N38</f>
        <v>31300</v>
      </c>
      <c r="AC38" s="60" t="n">
        <f aca="false">Z38+AA38-AB38</f>
        <v>-31212.5665133177</v>
      </c>
      <c r="AD38" s="60" t="n">
        <f aca="false">AC38/((1+Sheet1!$G$18/12)^(Sheet2!A38))</f>
        <v>-23539.0675768267</v>
      </c>
      <c r="AE38" s="14"/>
      <c r="AF38" s="60" t="n">
        <f aca="false">-F38+H38+I38+AA38</f>
        <v>0</v>
      </c>
      <c r="AG38" s="14"/>
      <c r="AH38" s="14"/>
      <c r="AI38" s="14"/>
      <c r="AJ38" s="14"/>
      <c r="AM38" s="1" t="n">
        <f aca="false">+L38*Sheet1!$M$10/10000/12</f>
        <v>16.1415667721188</v>
      </c>
      <c r="AN38" s="1" t="n">
        <f aca="false">P38</f>
        <v>0</v>
      </c>
      <c r="AO38" s="1"/>
      <c r="AP38" s="1" t="n">
        <f aca="false">SUM(AL38:AO38)</f>
        <v>16.1415667721188</v>
      </c>
      <c r="AS38" s="48" t="n">
        <f aca="false">U38-AM38</f>
        <v>71.2919199101912</v>
      </c>
      <c r="AT38" s="48" t="n">
        <f aca="false">W38-AO38</f>
        <v>0</v>
      </c>
      <c r="AU38" s="48" t="n">
        <f aca="false">G38</f>
        <v>0</v>
      </c>
      <c r="AV38" s="1" t="n">
        <f aca="false">SUM(AR38:AU38)</f>
        <v>71.2919199101912</v>
      </c>
      <c r="AW38" s="0" t="n">
        <f aca="false">+Sheet1!R158+Sheet1!S158</f>
        <v>0</v>
      </c>
      <c r="AX38" s="1" t="n">
        <f aca="false">((AV38+AW38)/((1+Sheet1!$M$15)^(Sheet1!A84/12)))</f>
        <v>57.3244200913498</v>
      </c>
    </row>
    <row r="39" customFormat="false" ht="12.75" hidden="false" customHeight="false" outlineLevel="0" collapsed="false">
      <c r="A39" s="0" t="n">
        <v>35</v>
      </c>
      <c r="B39" s="19" t="n">
        <v>37622</v>
      </c>
      <c r="C39" s="1" t="n">
        <f aca="false">SUM(Sheet1!D85:W85)-SUM(Sheet1!R85:U85)</f>
        <v>2500</v>
      </c>
      <c r="E39" s="1" t="n">
        <f aca="false">J38</f>
        <v>0</v>
      </c>
      <c r="F39" s="1" t="n">
        <f aca="false">Sheet1!$M$17*Sheet2!C39</f>
        <v>0</v>
      </c>
      <c r="G39" s="1" t="n">
        <f aca="false">(Sheet1!$M$18/12)*(E39+F39)</f>
        <v>0</v>
      </c>
      <c r="H39" s="1" t="n">
        <f aca="false">+Sheet1!R371+Sheet1!S371+Sheet1!T371+Sheet1!U371</f>
        <v>0</v>
      </c>
      <c r="I39" s="1" t="n">
        <f aca="false">+Sheet1!R422+Sheet1!S422+Sheet1!T422+Sheet1!U422</f>
        <v>0</v>
      </c>
      <c r="J39" s="1" t="n">
        <f aca="false">E39+F39+G39-H39-I39</f>
        <v>0</v>
      </c>
      <c r="K39" s="1"/>
      <c r="L39" s="1" t="n">
        <f aca="false">+Sheet1!$G$8-Sheet2!R38</f>
        <v>96353.3674177234</v>
      </c>
      <c r="M39" s="1" t="n">
        <f aca="false">R38</f>
        <v>198646.632582277</v>
      </c>
      <c r="N39" s="1" t="n">
        <f aca="false">(SUM(Sheet1!D85:W85)-SUM(Sheet1!R85:U85))*Sheet1!$G$16</f>
        <v>2500</v>
      </c>
      <c r="O39" s="1" t="n">
        <f aca="false">((Sheet1!$G$13+Sheet1!$G$11/10000)/12)*(M39+N39)</f>
        <v>1509.01879985162</v>
      </c>
      <c r="P39" s="1" t="n">
        <f aca="false">SUM(Sheet1!R51:R84)+SUM(Sheet1!S51:S84)+SUM(Sheet1!T51:T84)+SUM(Sheet1!U51:U84)+Sheet1!R46+Sheet1!S46+Sheet1!T46+Sheet1!U46-H39</f>
        <v>138600</v>
      </c>
      <c r="Q39" s="1" t="n">
        <f aca="false">+Sheet1!R268+Sheet1!S268+Sheet1!T268+Sheet1!U268</f>
        <v>12265.4253562536</v>
      </c>
      <c r="R39" s="1" t="n">
        <f aca="false">M39+N39+O39-P39-Q39</f>
        <v>51790.2260258747</v>
      </c>
      <c r="S39" s="1"/>
      <c r="U39" s="1" t="n">
        <f aca="false">L39*Sheet1!$G$10/10000/12</f>
        <v>65.2392591890835</v>
      </c>
      <c r="V39" s="1" t="n">
        <f aca="false">P39</f>
        <v>138600</v>
      </c>
      <c r="W39" s="1" t="n">
        <f aca="false">Q39</f>
        <v>12265.4253562536</v>
      </c>
      <c r="X39" s="1" t="n">
        <f aca="false">H39</f>
        <v>0</v>
      </c>
      <c r="Y39" s="1" t="n">
        <f aca="false">I39</f>
        <v>0</v>
      </c>
      <c r="Z39" s="1" t="n">
        <f aca="false">SUM(T39:Y39)</f>
        <v>150930.664615443</v>
      </c>
      <c r="AA39" s="1" t="n">
        <f aca="false">+Sheet1!R158+Sheet1!S158+Sheet1!T158+Sheet1!U158</f>
        <v>0</v>
      </c>
      <c r="AB39" s="48" t="n">
        <f aca="false">F39+N39</f>
        <v>2500</v>
      </c>
      <c r="AC39" s="60" t="n">
        <f aca="false">Z39+AA39-AB39</f>
        <v>148430.664615443</v>
      </c>
      <c r="AD39" s="60" t="n">
        <f aca="false">AC39/((1+Sheet1!$G$18/12)^(Sheet2!A39))</f>
        <v>111014.39146521</v>
      </c>
      <c r="AE39" s="14"/>
      <c r="AF39" s="60" t="n">
        <f aca="false">-F39+H39+I39+AA39</f>
        <v>0</v>
      </c>
      <c r="AG39" s="14"/>
      <c r="AH39" s="14"/>
      <c r="AI39" s="14"/>
      <c r="AJ39" s="14"/>
      <c r="AM39" s="1" t="n">
        <f aca="false">+L39*Sheet1!$M$10/10000/12</f>
        <v>12.0441709272154</v>
      </c>
      <c r="AN39" s="1" t="n">
        <f aca="false">P39</f>
        <v>138600</v>
      </c>
      <c r="AO39" s="1" t="n">
        <f aca="false">+Sheet1!R320+Sheet1!S320+Sheet1!T320+Sheet1!U320</f>
        <v>7940.48843768718</v>
      </c>
      <c r="AP39" s="1" t="n">
        <f aca="false">SUM(AL39:AO39)</f>
        <v>146552.532608614</v>
      </c>
      <c r="AS39" s="48" t="n">
        <f aca="false">U39-AM39</f>
        <v>53.1950882618681</v>
      </c>
      <c r="AT39" s="48" t="n">
        <f aca="false">W39-AO39</f>
        <v>4324.93691856641</v>
      </c>
      <c r="AU39" s="48" t="n">
        <f aca="false">G39</f>
        <v>0</v>
      </c>
      <c r="AV39" s="1" t="n">
        <f aca="false">SUM(AR39:AU39)</f>
        <v>4378.13200682827</v>
      </c>
      <c r="AW39" s="0" t="n">
        <f aca="false">+Sheet1!T158+Sheet1!U158</f>
        <v>0</v>
      </c>
      <c r="AX39" s="1" t="n">
        <f aca="false">((AV39+AW39)/((1+Sheet1!$M$15)^(Sheet1!A85/12)))</f>
        <v>3497.86382918141</v>
      </c>
    </row>
    <row r="40" customFormat="false" ht="12.75" hidden="false" customHeight="false" outlineLevel="0" collapsed="false">
      <c r="A40" s="0" t="n">
        <v>36</v>
      </c>
      <c r="B40" s="19" t="n">
        <v>37653</v>
      </c>
      <c r="C40" s="1" t="n">
        <f aca="false">SUM(Sheet1!D86:W86)</f>
        <v>2856</v>
      </c>
      <c r="E40" s="1" t="n">
        <f aca="false">J39</f>
        <v>0</v>
      </c>
      <c r="F40" s="1" t="n">
        <f aca="false">Sheet1!$M$17*Sheet2!C40</f>
        <v>0</v>
      </c>
      <c r="G40" s="1" t="n">
        <f aca="false">(Sheet1!$M$18/12)*(E40+F40)</f>
        <v>0</v>
      </c>
      <c r="H40" s="1" t="n">
        <v>0</v>
      </c>
      <c r="J40" s="1" t="n">
        <f aca="false">E40+F40+G40-H40-I40</f>
        <v>0</v>
      </c>
      <c r="K40" s="1"/>
      <c r="L40" s="1" t="n">
        <f aca="false">+Sheet1!$G$8-Sheet2!R39</f>
        <v>243209.773974125</v>
      </c>
      <c r="M40" s="1" t="n">
        <f aca="false">R39</f>
        <v>51790.2260258747</v>
      </c>
      <c r="N40" s="1" t="n">
        <f aca="false">SUM(Sheet1!D86:W86)*Sheet1!$G$16</f>
        <v>2856</v>
      </c>
      <c r="O40" s="1" t="n">
        <f aca="false">((Sheet1!$G$13+Sheet1!$G$11/10000)/12)*(M40+N40)</f>
        <v>409.960541498281</v>
      </c>
      <c r="P40" s="1" t="n">
        <v>0</v>
      </c>
      <c r="Q40" s="1"/>
      <c r="R40" s="1" t="n">
        <f aca="false">M40+N40+O40-P40-Q40</f>
        <v>55056.186567373</v>
      </c>
      <c r="S40" s="1"/>
      <c r="U40" s="1" t="n">
        <f aca="false">L40*Sheet1!$G$10/10000/12</f>
        <v>164.673284461647</v>
      </c>
      <c r="V40" s="1" t="n">
        <f aca="false">P40</f>
        <v>0</v>
      </c>
      <c r="W40" s="1" t="n">
        <f aca="false">Q40</f>
        <v>0</v>
      </c>
      <c r="X40" s="1" t="n">
        <f aca="false">H40</f>
        <v>0</v>
      </c>
      <c r="Y40" s="1" t="n">
        <f aca="false">I40</f>
        <v>0</v>
      </c>
      <c r="Z40" s="1" t="n">
        <f aca="false">SUM(T40:Y40)</f>
        <v>164.673284461647</v>
      </c>
      <c r="AA40" s="1"/>
      <c r="AB40" s="48" t="n">
        <f aca="false">F40+N40</f>
        <v>2856</v>
      </c>
      <c r="AC40" s="60" t="n">
        <f aca="false">Z40+AA40-AB40</f>
        <v>-2691.32671553835</v>
      </c>
      <c r="AD40" s="60" t="n">
        <f aca="false">AC40/((1+Sheet1!$G$18/12)^(Sheet2!A40))</f>
        <v>-1996.26387988562</v>
      </c>
      <c r="AE40" s="14"/>
      <c r="AF40" s="60" t="n">
        <f aca="false">-F40+H40+I40+AA40</f>
        <v>0</v>
      </c>
      <c r="AG40" s="14"/>
      <c r="AH40" s="14"/>
      <c r="AI40" s="14"/>
      <c r="AJ40" s="14"/>
      <c r="AM40" s="1" t="n">
        <f aca="false">+L40*Sheet1!$M$10/10000/12</f>
        <v>30.4012217467657</v>
      </c>
      <c r="AN40" s="1" t="n">
        <f aca="false">P40</f>
        <v>0</v>
      </c>
      <c r="AO40" s="1"/>
      <c r="AP40" s="1" t="n">
        <f aca="false">SUM(AL40:AO40)</f>
        <v>30.4012217467657</v>
      </c>
      <c r="AS40" s="48" t="n">
        <f aca="false">U40-AM40</f>
        <v>134.272062714882</v>
      </c>
      <c r="AT40" s="48" t="n">
        <f aca="false">W40-AO40</f>
        <v>0</v>
      </c>
      <c r="AU40" s="48" t="n">
        <f aca="false">G40</f>
        <v>0</v>
      </c>
      <c r="AV40" s="1" t="n">
        <f aca="false">SUM(AR40:AU40)</f>
        <v>134.272062714882</v>
      </c>
      <c r="AX40" s="1" t="n">
        <f aca="false">((AV40+AW40)/((1+Sheet1!$M$15)^(Sheet1!A86/12)))</f>
        <v>106.589492451355</v>
      </c>
    </row>
    <row r="41" customFormat="false" ht="12.75" hidden="false" customHeight="false" outlineLevel="0" collapsed="false">
      <c r="A41" s="0" t="n">
        <v>37</v>
      </c>
      <c r="B41" s="19" t="n">
        <v>37681</v>
      </c>
      <c r="C41" s="1" t="n">
        <f aca="false">SUM(Sheet1!D87:W87)</f>
        <v>17850</v>
      </c>
      <c r="E41" s="1" t="n">
        <f aca="false">J40</f>
        <v>0</v>
      </c>
      <c r="F41" s="1" t="n">
        <f aca="false">Sheet1!$M$17*Sheet2!C41</f>
        <v>0</v>
      </c>
      <c r="G41" s="1" t="n">
        <f aca="false">(Sheet1!$M$18/12)*(E41+F41)</f>
        <v>0</v>
      </c>
      <c r="H41" s="1" t="n">
        <v>0</v>
      </c>
      <c r="J41" s="1" t="n">
        <f aca="false">E41+F41+G41-H41-I41</f>
        <v>0</v>
      </c>
      <c r="K41" s="1"/>
      <c r="L41" s="1" t="n">
        <f aca="false">+Sheet1!$G$8-Sheet2!R40</f>
        <v>239943.813432627</v>
      </c>
      <c r="M41" s="1" t="n">
        <f aca="false">R40</f>
        <v>55056.186567373</v>
      </c>
      <c r="N41" s="1" t="n">
        <f aca="false">SUM(Sheet1!D87:W87)*Sheet1!$G$16</f>
        <v>17850</v>
      </c>
      <c r="O41" s="1" t="n">
        <f aca="false">((Sheet1!$G$13+Sheet1!$G$11/10000)/12)*(M41+N41)</f>
        <v>546.948287143979</v>
      </c>
      <c r="P41" s="1" t="n">
        <v>0</v>
      </c>
      <c r="Q41" s="1"/>
      <c r="R41" s="1" t="n">
        <f aca="false">M41+N41+O41-P41-Q41</f>
        <v>73453.134854517</v>
      </c>
      <c r="S41" s="1"/>
      <c r="U41" s="1" t="n">
        <f aca="false">L41*Sheet1!$G$10/10000/12</f>
        <v>162.461957011675</v>
      </c>
      <c r="V41" s="1" t="n">
        <f aca="false">P41</f>
        <v>0</v>
      </c>
      <c r="W41" s="1" t="n">
        <f aca="false">Q41</f>
        <v>0</v>
      </c>
      <c r="X41" s="1" t="n">
        <f aca="false">H41</f>
        <v>0</v>
      </c>
      <c r="Y41" s="1" t="n">
        <f aca="false">I41</f>
        <v>0</v>
      </c>
      <c r="Z41" s="1" t="n">
        <f aca="false">SUM(T41:Y41)</f>
        <v>162.461957011675</v>
      </c>
      <c r="AA41" s="1"/>
      <c r="AB41" s="48" t="n">
        <f aca="false">F41+N41</f>
        <v>17850</v>
      </c>
      <c r="AC41" s="60" t="n">
        <f aca="false">Z41+AA41-AB41</f>
        <v>-17687.5380429883</v>
      </c>
      <c r="AD41" s="60" t="n">
        <f aca="false">AC41/((1+Sheet1!$G$18/12)^(Sheet2!A41))</f>
        <v>-13011.123196231</v>
      </c>
      <c r="AE41" s="14"/>
      <c r="AF41" s="60" t="n">
        <f aca="false">-F41+H41+I41+AA41</f>
        <v>0</v>
      </c>
      <c r="AG41" s="14"/>
      <c r="AH41" s="14"/>
      <c r="AI41" s="14"/>
      <c r="AJ41" s="14"/>
      <c r="AM41" s="1" t="n">
        <f aca="false">+L41*Sheet1!$M$10/10000/12</f>
        <v>29.9929766790784</v>
      </c>
      <c r="AN41" s="1" t="n">
        <f aca="false">P41</f>
        <v>0</v>
      </c>
      <c r="AO41" s="1"/>
      <c r="AP41" s="1" t="n">
        <f aca="false">SUM(AL41:AO41)</f>
        <v>29.9929766790784</v>
      </c>
      <c r="AS41" s="48" t="n">
        <f aca="false">U41-AM41</f>
        <v>132.468980332596</v>
      </c>
      <c r="AT41" s="48" t="n">
        <f aca="false">W41-AO41</f>
        <v>0</v>
      </c>
      <c r="AU41" s="48" t="n">
        <f aca="false">G41</f>
        <v>0</v>
      </c>
      <c r="AV41" s="1" t="n">
        <f aca="false">SUM(AR41:AU41)</f>
        <v>132.468980332596</v>
      </c>
      <c r="AX41" s="1" t="n">
        <f aca="false">((AV41+AW41)/((1+Sheet1!$M$15)^(Sheet1!A87/12)))</f>
        <v>104.485882210867</v>
      </c>
    </row>
    <row r="42" customFormat="false" ht="15" hidden="false" customHeight="false" outlineLevel="0" collapsed="false">
      <c r="A42" s="0" t="n">
        <v>38</v>
      </c>
      <c r="B42" s="19" t="n">
        <v>37712</v>
      </c>
      <c r="C42" s="1" t="n">
        <f aca="false">SUM(Sheet1!D88:W88)-SUM(Sheet1!V88:W88)</f>
        <v>0</v>
      </c>
      <c r="E42" s="1" t="n">
        <f aca="false">J41</f>
        <v>0</v>
      </c>
      <c r="F42" s="1" t="n">
        <f aca="false">Sheet1!$M$17*Sheet2!C42</f>
        <v>0</v>
      </c>
      <c r="G42" s="1" t="n">
        <f aca="false">(Sheet1!$M$18/12)*(E42+F42)</f>
        <v>0</v>
      </c>
      <c r="H42" s="1" t="n">
        <f aca="false">+Sheet1!V371+Sheet1!W371</f>
        <v>0</v>
      </c>
      <c r="I42" s="1" t="n">
        <f aca="false">+Sheet1!V422+Sheet1!W422</f>
        <v>0</v>
      </c>
      <c r="J42" s="1" t="n">
        <f aca="false">E42+F42+G42-H42-I42</f>
        <v>0</v>
      </c>
      <c r="K42" s="1"/>
      <c r="L42" s="1" t="n">
        <f aca="false">+Sheet1!$G$8-Sheet2!R41</f>
        <v>221546.865145483</v>
      </c>
      <c r="M42" s="1" t="n">
        <f aca="false">R41</f>
        <v>73453.134854517</v>
      </c>
      <c r="N42" s="1" t="n">
        <f aca="false">(SUM(Sheet1!D88:W88)-SUM(Sheet1!V88:W88))*Sheet1!$G$16</f>
        <v>0</v>
      </c>
      <c r="O42" s="1" t="n">
        <f aca="false">((Sheet1!$G$13+Sheet1!$G$11/10000)/12)*(M42+N42)</f>
        <v>551.051538773157</v>
      </c>
      <c r="P42" s="1" t="n">
        <f aca="false">SUM(Sheet1!V51:V87)+SUM(Sheet1!W51:W87)+Sheet1!V46+Sheet1!W46-H42</f>
        <v>67848</v>
      </c>
      <c r="Q42" s="1" t="n">
        <f aca="false">+Sheet1!V268+Sheet1!W268</f>
        <v>6156.18639328958</v>
      </c>
      <c r="R42" s="1" t="n">
        <f aca="false">M42+N42+O42-P42-Q42</f>
        <v>5.27506927028298E-010</v>
      </c>
      <c r="S42" s="1"/>
      <c r="U42" s="1" t="n">
        <f aca="false">L42*Sheet1!$G$10/10000/12</f>
        <v>150.005689942254</v>
      </c>
      <c r="V42" s="1" t="n">
        <f aca="false">P42</f>
        <v>67848</v>
      </c>
      <c r="W42" s="1" t="n">
        <f aca="false">Q42</f>
        <v>6156.18639328958</v>
      </c>
      <c r="X42" s="1" t="n">
        <f aca="false">H42</f>
        <v>0</v>
      </c>
      <c r="Y42" s="1" t="n">
        <f aca="false">I42</f>
        <v>0</v>
      </c>
      <c r="Z42" s="1" t="n">
        <f aca="false">SUM(T42:Y42)</f>
        <v>74154.1920832318</v>
      </c>
      <c r="AA42" s="1" t="n">
        <f aca="false">+Sheet1!V158+Sheet1!W158</f>
        <v>0</v>
      </c>
      <c r="AB42" s="48" t="n">
        <f aca="false">F42+N42</f>
        <v>0</v>
      </c>
      <c r="AC42" s="60" t="n">
        <f aca="false">Z42+AA42-AB42</f>
        <v>74154.1920832318</v>
      </c>
      <c r="AD42" s="66" t="n">
        <f aca="false">AC42/((1+Sheet1!$G$18/12)^(Sheet2!A42))</f>
        <v>54097.722943763</v>
      </c>
      <c r="AE42" s="14"/>
      <c r="AF42" s="60" t="n">
        <f aca="false">-F42+H42+I42+AA42</f>
        <v>0</v>
      </c>
      <c r="AG42" s="14"/>
      <c r="AH42" s="14"/>
      <c r="AI42" s="14"/>
      <c r="AJ42" s="14"/>
      <c r="AM42" s="1" t="n">
        <f aca="false">+L42*Sheet1!$M$10/10000/12</f>
        <v>27.6933581431854</v>
      </c>
      <c r="AN42" s="1" t="n">
        <f aca="false">P42</f>
        <v>67848</v>
      </c>
      <c r="AO42" s="1" t="n">
        <f aca="false">+Sheet1!V320+Sheet1!W320</f>
        <v>3910.21982402981</v>
      </c>
      <c r="AP42" s="1" t="n">
        <f aca="false">SUM(AL42:AO42)</f>
        <v>71785.913182173</v>
      </c>
      <c r="AS42" s="48" t="n">
        <f aca="false">U42-AM42</f>
        <v>122.312331799069</v>
      </c>
      <c r="AT42" s="48" t="n">
        <f aca="false">W42-AO42</f>
        <v>2245.96656925977</v>
      </c>
      <c r="AU42" s="48" t="n">
        <f aca="false">G42</f>
        <v>0</v>
      </c>
      <c r="AV42" s="1" t="n">
        <f aca="false">SUM(AR42:AU42)</f>
        <v>2368.27890105884</v>
      </c>
      <c r="AW42" s="0" t="n">
        <f aca="false">Sheet1!V158+Sheet1!W158</f>
        <v>0</v>
      </c>
      <c r="AX42" s="67" t="n">
        <f aca="false">((AV42+AW42)/((1+Sheet1!$M$15)^(Sheet1!A88/12)))</f>
        <v>1856.0554790596</v>
      </c>
    </row>
    <row r="43" customFormat="false" ht="12.75" hidden="false" customHeight="false" outlineLevel="0" collapsed="false">
      <c r="AD43" s="68" t="n">
        <f aca="false">SUM(AD5:AD42)</f>
        <v>69756.8799514815</v>
      </c>
      <c r="AE43" s="69"/>
      <c r="AF43" s="69"/>
      <c r="AG43" s="69"/>
      <c r="AH43" s="69"/>
      <c r="AI43" s="69"/>
      <c r="AJ43" s="69"/>
      <c r="AU43" s="48"/>
      <c r="AX43" s="48" t="n">
        <f aca="false">SUM(AX5:AX42)</f>
        <v>39352.5287640097</v>
      </c>
    </row>
    <row r="44" customFormat="false" ht="12.75" hidden="false" customHeight="false" outlineLevel="0" collapsed="false">
      <c r="M44" s="1"/>
      <c r="AF44" s="48" t="n">
        <f aca="false">SUM(AF5:AF43)</f>
        <v>16423</v>
      </c>
    </row>
    <row r="45" customFormat="false" ht="12.75" hidden="false" customHeight="false" outlineLevel="0" collapsed="false">
      <c r="M45" s="1"/>
    </row>
    <row r="46" customFormat="false" ht="12.75" hidden="false" customHeight="false" outlineLevel="0" collapsed="false">
      <c r="M46" s="1"/>
    </row>
    <row r="47" customFormat="false" ht="12.75" hidden="false" customHeight="false" outlineLevel="0" collapsed="false">
      <c r="M47" s="1"/>
    </row>
    <row r="48" customFormat="false" ht="12.75" hidden="false" customHeight="false" outlineLevel="0" collapsed="false">
      <c r="M48" s="1"/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2000-04-06T12:42:23Z</dcterms:created>
  <dc:creator>Christopher D. Herron</dc:creator>
  <dc:description/>
  <dc:language>en-US</dc:language>
  <cp:lastModifiedBy>Christopher D. Herron</cp:lastModifiedBy>
  <cp:lastPrinted>2000-04-12T18:29:09Z</cp:lastPrinted>
  <cp:revision>0</cp:revision>
  <dc:subject/>
  <dc:title/>
</cp:coreProperties>
</file>