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heet1" sheetId="2" state="visible" r:id="rId4"/>
    <sheet name="Sheet2" sheetId="3" state="visible" r:id="rId5"/>
  </sheets>
  <definedNames>
    <definedName function="false" hidden="false" localSheetId="1" name="_xlnm.Print_Area" vbProcedure="false">Sheet1!$A$1:$AN$215</definedName>
    <definedName function="false" hidden="false" localSheetId="2" name="_xlnm.Print_Area" vbProcedure="false">Sheet2!$A$4:$AG$44</definedName>
    <definedName function="false" hidden="false" localSheetId="0" name="_xlnm.Print_Area" vbProcedure="false">Summary!$D$7:$S$79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56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Mike Miller, April 10, 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0</xdr:colOff>
                <xdr:row>154</xdr:row>
                <xdr:rowOff>10</xdr:rowOff>
              </xdr:from>
              <xdr:to>
                <xdr:col>2</xdr:col>
                <xdr:colOff>-3</xdr:colOff>
                <xdr:row>158</xdr:row>
                <xdr:rowOff>17</xdr:rowOff>
              </xdr:to>
            </anchor>
          </commentPr>
        </mc:Choice>
        <mc:Fallback/>
      </mc:AlternateContent>
    </comment>
    <comment ref="B24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1 = "YES", 0 = "NO"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63</xdr:colOff>
                <xdr:row>22</xdr:row>
                <xdr:rowOff>7</xdr:rowOff>
              </xdr:from>
              <xdr:to>
                <xdr:col>3</xdr:col>
                <xdr:colOff>16</xdr:colOff>
                <xdr:row>26</xdr:row>
                <xdr:rowOff>11</xdr:rowOff>
              </xdr:to>
            </anchor>
          </commentPr>
        </mc:Choice>
        <mc:Fallback/>
      </mc:AlternateContent>
    </comment>
    <comment ref="B104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1 = "YES", 0 = "NO"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102</xdr:row>
                <xdr:rowOff>7</xdr:rowOff>
              </xdr:from>
              <xdr:to>
                <xdr:col>4</xdr:col>
                <xdr:colOff>12</xdr:colOff>
                <xdr:row>106</xdr:row>
                <xdr:rowOff>11</xdr:rowOff>
              </xdr:to>
            </anchor>
          </commentPr>
        </mc:Choice>
        <mc:Fallback/>
      </mc:AlternateContent>
    </comment>
    <comment ref="B107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Does not include last scheduled payment.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18</xdr:colOff>
                <xdr:row>105</xdr:row>
                <xdr:rowOff>7</xdr:rowOff>
              </xdr:from>
              <xdr:to>
                <xdr:col>3</xdr:col>
                <xdr:colOff>69</xdr:colOff>
                <xdr:row>109</xdr:row>
                <xdr:rowOff>13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This figure equals the greatest amount drawn down (the BOM amount plus drawdown during the month).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32</xdr:colOff>
                <xdr:row>5</xdr:row>
                <xdr:rowOff>9</xdr:rowOff>
              </xdr:from>
              <xdr:to>
                <xdr:col>5</xdr:col>
                <xdr:colOff>50</xdr:colOff>
                <xdr:row>12</xdr:row>
                <xdr:rowOff>7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Enter 1, 3, 6, or 12 to designate tenor month.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125</xdr:colOff>
                <xdr:row>10</xdr:row>
                <xdr:rowOff>7</xdr:rowOff>
              </xdr:from>
              <xdr:to>
                <xdr:col>3</xdr:col>
                <xdr:colOff>69</xdr:colOff>
                <xdr:row>14</xdr:row>
                <xdr:rowOff>11</xdr:rowOff>
              </xdr:to>
            </anchor>
          </commentPr>
        </mc:Choice>
        <mc:Fallback/>
      </mc:AlternateContent>
    </comment>
    <comment ref="C15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1 = "YES", 0 = "NO"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13</xdr:row>
                <xdr:rowOff>7</xdr:rowOff>
              </xdr:from>
              <xdr:to>
                <xdr:col>3</xdr:col>
                <xdr:colOff>49</xdr:colOff>
                <xdr:row>17</xdr:row>
                <xdr:rowOff>13</xdr:rowOff>
              </xdr:to>
            </anchor>
          </commentPr>
        </mc:Choice>
        <mc:Fallback/>
      </mc:AlternateContent>
    </comment>
    <comment ref="I12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Enter 1, 3, 6, or 12 to designate tenor month.  Six month LIBOR suggested by Brian Kerrigan.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67</xdr:colOff>
                <xdr:row>10</xdr:row>
                <xdr:rowOff>7</xdr:rowOff>
              </xdr:from>
              <xdr:to>
                <xdr:col>8</xdr:col>
                <xdr:colOff>2</xdr:colOff>
                <xdr:row>14</xdr:row>
                <xdr:rowOff>11</xdr:rowOff>
              </xdr:to>
            </anchor>
          </commentPr>
        </mc:Choice>
        <mc:Fallback/>
      </mc:AlternateContent>
    </comment>
    <comment ref="U8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Bloomberg, SWYC, April 6, 2000.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55</xdr:colOff>
                <xdr:row>6</xdr:row>
                <xdr:rowOff>7</xdr:rowOff>
              </xdr:from>
              <xdr:to>
                <xdr:col>18</xdr:col>
                <xdr:colOff>1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4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Amount of facility to drawdown during the month indicated.  Does NOT include final payment due on turbine.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65</xdr:colOff>
                <xdr:row>2</xdr:row>
                <xdr:rowOff>4</xdr:rowOff>
              </xdr:from>
              <xdr:to>
                <xdr:col>12</xdr:col>
                <xdr:colOff>30</xdr:colOff>
                <xdr:row>4</xdr:row>
                <xdr:rowOff>7</xdr:rowOff>
              </xdr:to>
            </anchor>
          </commentPr>
        </mc:Choice>
        <mc:Fallback/>
      </mc:AlternateContent>
    </comment>
    <comment ref="R4" authorId="0">
      <text>
        <r>
          <rPr>
            <b val="true"/>
            <sz val="10"/>
            <color rgb="FF000000"/>
            <rFont val="Tahoma"/>
            <family val="2"/>
          </rPr>
          <t xml:space="preserve">Christopher D. Herron:
</t>
        </r>
        <r>
          <rPr>
            <sz val="10"/>
            <color rgb="FF000000"/>
            <rFont val="Tahoma"/>
            <family val="2"/>
          </rPr>
          <t xml:space="preserve">Any principal remaining after the last turbine selected is paid off is the initial drawdown for the installments previously made plus accrued interest.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0</xdr:colOff>
                <xdr:row>2</xdr:row>
                <xdr:rowOff>4</xdr:rowOff>
              </xdr:from>
              <xdr:to>
                <xdr:col>23</xdr:col>
                <xdr:colOff>43</xdr:colOff>
                <xdr:row>11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<sst xmlns="http://schemas.openxmlformats.org/spreadsheetml/2006/main" count="157" uniqueCount="97">
  <si>
    <t xml:space="preserve">Total Facility</t>
  </si>
  <si>
    <t xml:space="preserve">SkyGen Interest Rate</t>
  </si>
  <si>
    <t xml:space="preserve">Spread to LIBOR(bps)</t>
  </si>
  <si>
    <t xml:space="preserve">Expected Equity Yield</t>
  </si>
  <si>
    <t xml:space="preserve">Upfront Fee (bps)</t>
  </si>
  <si>
    <t xml:space="preserve">Undrawn Commitment Fee (bps)</t>
  </si>
  <si>
    <t xml:space="preserve">Debt Percentage</t>
  </si>
  <si>
    <t xml:space="preserve">Equity Percentage</t>
  </si>
  <si>
    <t xml:space="preserve">Capital Market Discount Rate</t>
  </si>
  <si>
    <t xml:space="preserve">PV of Cash Flows to Capital Market</t>
  </si>
  <si>
    <t xml:space="preserve">XIRR of Cash Flow to Equity Holder</t>
  </si>
  <si>
    <t xml:space="preserve">Without Turbine Value Included</t>
  </si>
  <si>
    <t xml:space="preserve">With Turbine Value Included</t>
  </si>
  <si>
    <t xml:space="preserve">Target Equity XIRR</t>
  </si>
  <si>
    <t xml:space="preserve">Target Percentage Equity</t>
  </si>
  <si>
    <t xml:space="preserve">Equity XIRR</t>
  </si>
  <si>
    <t xml:space="preserve">Present Value of Cash Flows to Capital Market</t>
  </si>
  <si>
    <t xml:space="preserve">Without Turbines</t>
  </si>
  <si>
    <t xml:space="preserve">Spread over LIBOR</t>
  </si>
  <si>
    <t xml:space="preserve">With Turbines</t>
  </si>
  <si>
    <t xml:space="preserve">"Capital Markets Deal" @ LIBOR + 250</t>
  </si>
  <si>
    <t xml:space="preserve">NPV</t>
  </si>
  <si>
    <t xml:space="preserve">Enron Deal"</t>
  </si>
  <si>
    <t xml:space="preserve">Spread over LIBOR (bps)</t>
  </si>
  <si>
    <t xml:space="preserve">SkyGen Energy LLC</t>
  </si>
  <si>
    <t xml:space="preserve">CAPITAL MARKET DEAL: LIBOR + 250 bps</t>
  </si>
  <si>
    <t xml:space="preserve">Gas Turbine Payment Schedule</t>
  </si>
  <si>
    <t xml:space="preserve">USD 000</t>
  </si>
  <si>
    <t xml:space="preserve">SkyGen</t>
  </si>
  <si>
    <t xml:space="preserve">Enron</t>
  </si>
  <si>
    <t xml:space="preserve">SkyGen-Enron Differential</t>
  </si>
  <si>
    <t xml:space="preserve">LIBOR 1 month</t>
  </si>
  <si>
    <t xml:space="preserve">LIBOR 3 month</t>
  </si>
  <si>
    <t xml:space="preserve">LIBOR 6 month</t>
  </si>
  <si>
    <t xml:space="preserve">Spread (bps)</t>
  </si>
  <si>
    <t xml:space="preserve">LIBOR 12 month</t>
  </si>
  <si>
    <t xml:space="preserve">LIBOR Tenor</t>
  </si>
  <si>
    <t xml:space="preserve">LIBOR</t>
  </si>
  <si>
    <t xml:space="preserve">Enron Interest Rate</t>
  </si>
  <si>
    <t xml:space="preserve">Include Paid to Date in Facility</t>
  </si>
  <si>
    <t xml:space="preserve">CF Discount Rate</t>
  </si>
  <si>
    <t xml:space="preserve">Turbine Option Discount Rate</t>
  </si>
  <si>
    <t xml:space="preserve">Delivery Date</t>
  </si>
  <si>
    <t xml:space="preserve">Year</t>
  </si>
  <si>
    <t xml:space="preserve">Month</t>
  </si>
  <si>
    <t xml:space="preserve">Include in Facility </t>
  </si>
  <si>
    <t xml:space="preserve">Payment Date</t>
  </si>
  <si>
    <t xml:space="preserve">Total Paid to Date</t>
  </si>
  <si>
    <t xml:space="preserve">Cumulative Total Paid to Date</t>
  </si>
  <si>
    <t xml:space="preserve">Amount Owed to GE</t>
  </si>
  <si>
    <t xml:space="preserve">Fut Pmt per Turb</t>
  </si>
  <si>
    <t xml:space="preserve">Total Payments</t>
  </si>
  <si>
    <t xml:space="preserve">Cumulative Amount Paid to GE and Interest Carry</t>
  </si>
  <si>
    <t xml:space="preserve">Turbine Value Analysis</t>
  </si>
  <si>
    <t xml:space="preserve">Select Turbine</t>
  </si>
  <si>
    <t xml:space="preserve">Turbine Cost</t>
  </si>
  <si>
    <t xml:space="preserve">Market Value of Turbine</t>
  </si>
  <si>
    <t xml:space="preserve">Value of Turbine to Enron</t>
  </si>
  <si>
    <t xml:space="preserve">Present Value Factor</t>
  </si>
  <si>
    <t xml:space="preserve">Total PV of Selected Turbines</t>
  </si>
  <si>
    <t xml:space="preserve">Present Value Analysis</t>
  </si>
  <si>
    <t xml:space="preserve">Upfront Fee</t>
  </si>
  <si>
    <t xml:space="preserve">SkyGen: Accrued Interest for Period Drawdown</t>
  </si>
  <si>
    <t xml:space="preserve">Total Accrued Int</t>
  </si>
  <si>
    <t xml:space="preserve">Enron: Accrued Interest for Period Drawdown</t>
  </si>
  <si>
    <t xml:space="preserve">Enron: Equity Contribution</t>
  </si>
  <si>
    <t xml:space="preserve">Total Accrued Investment</t>
  </si>
  <si>
    <t xml:space="preserve">Enron: Accrued Equity Yield</t>
  </si>
  <si>
    <t xml:space="preserve">Present Value to Enron Analysis</t>
  </si>
  <si>
    <t xml:space="preserve">Enron Exposure</t>
  </si>
  <si>
    <t xml:space="preserve">Profit</t>
  </si>
  <si>
    <t xml:space="preserve">Required Financing</t>
  </si>
  <si>
    <t xml:space="preserve">BOM Equity</t>
  </si>
  <si>
    <t xml:space="preserve">Equity Contribution</t>
  </si>
  <si>
    <t xml:space="preserve">Equity Yield Carry-Forward</t>
  </si>
  <si>
    <t xml:space="preserve">Equity Returned</t>
  </si>
  <si>
    <t xml:space="preserve">Accrued Equity Yield Payment</t>
  </si>
  <si>
    <t xml:space="preserve">EOM Equity</t>
  </si>
  <si>
    <t xml:space="preserve">BOM Unutilized Facility</t>
  </si>
  <si>
    <t xml:space="preserve">BOM Outstanding</t>
  </si>
  <si>
    <t xml:space="preserve">Debt Drawdown</t>
  </si>
  <si>
    <t xml:space="preserve">Interest Carry-Forward</t>
  </si>
  <si>
    <t xml:space="preserve">Principal Payment</t>
  </si>
  <si>
    <t xml:space="preserve">Accrued Interest Payment</t>
  </si>
  <si>
    <t xml:space="preserve">EOM Outstanding</t>
  </si>
  <si>
    <t xml:space="preserve">Undrawn Commitment Fee</t>
  </si>
  <si>
    <t xml:space="preserve">Interest Expense</t>
  </si>
  <si>
    <t xml:space="preserve">Equity Yield</t>
  </si>
  <si>
    <t xml:space="preserve">SkyGen Total Payment to Capital Markets</t>
  </si>
  <si>
    <t xml:space="preserve">MV of Turbines to Equity Holder</t>
  </si>
  <si>
    <t xml:space="preserve">Cash Flow to SkyGen</t>
  </si>
  <si>
    <t xml:space="preserve">Net Cash Flow to Capital Market</t>
  </si>
  <si>
    <t xml:space="preserve">Cash Flow to Equity Holder</t>
  </si>
  <si>
    <t xml:space="preserve">XIRR</t>
  </si>
  <si>
    <t xml:space="preserve">Total Payment</t>
  </si>
  <si>
    <t xml:space="preserve">Turbine Option</t>
  </si>
  <si>
    <t xml:space="preserve">PV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</si>
</sst>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_);_(* \(#,##0\);_(* \-??_);_(@_)"/>
    <numFmt numFmtId="166" formatCode="0.0000%"/>
    <numFmt numFmtId="167" formatCode="0%"/>
    <numFmt numFmtId="168" formatCode="0.00%"/>
    <numFmt numFmtId="169" formatCode="_(* #,##0.00_);_(* \(#,##0.00\);_(* \-??_);_(@_)"/>
    <numFmt numFmtId="170" formatCode="[$-409]mmm\-yy"/>
    <numFmt numFmtId="171" formatCode="0.0%"/>
    <numFmt numFmtId="172" formatCode="[$-409]m/d/yyyy"/>
    <numFmt numFmtId="173" formatCode="0.000%"/>
    <numFmt numFmtId="174" formatCode="0.000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18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S1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5.32"/>
    <col collapsed="false" customWidth="true" hidden="false" outlineLevel="0" max="4" min="4" style="0" width="5.99"/>
    <col collapsed="false" customWidth="true" hidden="false" outlineLevel="0" max="5" min="5" style="0" width="10.15"/>
    <col collapsed="false" customWidth="true" hidden="false" outlineLevel="0" max="6" min="6" style="0" width="14.82"/>
    <col collapsed="false" customWidth="true" hidden="false" outlineLevel="0" max="7" min="7" style="0" width="12.15"/>
    <col collapsed="false" customWidth="true" hidden="false" outlineLevel="0" max="8" min="8" style="0" width="10.49"/>
    <col collapsed="false" customWidth="true" hidden="false" outlineLevel="0" max="9" min="9" style="0" width="10.65"/>
    <col collapsed="false" customWidth="true" hidden="false" outlineLevel="0" max="10" min="10" style="0" width="15.32"/>
    <col collapsed="false" customWidth="true" hidden="false" outlineLevel="0" max="11" min="11" style="0" width="13.82"/>
    <col collapsed="false" customWidth="true" hidden="false" outlineLevel="0" max="12" min="12" style="0" width="13.32"/>
    <col collapsed="false" customWidth="true" hidden="false" outlineLevel="0" max="13" min="13" style="0" width="11.32"/>
    <col collapsed="false" customWidth="true" hidden="false" outlineLevel="0" max="14" min="14" style="0" width="13.15"/>
    <col collapsed="false" customWidth="true" hidden="false" outlineLevel="0" max="16" min="16" style="0" width="12.32"/>
    <col collapsed="false" customWidth="true" hidden="false" outlineLevel="0" max="17" min="17" style="0" width="11.15"/>
    <col collapsed="false" customWidth="true" hidden="false" outlineLevel="0" max="18" min="18" style="0" width="14.82"/>
  </cols>
  <sheetData>
    <row r="7" customFormat="false" ht="12.75" hidden="false" customHeight="false" outlineLevel="0" collapsed="false">
      <c r="D7" s="0" t="s">
        <v>0</v>
      </c>
      <c r="H7" s="1" t="n">
        <v>230000</v>
      </c>
    </row>
    <row r="8" customFormat="false" ht="12.75" hidden="false" customHeight="false" outlineLevel="0" collapsed="false">
      <c r="D8" s="0" t="s">
        <v>1</v>
      </c>
      <c r="H8" s="2" t="n">
        <v>0.090025</v>
      </c>
    </row>
    <row r="9" customFormat="false" ht="12.75" hidden="false" customHeight="false" outlineLevel="0" collapsed="false">
      <c r="D9" s="0" t="s">
        <v>2</v>
      </c>
      <c r="H9" s="0" t="n">
        <v>250</v>
      </c>
    </row>
    <row r="10" customFormat="false" ht="12.75" hidden="false" customHeight="false" outlineLevel="0" collapsed="false">
      <c r="D10" s="0" t="s">
        <v>3</v>
      </c>
      <c r="H10" s="3" t="n">
        <v>0.2</v>
      </c>
    </row>
    <row r="11" customFormat="false" ht="12.75" hidden="false" customHeight="false" outlineLevel="0" collapsed="false">
      <c r="D11" s="0" t="s">
        <v>4</v>
      </c>
      <c r="H11" s="0" t="n">
        <v>300</v>
      </c>
    </row>
    <row r="12" customFormat="false" ht="12.75" hidden="false" customHeight="false" outlineLevel="0" collapsed="false">
      <c r="D12" s="0" t="s">
        <v>5</v>
      </c>
      <c r="H12" s="0" t="n">
        <v>81.25</v>
      </c>
    </row>
    <row r="13" customFormat="false" ht="12.75" hidden="false" customHeight="false" outlineLevel="0" collapsed="false">
      <c r="D13" s="0" t="s">
        <v>6</v>
      </c>
      <c r="H13" s="3" t="n">
        <v>0.65</v>
      </c>
    </row>
    <row r="14" customFormat="false" ht="12.75" hidden="false" customHeight="false" outlineLevel="0" collapsed="false">
      <c r="D14" s="0" t="s">
        <v>7</v>
      </c>
      <c r="H14" s="3" t="n">
        <v>0.35</v>
      </c>
    </row>
    <row r="15" customFormat="false" ht="12.75" hidden="false" customHeight="false" outlineLevel="0" collapsed="false">
      <c r="D15" s="0" t="s">
        <v>8</v>
      </c>
      <c r="H15" s="3" t="n">
        <v>0.1</v>
      </c>
    </row>
    <row r="17" customFormat="false" ht="12.75" hidden="false" customHeight="false" outlineLevel="0" collapsed="false">
      <c r="D17" s="4" t="s">
        <v>9</v>
      </c>
      <c r="H17" s="1" t="n">
        <v>25074.2486555482</v>
      </c>
    </row>
    <row r="18" customFormat="false" ht="12.75" hidden="false" customHeight="false" outlineLevel="0" collapsed="false">
      <c r="D18" s="4" t="s">
        <v>10</v>
      </c>
      <c r="H18" s="5" t="n">
        <v>0.249377101659775</v>
      </c>
    </row>
    <row r="21" customFormat="false" ht="12.75" hidden="false" customHeight="false" outlineLevel="0" collapsed="false">
      <c r="D21" s="6" t="s">
        <v>11</v>
      </c>
      <c r="E21" s="6"/>
      <c r="F21" s="6"/>
      <c r="H21" s="6" t="s">
        <v>12</v>
      </c>
      <c r="I21" s="6"/>
      <c r="J21" s="6"/>
      <c r="L21" s="6" t="s">
        <v>11</v>
      </c>
      <c r="M21" s="6"/>
      <c r="N21" s="6"/>
      <c r="P21" s="6" t="s">
        <v>12</v>
      </c>
      <c r="Q21" s="6"/>
      <c r="R21" s="6"/>
    </row>
    <row r="22" customFormat="false" ht="63.75" hidden="false" customHeight="false" outlineLevel="0" collapsed="false">
      <c r="D22" s="7" t="s">
        <v>13</v>
      </c>
      <c r="E22" s="7" t="s">
        <v>3</v>
      </c>
      <c r="F22" s="7" t="s">
        <v>9</v>
      </c>
      <c r="H22" s="7" t="s">
        <v>13</v>
      </c>
      <c r="I22" s="7" t="s">
        <v>3</v>
      </c>
      <c r="J22" s="7" t="s">
        <v>9</v>
      </c>
      <c r="L22" s="7" t="s">
        <v>14</v>
      </c>
      <c r="M22" s="7" t="s">
        <v>15</v>
      </c>
      <c r="N22" s="7" t="s">
        <v>9</v>
      </c>
      <c r="P22" s="7" t="s">
        <v>14</v>
      </c>
      <c r="Q22" s="7" t="s">
        <v>15</v>
      </c>
      <c r="R22" s="7" t="s">
        <v>9</v>
      </c>
    </row>
    <row r="23" customFormat="false" ht="12.75" hidden="false" customHeight="false" outlineLevel="0" collapsed="false">
      <c r="D23" s="8" t="n">
        <v>0.15</v>
      </c>
      <c r="E23" s="9" t="n">
        <v>0.125107619442677</v>
      </c>
      <c r="F23" s="10" t="n">
        <v>14309.8918803289</v>
      </c>
      <c r="H23" s="8" t="n">
        <v>0.15</v>
      </c>
      <c r="I23" s="9" t="n">
        <v>-0.544678808738528</v>
      </c>
      <c r="J23" s="11" t="n">
        <v>13016.0989937929</v>
      </c>
      <c r="L23" s="12" t="n">
        <v>0.15</v>
      </c>
      <c r="M23" s="13" t="n">
        <v>0.249377101659775</v>
      </c>
      <c r="N23" s="10" t="n">
        <v>15657.4776911333</v>
      </c>
      <c r="P23" s="12" t="n">
        <v>0.15</v>
      </c>
      <c r="Q23" s="9" t="n">
        <v>2.48050787448883</v>
      </c>
      <c r="R23" s="10" t="n">
        <v>81653.5889725528</v>
      </c>
    </row>
    <row r="24" customFormat="false" ht="12.75" hidden="false" customHeight="false" outlineLevel="0" collapsed="false">
      <c r="D24" s="8" t="n">
        <v>0.2</v>
      </c>
      <c r="E24" s="9" t="n">
        <v>0.163722168619912</v>
      </c>
      <c r="F24" s="10" t="n">
        <v>19751.5338613037</v>
      </c>
      <c r="H24" s="8" t="n">
        <v>0.2</v>
      </c>
      <c r="I24" s="9" t="n">
        <v>-0.490196748528688</v>
      </c>
      <c r="J24" s="11" t="n">
        <v>17036.2785969404</v>
      </c>
      <c r="L24" s="12" t="n">
        <v>0.2</v>
      </c>
      <c r="M24" s="13" t="n">
        <v>0.249377101659775</v>
      </c>
      <c r="N24" s="10" t="n">
        <v>18011.670432237</v>
      </c>
      <c r="P24" s="12" t="n">
        <v>0.2</v>
      </c>
      <c r="Q24" s="9" t="n">
        <v>1.81079586744308</v>
      </c>
      <c r="R24" s="10" t="n">
        <v>84007.7817136565</v>
      </c>
    </row>
    <row r="25" customFormat="false" ht="12.75" hidden="false" customHeight="false" outlineLevel="0" collapsed="false">
      <c r="D25" s="8" t="n">
        <v>0.25</v>
      </c>
      <c r="E25" s="9" t="n">
        <v>0.200767026149007</v>
      </c>
      <c r="F25" s="10" t="n">
        <v>25189.0645569272</v>
      </c>
      <c r="H25" s="8" t="n">
        <v>0.25</v>
      </c>
      <c r="I25" s="9" t="n">
        <v>-0.437921816015509</v>
      </c>
      <c r="J25" s="10" t="n">
        <v>21083.0716026929</v>
      </c>
      <c r="L25" s="12" t="n">
        <v>0.25</v>
      </c>
      <c r="M25" s="13" t="n">
        <v>0.249377101659775</v>
      </c>
      <c r="N25" s="10" t="n">
        <v>20365.8631733407</v>
      </c>
      <c r="P25" s="12" t="n">
        <v>0.25</v>
      </c>
      <c r="Q25" s="9" t="n">
        <v>1.43767822980881</v>
      </c>
      <c r="R25" s="10" t="n">
        <v>86361.9744547603</v>
      </c>
    </row>
    <row r="26" customFormat="false" ht="12.75" hidden="false" customHeight="false" outlineLevel="0" collapsed="false">
      <c r="D26" s="8" t="n">
        <v>0.3</v>
      </c>
      <c r="E26" s="9" t="n">
        <v>0.236578174326712</v>
      </c>
      <c r="F26" s="10" t="n">
        <v>30658.1826083973</v>
      </c>
      <c r="H26" s="8" t="n">
        <v>0.3</v>
      </c>
      <c r="I26" s="9" t="n">
        <v>-0.388296767400629</v>
      </c>
      <c r="J26" s="10" t="n">
        <v>25107.2215383982</v>
      </c>
      <c r="L26" s="12" t="n">
        <v>0.3</v>
      </c>
      <c r="M26" s="13" t="n">
        <v>0.249377101659775</v>
      </c>
      <c r="N26" s="10" t="n">
        <v>22720.0559144444</v>
      </c>
      <c r="P26" s="12" t="n">
        <v>0.3</v>
      </c>
      <c r="Q26" s="9" t="n">
        <v>1.20334552526474</v>
      </c>
      <c r="R26" s="10" t="n">
        <v>88716.167195864</v>
      </c>
    </row>
    <row r="27" customFormat="false" ht="12.75" hidden="false" customHeight="false" outlineLevel="0" collapsed="false">
      <c r="L27" s="12" t="n">
        <v>0.35</v>
      </c>
      <c r="M27" s="14" t="n">
        <v>0.249377101659775</v>
      </c>
      <c r="N27" s="10" t="n">
        <v>25074.2486555482</v>
      </c>
      <c r="P27" s="12" t="n">
        <v>0.35</v>
      </c>
      <c r="Q27" s="9" t="n">
        <v>1.0438662648201</v>
      </c>
      <c r="R27" s="10" t="n">
        <v>91070.3599369678</v>
      </c>
    </row>
    <row r="28" customFormat="false" ht="12.75" hidden="false" customHeight="false" outlineLevel="0" collapsed="false">
      <c r="L28" s="12" t="n">
        <v>0.4</v>
      </c>
      <c r="M28" s="9" t="n">
        <v>0.249377101659775</v>
      </c>
      <c r="N28" s="10" t="n">
        <v>27428.441396652</v>
      </c>
      <c r="P28" s="12" t="n">
        <v>0.4</v>
      </c>
      <c r="Q28" s="9" t="n">
        <v>0.928900039196015</v>
      </c>
      <c r="R28" s="10" t="n">
        <v>93424.5526780715</v>
      </c>
    </row>
    <row r="29" customFormat="false" ht="12.75" hidden="false" customHeight="false" outlineLevel="0" collapsed="false">
      <c r="L29" s="12" t="n">
        <v>0.45</v>
      </c>
      <c r="M29" s="9" t="n">
        <v>0.249377101659775</v>
      </c>
      <c r="N29" s="10" t="n">
        <v>29782.6341377557</v>
      </c>
      <c r="P29" s="12" t="n">
        <v>0.45</v>
      </c>
      <c r="Q29" s="9" t="n">
        <v>0.842368853092194</v>
      </c>
      <c r="R29" s="10" t="n">
        <v>95778.7454191752</v>
      </c>
    </row>
    <row r="30" customFormat="false" ht="12.75" hidden="false" customHeight="false" outlineLevel="0" collapsed="false">
      <c r="L30" s="12" t="n">
        <v>0.5</v>
      </c>
      <c r="M30" s="9" t="n">
        <v>0.249377101659775</v>
      </c>
      <c r="N30" s="10" t="n">
        <v>32136.8268788594</v>
      </c>
      <c r="P30" s="12" t="n">
        <v>0.5</v>
      </c>
      <c r="Q30" s="9" t="n">
        <v>0.775024378299713</v>
      </c>
      <c r="R30" s="10" t="n">
        <v>98132.938160279</v>
      </c>
    </row>
    <row r="33" customFormat="false" ht="12.75" hidden="false" customHeight="false" outlineLevel="0" collapsed="false">
      <c r="D33" s="0" t="s">
        <v>16</v>
      </c>
    </row>
    <row r="34" customFormat="false" ht="12.75" hidden="false" customHeight="false" outlineLevel="0" collapsed="false">
      <c r="D34" s="0" t="s">
        <v>17</v>
      </c>
    </row>
    <row r="36" customFormat="false" ht="12.75" hidden="false" customHeight="false" outlineLevel="0" collapsed="false">
      <c r="G36" s="0" t="s">
        <v>3</v>
      </c>
    </row>
    <row r="37" customFormat="false" ht="12.75" hidden="false" customHeight="false" outlineLevel="0" collapsed="false">
      <c r="G37" s="15" t="n">
        <v>0.15</v>
      </c>
      <c r="H37" s="15" t="n">
        <v>0.16</v>
      </c>
      <c r="I37" s="15" t="n">
        <v>0.17</v>
      </c>
      <c r="J37" s="15" t="n">
        <v>0.18</v>
      </c>
      <c r="K37" s="15" t="n">
        <v>0.19</v>
      </c>
      <c r="L37" s="15" t="n">
        <v>0.2</v>
      </c>
      <c r="M37" s="15" t="n">
        <v>0.21</v>
      </c>
      <c r="N37" s="15" t="n">
        <v>0.22</v>
      </c>
      <c r="O37" s="15" t="n">
        <v>0.23</v>
      </c>
      <c r="P37" s="15" t="n">
        <v>0.24</v>
      </c>
      <c r="Q37" s="15" t="n">
        <v>0.25</v>
      </c>
      <c r="R37" s="15" t="n">
        <v>0.26</v>
      </c>
      <c r="S37" s="15" t="n">
        <v>0.27</v>
      </c>
    </row>
    <row r="38" customFormat="false" ht="12.75" hidden="false" customHeight="false" outlineLevel="0" collapsed="false">
      <c r="E38" s="16" t="s">
        <v>18</v>
      </c>
      <c r="F38" s="17" t="n">
        <v>200</v>
      </c>
      <c r="G38" s="1" t="n">
        <v>16574.1081947847</v>
      </c>
      <c r="H38" s="1" t="n">
        <v>17999.3040077198</v>
      </c>
      <c r="I38" s="1" t="n">
        <v>19439.9195830168</v>
      </c>
      <c r="J38" s="1" t="n">
        <v>20896.1674136151</v>
      </c>
      <c r="K38" s="1" t="n">
        <v>22368.2634870033</v>
      </c>
      <c r="L38" s="1" t="n">
        <v>23856.4273508247</v>
      </c>
      <c r="M38" s="1" t="n">
        <v>25360.8821798219</v>
      </c>
      <c r="N38" s="1" t="n">
        <v>26881.8548441343</v>
      </c>
      <c r="O38" s="1" t="n">
        <v>28419.5759789924</v>
      </c>
      <c r="P38" s="1" t="n">
        <v>29974.2800558255</v>
      </c>
      <c r="Q38" s="1" t="n">
        <v>31546.2054548214</v>
      </c>
      <c r="R38" s="1" t="n">
        <v>33135.5945389645</v>
      </c>
      <c r="S38" s="1" t="n">
        <v>34742.6937295809</v>
      </c>
    </row>
    <row r="39" customFormat="false" ht="12.75" hidden="false" customHeight="false" outlineLevel="0" collapsed="false">
      <c r="F39" s="17" t="n">
        <v>225</v>
      </c>
      <c r="G39" s="1" t="n">
        <v>17182.2211801372</v>
      </c>
      <c r="H39" s="1" t="n">
        <v>18607.4169930723</v>
      </c>
      <c r="I39" s="1" t="n">
        <v>20048.0325683692</v>
      </c>
      <c r="J39" s="1" t="n">
        <v>21504.2803989676</v>
      </c>
      <c r="K39" s="1" t="n">
        <v>22976.3764723557</v>
      </c>
      <c r="L39" s="1" t="n">
        <v>24464.5403361772</v>
      </c>
      <c r="M39" s="1" t="n">
        <v>25968.9951651744</v>
      </c>
      <c r="N39" s="1" t="n">
        <v>27489.9678294868</v>
      </c>
      <c r="O39" s="1" t="n">
        <v>29027.6889643449</v>
      </c>
      <c r="P39" s="1" t="n">
        <v>30582.393041178</v>
      </c>
      <c r="Q39" s="1" t="n">
        <v>32154.3184401739</v>
      </c>
      <c r="R39" s="1" t="n">
        <v>33743.707524317</v>
      </c>
      <c r="S39" s="1" t="n">
        <v>35350.8067149333</v>
      </c>
    </row>
    <row r="40" customFormat="false" ht="12.75" hidden="false" customHeight="false" outlineLevel="0" collapsed="false">
      <c r="F40" s="17" t="n">
        <v>250</v>
      </c>
      <c r="G40" s="1" t="n">
        <v>17791.9294995084</v>
      </c>
      <c r="H40" s="1" t="n">
        <v>19217.1253124435</v>
      </c>
      <c r="I40" s="1" t="n">
        <v>20657.7408877403</v>
      </c>
      <c r="J40" s="1" t="n">
        <v>22113.9887183387</v>
      </c>
      <c r="K40" s="1" t="n">
        <v>23586.0847917268</v>
      </c>
      <c r="L40" s="1" t="n">
        <v>25074.2486555482</v>
      </c>
      <c r="M40" s="1" t="n">
        <v>26578.7034845454</v>
      </c>
      <c r="N40" s="1" t="n">
        <v>28099.6761488579</v>
      </c>
      <c r="O40" s="1" t="n">
        <v>29637.397283716</v>
      </c>
      <c r="P40" s="1" t="n">
        <v>31192.1013605491</v>
      </c>
      <c r="Q40" s="1" t="n">
        <v>32764.026759545</v>
      </c>
      <c r="R40" s="1" t="n">
        <v>34353.4158436881</v>
      </c>
      <c r="S40" s="1" t="n">
        <v>35960.5150343045</v>
      </c>
    </row>
    <row r="41" customFormat="false" ht="12.75" hidden="false" customHeight="false" outlineLevel="0" collapsed="false">
      <c r="F41" s="17" t="n">
        <v>275</v>
      </c>
      <c r="G41" s="1" t="n">
        <v>18403.2384715054</v>
      </c>
      <c r="H41" s="1" t="n">
        <v>19828.4342844404</v>
      </c>
      <c r="I41" s="1" t="n">
        <v>21269.0498597373</v>
      </c>
      <c r="J41" s="1" t="n">
        <v>22725.2976903357</v>
      </c>
      <c r="K41" s="1" t="n">
        <v>24197.3937637238</v>
      </c>
      <c r="L41" s="1" t="n">
        <v>25685.5576275452</v>
      </c>
      <c r="M41" s="1" t="n">
        <v>27190.0124565424</v>
      </c>
      <c r="N41" s="1" t="n">
        <v>28710.9851208548</v>
      </c>
      <c r="O41" s="1" t="n">
        <v>30248.706255713</v>
      </c>
      <c r="P41" s="1" t="n">
        <v>31803.410332546</v>
      </c>
      <c r="Q41" s="1" t="n">
        <v>33375.335731542</v>
      </c>
      <c r="R41" s="1" t="n">
        <v>34964.7248156851</v>
      </c>
      <c r="S41" s="1" t="n">
        <v>36571.8240063014</v>
      </c>
    </row>
    <row r="42" customFormat="false" ht="12.75" hidden="false" customHeight="false" outlineLevel="0" collapsed="false">
      <c r="F42" s="17" t="n">
        <v>300</v>
      </c>
      <c r="G42" s="1" t="n">
        <v>19016.1534358883</v>
      </c>
      <c r="H42" s="1" t="n">
        <v>20441.3492488233</v>
      </c>
      <c r="I42" s="1" t="n">
        <v>21881.9648241202</v>
      </c>
      <c r="J42" s="1" t="n">
        <v>23338.2126547186</v>
      </c>
      <c r="K42" s="1" t="n">
        <v>24810.3087281067</v>
      </c>
      <c r="L42" s="1" t="n">
        <v>26298.4725919281</v>
      </c>
      <c r="M42" s="1" t="n">
        <v>27802.9274209254</v>
      </c>
      <c r="N42" s="1" t="n">
        <v>29323.9000852377</v>
      </c>
      <c r="O42" s="1" t="n">
        <v>30861.6212200959</v>
      </c>
      <c r="P42" s="1" t="n">
        <v>32416.325296929</v>
      </c>
      <c r="Q42" s="1" t="n">
        <v>33988.2506959249</v>
      </c>
      <c r="R42" s="1" t="n">
        <v>35577.639780068</v>
      </c>
      <c r="S42" s="1" t="n">
        <v>37184.7389706844</v>
      </c>
    </row>
    <row r="43" customFormat="false" ht="12.75" hidden="false" customHeight="false" outlineLevel="0" collapsed="false">
      <c r="F43" s="17" t="n">
        <v>325</v>
      </c>
      <c r="G43" s="1" t="n">
        <v>19630.679753667</v>
      </c>
      <c r="H43" s="1" t="n">
        <v>21055.875566602</v>
      </c>
      <c r="I43" s="1" t="n">
        <v>22496.4911418989</v>
      </c>
      <c r="J43" s="1" t="n">
        <v>23952.7389724973</v>
      </c>
      <c r="K43" s="1" t="n">
        <v>25424.8350458855</v>
      </c>
      <c r="L43" s="1" t="n">
        <v>26912.9989097068</v>
      </c>
      <c r="M43" s="1" t="n">
        <v>28417.4537387041</v>
      </c>
      <c r="N43" s="1" t="n">
        <v>29938.4264030165</v>
      </c>
      <c r="O43" s="1" t="n">
        <v>31476.1475378746</v>
      </c>
      <c r="P43" s="1" t="n">
        <v>33030.8516147077</v>
      </c>
      <c r="Q43" s="1" t="n">
        <v>34602.7770137036</v>
      </c>
      <c r="R43" s="1" t="n">
        <v>36192.1660978467</v>
      </c>
      <c r="S43" s="1" t="n">
        <v>37799.2652884631</v>
      </c>
    </row>
    <row r="44" customFormat="false" ht="12.75" hidden="false" customHeight="false" outlineLevel="0" collapsed="false">
      <c r="F44" s="17" t="n">
        <v>350</v>
      </c>
      <c r="G44" s="1" t="n">
        <v>20246.8228071996</v>
      </c>
      <c r="H44" s="1" t="n">
        <v>21672.0186201346</v>
      </c>
      <c r="I44" s="1" t="n">
        <v>23112.6341954316</v>
      </c>
      <c r="J44" s="1" t="n">
        <v>24568.8820260298</v>
      </c>
      <c r="K44" s="1" t="n">
        <v>26040.978099418</v>
      </c>
      <c r="L44" s="1" t="n">
        <v>27529.1419632394</v>
      </c>
      <c r="M44" s="1" t="n">
        <v>29033.5967922366</v>
      </c>
      <c r="N44" s="1" t="n">
        <v>30554.5694565491</v>
      </c>
      <c r="O44" s="1" t="n">
        <v>32092.2905914072</v>
      </c>
      <c r="P44" s="1" t="n">
        <v>33646.9946682403</v>
      </c>
      <c r="Q44" s="1" t="n">
        <v>35218.9200672362</v>
      </c>
      <c r="R44" s="1" t="n">
        <v>36808.3091513794</v>
      </c>
      <c r="S44" s="1" t="n">
        <v>38415.4083419956</v>
      </c>
    </row>
    <row r="45" customFormat="false" ht="12.75" hidden="false" customHeight="false" outlineLevel="0" collapsed="false">
      <c r="F45" s="17" t="n">
        <v>375</v>
      </c>
      <c r="G45" s="1" t="n">
        <v>20864.5880002891</v>
      </c>
      <c r="H45" s="1" t="n">
        <v>22289.7838132241</v>
      </c>
      <c r="I45" s="1" t="n">
        <v>23730.3993885211</v>
      </c>
      <c r="J45" s="1" t="n">
        <v>25186.6472191194</v>
      </c>
      <c r="K45" s="1" t="n">
        <v>26658.7432925075</v>
      </c>
      <c r="L45" s="1" t="n">
        <v>28146.907156329</v>
      </c>
      <c r="M45" s="1" t="n">
        <v>29651.3619853262</v>
      </c>
      <c r="N45" s="1" t="n">
        <v>31172.3346496386</v>
      </c>
      <c r="O45" s="1" t="n">
        <v>32710.0557844968</v>
      </c>
      <c r="P45" s="1" t="n">
        <v>34264.7598613298</v>
      </c>
      <c r="Q45" s="1" t="n">
        <v>35836.6852603257</v>
      </c>
      <c r="R45" s="1" t="n">
        <v>37426.0743444688</v>
      </c>
      <c r="S45" s="1" t="n">
        <v>39033.1735350852</v>
      </c>
    </row>
    <row r="46" customFormat="false" ht="12.75" hidden="false" customHeight="false" outlineLevel="0" collapsed="false">
      <c r="F46" s="17" t="n">
        <v>400</v>
      </c>
      <c r="G46" s="1" t="n">
        <v>21483.9807582806</v>
      </c>
      <c r="H46" s="1" t="n">
        <v>22909.1765712156</v>
      </c>
      <c r="I46" s="1" t="n">
        <v>24349.7921465125</v>
      </c>
      <c r="J46" s="1" t="n">
        <v>25806.0399771109</v>
      </c>
      <c r="K46" s="1" t="n">
        <v>27278.136050499</v>
      </c>
      <c r="L46" s="1" t="n">
        <v>28766.2999143204</v>
      </c>
      <c r="M46" s="1" t="n">
        <v>30270.7547433176</v>
      </c>
      <c r="N46" s="1" t="n">
        <v>31791.72740763</v>
      </c>
      <c r="O46" s="1" t="n">
        <v>33329.4485424882</v>
      </c>
      <c r="P46" s="1" t="n">
        <v>34884.1526193212</v>
      </c>
      <c r="Q46" s="1" t="n">
        <v>36456.0780183172</v>
      </c>
      <c r="R46" s="1" t="n">
        <v>38045.4671024602</v>
      </c>
      <c r="S46" s="1" t="n">
        <v>39652.5662930766</v>
      </c>
    </row>
    <row r="47" customFormat="false" ht="12.75" hidden="false" customHeight="false" outlineLevel="0" collapsed="false">
      <c r="F47" s="17" t="n">
        <v>425</v>
      </c>
      <c r="G47" s="1" t="n">
        <v>22105.0065281611</v>
      </c>
      <c r="H47" s="1" t="n">
        <v>23530.2023410961</v>
      </c>
      <c r="I47" s="1" t="n">
        <v>24970.817916393</v>
      </c>
      <c r="J47" s="1" t="n">
        <v>26427.0657469914</v>
      </c>
      <c r="K47" s="1" t="n">
        <v>27899.1618203795</v>
      </c>
      <c r="L47" s="1" t="n">
        <v>29387.325684201</v>
      </c>
      <c r="M47" s="1" t="n">
        <v>30891.7805131982</v>
      </c>
      <c r="N47" s="1" t="n">
        <v>32412.7531775106</v>
      </c>
      <c r="O47" s="1" t="n">
        <v>33950.4743123688</v>
      </c>
      <c r="P47" s="1" t="n">
        <v>35505.1783892018</v>
      </c>
      <c r="Q47" s="1" t="n">
        <v>37077.1037881977</v>
      </c>
      <c r="R47" s="1" t="n">
        <v>38666.4928723408</v>
      </c>
      <c r="S47" s="1" t="n">
        <v>40273.5920629572</v>
      </c>
    </row>
    <row r="48" customFormat="false" ht="12.75" hidden="false" customHeight="false" outlineLevel="0" collapsed="false">
      <c r="F48" s="17" t="n">
        <v>450</v>
      </c>
      <c r="G48" s="1" t="n">
        <v>22727.6707786595</v>
      </c>
      <c r="H48" s="1" t="n">
        <v>24152.8665915945</v>
      </c>
      <c r="I48" s="1" t="n">
        <v>25593.4821668915</v>
      </c>
      <c r="J48" s="1" t="n">
        <v>27049.7299974898</v>
      </c>
      <c r="K48" s="1" t="n">
        <v>28521.826070878</v>
      </c>
      <c r="L48" s="1" t="n">
        <v>30009.9899346994</v>
      </c>
      <c r="M48" s="1" t="n">
        <v>31514.4447636966</v>
      </c>
      <c r="N48" s="1" t="n">
        <v>33035.417428009</v>
      </c>
      <c r="O48" s="1" t="n">
        <v>34573.1385628672</v>
      </c>
      <c r="P48" s="1" t="n">
        <v>36127.8426397002</v>
      </c>
      <c r="Q48" s="1" t="n">
        <v>37699.7680386961</v>
      </c>
      <c r="R48" s="1" t="n">
        <v>39289.1571228392</v>
      </c>
      <c r="S48" s="1" t="n">
        <v>40896.2563134556</v>
      </c>
    </row>
    <row r="49" customFormat="false" ht="12.75" hidden="false" customHeight="false" outlineLevel="0" collapsed="false">
      <c r="F49" s="17" t="n">
        <v>475</v>
      </c>
      <c r="G49" s="1" t="n">
        <v>23351.9790003442</v>
      </c>
      <c r="H49" s="1" t="n">
        <v>24777.1748132792</v>
      </c>
      <c r="I49" s="1" t="n">
        <v>26217.7903885761</v>
      </c>
      <c r="J49" s="1" t="n">
        <v>27674.0382191745</v>
      </c>
      <c r="K49" s="1" t="n">
        <v>29146.1342925627</v>
      </c>
      <c r="L49" s="1" t="n">
        <v>30634.298156384</v>
      </c>
      <c r="M49" s="1" t="n">
        <v>32138.7529853813</v>
      </c>
      <c r="N49" s="1" t="n">
        <v>33659.7256496936</v>
      </c>
      <c r="O49" s="1" t="n">
        <v>35197.4467845519</v>
      </c>
      <c r="P49" s="1" t="n">
        <v>36752.1508613848</v>
      </c>
      <c r="Q49" s="1" t="n">
        <v>38324.0762603808</v>
      </c>
      <c r="R49" s="1" t="n">
        <v>39913.4653445239</v>
      </c>
      <c r="S49" s="1" t="n">
        <v>41520.5645351403</v>
      </c>
    </row>
    <row r="50" customFormat="false" ht="12.75" hidden="false" customHeight="false" outlineLevel="0" collapsed="false">
      <c r="F50" s="17" t="n">
        <v>500</v>
      </c>
      <c r="G50" s="1" t="n">
        <v>23977.9367057223</v>
      </c>
      <c r="H50" s="1" t="n">
        <v>25403.1325186574</v>
      </c>
      <c r="I50" s="1" t="n">
        <v>26843.7480939543</v>
      </c>
      <c r="J50" s="1" t="n">
        <v>28299.9959245526</v>
      </c>
      <c r="K50" s="1" t="n">
        <v>29772.0919979408</v>
      </c>
      <c r="L50" s="1" t="n">
        <v>31260.2558617623</v>
      </c>
      <c r="M50" s="1" t="n">
        <v>32764.7106907594</v>
      </c>
      <c r="N50" s="1" t="n">
        <v>34285.6833550718</v>
      </c>
      <c r="O50" s="1" t="n">
        <v>35823.40448993</v>
      </c>
      <c r="P50" s="1" t="n">
        <v>37378.108566763</v>
      </c>
      <c r="Q50" s="1" t="n">
        <v>38950.0339657589</v>
      </c>
      <c r="R50" s="1" t="n">
        <v>40539.423049902</v>
      </c>
      <c r="S50" s="1" t="n">
        <v>42146.5222405184</v>
      </c>
    </row>
    <row r="51" customFormat="false" ht="12.75" hidden="false" customHeight="false" outlineLevel="0" collapsed="false">
      <c r="F51" s="17" t="n">
        <v>525</v>
      </c>
      <c r="G51" s="1" t="n">
        <v>24605.5494293432</v>
      </c>
      <c r="H51" s="1" t="n">
        <v>26030.7452422783</v>
      </c>
      <c r="I51" s="1" t="n">
        <v>27471.3608175752</v>
      </c>
      <c r="J51" s="1" t="n">
        <v>28927.6086481736</v>
      </c>
      <c r="K51" s="1" t="n">
        <v>30399.7047215617</v>
      </c>
      <c r="L51" s="1" t="n">
        <v>31887.8685853831</v>
      </c>
      <c r="M51" s="1" t="n">
        <v>33392.3234143803</v>
      </c>
      <c r="N51" s="1" t="n">
        <v>34913.2960786928</v>
      </c>
      <c r="O51" s="1" t="n">
        <v>36451.0172135509</v>
      </c>
      <c r="P51" s="1" t="n">
        <v>38005.7212903839</v>
      </c>
      <c r="Q51" s="1" t="n">
        <v>39577.6466893799</v>
      </c>
      <c r="R51" s="1" t="n">
        <v>41167.035773523</v>
      </c>
      <c r="S51" s="1" t="n">
        <v>42774.1349641393</v>
      </c>
    </row>
    <row r="52" customFormat="false" ht="12.75" hidden="false" customHeight="false" outlineLevel="0" collapsed="false">
      <c r="F52" s="17" t="n">
        <v>550</v>
      </c>
      <c r="G52" s="1" t="n">
        <v>25234.8227278981</v>
      </c>
      <c r="H52" s="1" t="n">
        <v>26660.0185408332</v>
      </c>
      <c r="I52" s="1" t="n">
        <v>28100.6341161301</v>
      </c>
      <c r="J52" s="1" t="n">
        <v>29556.8819467284</v>
      </c>
      <c r="K52" s="1" t="n">
        <v>31028.9780201166</v>
      </c>
      <c r="L52" s="1" t="n">
        <v>32517.141883938</v>
      </c>
      <c r="M52" s="1" t="n">
        <v>34021.5967129353</v>
      </c>
      <c r="N52" s="1" t="n">
        <v>35542.5693772476</v>
      </c>
      <c r="O52" s="1" t="n">
        <v>37080.2905121059</v>
      </c>
      <c r="P52" s="1" t="n">
        <v>38634.9945889389</v>
      </c>
      <c r="Q52" s="1" t="n">
        <v>40206.9199879348</v>
      </c>
      <c r="R52" s="1" t="n">
        <v>41796.3090720779</v>
      </c>
      <c r="S52" s="1" t="n">
        <v>43403.4082626942</v>
      </c>
    </row>
    <row r="53" customFormat="false" ht="12.75" hidden="false" customHeight="false" outlineLevel="0" collapsed="false">
      <c r="F53" s="17" t="n">
        <v>575</v>
      </c>
      <c r="G53" s="1" t="n">
        <v>25865.762180321</v>
      </c>
      <c r="H53" s="1" t="n">
        <v>27290.957993256</v>
      </c>
      <c r="I53" s="1" t="n">
        <v>28731.5735685529</v>
      </c>
      <c r="J53" s="1" t="n">
        <v>30187.8213991513</v>
      </c>
      <c r="K53" s="1" t="n">
        <v>31659.9174725394</v>
      </c>
      <c r="L53" s="1" t="n">
        <v>33148.0813363609</v>
      </c>
      <c r="M53" s="1" t="n">
        <v>34652.5361653581</v>
      </c>
      <c r="N53" s="1" t="n">
        <v>36173.5088296705</v>
      </c>
      <c r="O53" s="1" t="n">
        <v>37711.2299645287</v>
      </c>
      <c r="P53" s="1" t="n">
        <v>39265.9340413616</v>
      </c>
      <c r="Q53" s="1" t="n">
        <v>40837.8594403576</v>
      </c>
      <c r="R53" s="1" t="n">
        <v>42427.2485245007</v>
      </c>
      <c r="S53" s="1" t="n">
        <v>44034.347715117</v>
      </c>
    </row>
    <row r="54" customFormat="false" ht="12.75" hidden="false" customHeight="false" outlineLevel="0" collapsed="false">
      <c r="F54" s="17" t="n">
        <v>600</v>
      </c>
      <c r="G54" s="1" t="n">
        <v>26498.3733878909</v>
      </c>
      <c r="H54" s="1" t="n">
        <v>27923.569200826</v>
      </c>
      <c r="I54" s="1" t="n">
        <v>29364.1847761229</v>
      </c>
      <c r="J54" s="1" t="n">
        <v>30820.4326067213</v>
      </c>
      <c r="K54" s="1" t="n">
        <v>32292.5286801094</v>
      </c>
      <c r="L54" s="1" t="n">
        <v>33780.6925439309</v>
      </c>
      <c r="M54" s="1" t="n">
        <v>35285.1473729281</v>
      </c>
      <c r="N54" s="1" t="n">
        <v>36806.1200372404</v>
      </c>
      <c r="O54" s="1" t="n">
        <v>38343.8411720986</v>
      </c>
      <c r="P54" s="1" t="n">
        <v>39898.5452489317</v>
      </c>
      <c r="Q54" s="1" t="n">
        <v>41470.4706479276</v>
      </c>
      <c r="R54" s="1" t="n">
        <v>43059.8597320707</v>
      </c>
      <c r="S54" s="1" t="n">
        <v>44666.9589226871</v>
      </c>
    </row>
    <row r="57" customFormat="false" ht="12.75" hidden="false" customHeight="false" outlineLevel="0" collapsed="false">
      <c r="D57" s="0" t="s">
        <v>16</v>
      </c>
    </row>
    <row r="58" customFormat="false" ht="12.75" hidden="false" customHeight="false" outlineLevel="0" collapsed="false">
      <c r="D58" s="0" t="s">
        <v>19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customFormat="false" ht="12.75" hidden="false" customHeight="false" outlineLevel="0" collapsed="false">
      <c r="D59" s="19"/>
      <c r="Q59" s="18"/>
      <c r="R59" s="18"/>
    </row>
    <row r="60" customFormat="false" ht="12.75" hidden="false" customHeight="false" outlineLevel="0" collapsed="false">
      <c r="Q60" s="18"/>
      <c r="R60" s="18"/>
    </row>
    <row r="61" customFormat="false" ht="12.75" hidden="false" customHeight="false" outlineLevel="0" collapsed="false">
      <c r="E61" s="19"/>
      <c r="G61" s="0" t="s">
        <v>3</v>
      </c>
      <c r="Q61" s="18"/>
      <c r="R61" s="18"/>
      <c r="S61" s="18"/>
    </row>
    <row r="62" customFormat="false" ht="12.75" hidden="false" customHeight="false" outlineLevel="0" collapsed="false">
      <c r="E62" s="19"/>
      <c r="F62" s="20" t="e">
        <f aca="false">#REF!</f>
        <v>#REF!</v>
      </c>
      <c r="G62" s="21" t="n">
        <v>0.15</v>
      </c>
      <c r="H62" s="21" t="n">
        <f aca="false">0.01+G62</f>
        <v>0.16</v>
      </c>
      <c r="I62" s="21" t="n">
        <f aca="false">0.01+H62</f>
        <v>0.17</v>
      </c>
      <c r="J62" s="21" t="n">
        <f aca="false">0.01+I62</f>
        <v>0.18</v>
      </c>
      <c r="K62" s="21" t="n">
        <f aca="false">0.01+J62</f>
        <v>0.19</v>
      </c>
      <c r="L62" s="21" t="n">
        <f aca="false">0.01+K62</f>
        <v>0.2</v>
      </c>
      <c r="M62" s="21" t="n">
        <f aca="false">0.01+L62</f>
        <v>0.21</v>
      </c>
      <c r="N62" s="21" t="n">
        <f aca="false">0.01+M62</f>
        <v>0.22</v>
      </c>
      <c r="O62" s="21" t="n">
        <f aca="false">0.01+N62</f>
        <v>0.23</v>
      </c>
      <c r="P62" s="21" t="n">
        <f aca="false">0.01+O62</f>
        <v>0.24</v>
      </c>
      <c r="Q62" s="21" t="n">
        <f aca="false">0.01+P62</f>
        <v>0.25</v>
      </c>
      <c r="R62" s="21" t="n">
        <f aca="false">0.01+Q62</f>
        <v>0.26</v>
      </c>
      <c r="S62" s="21" t="n">
        <f aca="false">0.01+R62</f>
        <v>0.27</v>
      </c>
    </row>
    <row r="63" customFormat="false" ht="12.75" hidden="false" customHeight="false" outlineLevel="0" collapsed="false">
      <c r="E63" s="22" t="s">
        <v>18</v>
      </c>
      <c r="F63" s="17" t="n">
        <v>200</v>
      </c>
      <c r="G63" s="1" t="n">
        <v>82570.2194762043</v>
      </c>
      <c r="H63" s="1" t="n">
        <v>83995.4152891393</v>
      </c>
      <c r="I63" s="1" t="n">
        <v>85436.0308644362</v>
      </c>
      <c r="J63" s="1" t="n">
        <v>86892.2786950345</v>
      </c>
      <c r="K63" s="1" t="n">
        <v>88364.3747684227</v>
      </c>
      <c r="L63" s="1" t="n">
        <v>89852.5386322441</v>
      </c>
      <c r="M63" s="1" t="n">
        <v>91356.9934612414</v>
      </c>
      <c r="N63" s="1" t="n">
        <v>92877.9661255538</v>
      </c>
      <c r="O63" s="1" t="n">
        <v>94415.6872604119</v>
      </c>
      <c r="P63" s="1" t="n">
        <v>95970.391337245</v>
      </c>
      <c r="Q63" s="1" t="n">
        <v>97542.3167362408</v>
      </c>
      <c r="R63" s="1" t="n">
        <v>99131.705820384</v>
      </c>
      <c r="S63" s="1" t="n">
        <v>100738.805011</v>
      </c>
    </row>
    <row r="64" customFormat="false" ht="12.75" hidden="false" customHeight="false" outlineLevel="0" collapsed="false">
      <c r="E64" s="19"/>
      <c r="F64" s="17" t="n">
        <f aca="false">+F63+25</f>
        <v>225</v>
      </c>
      <c r="G64" s="1" t="n">
        <v>83178.3324615567</v>
      </c>
      <c r="H64" s="1" t="n">
        <v>84603.5282744918</v>
      </c>
      <c r="I64" s="1" t="n">
        <v>86044.1438497887</v>
      </c>
      <c r="J64" s="1" t="n">
        <v>87500.3916803871</v>
      </c>
      <c r="K64" s="1" t="n">
        <v>88972.4877537752</v>
      </c>
      <c r="L64" s="1" t="n">
        <v>90460.6516175967</v>
      </c>
      <c r="M64" s="1" t="n">
        <v>91965.1064465938</v>
      </c>
      <c r="N64" s="1" t="n">
        <v>93486.0791109063</v>
      </c>
      <c r="O64" s="1" t="n">
        <v>95023.8002457645</v>
      </c>
      <c r="P64" s="1" t="n">
        <v>96578.5043225975</v>
      </c>
      <c r="Q64" s="1" t="n">
        <v>98150.4297215934</v>
      </c>
      <c r="R64" s="1" t="n">
        <v>99739.8188057365</v>
      </c>
      <c r="S64" s="1" t="n">
        <v>101346.917996353</v>
      </c>
    </row>
    <row r="65" customFormat="false" ht="12.75" hidden="false" customHeight="false" outlineLevel="0" collapsed="false">
      <c r="E65" s="19"/>
      <c r="F65" s="17" t="n">
        <f aca="false">+F64+25</f>
        <v>250</v>
      </c>
      <c r="G65" s="1" t="n">
        <v>83788.0407809279</v>
      </c>
      <c r="H65" s="1" t="n">
        <v>85213.236593863</v>
      </c>
      <c r="I65" s="1" t="n">
        <v>86653.8521691599</v>
      </c>
      <c r="J65" s="1" t="n">
        <v>88110.0999997583</v>
      </c>
      <c r="K65" s="1" t="n">
        <v>89582.1960731463</v>
      </c>
      <c r="L65" s="1" t="n">
        <v>91070.3599369678</v>
      </c>
      <c r="M65" s="1" t="n">
        <v>92574.814765965</v>
      </c>
      <c r="N65" s="1" t="n">
        <v>94095.7874302774</v>
      </c>
      <c r="O65" s="1" t="n">
        <v>95633.5085651356</v>
      </c>
      <c r="P65" s="1" t="n">
        <v>97188.2126419686</v>
      </c>
      <c r="Q65" s="1" t="n">
        <v>98760.1380409646</v>
      </c>
      <c r="R65" s="1" t="n">
        <v>100349.527125108</v>
      </c>
      <c r="S65" s="1" t="n">
        <v>101956.626315724</v>
      </c>
    </row>
    <row r="66" customFormat="false" ht="12.75" hidden="false" customHeight="false" outlineLevel="0" collapsed="false">
      <c r="E66" s="19"/>
      <c r="F66" s="17" t="n">
        <f aca="false">+F65+25</f>
        <v>275</v>
      </c>
      <c r="G66" s="1" t="n">
        <v>84399.3497529249</v>
      </c>
      <c r="H66" s="1" t="n">
        <v>85824.54556586</v>
      </c>
      <c r="I66" s="1" t="n">
        <v>87265.1611411569</v>
      </c>
      <c r="J66" s="1" t="n">
        <v>88721.4089717552</v>
      </c>
      <c r="K66" s="1" t="n">
        <v>90193.5050451434</v>
      </c>
      <c r="L66" s="1" t="n">
        <v>91681.6689089648</v>
      </c>
      <c r="M66" s="1" t="n">
        <v>93186.123737962</v>
      </c>
      <c r="N66" s="1" t="n">
        <v>94707.0964022744</v>
      </c>
      <c r="O66" s="1" t="n">
        <v>96244.8175371327</v>
      </c>
      <c r="P66" s="1" t="n">
        <v>97799.5216139656</v>
      </c>
      <c r="Q66" s="1" t="n">
        <v>99371.4470129615</v>
      </c>
      <c r="R66" s="1" t="n">
        <v>100960.836097105</v>
      </c>
      <c r="S66" s="1" t="n">
        <v>102567.935287721</v>
      </c>
    </row>
    <row r="67" customFormat="false" ht="12.75" hidden="false" customHeight="false" outlineLevel="0" collapsed="false">
      <c r="E67" s="19"/>
      <c r="F67" s="17" t="n">
        <f aca="false">+F66+25</f>
        <v>300</v>
      </c>
      <c r="G67" s="1" t="n">
        <v>85012.2647173078</v>
      </c>
      <c r="H67" s="1" t="n">
        <v>86437.4605302429</v>
      </c>
      <c r="I67" s="1" t="n">
        <v>87878.0761055398</v>
      </c>
      <c r="J67" s="1" t="n">
        <v>89334.3239361381</v>
      </c>
      <c r="K67" s="1" t="n">
        <v>90806.4200095263</v>
      </c>
      <c r="L67" s="1" t="n">
        <v>92294.5838733476</v>
      </c>
      <c r="M67" s="1" t="n">
        <v>93799.0387023449</v>
      </c>
      <c r="N67" s="1" t="n">
        <v>95320.0113666573</v>
      </c>
      <c r="O67" s="1" t="n">
        <v>96857.7325015154</v>
      </c>
      <c r="P67" s="1" t="n">
        <v>98412.4365783485</v>
      </c>
      <c r="Q67" s="1" t="n">
        <v>99984.3619773445</v>
      </c>
      <c r="R67" s="1" t="n">
        <v>101573.751061488</v>
      </c>
      <c r="S67" s="1" t="n">
        <v>103180.850252104</v>
      </c>
    </row>
    <row r="68" customFormat="false" ht="12.75" hidden="false" customHeight="false" outlineLevel="0" collapsed="false">
      <c r="E68" s="19"/>
      <c r="F68" s="17" t="n">
        <f aca="false">+F67+25</f>
        <v>325</v>
      </c>
      <c r="G68" s="1" t="n">
        <v>85626.7910350865</v>
      </c>
      <c r="H68" s="1" t="n">
        <v>87051.9868480216</v>
      </c>
      <c r="I68" s="1" t="n">
        <v>88492.6024233185</v>
      </c>
      <c r="J68" s="1" t="n">
        <v>89948.8502539169</v>
      </c>
      <c r="K68" s="1" t="n">
        <v>91420.946327305</v>
      </c>
      <c r="L68" s="1" t="n">
        <v>92909.1101911264</v>
      </c>
      <c r="M68" s="1" t="n">
        <v>94413.5650201237</v>
      </c>
      <c r="N68" s="1" t="n">
        <v>95934.537684436</v>
      </c>
      <c r="O68" s="1" t="n">
        <v>97472.2588192942</v>
      </c>
      <c r="P68" s="1" t="n">
        <v>99026.9628961273</v>
      </c>
      <c r="Q68" s="1" t="n">
        <v>100598.888295123</v>
      </c>
      <c r="R68" s="1" t="n">
        <v>102188.277379266</v>
      </c>
      <c r="S68" s="1" t="n">
        <v>103795.376569883</v>
      </c>
    </row>
    <row r="69" customFormat="false" ht="12.75" hidden="false" customHeight="false" outlineLevel="0" collapsed="false">
      <c r="E69" s="19"/>
      <c r="F69" s="17" t="n">
        <f aca="false">+F68+25</f>
        <v>350</v>
      </c>
      <c r="G69" s="1" t="n">
        <v>86242.9340886191</v>
      </c>
      <c r="H69" s="1" t="n">
        <v>87668.1299015542</v>
      </c>
      <c r="I69" s="1" t="n">
        <v>89108.7454768511</v>
      </c>
      <c r="J69" s="1" t="n">
        <v>90564.9933074495</v>
      </c>
      <c r="K69" s="1" t="n">
        <v>92037.0893808376</v>
      </c>
      <c r="L69" s="1" t="n">
        <v>93525.253244659</v>
      </c>
      <c r="M69" s="1" t="n">
        <v>95029.7080736562</v>
      </c>
      <c r="N69" s="1" t="n">
        <v>96550.6807379686</v>
      </c>
      <c r="O69" s="1" t="n">
        <v>98088.4018728268</v>
      </c>
      <c r="P69" s="1" t="n">
        <v>99643.1059496598</v>
      </c>
      <c r="Q69" s="1" t="n">
        <v>101215.031348656</v>
      </c>
      <c r="R69" s="1" t="n">
        <v>102804.420432799</v>
      </c>
      <c r="S69" s="1" t="n">
        <v>104411.519623415</v>
      </c>
    </row>
    <row r="70" customFormat="false" ht="12.75" hidden="false" customHeight="false" outlineLevel="0" collapsed="false">
      <c r="E70" s="19"/>
      <c r="F70" s="17" t="n">
        <f aca="false">+F69+25</f>
        <v>375</v>
      </c>
      <c r="G70" s="1" t="n">
        <v>86860.6992817086</v>
      </c>
      <c r="H70" s="1" t="n">
        <v>88285.8950946437</v>
      </c>
      <c r="I70" s="1" t="n">
        <v>89726.5106699406</v>
      </c>
      <c r="J70" s="1" t="n">
        <v>91182.758500539</v>
      </c>
      <c r="K70" s="1" t="n">
        <v>92654.8545739271</v>
      </c>
      <c r="L70" s="1" t="n">
        <v>94143.0184377485</v>
      </c>
      <c r="M70" s="1" t="n">
        <v>95647.4732667457</v>
      </c>
      <c r="N70" s="1" t="n">
        <v>97168.4459310581</v>
      </c>
      <c r="O70" s="1" t="n">
        <v>98706.1670659163</v>
      </c>
      <c r="P70" s="1" t="n">
        <v>100260.871142749</v>
      </c>
      <c r="Q70" s="1" t="n">
        <v>101832.796541745</v>
      </c>
      <c r="R70" s="1" t="n">
        <v>103422.185625888</v>
      </c>
      <c r="S70" s="1" t="n">
        <v>105029.284816505</v>
      </c>
    </row>
    <row r="71" customFormat="false" ht="12.75" hidden="false" customHeight="false" outlineLevel="0" collapsed="false">
      <c r="E71" s="19"/>
      <c r="F71" s="17" t="n">
        <f aca="false">+F70+25</f>
        <v>400</v>
      </c>
      <c r="G71" s="1" t="n">
        <v>87480.0920397</v>
      </c>
      <c r="H71" s="1" t="n">
        <v>88905.2878526351</v>
      </c>
      <c r="I71" s="1" t="n">
        <v>90345.9034279321</v>
      </c>
      <c r="J71" s="1" t="n">
        <v>91802.1512585304</v>
      </c>
      <c r="K71" s="1" t="n">
        <v>93274.2473319185</v>
      </c>
      <c r="L71" s="1" t="n">
        <v>94762.4111957399</v>
      </c>
      <c r="M71" s="1" t="n">
        <v>96266.8660247371</v>
      </c>
      <c r="N71" s="1" t="n">
        <v>97787.8386890495</v>
      </c>
      <c r="O71" s="1" t="n">
        <v>99325.5598239077</v>
      </c>
      <c r="P71" s="1" t="n">
        <v>100880.263900741</v>
      </c>
      <c r="Q71" s="1" t="n">
        <v>102452.189299737</v>
      </c>
      <c r="R71" s="1" t="n">
        <v>104041.57838388</v>
      </c>
      <c r="S71" s="1" t="n">
        <v>105648.677574496</v>
      </c>
    </row>
    <row r="72" customFormat="false" ht="12.75" hidden="false" customHeight="false" outlineLevel="0" collapsed="false">
      <c r="E72" s="19"/>
      <c r="F72" s="17" t="n">
        <f aca="false">+F71+25</f>
        <v>425</v>
      </c>
      <c r="G72" s="1" t="n">
        <v>88101.1178095806</v>
      </c>
      <c r="H72" s="1" t="n">
        <v>89526.3136225156</v>
      </c>
      <c r="I72" s="1" t="n">
        <v>90966.9291978126</v>
      </c>
      <c r="J72" s="1" t="n">
        <v>92423.1770284109</v>
      </c>
      <c r="K72" s="1" t="n">
        <v>93895.2731017991</v>
      </c>
      <c r="L72" s="1" t="n">
        <v>95383.4369656205</v>
      </c>
      <c r="M72" s="1" t="n">
        <v>96887.8917946177</v>
      </c>
      <c r="N72" s="1" t="n">
        <v>98408.8644589301</v>
      </c>
      <c r="O72" s="1" t="n">
        <v>99946.5855937883</v>
      </c>
      <c r="P72" s="1" t="n">
        <v>101501.289670621</v>
      </c>
      <c r="Q72" s="1" t="n">
        <v>103073.215069617</v>
      </c>
      <c r="R72" s="1" t="n">
        <v>104662.60415376</v>
      </c>
      <c r="S72" s="1" t="n">
        <v>106269.703344377</v>
      </c>
    </row>
    <row r="73" customFormat="false" ht="12.75" hidden="false" customHeight="false" outlineLevel="0" collapsed="false">
      <c r="E73" s="19"/>
      <c r="F73" s="17" t="n">
        <f aca="false">+F72+25</f>
        <v>450</v>
      </c>
      <c r="G73" s="1" t="n">
        <v>88723.7820600791</v>
      </c>
      <c r="H73" s="1" t="n">
        <v>90148.9778730141</v>
      </c>
      <c r="I73" s="1" t="n">
        <v>91589.593448311</v>
      </c>
      <c r="J73" s="1" t="n">
        <v>93045.8412789094</v>
      </c>
      <c r="K73" s="1" t="n">
        <v>94517.9373522975</v>
      </c>
      <c r="L73" s="1" t="n">
        <v>96006.1012161189</v>
      </c>
      <c r="M73" s="1" t="n">
        <v>97510.5560451161</v>
      </c>
      <c r="N73" s="1" t="n">
        <v>99031.5287094286</v>
      </c>
      <c r="O73" s="1" t="n">
        <v>100569.249844287</v>
      </c>
      <c r="P73" s="1" t="n">
        <v>102123.95392112</v>
      </c>
      <c r="Q73" s="1" t="n">
        <v>103695.879320116</v>
      </c>
      <c r="R73" s="1" t="n">
        <v>105285.268404259</v>
      </c>
      <c r="S73" s="1" t="n">
        <v>106892.367594875</v>
      </c>
    </row>
    <row r="74" customFormat="false" ht="12.75" hidden="false" customHeight="false" outlineLevel="0" collapsed="false">
      <c r="E74" s="19"/>
      <c r="F74" s="17" t="n">
        <f aca="false">+F73+25</f>
        <v>475</v>
      </c>
      <c r="G74" s="1" t="n">
        <v>89348.0902817637</v>
      </c>
      <c r="H74" s="1" t="n">
        <v>90773.2860946988</v>
      </c>
      <c r="I74" s="1" t="n">
        <v>92213.9016699957</v>
      </c>
      <c r="J74" s="1" t="n">
        <v>93670.149500594</v>
      </c>
      <c r="K74" s="1" t="n">
        <v>95142.2455739822</v>
      </c>
      <c r="L74" s="1" t="n">
        <v>96630.4094378036</v>
      </c>
      <c r="M74" s="1" t="n">
        <v>98134.8642668008</v>
      </c>
      <c r="N74" s="1" t="n">
        <v>99655.8369311132</v>
      </c>
      <c r="O74" s="1" t="n">
        <v>101193.558065971</v>
      </c>
      <c r="P74" s="1" t="n">
        <v>102748.262142804</v>
      </c>
      <c r="Q74" s="1" t="n">
        <v>104320.1875418</v>
      </c>
      <c r="R74" s="1" t="n">
        <v>105909.576625943</v>
      </c>
      <c r="S74" s="1" t="n">
        <v>107516.67581656</v>
      </c>
    </row>
    <row r="75" customFormat="false" ht="12.75" hidden="false" customHeight="false" outlineLevel="0" collapsed="false">
      <c r="E75" s="19"/>
      <c r="F75" s="17" t="n">
        <f aca="false">+F74+25</f>
        <v>500</v>
      </c>
      <c r="G75" s="1" t="n">
        <v>89974.0479871418</v>
      </c>
      <c r="H75" s="1" t="n">
        <v>91399.2438000769</v>
      </c>
      <c r="I75" s="1" t="n">
        <v>92839.8593753738</v>
      </c>
      <c r="J75" s="1" t="n">
        <v>94296.1072059722</v>
      </c>
      <c r="K75" s="1" t="n">
        <v>95768.2032793603</v>
      </c>
      <c r="L75" s="1" t="n">
        <v>97256.3671431817</v>
      </c>
      <c r="M75" s="1" t="n">
        <v>98760.8219721789</v>
      </c>
      <c r="N75" s="1" t="n">
        <v>100281.794636491</v>
      </c>
      <c r="O75" s="1" t="n">
        <v>101819.515771349</v>
      </c>
      <c r="P75" s="1" t="n">
        <v>103374.219848183</v>
      </c>
      <c r="Q75" s="1" t="n">
        <v>104946.145247178</v>
      </c>
      <c r="R75" s="1" t="n">
        <v>106535.534331322</v>
      </c>
      <c r="S75" s="1" t="n">
        <v>108142.633521938</v>
      </c>
    </row>
    <row r="76" customFormat="false" ht="12.75" hidden="false" customHeight="false" outlineLevel="0" collapsed="false">
      <c r="E76" s="19"/>
      <c r="F76" s="17" t="n">
        <f aca="false">+F75+25</f>
        <v>525</v>
      </c>
      <c r="G76" s="1" t="n">
        <v>90601.6607107628</v>
      </c>
      <c r="H76" s="1" t="n">
        <v>92026.8565236979</v>
      </c>
      <c r="I76" s="1" t="n">
        <v>93467.4720989948</v>
      </c>
      <c r="J76" s="1" t="n">
        <v>94923.7199295932</v>
      </c>
      <c r="K76" s="1" t="n">
        <v>96395.8160029813</v>
      </c>
      <c r="L76" s="1" t="n">
        <v>97883.9798668027</v>
      </c>
      <c r="M76" s="1" t="n">
        <v>99388.4346957999</v>
      </c>
      <c r="N76" s="1" t="n">
        <v>100909.407360112</v>
      </c>
      <c r="O76" s="1" t="n">
        <v>102447.128494971</v>
      </c>
      <c r="P76" s="1" t="n">
        <v>104001.832571804</v>
      </c>
      <c r="Q76" s="1" t="n">
        <v>105573.757970799</v>
      </c>
      <c r="R76" s="1" t="n">
        <v>107163.147054943</v>
      </c>
      <c r="S76" s="1" t="n">
        <v>108770.246245559</v>
      </c>
    </row>
    <row r="77" customFormat="false" ht="12.75" hidden="false" customHeight="false" outlineLevel="0" collapsed="false">
      <c r="E77" s="19"/>
      <c r="F77" s="17" t="n">
        <f aca="false">+F76+25</f>
        <v>550</v>
      </c>
      <c r="G77" s="1" t="n">
        <v>91230.9340093176</v>
      </c>
      <c r="H77" s="1" t="n">
        <v>92656.1298222527</v>
      </c>
      <c r="I77" s="1" t="n">
        <v>94096.7453975496</v>
      </c>
      <c r="J77" s="1" t="n">
        <v>95552.9932281479</v>
      </c>
      <c r="K77" s="1" t="n">
        <v>97025.0893015361</v>
      </c>
      <c r="L77" s="1" t="n">
        <v>98513.2531653575</v>
      </c>
      <c r="M77" s="1" t="n">
        <v>100017.707994355</v>
      </c>
      <c r="N77" s="1" t="n">
        <v>101538.680658667</v>
      </c>
      <c r="O77" s="1" t="n">
        <v>103076.401793525</v>
      </c>
      <c r="P77" s="1" t="n">
        <v>104631.105870358</v>
      </c>
      <c r="Q77" s="1" t="n">
        <v>106203.031269354</v>
      </c>
      <c r="R77" s="1" t="n">
        <v>107792.420353497</v>
      </c>
      <c r="S77" s="1" t="n">
        <v>109399.519544114</v>
      </c>
    </row>
    <row r="78" customFormat="false" ht="12.75" hidden="false" customHeight="false" outlineLevel="0" collapsed="false">
      <c r="E78" s="19"/>
      <c r="F78" s="17" t="n">
        <f aca="false">+F77+25</f>
        <v>575</v>
      </c>
      <c r="G78" s="1" t="n">
        <v>91861.8734617405</v>
      </c>
      <c r="H78" s="1" t="n">
        <v>93287.0692746755</v>
      </c>
      <c r="I78" s="1" t="n">
        <v>94727.6848499725</v>
      </c>
      <c r="J78" s="1" t="n">
        <v>96183.9326805708</v>
      </c>
      <c r="K78" s="1" t="n">
        <v>97656.028753959</v>
      </c>
      <c r="L78" s="1" t="n">
        <v>99144.1926177804</v>
      </c>
      <c r="M78" s="1" t="n">
        <v>100648.647446778</v>
      </c>
      <c r="N78" s="1" t="n">
        <v>102169.62011109</v>
      </c>
      <c r="O78" s="1" t="n">
        <v>103707.341245948</v>
      </c>
      <c r="P78" s="1" t="n">
        <v>105262.045322781</v>
      </c>
      <c r="Q78" s="1" t="n">
        <v>106833.970721777</v>
      </c>
      <c r="R78" s="1" t="n">
        <v>108423.35980592</v>
      </c>
      <c r="S78" s="1" t="n">
        <v>110030.458996537</v>
      </c>
    </row>
    <row r="79" customFormat="false" ht="12.75" hidden="false" customHeight="false" outlineLevel="0" collapsed="false">
      <c r="E79" s="19"/>
      <c r="F79" s="17" t="n">
        <f aca="false">+F78+25</f>
        <v>600</v>
      </c>
      <c r="G79" s="1" t="n">
        <v>92494.4846693105</v>
      </c>
      <c r="H79" s="1" t="n">
        <v>93919.6804822455</v>
      </c>
      <c r="I79" s="1" t="n">
        <v>95360.2960575425</v>
      </c>
      <c r="J79" s="1" t="n">
        <v>96816.5438881408</v>
      </c>
      <c r="K79" s="1" t="n">
        <v>98288.639961529</v>
      </c>
      <c r="L79" s="1" t="n">
        <v>99776.8038253504</v>
      </c>
      <c r="M79" s="1" t="n">
        <v>101281.258654348</v>
      </c>
      <c r="N79" s="1" t="n">
        <v>102802.23131866</v>
      </c>
      <c r="O79" s="1" t="n">
        <v>104339.952453518</v>
      </c>
      <c r="P79" s="1" t="n">
        <v>105894.656530351</v>
      </c>
      <c r="Q79" s="1" t="n">
        <v>107466.581929347</v>
      </c>
      <c r="R79" s="1" t="n">
        <v>109055.97101349</v>
      </c>
      <c r="S79" s="1" t="n">
        <v>110663.070204107</v>
      </c>
    </row>
    <row r="88" customFormat="false" ht="15.75" hidden="false" customHeight="false" outlineLevel="0" collapsed="false">
      <c r="A88" s="23" t="s">
        <v>20</v>
      </c>
    </row>
    <row r="90" customFormat="false" ht="15.75" hidden="false" customHeight="false" outlineLevel="0" collapsed="false">
      <c r="C90" s="24" t="s">
        <v>3</v>
      </c>
      <c r="D90" s="24"/>
      <c r="E90" s="24" t="s">
        <v>21</v>
      </c>
      <c r="G90" s="25"/>
    </row>
    <row r="91" customFormat="false" ht="12.75" hidden="false" customHeight="false" outlineLevel="0" collapsed="false">
      <c r="E91" s="0" t="n">
        <f aca="false">Sheet2!AD43</f>
        <v>72901.886266092</v>
      </c>
    </row>
    <row r="92" customFormat="false" ht="15.75" hidden="false" customHeight="false" outlineLevel="0" collapsed="false">
      <c r="D92" s="26" t="n">
        <v>0.15</v>
      </c>
      <c r="E92" s="27" t="n">
        <v>17533.2908146655</v>
      </c>
    </row>
    <row r="93" customFormat="false" ht="15.75" hidden="false" customHeight="false" outlineLevel="0" collapsed="false">
      <c r="D93" s="26" t="n">
        <v>0.16</v>
      </c>
      <c r="E93" s="27" t="n">
        <v>18958.4866276005</v>
      </c>
    </row>
    <row r="94" customFormat="false" ht="15.75" hidden="false" customHeight="false" outlineLevel="0" collapsed="false">
      <c r="D94" s="26" t="n">
        <v>0.17</v>
      </c>
      <c r="E94" s="27" t="n">
        <v>20399.1022028975</v>
      </c>
    </row>
    <row r="95" customFormat="false" ht="15.75" hidden="false" customHeight="false" outlineLevel="0" collapsed="false">
      <c r="D95" s="26" t="n">
        <v>0.18</v>
      </c>
      <c r="E95" s="27" t="n">
        <v>21855.3500334958</v>
      </c>
    </row>
    <row r="96" customFormat="false" ht="15.75" hidden="false" customHeight="false" outlineLevel="0" collapsed="false">
      <c r="D96" s="26" t="n">
        <v>0.19</v>
      </c>
      <c r="E96" s="27" t="n">
        <v>23327.446106884</v>
      </c>
    </row>
    <row r="97" customFormat="false" ht="15.75" hidden="false" customHeight="false" outlineLevel="0" collapsed="false">
      <c r="D97" s="26" t="n">
        <v>0.2</v>
      </c>
      <c r="E97" s="27" t="n">
        <v>24815.6099707054</v>
      </c>
    </row>
    <row r="98" customFormat="false" ht="15.75" hidden="false" customHeight="false" outlineLevel="0" collapsed="false">
      <c r="D98" s="26" t="n">
        <v>0.21</v>
      </c>
      <c r="E98" s="27" t="n">
        <v>26320.0647997026</v>
      </c>
    </row>
    <row r="99" customFormat="false" ht="15.75" hidden="false" customHeight="false" outlineLevel="0" collapsed="false">
      <c r="D99" s="26" t="n">
        <v>0.22</v>
      </c>
      <c r="E99" s="27" t="n">
        <v>27841.037464015</v>
      </c>
    </row>
    <row r="100" customFormat="false" ht="15.75" hidden="false" customHeight="false" outlineLevel="0" collapsed="false">
      <c r="D100" s="26" t="n">
        <v>0.23</v>
      </c>
      <c r="E100" s="27" t="n">
        <v>29378.7585988732</v>
      </c>
    </row>
    <row r="101" customFormat="false" ht="15.75" hidden="false" customHeight="false" outlineLevel="0" collapsed="false">
      <c r="D101" s="26" t="n">
        <v>0.24</v>
      </c>
      <c r="E101" s="27" t="n">
        <v>30933.4626757062</v>
      </c>
    </row>
    <row r="102" customFormat="false" ht="15.75" hidden="false" customHeight="false" outlineLevel="0" collapsed="false">
      <c r="D102" s="26" t="n">
        <v>0.25</v>
      </c>
      <c r="E102" s="27" t="n">
        <v>32505.3880747021</v>
      </c>
    </row>
    <row r="103" customFormat="false" ht="15.75" hidden="false" customHeight="false" outlineLevel="0" collapsed="false">
      <c r="D103" s="26" t="n">
        <v>0.26</v>
      </c>
      <c r="E103" s="27" t="n">
        <v>34094.7771588452</v>
      </c>
    </row>
    <row r="104" customFormat="false" ht="15.75" hidden="false" customHeight="false" outlineLevel="0" collapsed="false">
      <c r="D104" s="26" t="n">
        <v>0.27</v>
      </c>
      <c r="E104" s="27" t="n">
        <v>35701.8763494616</v>
      </c>
    </row>
    <row r="105" customFormat="false" ht="15.75" hidden="false" customHeight="false" outlineLevel="0" collapsed="false">
      <c r="D105" s="26" t="n">
        <v>0.28</v>
      </c>
      <c r="E105" s="27" t="n">
        <v>37326.9362033122</v>
      </c>
    </row>
    <row r="106" customFormat="false" ht="15.75" hidden="false" customHeight="false" outlineLevel="0" collapsed="false">
      <c r="D106" s="26" t="n">
        <v>0.29</v>
      </c>
      <c r="E106" s="27" t="n">
        <v>38970.2114912523</v>
      </c>
    </row>
    <row r="107" customFormat="false" ht="15.75" hidden="false" customHeight="false" outlineLevel="0" collapsed="false">
      <c r="D107" s="26" t="n">
        <v>0.3</v>
      </c>
      <c r="E107" s="27" t="n">
        <v>40631.9612785056</v>
      </c>
    </row>
    <row r="108" customFormat="false" ht="15.75" hidden="false" customHeight="false" outlineLevel="0" collapsed="false">
      <c r="D108" s="26" t="n">
        <v>0.31</v>
      </c>
      <c r="E108" s="27" t="n">
        <v>42312.4490065744</v>
      </c>
    </row>
    <row r="109" customFormat="false" ht="15.75" hidden="false" customHeight="false" outlineLevel="0" collapsed="false">
      <c r="D109" s="26" t="n">
        <v>0.32</v>
      </c>
      <c r="E109" s="27" t="n">
        <v>44011.9425768254</v>
      </c>
    </row>
    <row r="110" customFormat="false" ht="15.75" hidden="false" customHeight="false" outlineLevel="0" collapsed="false">
      <c r="D110" s="26" t="n">
        <v>0.33</v>
      </c>
      <c r="E110" s="27" t="n">
        <v>45730.7144357909</v>
      </c>
    </row>
    <row r="111" customFormat="false" ht="15.75" hidden="false" customHeight="false" outlineLevel="0" collapsed="false">
      <c r="D111" s="26" t="n">
        <v>0.34</v>
      </c>
      <c r="E111" s="27" t="n">
        <v>47469.0416622081</v>
      </c>
    </row>
    <row r="112" customFormat="false" ht="15.75" hidden="false" customHeight="false" outlineLevel="0" collapsed="false">
      <c r="D112" s="26" t="n">
        <v>0.35</v>
      </c>
      <c r="E112" s="27" t="n">
        <v>49227.2060558515</v>
      </c>
    </row>
    <row r="115" customFormat="false" ht="15.75" hidden="false" customHeight="false" outlineLevel="0" collapsed="false">
      <c r="A115" s="23" t="s">
        <v>22</v>
      </c>
    </row>
    <row r="118" customFormat="false" ht="15.75" hidden="false" customHeight="false" outlineLevel="0" collapsed="false">
      <c r="F118" s="23" t="s">
        <v>4</v>
      </c>
    </row>
    <row r="120" customFormat="false" ht="15.75" hidden="false" customHeight="false" outlineLevel="0" collapsed="false">
      <c r="E120" s="23"/>
      <c r="F120" s="28" t="n">
        <v>200</v>
      </c>
      <c r="G120" s="28" t="n">
        <v>300</v>
      </c>
      <c r="H120" s="28" t="n">
        <v>400</v>
      </c>
      <c r="I120" s="28" t="n">
        <v>500</v>
      </c>
      <c r="J120" s="28" t="n">
        <v>600</v>
      </c>
      <c r="K120" s="28" t="n">
        <v>700</v>
      </c>
      <c r="L120" s="28" t="n">
        <v>800</v>
      </c>
    </row>
    <row r="121" customFormat="false" ht="15.75" hidden="false" customHeight="false" outlineLevel="0" collapsed="false">
      <c r="C121" s="16"/>
      <c r="D121" s="29" t="s">
        <v>23</v>
      </c>
      <c r="E121" s="30" t="n">
        <v>200</v>
      </c>
      <c r="F121" s="31" t="n">
        <v>16450.5903690757</v>
      </c>
      <c r="G121" s="31" t="n">
        <v>18681.9953277534</v>
      </c>
      <c r="H121" s="31" t="n">
        <v>20913.4002864311</v>
      </c>
      <c r="I121" s="31" t="n">
        <v>23144.8052451088</v>
      </c>
      <c r="J121" s="31" t="n">
        <v>25376.2102037864</v>
      </c>
      <c r="K121" s="31" t="n">
        <v>27607.6151624642</v>
      </c>
      <c r="L121" s="31" t="n">
        <v>29839.0201211419</v>
      </c>
    </row>
    <row r="122" customFormat="false" ht="15.75" hidden="false" customHeight="false" outlineLevel="0" collapsed="false">
      <c r="E122" s="28" t="n">
        <f aca="false">+E121+25</f>
        <v>225</v>
      </c>
      <c r="F122" s="31" t="n">
        <v>17388.4516670074</v>
      </c>
      <c r="G122" s="31" t="n">
        <v>19619.856625685</v>
      </c>
      <c r="H122" s="31" t="n">
        <v>21851.2615843627</v>
      </c>
      <c r="I122" s="31" t="n">
        <v>24082.6665430404</v>
      </c>
      <c r="J122" s="31" t="n">
        <v>26314.0715017181</v>
      </c>
      <c r="K122" s="31" t="n">
        <v>28545.4764603958</v>
      </c>
      <c r="L122" s="31" t="n">
        <v>30776.8814190735</v>
      </c>
    </row>
    <row r="123" customFormat="false" ht="15.75" hidden="false" customHeight="false" outlineLevel="0" collapsed="false">
      <c r="E123" s="28" t="n">
        <f aca="false">+E122+25</f>
        <v>250</v>
      </c>
      <c r="F123" s="31" t="n">
        <v>18328.7787456957</v>
      </c>
      <c r="G123" s="31" t="n">
        <v>20560.1837043734</v>
      </c>
      <c r="H123" s="31" t="n">
        <v>22791.5886630511</v>
      </c>
      <c r="I123" s="31" t="n">
        <v>25022.9936217287</v>
      </c>
      <c r="J123" s="31" t="n">
        <v>27254.3985804065</v>
      </c>
      <c r="K123" s="31" t="n">
        <v>29485.8035390841</v>
      </c>
      <c r="L123" s="31" t="n">
        <v>31717.2084977618</v>
      </c>
    </row>
    <row r="124" customFormat="false" ht="15.75" hidden="false" customHeight="false" outlineLevel="0" collapsed="false">
      <c r="E124" s="28" t="n">
        <f aca="false">+E123+25</f>
        <v>275</v>
      </c>
      <c r="F124" s="31" t="n">
        <v>19271.5798496673</v>
      </c>
      <c r="G124" s="31" t="n">
        <v>21502.984808345</v>
      </c>
      <c r="H124" s="31" t="n">
        <v>23734.3897670227</v>
      </c>
      <c r="I124" s="31" t="n">
        <v>25965.7947257003</v>
      </c>
      <c r="J124" s="31" t="n">
        <v>28197.199684378</v>
      </c>
      <c r="K124" s="31" t="n">
        <v>30428.6046430557</v>
      </c>
      <c r="L124" s="31" t="n">
        <v>32660.0096017334</v>
      </c>
    </row>
    <row r="125" customFormat="false" ht="15.75" hidden="false" customHeight="false" outlineLevel="0" collapsed="false">
      <c r="E125" s="28" t="n">
        <f aca="false">+E124+25</f>
        <v>300</v>
      </c>
      <c r="F125" s="31" t="n">
        <v>20216.8632563411</v>
      </c>
      <c r="G125" s="31" t="n">
        <v>22448.2682150188</v>
      </c>
      <c r="H125" s="31" t="n">
        <v>24679.6731736965</v>
      </c>
      <c r="I125" s="31" t="n">
        <v>26911.0781323742</v>
      </c>
      <c r="J125" s="31" t="n">
        <v>29142.4830910518</v>
      </c>
      <c r="K125" s="31" t="n">
        <v>31373.8880497295</v>
      </c>
      <c r="L125" s="31" t="n">
        <v>33605.2930084072</v>
      </c>
    </row>
    <row r="126" customFormat="false" ht="15.75" hidden="false" customHeight="false" outlineLevel="0" collapsed="false">
      <c r="E126" s="28" t="n">
        <f aca="false">+E125+25</f>
        <v>325</v>
      </c>
      <c r="F126" s="31" t="n">
        <v>21164.6372761799</v>
      </c>
      <c r="G126" s="31" t="n">
        <v>23396.0422348575</v>
      </c>
      <c r="H126" s="31" t="n">
        <v>25627.4471935352</v>
      </c>
      <c r="I126" s="31" t="n">
        <v>27858.8521522129</v>
      </c>
      <c r="J126" s="31" t="n">
        <v>30090.2571108906</v>
      </c>
      <c r="K126" s="31" t="n">
        <v>32321.6620695683</v>
      </c>
      <c r="L126" s="31" t="n">
        <v>34553.067028246</v>
      </c>
    </row>
    <row r="127" customFormat="false" ht="15.75" hidden="false" customHeight="false" outlineLevel="0" collapsed="false">
      <c r="E127" s="28" t="n">
        <f aca="false">+E126+25</f>
        <v>350</v>
      </c>
      <c r="F127" s="31" t="n">
        <v>22114.9102528432</v>
      </c>
      <c r="G127" s="31" t="n">
        <v>24346.3152115208</v>
      </c>
      <c r="H127" s="31" t="n">
        <v>26577.7201701985</v>
      </c>
      <c r="I127" s="31" t="n">
        <v>28809.1251288762</v>
      </c>
      <c r="J127" s="31" t="n">
        <v>31040.5300875539</v>
      </c>
      <c r="K127" s="31" t="n">
        <v>33271.9350462316</v>
      </c>
      <c r="L127" s="31" t="n">
        <v>35503.3400049093</v>
      </c>
    </row>
    <row r="128" customFormat="false" ht="15.75" hidden="false" customHeight="false" outlineLevel="0" collapsed="false">
      <c r="E128" s="28" t="n">
        <f aca="false">+E127+25</f>
        <v>375</v>
      </c>
      <c r="F128" s="31" t="n">
        <v>23067.6905633384</v>
      </c>
      <c r="G128" s="31" t="n">
        <v>25299.0955220161</v>
      </c>
      <c r="H128" s="31" t="n">
        <v>27530.5004806938</v>
      </c>
      <c r="I128" s="31" t="n">
        <v>29761.9054393715</v>
      </c>
      <c r="J128" s="31" t="n">
        <v>31993.3103980492</v>
      </c>
      <c r="K128" s="31" t="n">
        <v>34224.7153567268</v>
      </c>
      <c r="L128" s="31" t="n">
        <v>36456.1203154045</v>
      </c>
    </row>
    <row r="129" customFormat="false" ht="15.75" hidden="false" customHeight="false" outlineLevel="0" collapsed="false">
      <c r="E129" s="28" t="n">
        <f aca="false">+E128+25</f>
        <v>400</v>
      </c>
      <c r="F129" s="31" t="n">
        <v>24022.9866181727</v>
      </c>
      <c r="G129" s="31" t="n">
        <v>26254.3915768504</v>
      </c>
      <c r="H129" s="31" t="n">
        <v>28485.7965355281</v>
      </c>
      <c r="I129" s="31" t="n">
        <v>30717.2014942058</v>
      </c>
      <c r="J129" s="31" t="n">
        <v>32948.6064528835</v>
      </c>
      <c r="K129" s="31" t="n">
        <v>35180.0114115611</v>
      </c>
      <c r="L129" s="31" t="n">
        <v>37411.4163702388</v>
      </c>
    </row>
    <row r="130" customFormat="false" ht="15.75" hidden="false" customHeight="false" outlineLevel="0" collapsed="false">
      <c r="E130" s="28" t="n">
        <f aca="false">+E129+25</f>
        <v>425</v>
      </c>
      <c r="F130" s="31" t="n">
        <v>24980.8068615076</v>
      </c>
      <c r="G130" s="31" t="n">
        <v>27212.2118201854</v>
      </c>
      <c r="H130" s="31" t="n">
        <v>29443.616778863</v>
      </c>
      <c r="I130" s="31" t="n">
        <v>31675.0217375407</v>
      </c>
      <c r="J130" s="31" t="n">
        <v>33906.4266962184</v>
      </c>
      <c r="K130" s="31" t="n">
        <v>36137.8316548961</v>
      </c>
      <c r="L130" s="31" t="n">
        <v>38369.2366135738</v>
      </c>
    </row>
    <row r="131" customFormat="false" ht="15.75" hidden="false" customHeight="false" outlineLevel="0" collapsed="false">
      <c r="E131" s="28" t="n">
        <f aca="false">+E130+25</f>
        <v>450</v>
      </c>
      <c r="F131" s="31" t="n">
        <v>25941.159771316</v>
      </c>
      <c r="G131" s="31" t="n">
        <v>28172.5647299937</v>
      </c>
      <c r="H131" s="31" t="n">
        <v>30403.9696886713</v>
      </c>
      <c r="I131" s="31" t="n">
        <v>32635.374647349</v>
      </c>
      <c r="J131" s="31" t="n">
        <v>34866.7796060267</v>
      </c>
      <c r="K131" s="31" t="n">
        <v>37098.1845647044</v>
      </c>
      <c r="L131" s="31" t="n">
        <v>39329.5895233821</v>
      </c>
    </row>
    <row r="132" customFormat="false" ht="15.75" hidden="false" customHeight="false" outlineLevel="0" collapsed="false">
      <c r="E132" s="28" t="n">
        <f aca="false">+E131+25</f>
        <v>475</v>
      </c>
      <c r="F132" s="31" t="n">
        <v>26904.053859533</v>
      </c>
      <c r="G132" s="31" t="n">
        <v>29135.4588182107</v>
      </c>
      <c r="H132" s="31" t="n">
        <v>31366.8637768884</v>
      </c>
      <c r="I132" s="31" t="n">
        <v>33598.2687355661</v>
      </c>
      <c r="J132" s="31" t="n">
        <v>35829.6736942437</v>
      </c>
      <c r="K132" s="31" t="n">
        <v>38061.0786529214</v>
      </c>
      <c r="L132" s="31" t="n">
        <v>40292.4836115991</v>
      </c>
    </row>
    <row r="133" customFormat="false" ht="15.75" hidden="false" customHeight="false" outlineLevel="0" collapsed="false">
      <c r="E133" s="28" t="n">
        <f aca="false">+E132+25</f>
        <v>500</v>
      </c>
      <c r="F133" s="31" t="n">
        <v>27869.4976722125</v>
      </c>
      <c r="G133" s="31" t="n">
        <v>30100.9026308902</v>
      </c>
      <c r="H133" s="31" t="n">
        <v>32332.3075895679</v>
      </c>
      <c r="I133" s="31" t="n">
        <v>34563.7125482455</v>
      </c>
      <c r="J133" s="31" t="n">
        <v>36795.1175069232</v>
      </c>
      <c r="K133" s="31" t="n">
        <v>39026.522465601</v>
      </c>
      <c r="L133" s="31" t="n">
        <v>41257.9274242786</v>
      </c>
    </row>
    <row r="134" customFormat="false" ht="15.75" hidden="false" customHeight="false" outlineLevel="0" collapsed="false">
      <c r="E134" s="28" t="n">
        <f aca="false">+E133+25</f>
        <v>525</v>
      </c>
      <c r="F134" s="31" t="n">
        <v>28837.4997896868</v>
      </c>
      <c r="G134" s="31" t="n">
        <v>31068.9047483645</v>
      </c>
      <c r="H134" s="31" t="n">
        <v>33300.3097070421</v>
      </c>
      <c r="I134" s="31" t="n">
        <v>35531.7146657198</v>
      </c>
      <c r="J134" s="31" t="n">
        <v>37763.1196243975</v>
      </c>
      <c r="K134" s="31" t="n">
        <v>39994.5245830752</v>
      </c>
      <c r="L134" s="31" t="n">
        <v>42225.9295417529</v>
      </c>
    </row>
    <row r="135" customFormat="false" ht="15.75" hidden="false" customHeight="false" outlineLevel="0" collapsed="false">
      <c r="E135" s="28" t="n">
        <f aca="false">+E134+25</f>
        <v>550</v>
      </c>
      <c r="F135" s="31" t="n">
        <v>29808.0688267228</v>
      </c>
      <c r="G135" s="31" t="n">
        <v>32039.4737854005</v>
      </c>
      <c r="H135" s="31" t="n">
        <v>34270.8787440782</v>
      </c>
      <c r="I135" s="31" t="n">
        <v>36502.2837027558</v>
      </c>
      <c r="J135" s="31" t="n">
        <v>38733.6886614335</v>
      </c>
      <c r="K135" s="31" t="n">
        <v>40965.0936201112</v>
      </c>
      <c r="L135" s="31" t="n">
        <v>43196.4985787889</v>
      </c>
    </row>
    <row r="136" customFormat="false" ht="15.75" hidden="false" customHeight="false" outlineLevel="0" collapsed="false">
      <c r="E136" s="28" t="n">
        <f aca="false">+E135+25</f>
        <v>575</v>
      </c>
      <c r="F136" s="31" t="n">
        <v>30781.2134326795</v>
      </c>
      <c r="G136" s="31" t="n">
        <v>33012.6183913572</v>
      </c>
      <c r="H136" s="31" t="n">
        <v>35244.0233500349</v>
      </c>
      <c r="I136" s="31" t="n">
        <v>37475.4283087126</v>
      </c>
      <c r="J136" s="31" t="n">
        <v>39706.8332673903</v>
      </c>
      <c r="K136" s="31" t="n">
        <v>41938.2382260679</v>
      </c>
      <c r="L136" s="31" t="n">
        <v>44169.6431847456</v>
      </c>
    </row>
    <row r="137" customFormat="false" ht="15.75" hidden="false" customHeight="false" outlineLevel="0" collapsed="false">
      <c r="E137" s="28" t="n">
        <f aca="false">+E136+25</f>
        <v>600</v>
      </c>
      <c r="F137" s="31" t="n">
        <v>31756.9422916669</v>
      </c>
      <c r="G137" s="31" t="n">
        <v>33988.3472503445</v>
      </c>
      <c r="H137" s="31" t="n">
        <v>36219.7522090222</v>
      </c>
      <c r="I137" s="31" t="n">
        <v>38451.1571676999</v>
      </c>
      <c r="J137" s="31" t="n">
        <v>40682.5621263776</v>
      </c>
      <c r="K137" s="31" t="n">
        <v>42913.9670850553</v>
      </c>
      <c r="L137" s="31" t="n">
        <v>45145.372043733</v>
      </c>
    </row>
    <row r="138" customFormat="false" ht="15.75" hidden="false" customHeight="false" outlineLevel="0" collapsed="false">
      <c r="E138" s="28" t="n">
        <f aca="false">+E137+25</f>
        <v>625</v>
      </c>
      <c r="F138" s="31" t="n">
        <v>32735.2641227091</v>
      </c>
      <c r="G138" s="31" t="n">
        <v>34966.6690813867</v>
      </c>
      <c r="H138" s="31" t="n">
        <v>37198.0740400644</v>
      </c>
      <c r="I138" s="31" t="n">
        <v>39429.4789987421</v>
      </c>
      <c r="J138" s="31" t="n">
        <v>41660.8839574198</v>
      </c>
      <c r="K138" s="31" t="n">
        <v>43892.2889160974</v>
      </c>
      <c r="L138" s="31" t="n">
        <v>46123.6938747751</v>
      </c>
    </row>
    <row r="139" customFormat="false" ht="15.75" hidden="false" customHeight="false" outlineLevel="0" collapsed="false">
      <c r="E139" s="28" t="n">
        <f aca="false">+E138+25</f>
        <v>650</v>
      </c>
      <c r="F139" s="31" t="n">
        <v>33716.1876799009</v>
      </c>
      <c r="G139" s="31" t="n">
        <v>35947.5926385786</v>
      </c>
      <c r="H139" s="31" t="n">
        <v>38178.9975972563</v>
      </c>
      <c r="I139" s="31" t="n">
        <v>40410.402555934</v>
      </c>
      <c r="J139" s="31" t="n">
        <v>42641.8075146116</v>
      </c>
      <c r="K139" s="31" t="n">
        <v>44873.2124732894</v>
      </c>
      <c r="L139" s="31" t="n">
        <v>47104.6174319671</v>
      </c>
    </row>
    <row r="140" customFormat="false" ht="15.75" hidden="false" customHeight="false" outlineLevel="0" collapsed="false">
      <c r="E140" s="28" t="n">
        <f aca="false">+E139+25</f>
        <v>675</v>
      </c>
      <c r="F140" s="31" t="n">
        <v>34699.7217525711</v>
      </c>
      <c r="G140" s="31" t="n">
        <v>36931.1267112488</v>
      </c>
      <c r="H140" s="31" t="n">
        <v>39162.5316699265</v>
      </c>
      <c r="I140" s="31" t="n">
        <v>41393.9366286042</v>
      </c>
      <c r="J140" s="31" t="n">
        <v>43625.3415872819</v>
      </c>
      <c r="K140" s="31" t="n">
        <v>45856.7465459596</v>
      </c>
      <c r="L140" s="31" t="n">
        <v>48088.1515046373</v>
      </c>
    </row>
    <row r="141" customFormat="false" ht="15.75" hidden="false" customHeight="false" outlineLevel="0" collapsed="false">
      <c r="E141" s="28" t="n">
        <f aca="false">+E140+25</f>
        <v>700</v>
      </c>
      <c r="F141" s="31" t="n">
        <v>35685.8751654457</v>
      </c>
      <c r="G141" s="31" t="n">
        <v>37917.2801241234</v>
      </c>
      <c r="H141" s="31" t="n">
        <v>40148.685082801</v>
      </c>
      <c r="I141" s="31" t="n">
        <v>42380.0900414787</v>
      </c>
      <c r="J141" s="31" t="n">
        <v>44611.4950001564</v>
      </c>
      <c r="K141" s="31" t="n">
        <v>46842.8999588341</v>
      </c>
      <c r="L141" s="31" t="n">
        <v>49074.3049175118</v>
      </c>
    </row>
  </sheetData>
  <mergeCells count="4">
    <mergeCell ref="D21:F21"/>
    <mergeCell ref="H21:J21"/>
    <mergeCell ref="L21:N21"/>
    <mergeCell ref="P21:R2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54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65"/>
    <col collapsed="false" customWidth="true" hidden="false" outlineLevel="0" max="2" min="2" style="0" width="22.15"/>
    <col collapsed="false" customWidth="true" hidden="false" outlineLevel="0" max="3" min="3" style="0" width="13.82"/>
    <col collapsed="false" customWidth="true" hidden="false" outlineLevel="0" max="4" min="4" style="0" width="15.99"/>
    <col collapsed="false" customWidth="true" hidden="false" outlineLevel="0" max="5" min="5" style="0" width="14.65"/>
    <col collapsed="false" customWidth="true" hidden="false" outlineLevel="0" max="6" min="6" style="0" width="12.15"/>
    <col collapsed="false" customWidth="true" hidden="false" outlineLevel="0" max="7" min="7" style="0" width="12.65"/>
    <col collapsed="false" customWidth="true" hidden="false" outlineLevel="0" max="9" min="8" style="0" width="12.32"/>
    <col collapsed="false" customWidth="true" hidden="false" outlineLevel="0" max="10" min="10" style="0" width="12.99"/>
    <col collapsed="false" customWidth="true" hidden="false" outlineLevel="0" max="11" min="11" style="0" width="12.82"/>
    <col collapsed="false" customWidth="true" hidden="false" outlineLevel="0" max="12" min="12" style="0" width="12.65"/>
    <col collapsed="false" customWidth="true" hidden="false" outlineLevel="0" max="13" min="13" style="0" width="11.82"/>
    <col collapsed="false" customWidth="true" hidden="false" outlineLevel="0" max="14" min="14" style="0" width="13.15"/>
    <col collapsed="false" customWidth="true" hidden="false" outlineLevel="0" max="15" min="15" style="0" width="12.65"/>
    <col collapsed="false" customWidth="true" hidden="false" outlineLevel="0" max="17" min="16" style="0" width="11.99"/>
    <col collapsed="false" customWidth="true" hidden="false" outlineLevel="0" max="18" min="18" style="0" width="12.32"/>
    <col collapsed="false" customWidth="true" hidden="false" outlineLevel="0" max="19" min="19" style="0" width="12.15"/>
    <col collapsed="false" customWidth="true" hidden="false" outlineLevel="0" max="20" min="20" style="0" width="12.99"/>
    <col collapsed="false" customWidth="true" hidden="false" outlineLevel="0" max="21" min="21" style="0" width="11.82"/>
    <col collapsed="false" customWidth="true" hidden="false" outlineLevel="0" max="22" min="22" style="0" width="12.15"/>
    <col collapsed="false" customWidth="true" hidden="false" outlineLevel="0" max="23" min="23" style="0" width="11.99"/>
    <col collapsed="false" customWidth="true" hidden="false" outlineLevel="0" max="24" min="24" style="0" width="11.15"/>
    <col collapsed="false" customWidth="true" hidden="false" outlineLevel="0" max="25" min="25" style="0" width="10.82"/>
    <col collapsed="false" customWidth="true" hidden="false" outlineLevel="0" max="26" min="26" style="0" width="10.65"/>
    <col collapsed="false" customWidth="true" hidden="false" outlineLevel="0" max="40" min="27" style="0" width="10.99"/>
    <col collapsed="false" customWidth="true" hidden="false" outlineLevel="0" max="41" min="41" style="0" width="18.15"/>
    <col collapsed="false" customWidth="true" hidden="false" outlineLevel="0" max="42" min="42" style="0" width="16.65"/>
    <col collapsed="false" customWidth="true" hidden="false" outlineLevel="0" max="44" min="44" style="0" width="16.49"/>
    <col collapsed="false" customWidth="true" hidden="false" outlineLevel="0" max="45" min="45" style="0" width="27.99"/>
    <col collapsed="false" customWidth="true" hidden="false" outlineLevel="0" max="46" min="46" style="0" width="17.99"/>
    <col collapsed="false" customWidth="true" hidden="false" outlineLevel="0" max="47" min="47" style="0" width="15.99"/>
    <col collapsed="false" customWidth="true" hidden="false" outlineLevel="0" max="48" min="48" style="0" width="16.15"/>
    <col collapsed="false" customWidth="true" hidden="false" outlineLevel="0" max="49" min="49" style="0" width="14.82"/>
  </cols>
  <sheetData>
    <row r="1" customFormat="false" ht="12.75" hidden="false" customHeight="false" outlineLevel="0" collapsed="false">
      <c r="A1" s="0" t="s">
        <v>24</v>
      </c>
      <c r="D1" s="0" t="s">
        <v>25</v>
      </c>
    </row>
    <row r="2" customFormat="false" ht="12.75" hidden="false" customHeight="false" outlineLevel="0" collapsed="false">
      <c r="A2" s="0" t="s">
        <v>26</v>
      </c>
    </row>
    <row r="3" customFormat="false" ht="12.75" hidden="false" customHeight="false" outlineLevel="0" collapsed="false">
      <c r="A3" s="32" t="n">
        <f aca="true">TODAY()</f>
        <v>45926</v>
      </c>
    </row>
    <row r="6" customFormat="false" ht="12.75" hidden="false" customHeight="false" outlineLevel="0" collapsed="false">
      <c r="A6" s="0" t="s">
        <v>27</v>
      </c>
    </row>
    <row r="7" customFormat="false" ht="12.75" hidden="false" customHeight="false" outlineLevel="0" collapsed="false">
      <c r="C7" s="33" t="s">
        <v>28</v>
      </c>
      <c r="I7" s="33" t="s">
        <v>29</v>
      </c>
      <c r="O7" s="33" t="s">
        <v>30</v>
      </c>
    </row>
    <row r="8" customFormat="false" ht="12.75" hidden="false" customHeight="false" outlineLevel="0" collapsed="false">
      <c r="C8" s="0" t="s">
        <v>0</v>
      </c>
      <c r="G8" s="34" t="n">
        <v>295000</v>
      </c>
      <c r="I8" s="0" t="s">
        <v>0</v>
      </c>
      <c r="M8" s="35" t="n">
        <f aca="false">G8</f>
        <v>295000</v>
      </c>
      <c r="U8" s="0" t="s">
        <v>31</v>
      </c>
      <c r="W8" s="36" t="n">
        <v>0.0613</v>
      </c>
    </row>
    <row r="9" customFormat="false" ht="12.75" hidden="false" customHeight="false" outlineLevel="0" collapsed="false">
      <c r="C9" s="0" t="s">
        <v>4</v>
      </c>
      <c r="G9" s="37" t="n">
        <v>300</v>
      </c>
      <c r="I9" s="0" t="s">
        <v>4</v>
      </c>
      <c r="M9" s="37" t="n">
        <v>50</v>
      </c>
      <c r="O9" s="0" t="s">
        <v>4</v>
      </c>
      <c r="S9" s="38" t="n">
        <f aca="false">G9-M9</f>
        <v>250</v>
      </c>
      <c r="U9" s="0" t="s">
        <v>32</v>
      </c>
      <c r="W9" s="36" t="n">
        <v>0.062712</v>
      </c>
    </row>
    <row r="10" customFormat="false" ht="12.75" hidden="false" customHeight="false" outlineLevel="0" collapsed="false">
      <c r="C10" s="0" t="s">
        <v>5</v>
      </c>
      <c r="G10" s="37" t="n">
        <v>81.25</v>
      </c>
      <c r="I10" s="0" t="s">
        <v>5</v>
      </c>
      <c r="M10" s="37" t="n">
        <v>15</v>
      </c>
      <c r="O10" s="0" t="s">
        <v>5</v>
      </c>
      <c r="S10" s="38" t="n">
        <f aca="false">G10-M10</f>
        <v>66.25</v>
      </c>
      <c r="U10" s="0" t="s">
        <v>33</v>
      </c>
      <c r="W10" s="36" t="n">
        <v>0.065025</v>
      </c>
    </row>
    <row r="11" customFormat="false" ht="12.75" hidden="false" customHeight="false" outlineLevel="0" collapsed="false">
      <c r="C11" s="0" t="s">
        <v>34</v>
      </c>
      <c r="G11" s="37" t="n">
        <v>250</v>
      </c>
      <c r="I11" s="0" t="s">
        <v>34</v>
      </c>
      <c r="M11" s="37" t="n">
        <v>65</v>
      </c>
      <c r="O11" s="0" t="s">
        <v>34</v>
      </c>
      <c r="S11" s="38" t="n">
        <f aca="false">G11-M11</f>
        <v>185</v>
      </c>
      <c r="U11" s="0" t="s">
        <v>35</v>
      </c>
      <c r="W11" s="36" t="n">
        <v>0.06865</v>
      </c>
    </row>
    <row r="12" customFormat="false" ht="12.75" hidden="false" customHeight="false" outlineLevel="0" collapsed="false">
      <c r="C12" s="0" t="s">
        <v>36</v>
      </c>
      <c r="G12" s="34" t="n">
        <v>6</v>
      </c>
      <c r="I12" s="0" t="s">
        <v>36</v>
      </c>
      <c r="M12" s="34" t="n">
        <v>6</v>
      </c>
    </row>
    <row r="13" customFormat="false" ht="12.75" hidden="false" customHeight="false" outlineLevel="0" collapsed="false">
      <c r="C13" s="0" t="s">
        <v>37</v>
      </c>
      <c r="G13" s="39" t="n">
        <f aca="false">IF(G12=1,W8,IF(G12=3,W9,IF(G12=6,W10,W11)))</f>
        <v>0.065025</v>
      </c>
      <c r="I13" s="0" t="s">
        <v>37</v>
      </c>
      <c r="M13" s="39" t="n">
        <f aca="false">IF(M12=1,W8,IF(M12=3,W9,IF(M12=6,W10,W11)))</f>
        <v>0.065025</v>
      </c>
    </row>
    <row r="14" customFormat="false" ht="12.75" hidden="false" customHeight="false" outlineLevel="0" collapsed="false">
      <c r="C14" s="0" t="s">
        <v>1</v>
      </c>
      <c r="G14" s="2" t="n">
        <f aca="false">+(G11/10000)+G13</f>
        <v>0.090025</v>
      </c>
      <c r="I14" s="0" t="s">
        <v>38</v>
      </c>
      <c r="M14" s="39" t="n">
        <f aca="false">M13+M11/10000</f>
        <v>0.071525</v>
      </c>
    </row>
    <row r="15" customFormat="false" ht="12.75" hidden="false" customHeight="false" outlineLevel="0" collapsed="false">
      <c r="C15" s="0" t="s">
        <v>39</v>
      </c>
      <c r="G15" s="40" t="n">
        <v>1</v>
      </c>
      <c r="I15" s="0" t="s">
        <v>40</v>
      </c>
      <c r="M15" s="41" t="n">
        <v>0.08</v>
      </c>
    </row>
    <row r="16" customFormat="false" ht="12.75" hidden="false" customHeight="false" outlineLevel="0" collapsed="false">
      <c r="C16" s="0" t="s">
        <v>6</v>
      </c>
      <c r="G16" s="3" t="n">
        <f aca="false">1-M17</f>
        <v>0.65</v>
      </c>
      <c r="I16" s="0" t="s">
        <v>41</v>
      </c>
      <c r="M16" s="41" t="n">
        <v>0.12</v>
      </c>
    </row>
    <row r="17" customFormat="false" ht="12.75" hidden="false" customHeight="false" outlineLevel="0" collapsed="false">
      <c r="I17" s="0" t="s">
        <v>7</v>
      </c>
      <c r="M17" s="42" t="n">
        <v>0.35</v>
      </c>
    </row>
    <row r="18" customFormat="false" ht="12.75" hidden="false" customHeight="false" outlineLevel="0" collapsed="false">
      <c r="C18" s="0" t="s">
        <v>8</v>
      </c>
      <c r="G18" s="42" t="n">
        <v>0.1</v>
      </c>
      <c r="I18" s="0" t="s">
        <v>3</v>
      </c>
      <c r="M18" s="43" t="n">
        <v>0.2</v>
      </c>
    </row>
    <row r="20" customFormat="false" ht="12.75" hidden="false" customHeight="false" outlineLevel="0" collapsed="false">
      <c r="C20" s="44" t="s">
        <v>42</v>
      </c>
    </row>
    <row r="21" customFormat="false" ht="12.75" hidden="false" customHeight="false" outlineLevel="0" collapsed="false">
      <c r="C21" s="16" t="s">
        <v>43</v>
      </c>
      <c r="D21" s="0" t="n">
        <v>2001</v>
      </c>
      <c r="E21" s="0" t="n">
        <v>2001</v>
      </c>
      <c r="F21" s="0" t="n">
        <v>2001</v>
      </c>
      <c r="G21" s="0" t="n">
        <v>2001</v>
      </c>
      <c r="H21" s="0" t="n">
        <v>2001</v>
      </c>
      <c r="I21" s="0" t="n">
        <v>2001</v>
      </c>
      <c r="J21" s="0" t="n">
        <v>2002</v>
      </c>
      <c r="K21" s="0" t="n">
        <v>2002</v>
      </c>
      <c r="L21" s="0" t="n">
        <v>2002</v>
      </c>
      <c r="M21" s="0" t="n">
        <v>2002</v>
      </c>
      <c r="N21" s="0" t="n">
        <v>2002</v>
      </c>
      <c r="O21" s="0" t="n">
        <v>2002</v>
      </c>
      <c r="P21" s="0" t="n">
        <v>2002</v>
      </c>
      <c r="Q21" s="0" t="n">
        <v>2002</v>
      </c>
      <c r="R21" s="0" t="n">
        <v>2003</v>
      </c>
      <c r="S21" s="0" t="n">
        <v>2003</v>
      </c>
      <c r="T21" s="0" t="n">
        <v>2003</v>
      </c>
      <c r="U21" s="0" t="n">
        <v>2003</v>
      </c>
      <c r="V21" s="0" t="n">
        <v>2003</v>
      </c>
      <c r="W21" s="0" t="n">
        <v>2003</v>
      </c>
    </row>
    <row r="22" customFormat="false" ht="12.75" hidden="false" customHeight="false" outlineLevel="0" collapsed="false">
      <c r="C22" s="16" t="s">
        <v>44</v>
      </c>
      <c r="D22" s="0" t="n">
        <v>4</v>
      </c>
      <c r="E22" s="0" t="n">
        <v>4</v>
      </c>
      <c r="F22" s="0" t="n">
        <v>8</v>
      </c>
      <c r="G22" s="0" t="n">
        <v>8</v>
      </c>
      <c r="H22" s="0" t="n">
        <v>10</v>
      </c>
      <c r="I22" s="0" t="n">
        <v>10</v>
      </c>
      <c r="J22" s="0" t="n">
        <v>1</v>
      </c>
      <c r="K22" s="0" t="n">
        <v>1</v>
      </c>
      <c r="L22" s="0" t="n">
        <v>1</v>
      </c>
      <c r="M22" s="0" t="n">
        <v>1</v>
      </c>
      <c r="N22" s="0" t="n">
        <v>4</v>
      </c>
      <c r="O22" s="0" t="n">
        <v>4</v>
      </c>
      <c r="P22" s="0" t="n">
        <v>11</v>
      </c>
      <c r="Q22" s="0" t="n">
        <v>11</v>
      </c>
      <c r="R22" s="0" t="n">
        <v>1</v>
      </c>
      <c r="S22" s="0" t="n">
        <v>1</v>
      </c>
      <c r="T22" s="0" t="n">
        <v>2</v>
      </c>
      <c r="U22" s="0" t="n">
        <v>2</v>
      </c>
      <c r="V22" s="0" t="n">
        <v>5</v>
      </c>
      <c r="W22" s="0" t="n">
        <v>5</v>
      </c>
    </row>
    <row r="23" customFormat="false" ht="12.75" hidden="false" customHeight="false" outlineLevel="0" collapsed="false">
      <c r="C23" s="16"/>
      <c r="D23" s="19" t="n">
        <v>36982</v>
      </c>
      <c r="E23" s="19" t="n">
        <v>36982</v>
      </c>
      <c r="F23" s="19" t="n">
        <v>37104</v>
      </c>
      <c r="G23" s="19" t="n">
        <v>37104</v>
      </c>
      <c r="H23" s="19" t="n">
        <v>37165</v>
      </c>
      <c r="I23" s="19" t="n">
        <v>37165</v>
      </c>
      <c r="J23" s="19" t="n">
        <v>37257</v>
      </c>
      <c r="K23" s="19" t="n">
        <v>37257</v>
      </c>
      <c r="L23" s="19" t="n">
        <v>37257</v>
      </c>
      <c r="M23" s="19" t="n">
        <v>37257</v>
      </c>
      <c r="N23" s="19" t="n">
        <v>37347</v>
      </c>
      <c r="O23" s="19" t="n">
        <v>37347</v>
      </c>
      <c r="P23" s="19" t="n">
        <v>37561</v>
      </c>
      <c r="Q23" s="19" t="n">
        <v>37561</v>
      </c>
      <c r="R23" s="19" t="n">
        <v>37622</v>
      </c>
      <c r="S23" s="19" t="n">
        <v>37622</v>
      </c>
      <c r="T23" s="19" t="n">
        <v>37653</v>
      </c>
      <c r="U23" s="19" t="n">
        <v>37653</v>
      </c>
      <c r="V23" s="19" t="n">
        <v>37712</v>
      </c>
      <c r="W23" s="19" t="n">
        <v>37712</v>
      </c>
    </row>
    <row r="24" customFormat="false" ht="12.75" hidden="false" customHeight="false" outlineLevel="0" collapsed="false">
      <c r="B24" s="0" t="s">
        <v>45</v>
      </c>
      <c r="C24" s="16"/>
      <c r="D24" s="45" t="n">
        <v>1</v>
      </c>
      <c r="E24" s="45" t="n">
        <v>1</v>
      </c>
      <c r="F24" s="45" t="n">
        <v>1</v>
      </c>
      <c r="G24" s="45" t="n">
        <v>1</v>
      </c>
      <c r="H24" s="45" t="n">
        <v>1</v>
      </c>
      <c r="I24" s="45" t="n">
        <v>1</v>
      </c>
      <c r="J24" s="45" t="n">
        <v>1</v>
      </c>
      <c r="K24" s="45" t="n">
        <v>1</v>
      </c>
      <c r="L24" s="45" t="n">
        <v>1</v>
      </c>
      <c r="M24" s="45" t="n">
        <v>1</v>
      </c>
      <c r="N24" s="45" t="n">
        <v>1</v>
      </c>
      <c r="O24" s="45" t="n">
        <v>1</v>
      </c>
      <c r="P24" s="45" t="n">
        <v>1</v>
      </c>
      <c r="Q24" s="45" t="n">
        <v>1</v>
      </c>
      <c r="R24" s="45" t="n">
        <v>1</v>
      </c>
      <c r="S24" s="45" t="n">
        <v>1</v>
      </c>
      <c r="T24" s="45" t="n">
        <v>1</v>
      </c>
      <c r="U24" s="45" t="n">
        <v>1</v>
      </c>
      <c r="V24" s="45" t="n">
        <v>1</v>
      </c>
      <c r="W24" s="45" t="n">
        <v>1</v>
      </c>
    </row>
    <row r="25" customFormat="false" ht="12.75" hidden="false" customHeight="false" outlineLevel="0" collapsed="false">
      <c r="C25" s="16"/>
    </row>
    <row r="26" customFormat="false" ht="12.75" hidden="false" customHeight="false" outlineLevel="0" collapsed="false">
      <c r="B26" s="44" t="s">
        <v>46</v>
      </c>
    </row>
    <row r="27" customFormat="false" ht="12.75" hidden="false" customHeight="false" outlineLevel="0" collapsed="false">
      <c r="B27" s="19" t="n">
        <v>36008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v>0</v>
      </c>
      <c r="K27" s="1" t="n">
        <v>0</v>
      </c>
      <c r="L27" s="1" t="n">
        <v>0</v>
      </c>
      <c r="M27" s="1" t="n">
        <v>0</v>
      </c>
      <c r="N27" s="1" t="n">
        <v>0</v>
      </c>
      <c r="O27" s="1" t="n">
        <v>0</v>
      </c>
      <c r="P27" s="1" t="n">
        <v>0</v>
      </c>
      <c r="Q27" s="1" t="n">
        <v>0</v>
      </c>
      <c r="R27" s="1" t="n">
        <v>0</v>
      </c>
      <c r="S27" s="1" t="n">
        <v>0</v>
      </c>
      <c r="T27" s="1" t="n">
        <v>0</v>
      </c>
      <c r="U27" s="1" t="n">
        <v>0</v>
      </c>
      <c r="V27" s="1" t="n">
        <v>0</v>
      </c>
      <c r="W27" s="1" t="n">
        <v>0</v>
      </c>
    </row>
    <row r="28" customFormat="false" ht="12.75" hidden="false" customHeight="false" outlineLevel="0" collapsed="false">
      <c r="B28" s="19" t="n">
        <v>36039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v>0</v>
      </c>
      <c r="K28" s="1" t="n">
        <v>0</v>
      </c>
      <c r="L28" s="1" t="n">
        <v>0</v>
      </c>
      <c r="M28" s="1" t="n">
        <v>0</v>
      </c>
      <c r="N28" s="1" t="n">
        <v>0</v>
      </c>
      <c r="O28" s="1" t="n">
        <v>0</v>
      </c>
      <c r="P28" s="1" t="n">
        <v>0</v>
      </c>
      <c r="Q28" s="1" t="n">
        <v>0</v>
      </c>
      <c r="R28" s="1" t="n">
        <v>0</v>
      </c>
      <c r="S28" s="1" t="n">
        <v>0</v>
      </c>
      <c r="T28" s="1" t="n">
        <v>0</v>
      </c>
      <c r="U28" s="1" t="n">
        <v>0</v>
      </c>
      <c r="V28" s="1" t="n">
        <v>0</v>
      </c>
      <c r="W28" s="1" t="n">
        <v>0</v>
      </c>
    </row>
    <row r="29" customFormat="false" ht="12.75" hidden="false" customHeight="false" outlineLevel="0" collapsed="false">
      <c r="B29" s="19" t="n">
        <v>36069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v>0</v>
      </c>
      <c r="K29" s="1" t="n">
        <v>0</v>
      </c>
      <c r="L29" s="1" t="n">
        <v>0</v>
      </c>
      <c r="M29" s="1" t="n">
        <v>0</v>
      </c>
      <c r="N29" s="1" t="n">
        <v>0</v>
      </c>
      <c r="O29" s="1" t="n">
        <v>0</v>
      </c>
      <c r="P29" s="1" t="n">
        <v>0</v>
      </c>
      <c r="Q29" s="1" t="n">
        <v>0</v>
      </c>
      <c r="R29" s="1" t="n">
        <v>0</v>
      </c>
      <c r="S29" s="1" t="n">
        <v>0</v>
      </c>
      <c r="T29" s="1" t="n">
        <v>0</v>
      </c>
      <c r="U29" s="1" t="n">
        <v>0</v>
      </c>
      <c r="V29" s="1" t="n">
        <v>0</v>
      </c>
      <c r="W29" s="1" t="n">
        <v>0</v>
      </c>
    </row>
    <row r="30" customFormat="false" ht="12.75" hidden="false" customHeight="false" outlineLevel="0" collapsed="false">
      <c r="B30" s="19" t="n">
        <v>36100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v>0</v>
      </c>
      <c r="K30" s="1" t="n">
        <v>0</v>
      </c>
      <c r="L30" s="1" t="n">
        <v>0</v>
      </c>
      <c r="M30" s="1" t="n">
        <v>0</v>
      </c>
      <c r="N30" s="1" t="n">
        <v>0</v>
      </c>
      <c r="O30" s="1" t="n">
        <v>0</v>
      </c>
      <c r="P30" s="1" t="n">
        <v>0</v>
      </c>
      <c r="Q30" s="1" t="n">
        <v>0</v>
      </c>
      <c r="R30" s="1" t="n">
        <v>0</v>
      </c>
      <c r="S30" s="1" t="n">
        <v>0</v>
      </c>
      <c r="T30" s="1" t="n">
        <v>0</v>
      </c>
      <c r="U30" s="1" t="n">
        <v>0</v>
      </c>
      <c r="V30" s="1" t="n">
        <v>0</v>
      </c>
      <c r="W30" s="1" t="n">
        <v>0</v>
      </c>
    </row>
    <row r="31" customFormat="false" ht="12.75" hidden="false" customHeight="false" outlineLevel="0" collapsed="false">
      <c r="B31" s="19" t="n">
        <v>36130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v>0</v>
      </c>
      <c r="K31" s="1" t="n">
        <v>0</v>
      </c>
      <c r="L31" s="1" t="n">
        <v>0</v>
      </c>
      <c r="M31" s="1" t="n">
        <v>0</v>
      </c>
      <c r="N31" s="1" t="n">
        <v>0</v>
      </c>
      <c r="O31" s="1" t="n">
        <v>0</v>
      </c>
      <c r="P31" s="1" t="n">
        <v>0</v>
      </c>
      <c r="Q31" s="1" t="n">
        <v>0</v>
      </c>
      <c r="R31" s="1" t="n">
        <v>0</v>
      </c>
      <c r="S31" s="1" t="n">
        <v>0</v>
      </c>
      <c r="T31" s="1" t="n">
        <v>0</v>
      </c>
      <c r="U31" s="1" t="n">
        <v>0</v>
      </c>
      <c r="V31" s="1" t="n">
        <v>0</v>
      </c>
      <c r="W31" s="1" t="n">
        <v>0</v>
      </c>
    </row>
    <row r="32" customFormat="false" ht="12.75" hidden="false" customHeight="false" outlineLevel="0" collapsed="false">
      <c r="B32" s="19" t="n">
        <v>36161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v>0</v>
      </c>
      <c r="K32" s="1" t="n">
        <v>0</v>
      </c>
      <c r="L32" s="1" t="n">
        <v>0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0</v>
      </c>
      <c r="R32" s="1" t="n">
        <v>0</v>
      </c>
      <c r="S32" s="1" t="n">
        <v>0</v>
      </c>
      <c r="T32" s="1" t="n">
        <v>0</v>
      </c>
      <c r="U32" s="1" t="n">
        <v>0</v>
      </c>
      <c r="V32" s="1" t="n">
        <v>0</v>
      </c>
      <c r="W32" s="1" t="n">
        <v>0</v>
      </c>
    </row>
    <row r="33" customFormat="false" ht="12.75" hidden="false" customHeight="false" outlineLevel="0" collapsed="false">
      <c r="B33" s="19" t="n">
        <v>36192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v>0</v>
      </c>
      <c r="K33" s="1" t="n">
        <v>0</v>
      </c>
      <c r="L33" s="1" t="n">
        <v>0</v>
      </c>
      <c r="M33" s="1" t="n">
        <v>0</v>
      </c>
      <c r="N33" s="1" t="n">
        <v>0</v>
      </c>
      <c r="O33" s="1" t="n">
        <v>0</v>
      </c>
      <c r="P33" s="1" t="n">
        <v>0</v>
      </c>
      <c r="Q33" s="1" t="n">
        <v>0</v>
      </c>
      <c r="R33" s="1" t="n">
        <v>0</v>
      </c>
      <c r="S33" s="1" t="n">
        <v>0</v>
      </c>
      <c r="T33" s="1" t="n">
        <v>0</v>
      </c>
      <c r="U33" s="1" t="n">
        <v>0</v>
      </c>
      <c r="V33" s="1" t="n">
        <v>0</v>
      </c>
      <c r="W33" s="1" t="n">
        <v>0</v>
      </c>
    </row>
    <row r="34" customFormat="false" ht="12.75" hidden="false" customHeight="false" outlineLevel="0" collapsed="false">
      <c r="B34" s="19" t="n">
        <v>36220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v>0</v>
      </c>
      <c r="K34" s="1" t="n">
        <v>0</v>
      </c>
      <c r="L34" s="1" t="n">
        <v>0</v>
      </c>
      <c r="M34" s="1" t="n">
        <v>0</v>
      </c>
      <c r="N34" s="1" t="n">
        <v>0</v>
      </c>
      <c r="O34" s="1" t="n">
        <v>0</v>
      </c>
      <c r="P34" s="1" t="n">
        <v>0</v>
      </c>
      <c r="Q34" s="1" t="n">
        <v>0</v>
      </c>
      <c r="R34" s="1" t="n">
        <v>0</v>
      </c>
      <c r="S34" s="1" t="n">
        <v>0</v>
      </c>
      <c r="T34" s="1" t="n">
        <v>0</v>
      </c>
      <c r="U34" s="1" t="n">
        <v>0</v>
      </c>
      <c r="V34" s="1" t="n">
        <v>0</v>
      </c>
      <c r="W34" s="1" t="n">
        <v>0</v>
      </c>
    </row>
    <row r="35" customFormat="false" ht="12.75" hidden="false" customHeight="false" outlineLevel="0" collapsed="false">
      <c r="B35" s="19" t="n">
        <v>36251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v>0</v>
      </c>
      <c r="K35" s="1" t="n">
        <v>0</v>
      </c>
      <c r="L35" s="1" t="n">
        <v>0</v>
      </c>
      <c r="M35" s="1" t="n">
        <v>0</v>
      </c>
      <c r="N35" s="1" t="n">
        <v>0</v>
      </c>
      <c r="O35" s="1" t="n">
        <v>0</v>
      </c>
      <c r="P35" s="1" t="n">
        <v>0</v>
      </c>
      <c r="Q35" s="1" t="n">
        <v>0</v>
      </c>
      <c r="R35" s="1" t="n">
        <v>0</v>
      </c>
      <c r="S35" s="1" t="n">
        <v>0</v>
      </c>
      <c r="T35" s="1" t="n">
        <v>0</v>
      </c>
      <c r="U35" s="1" t="n">
        <v>0</v>
      </c>
      <c r="V35" s="1" t="n">
        <v>0</v>
      </c>
      <c r="W35" s="1" t="n">
        <v>0</v>
      </c>
    </row>
    <row r="36" customFormat="false" ht="12.75" hidden="false" customHeight="false" outlineLevel="0" collapsed="false">
      <c r="B36" s="19" t="n">
        <v>36281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v>0</v>
      </c>
      <c r="K36" s="1" t="n">
        <v>0</v>
      </c>
      <c r="L36" s="1" t="n">
        <v>0</v>
      </c>
      <c r="M36" s="1" t="n">
        <v>0</v>
      </c>
      <c r="N36" s="1" t="n">
        <v>0</v>
      </c>
      <c r="O36" s="1" t="n">
        <v>0</v>
      </c>
      <c r="P36" s="1" t="n">
        <v>0</v>
      </c>
      <c r="Q36" s="1" t="n">
        <v>0</v>
      </c>
      <c r="R36" s="1" t="n">
        <v>0</v>
      </c>
      <c r="S36" s="1" t="n">
        <v>0</v>
      </c>
      <c r="T36" s="1" t="n">
        <v>0</v>
      </c>
      <c r="U36" s="1" t="n">
        <v>0</v>
      </c>
      <c r="V36" s="1" t="n">
        <v>0</v>
      </c>
      <c r="W36" s="1" t="n">
        <v>0</v>
      </c>
    </row>
    <row r="37" customFormat="false" ht="12.75" hidden="false" customHeight="false" outlineLevel="0" collapsed="false">
      <c r="B37" s="19" t="n">
        <v>36312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v>0</v>
      </c>
      <c r="K37" s="1" t="n">
        <v>0</v>
      </c>
      <c r="L37" s="1" t="n">
        <v>0</v>
      </c>
      <c r="M37" s="1" t="n">
        <v>0</v>
      </c>
      <c r="N37" s="1" t="n">
        <v>0</v>
      </c>
      <c r="O37" s="1" t="n">
        <v>0</v>
      </c>
      <c r="P37" s="1" t="n">
        <v>0</v>
      </c>
      <c r="Q37" s="1" t="n">
        <v>0</v>
      </c>
      <c r="R37" s="1" t="n">
        <v>0</v>
      </c>
      <c r="S37" s="1" t="n">
        <v>0</v>
      </c>
      <c r="T37" s="1" t="n">
        <v>0</v>
      </c>
      <c r="U37" s="1" t="n">
        <v>0</v>
      </c>
      <c r="V37" s="1" t="n">
        <v>0</v>
      </c>
      <c r="W37" s="1" t="n">
        <v>0</v>
      </c>
    </row>
    <row r="38" customFormat="false" ht="12.75" hidden="false" customHeight="false" outlineLevel="0" collapsed="false">
      <c r="B38" s="19" t="n">
        <v>36342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v>0</v>
      </c>
      <c r="K38" s="1" t="n">
        <v>0</v>
      </c>
      <c r="L38" s="1" t="n">
        <v>0</v>
      </c>
      <c r="M38" s="1" t="n">
        <v>0</v>
      </c>
      <c r="N38" s="1" t="n">
        <v>0</v>
      </c>
      <c r="O38" s="1" t="n">
        <v>0</v>
      </c>
      <c r="P38" s="1" t="n">
        <v>0</v>
      </c>
      <c r="Q38" s="1" t="n">
        <v>0</v>
      </c>
      <c r="R38" s="1" t="n">
        <v>0</v>
      </c>
      <c r="S38" s="1" t="n">
        <v>0</v>
      </c>
      <c r="T38" s="1" t="n">
        <v>0</v>
      </c>
      <c r="U38" s="1" t="n">
        <v>0</v>
      </c>
      <c r="V38" s="1" t="n">
        <v>0</v>
      </c>
      <c r="W38" s="1" t="n">
        <v>0</v>
      </c>
    </row>
    <row r="39" customFormat="false" ht="12.75" hidden="false" customHeight="false" outlineLevel="0" collapsed="false">
      <c r="B39" s="19" t="n">
        <v>36373</v>
      </c>
      <c r="D39" s="1" t="n">
        <v>1688</v>
      </c>
      <c r="E39" s="1" t="n">
        <v>1688</v>
      </c>
      <c r="F39" s="1" t="n">
        <v>1691</v>
      </c>
      <c r="G39" s="1" t="n">
        <v>1691</v>
      </c>
      <c r="H39" s="1" t="n">
        <v>1691</v>
      </c>
      <c r="I39" s="1" t="n">
        <v>1691</v>
      </c>
      <c r="J39" s="1" t="n">
        <v>0</v>
      </c>
      <c r="K39" s="1" t="n">
        <v>0</v>
      </c>
      <c r="L39" s="1" t="n">
        <v>0</v>
      </c>
      <c r="M39" s="1" t="n">
        <v>0</v>
      </c>
      <c r="N39" s="1" t="n">
        <v>0</v>
      </c>
      <c r="O39" s="1" t="n">
        <v>0</v>
      </c>
      <c r="P39" s="1" t="n">
        <v>0</v>
      </c>
      <c r="Q39" s="1" t="n">
        <v>0</v>
      </c>
      <c r="R39" s="1" t="n">
        <v>0</v>
      </c>
      <c r="S39" s="1" t="n">
        <v>0</v>
      </c>
      <c r="T39" s="1" t="n">
        <v>0</v>
      </c>
      <c r="U39" s="1" t="n">
        <v>0</v>
      </c>
      <c r="V39" s="1" t="n">
        <v>0</v>
      </c>
      <c r="W39" s="1" t="n">
        <v>0</v>
      </c>
    </row>
    <row r="40" customFormat="false" ht="12.75" hidden="false" customHeight="false" outlineLevel="0" collapsed="false">
      <c r="B40" s="19" t="n">
        <v>36404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v>0</v>
      </c>
      <c r="K40" s="1" t="n">
        <v>0</v>
      </c>
      <c r="L40" s="1" t="n">
        <v>0</v>
      </c>
      <c r="M40" s="1" t="n">
        <v>0</v>
      </c>
      <c r="N40" s="1" t="n">
        <v>0</v>
      </c>
      <c r="O40" s="1" t="n">
        <v>0</v>
      </c>
      <c r="P40" s="1" t="n">
        <v>0</v>
      </c>
      <c r="Q40" s="1" t="n">
        <v>0</v>
      </c>
      <c r="R40" s="1" t="n">
        <v>0</v>
      </c>
      <c r="S40" s="1" t="n">
        <v>0</v>
      </c>
      <c r="T40" s="1" t="n">
        <v>0</v>
      </c>
      <c r="U40" s="1" t="n">
        <v>0</v>
      </c>
      <c r="V40" s="1" t="n">
        <v>0</v>
      </c>
      <c r="W40" s="1" t="n">
        <v>0</v>
      </c>
    </row>
    <row r="41" customFormat="false" ht="12.75" hidden="false" customHeight="false" outlineLevel="0" collapsed="false">
      <c r="B41" s="19" t="n">
        <v>36434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v>0</v>
      </c>
      <c r="K41" s="1" t="n">
        <v>0</v>
      </c>
      <c r="L41" s="1" t="n">
        <v>0</v>
      </c>
      <c r="M41" s="1" t="n">
        <v>0</v>
      </c>
      <c r="N41" s="1" t="n">
        <v>0</v>
      </c>
      <c r="O41" s="1" t="n">
        <v>0</v>
      </c>
      <c r="P41" s="1" t="n">
        <v>0</v>
      </c>
      <c r="Q41" s="1" t="n">
        <v>0</v>
      </c>
      <c r="R41" s="1" t="n">
        <v>0</v>
      </c>
      <c r="S41" s="1" t="n">
        <v>0</v>
      </c>
      <c r="T41" s="1" t="n">
        <v>0</v>
      </c>
      <c r="U41" s="1" t="n">
        <v>0</v>
      </c>
      <c r="V41" s="1" t="n">
        <v>0</v>
      </c>
      <c r="W41" s="1" t="n">
        <v>0</v>
      </c>
    </row>
    <row r="42" customFormat="false" ht="12.75" hidden="false" customHeight="false" outlineLevel="0" collapsed="false">
      <c r="B42" s="19" t="n">
        <v>36465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v>1737</v>
      </c>
      <c r="K42" s="1" t="n">
        <v>1737</v>
      </c>
      <c r="L42" s="1" t="n">
        <v>1737</v>
      </c>
      <c r="M42" s="1" t="n">
        <v>1737</v>
      </c>
      <c r="N42" s="1" t="n">
        <v>1725</v>
      </c>
      <c r="O42" s="1" t="n">
        <v>1725</v>
      </c>
      <c r="P42" s="1" t="n">
        <v>1725</v>
      </c>
      <c r="Q42" s="1" t="n">
        <v>1725</v>
      </c>
      <c r="R42" s="1" t="n">
        <v>0</v>
      </c>
      <c r="S42" s="1" t="n">
        <v>0</v>
      </c>
      <c r="T42" s="1" t="n">
        <v>0</v>
      </c>
      <c r="U42" s="1" t="n">
        <v>0</v>
      </c>
      <c r="V42" s="1" t="n">
        <v>0</v>
      </c>
      <c r="W42" s="1" t="n">
        <v>0</v>
      </c>
    </row>
    <row r="43" customFormat="false" ht="12.75" hidden="false" customHeight="false" outlineLevel="0" collapsed="false">
      <c r="B43" s="19" t="n">
        <v>36495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/>
      <c r="K43" s="1"/>
      <c r="L43" s="1"/>
      <c r="M43" s="1"/>
      <c r="N43" s="1"/>
      <c r="O43" s="1"/>
      <c r="P43" s="1"/>
      <c r="Q43" s="1"/>
      <c r="R43" s="1" t="n">
        <v>0</v>
      </c>
      <c r="S43" s="1" t="n">
        <v>0</v>
      </c>
      <c r="T43" s="1" t="n">
        <v>0</v>
      </c>
      <c r="U43" s="1" t="n">
        <v>0</v>
      </c>
      <c r="V43" s="1" t="n">
        <v>0</v>
      </c>
      <c r="W43" s="1" t="n">
        <v>0</v>
      </c>
    </row>
    <row r="44" customFormat="false" ht="12.75" hidden="false" customHeight="false" outlineLevel="0" collapsed="false">
      <c r="B44" s="19" t="n">
        <v>36526</v>
      </c>
      <c r="D44" s="1" t="n">
        <v>1688</v>
      </c>
      <c r="E44" s="1" t="n">
        <v>1688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v>868</v>
      </c>
      <c r="K44" s="1" t="n">
        <v>868</v>
      </c>
      <c r="L44" s="1" t="n">
        <v>868</v>
      </c>
      <c r="M44" s="1" t="n">
        <v>868</v>
      </c>
      <c r="N44" s="1" t="n">
        <v>863</v>
      </c>
      <c r="O44" s="1" t="n">
        <v>863</v>
      </c>
      <c r="P44" s="1" t="n">
        <v>863</v>
      </c>
      <c r="Q44" s="1" t="n">
        <v>863</v>
      </c>
      <c r="R44" s="1" t="n">
        <v>1800</v>
      </c>
      <c r="S44" s="1" t="n">
        <v>1800</v>
      </c>
      <c r="T44" s="1" t="n">
        <v>1800</v>
      </c>
      <c r="U44" s="1" t="n">
        <v>1800</v>
      </c>
      <c r="V44" s="1" t="n">
        <v>1785</v>
      </c>
      <c r="W44" s="1" t="n">
        <v>1785</v>
      </c>
    </row>
    <row r="45" customFormat="false" ht="12.75" hidden="false" customHeight="false" outlineLevel="0" collapsed="false">
      <c r="B45" s="19" t="n">
        <v>36557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v>0</v>
      </c>
      <c r="K45" s="1" t="n">
        <v>0</v>
      </c>
      <c r="L45" s="1" t="n">
        <v>0</v>
      </c>
      <c r="M45" s="1" t="n">
        <v>0</v>
      </c>
      <c r="N45" s="1" t="n">
        <v>0</v>
      </c>
      <c r="O45" s="1" t="n">
        <v>0</v>
      </c>
      <c r="P45" s="1" t="n">
        <v>0</v>
      </c>
      <c r="Q45" s="1" t="n">
        <v>0</v>
      </c>
      <c r="R45" s="1" t="n">
        <v>0</v>
      </c>
      <c r="S45" s="1" t="n">
        <v>0</v>
      </c>
      <c r="T45" s="1" t="n">
        <v>0</v>
      </c>
      <c r="U45" s="1" t="n">
        <v>0</v>
      </c>
      <c r="V45" s="1" t="n">
        <v>0</v>
      </c>
      <c r="W45" s="1" t="n">
        <v>0</v>
      </c>
    </row>
    <row r="46" customFormat="false" ht="12.75" hidden="false" customHeight="false" outlineLevel="0" collapsed="false">
      <c r="B46" s="46" t="s">
        <v>47</v>
      </c>
      <c r="C46" s="46"/>
      <c r="D46" s="47" t="n">
        <f aca="false">SUM(D27:D45)</f>
        <v>3376</v>
      </c>
      <c r="E46" s="47" t="n">
        <f aca="false">SUM(E27:E45)</f>
        <v>3376</v>
      </c>
      <c r="F46" s="47" t="n">
        <f aca="false">SUM(F27:F45)</f>
        <v>1691</v>
      </c>
      <c r="G46" s="47" t="n">
        <f aca="false">SUM(G27:G45)</f>
        <v>1691</v>
      </c>
      <c r="H46" s="47" t="n">
        <f aca="false">SUM(H27:H45)</f>
        <v>1691</v>
      </c>
      <c r="I46" s="47" t="n">
        <f aca="false">SUM(I27:I45)</f>
        <v>1691</v>
      </c>
      <c r="J46" s="47" t="n">
        <f aca="false">SUM(J27:J45)</f>
        <v>2605</v>
      </c>
      <c r="K46" s="47" t="n">
        <f aca="false">SUM(K27:K45)</f>
        <v>2605</v>
      </c>
      <c r="L46" s="47" t="n">
        <f aca="false">SUM(L27:L45)</f>
        <v>2605</v>
      </c>
      <c r="M46" s="47" t="n">
        <f aca="false">SUM(M27:M45)</f>
        <v>2605</v>
      </c>
      <c r="N46" s="47" t="n">
        <f aca="false">SUM(N27:N45)</f>
        <v>2588</v>
      </c>
      <c r="O46" s="47" t="n">
        <f aca="false">SUM(O27:O45)</f>
        <v>2588</v>
      </c>
      <c r="P46" s="47" t="n">
        <f aca="false">SUM(P27:P45)</f>
        <v>2588</v>
      </c>
      <c r="Q46" s="47" t="n">
        <f aca="false">SUM(Q27:Q45)</f>
        <v>2588</v>
      </c>
      <c r="R46" s="47" t="n">
        <f aca="false">SUM(R27:R45)</f>
        <v>1800</v>
      </c>
      <c r="S46" s="47" t="n">
        <f aca="false">SUM(S27:S45)</f>
        <v>1800</v>
      </c>
      <c r="T46" s="47" t="n">
        <f aca="false">SUM(T27:T45)</f>
        <v>1800</v>
      </c>
      <c r="U46" s="47" t="n">
        <f aca="false">SUM(U27:U45)</f>
        <v>1800</v>
      </c>
      <c r="V46" s="47" t="n">
        <f aca="false">SUM(V27:V45)</f>
        <v>1785</v>
      </c>
      <c r="W46" s="47" t="n">
        <f aca="false">SUM(W27:W45)</f>
        <v>1785</v>
      </c>
    </row>
    <row r="48" customFormat="false" ht="12.75" hidden="false" customHeight="false" outlineLevel="0" collapsed="false">
      <c r="B48" s="0" t="s">
        <v>48</v>
      </c>
      <c r="F48" s="48" t="n">
        <f aca="false">SUM(D46:W46)</f>
        <v>45058</v>
      </c>
    </row>
    <row r="50" customFormat="false" ht="12.75" hidden="false" customHeight="false" outlineLevel="0" collapsed="false">
      <c r="A50" s="0" t="s">
        <v>49</v>
      </c>
    </row>
    <row r="51" customFormat="false" ht="12.75" hidden="false" customHeight="false" outlineLevel="0" collapsed="false">
      <c r="A51" s="0" t="n">
        <v>1</v>
      </c>
      <c r="B51" s="19" t="n">
        <v>36586</v>
      </c>
      <c r="D51" s="1" t="n">
        <f aca="false">1688*$D$24</f>
        <v>1688</v>
      </c>
      <c r="E51" s="1" t="n">
        <f aca="false">0*$E$24</f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v>0</v>
      </c>
      <c r="K51" s="1" t="n">
        <v>0</v>
      </c>
      <c r="L51" s="1" t="n">
        <v>0</v>
      </c>
      <c r="M51" s="1" t="n">
        <v>0</v>
      </c>
      <c r="N51" s="1" t="n">
        <v>0</v>
      </c>
      <c r="O51" s="1" t="n">
        <v>0</v>
      </c>
      <c r="P51" s="1" t="n">
        <v>0</v>
      </c>
      <c r="Q51" s="1" t="n">
        <v>0</v>
      </c>
      <c r="R51" s="1" t="n">
        <v>0</v>
      </c>
      <c r="S51" s="1" t="n">
        <v>0</v>
      </c>
      <c r="T51" s="1" t="n">
        <v>0</v>
      </c>
      <c r="U51" s="1" t="n">
        <v>0</v>
      </c>
      <c r="V51" s="1" t="n">
        <v>0</v>
      </c>
      <c r="W51" s="1" t="n">
        <v>0</v>
      </c>
    </row>
    <row r="52" customFormat="false" ht="12.75" hidden="false" customHeight="false" outlineLevel="0" collapsed="false">
      <c r="A52" s="0" t="n">
        <v>2</v>
      </c>
      <c r="B52" s="19" t="n">
        <v>36617</v>
      </c>
      <c r="D52" s="1" t="n">
        <f aca="false">1857*$D$24</f>
        <v>1857</v>
      </c>
      <c r="E52" s="1" t="n">
        <f aca="false">1383*$E$24</f>
        <v>1383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868*J$24</f>
        <v>868</v>
      </c>
      <c r="K52" s="1" t="n">
        <f aca="false">868*K$24</f>
        <v>868</v>
      </c>
      <c r="L52" s="1" t="n">
        <f aca="false">868*L$24</f>
        <v>868</v>
      </c>
      <c r="M52" s="1" t="n">
        <f aca="false">868*M$24</f>
        <v>868</v>
      </c>
      <c r="N52" s="1" t="n">
        <f aca="false">863*N$24</f>
        <v>863</v>
      </c>
      <c r="O52" s="1" t="n">
        <f aca="false">863*O$24</f>
        <v>863</v>
      </c>
      <c r="P52" s="1" t="n">
        <f aca="false">863*P$24</f>
        <v>863</v>
      </c>
      <c r="Q52" s="1" t="n">
        <f aca="false">863*Q$24</f>
        <v>863</v>
      </c>
      <c r="R52" s="1" t="n">
        <v>0</v>
      </c>
      <c r="S52" s="1" t="n">
        <v>0</v>
      </c>
      <c r="T52" s="1" t="n">
        <v>0</v>
      </c>
      <c r="U52" s="1" t="n">
        <v>0</v>
      </c>
      <c r="V52" s="1" t="n">
        <v>0</v>
      </c>
      <c r="W52" s="1" t="n">
        <v>0</v>
      </c>
    </row>
    <row r="53" customFormat="false" ht="12.75" hidden="false" customHeight="false" outlineLevel="0" collapsed="false">
      <c r="A53" s="0" t="n">
        <v>3</v>
      </c>
      <c r="B53" s="19" t="n">
        <v>36647</v>
      </c>
      <c r="D53" s="1" t="n">
        <f aca="false">1857*$D$24</f>
        <v>1857</v>
      </c>
      <c r="E53" s="1" t="n">
        <f aca="false">1745*$E$24</f>
        <v>1745</v>
      </c>
      <c r="F53" s="1" t="n">
        <f aca="false">1691*F$24</f>
        <v>1691</v>
      </c>
      <c r="G53" s="1" t="n">
        <f aca="false">1691*G$24</f>
        <v>1691</v>
      </c>
      <c r="H53" s="1" t="n">
        <v>0</v>
      </c>
      <c r="I53" s="1" t="n">
        <v>0</v>
      </c>
      <c r="J53" s="1" t="n">
        <v>0</v>
      </c>
      <c r="K53" s="1" t="n">
        <v>0</v>
      </c>
      <c r="L53" s="1" t="n">
        <v>0</v>
      </c>
      <c r="M53" s="1" t="n">
        <v>0</v>
      </c>
      <c r="N53" s="1" t="n">
        <v>0</v>
      </c>
      <c r="O53" s="1" t="n">
        <v>0</v>
      </c>
      <c r="P53" s="1" t="n">
        <v>0</v>
      </c>
      <c r="Q53" s="1" t="n">
        <v>0</v>
      </c>
      <c r="R53" s="1" t="n">
        <f aca="false">900*R$24</f>
        <v>900</v>
      </c>
      <c r="S53" s="1" t="n">
        <f aca="false">900*S$24</f>
        <v>900</v>
      </c>
      <c r="T53" s="1" t="n">
        <f aca="false">900*T$24</f>
        <v>900</v>
      </c>
      <c r="U53" s="1" t="n">
        <f aca="false">900*U$24</f>
        <v>900</v>
      </c>
      <c r="V53" s="1" t="n">
        <f aca="false">893*V$24</f>
        <v>893</v>
      </c>
      <c r="W53" s="1" t="n">
        <f aca="false">893*W$24</f>
        <v>893</v>
      </c>
    </row>
    <row r="54" customFormat="false" ht="12.75" hidden="false" customHeight="false" outlineLevel="0" collapsed="false">
      <c r="A54" s="0" t="n">
        <v>4</v>
      </c>
      <c r="B54" s="19" t="n">
        <v>36678</v>
      </c>
      <c r="D54" s="1" t="n">
        <f aca="false">1857*$D$24</f>
        <v>1857</v>
      </c>
      <c r="E54" s="1" t="n">
        <f aca="false">1745*$E$24</f>
        <v>1745</v>
      </c>
      <c r="F54" s="1" t="n">
        <v>0</v>
      </c>
      <c r="G54" s="1" t="n">
        <v>0</v>
      </c>
      <c r="H54" s="1" t="n">
        <f aca="false">1691*H$24</f>
        <v>1691</v>
      </c>
      <c r="I54" s="1" t="n">
        <f aca="false">1691*I$24</f>
        <v>1691</v>
      </c>
      <c r="J54" s="1" t="n">
        <v>0</v>
      </c>
      <c r="K54" s="1" t="n">
        <v>0</v>
      </c>
      <c r="L54" s="1" t="n">
        <v>0</v>
      </c>
      <c r="M54" s="1" t="n">
        <v>0</v>
      </c>
      <c r="N54" s="1" t="n">
        <v>0</v>
      </c>
      <c r="O54" s="1" t="n">
        <v>0</v>
      </c>
      <c r="P54" s="1" t="n">
        <v>0</v>
      </c>
      <c r="Q54" s="1" t="n">
        <v>0</v>
      </c>
      <c r="R54" s="1" t="n">
        <v>0</v>
      </c>
      <c r="S54" s="1" t="n">
        <v>0</v>
      </c>
      <c r="T54" s="1" t="n">
        <v>0</v>
      </c>
      <c r="U54" s="1" t="n">
        <v>0</v>
      </c>
      <c r="V54" s="1" t="n">
        <v>0</v>
      </c>
      <c r="W54" s="1" t="n">
        <v>0</v>
      </c>
    </row>
    <row r="55" customFormat="false" ht="12.75" hidden="false" customHeight="false" outlineLevel="0" collapsed="false">
      <c r="A55" s="0" t="n">
        <v>5</v>
      </c>
      <c r="B55" s="19" t="n">
        <v>36708</v>
      </c>
      <c r="D55" s="1" t="n">
        <f aca="false">1857*$D$24</f>
        <v>1857</v>
      </c>
      <c r="E55" s="1" t="n">
        <f aca="false">1745*$E$24</f>
        <v>1745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v>0</v>
      </c>
      <c r="K55" s="1" t="n">
        <v>0</v>
      </c>
      <c r="L55" s="1" t="n">
        <v>0</v>
      </c>
      <c r="M55" s="1" t="n">
        <v>0</v>
      </c>
      <c r="N55" s="1" t="n">
        <v>0</v>
      </c>
      <c r="O55" s="1" t="n">
        <v>0</v>
      </c>
      <c r="P55" s="1" t="n">
        <v>0</v>
      </c>
      <c r="Q55" s="1" t="n">
        <v>0</v>
      </c>
      <c r="R55" s="1" t="n">
        <v>0</v>
      </c>
      <c r="S55" s="1" t="n">
        <v>0</v>
      </c>
      <c r="T55" s="1" t="n">
        <v>0</v>
      </c>
      <c r="U55" s="1" t="n">
        <v>0</v>
      </c>
      <c r="V55" s="1" t="n">
        <v>0</v>
      </c>
      <c r="W55" s="1" t="n">
        <v>0</v>
      </c>
    </row>
    <row r="56" customFormat="false" ht="12.75" hidden="false" customHeight="false" outlineLevel="0" collapsed="false">
      <c r="A56" s="0" t="n">
        <v>6</v>
      </c>
      <c r="B56" s="19" t="n">
        <v>36739</v>
      </c>
      <c r="D56" s="1" t="n">
        <f aca="false">1857*$D$24</f>
        <v>1857</v>
      </c>
      <c r="E56" s="1" t="n">
        <f aca="false">1745*$E$24</f>
        <v>1745</v>
      </c>
      <c r="F56" s="1" t="n">
        <f aca="false">1691*F$24</f>
        <v>1691</v>
      </c>
      <c r="G56" s="1" t="n">
        <f aca="false">1691*G$24</f>
        <v>1691</v>
      </c>
      <c r="H56" s="1" t="n">
        <v>0</v>
      </c>
      <c r="I56" s="1" t="n">
        <v>0</v>
      </c>
      <c r="J56" s="1" t="n">
        <f aca="false">1216*J$24</f>
        <v>1216</v>
      </c>
      <c r="K56" s="1" t="n">
        <f aca="false">1216*K$24</f>
        <v>1216</v>
      </c>
      <c r="L56" s="1" t="n">
        <f aca="false">1216*L$24</f>
        <v>1216</v>
      </c>
      <c r="M56" s="1" t="n">
        <f aca="false">1216*M$24</f>
        <v>1216</v>
      </c>
      <c r="N56" s="1" t="n">
        <v>0</v>
      </c>
      <c r="O56" s="1" t="n">
        <v>0</v>
      </c>
      <c r="P56" s="1" t="n">
        <v>0</v>
      </c>
      <c r="Q56" s="1" t="n">
        <v>0</v>
      </c>
      <c r="R56" s="1" t="n">
        <v>0</v>
      </c>
      <c r="S56" s="1" t="n">
        <v>0</v>
      </c>
      <c r="T56" s="1" t="n">
        <v>0</v>
      </c>
      <c r="U56" s="1" t="n">
        <v>0</v>
      </c>
      <c r="V56" s="1" t="n">
        <v>0</v>
      </c>
      <c r="W56" s="1" t="n">
        <v>0</v>
      </c>
    </row>
    <row r="57" customFormat="false" ht="12.75" hidden="false" customHeight="false" outlineLevel="0" collapsed="false">
      <c r="A57" s="0" t="n">
        <v>7</v>
      </c>
      <c r="B57" s="19" t="n">
        <v>36770</v>
      </c>
      <c r="D57" s="1" t="n">
        <f aca="false">1857*$D$24</f>
        <v>1857</v>
      </c>
      <c r="E57" s="1" t="n">
        <f aca="false">1745*$E$24</f>
        <v>1745</v>
      </c>
      <c r="F57" s="1" t="n">
        <f aca="false">1860*F$24</f>
        <v>1860</v>
      </c>
      <c r="G57" s="1" t="n">
        <f aca="false">1860*G$24</f>
        <v>1860</v>
      </c>
      <c r="H57" s="1" t="n">
        <v>0</v>
      </c>
      <c r="I57" s="1" t="n">
        <v>0</v>
      </c>
      <c r="J57" s="1" t="n">
        <f aca="false">1216*J$24</f>
        <v>1216</v>
      </c>
      <c r="K57" s="1" t="n">
        <f aca="false">1216*K$24</f>
        <v>1216</v>
      </c>
      <c r="L57" s="1" t="n">
        <f aca="false">1216*L$24</f>
        <v>1216</v>
      </c>
      <c r="M57" s="1" t="n">
        <f aca="false">1216*M$24</f>
        <v>1216</v>
      </c>
      <c r="N57" s="1" t="n">
        <v>0</v>
      </c>
      <c r="O57" s="1" t="n">
        <v>0</v>
      </c>
      <c r="P57" s="1" t="n">
        <v>0</v>
      </c>
      <c r="Q57" s="1" t="n">
        <v>0</v>
      </c>
      <c r="R57" s="1" t="n">
        <f aca="false">900*R$24</f>
        <v>900</v>
      </c>
      <c r="S57" s="1" t="n">
        <f aca="false">900*S$24</f>
        <v>900</v>
      </c>
      <c r="T57" s="1" t="n">
        <f aca="false">900*T$24</f>
        <v>900</v>
      </c>
      <c r="U57" s="1" t="n">
        <f aca="false">900*U$24</f>
        <v>900</v>
      </c>
      <c r="V57" s="1" t="n">
        <f aca="false">893*V$24</f>
        <v>893</v>
      </c>
      <c r="W57" s="1" t="n">
        <f aca="false">893*W$24</f>
        <v>893</v>
      </c>
    </row>
    <row r="58" customFormat="false" ht="12.75" hidden="false" customHeight="false" outlineLevel="0" collapsed="false">
      <c r="A58" s="0" t="n">
        <v>8</v>
      </c>
      <c r="B58" s="19" t="n">
        <v>36800</v>
      </c>
      <c r="D58" s="1" t="n">
        <f aca="false">1857*$D$24</f>
        <v>1857</v>
      </c>
      <c r="E58" s="1" t="n">
        <f aca="false">1745*$E$24</f>
        <v>1745</v>
      </c>
      <c r="F58" s="1" t="n">
        <f aca="false">1860*F$24</f>
        <v>1860</v>
      </c>
      <c r="G58" s="1" t="n">
        <f aca="false">1860*G$24</f>
        <v>1860</v>
      </c>
      <c r="H58" s="1" t="n">
        <f aca="false">1691*H$24</f>
        <v>1691</v>
      </c>
      <c r="I58" s="1" t="n">
        <f aca="false">1691*I$24</f>
        <v>1691</v>
      </c>
      <c r="J58" s="1" t="n">
        <f aca="false">1216*J$24</f>
        <v>1216</v>
      </c>
      <c r="K58" s="1" t="n">
        <f aca="false">1216*K$24</f>
        <v>1216</v>
      </c>
      <c r="L58" s="1" t="n">
        <f aca="false">1216*L$24</f>
        <v>1216</v>
      </c>
      <c r="M58" s="1" t="n">
        <f aca="false">1216*M$24</f>
        <v>1216</v>
      </c>
      <c r="N58" s="1" t="n">
        <f aca="false">1208*N$24</f>
        <v>1208</v>
      </c>
      <c r="O58" s="1" t="n">
        <f aca="false">1208*O$24</f>
        <v>1208</v>
      </c>
      <c r="P58" s="1" t="n">
        <v>0</v>
      </c>
      <c r="Q58" s="1" t="n">
        <v>0</v>
      </c>
      <c r="R58" s="1" t="n">
        <v>0</v>
      </c>
      <c r="S58" s="1" t="n">
        <v>0</v>
      </c>
      <c r="T58" s="1" t="n">
        <v>0</v>
      </c>
      <c r="U58" s="1" t="n">
        <v>0</v>
      </c>
      <c r="V58" s="1" t="n">
        <v>0</v>
      </c>
      <c r="W58" s="1" t="n">
        <v>0</v>
      </c>
    </row>
    <row r="59" customFormat="false" ht="12.75" hidden="false" customHeight="false" outlineLevel="0" collapsed="false">
      <c r="A59" s="0" t="n">
        <v>9</v>
      </c>
      <c r="B59" s="19" t="n">
        <v>36831</v>
      </c>
      <c r="D59" s="1" t="n">
        <f aca="false">1857*$D$24</f>
        <v>1857</v>
      </c>
      <c r="E59" s="1" t="n">
        <f aca="false">1745*$E$24</f>
        <v>1745</v>
      </c>
      <c r="F59" s="1" t="n">
        <f aca="false">1860*F$24</f>
        <v>1860</v>
      </c>
      <c r="G59" s="1" t="n">
        <f aca="false">1860*G$24</f>
        <v>1860</v>
      </c>
      <c r="H59" s="1" t="n">
        <f aca="false">1860*H$24</f>
        <v>1860</v>
      </c>
      <c r="I59" s="1" t="n">
        <f aca="false">1860*I$24</f>
        <v>1860</v>
      </c>
      <c r="J59" s="1" t="n">
        <f aca="false">1216*J$24</f>
        <v>1216</v>
      </c>
      <c r="K59" s="1" t="n">
        <f aca="false">1216*K$24</f>
        <v>1216</v>
      </c>
      <c r="L59" s="1" t="n">
        <f aca="false">1216*L$24</f>
        <v>1216</v>
      </c>
      <c r="M59" s="1" t="n">
        <f aca="false">1216*M$24</f>
        <v>1216</v>
      </c>
      <c r="N59" s="1" t="n">
        <f aca="false">1208*N$24</f>
        <v>1208</v>
      </c>
      <c r="O59" s="1" t="n">
        <f aca="false">1208*O$24</f>
        <v>1208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V59" s="1" t="n">
        <v>0</v>
      </c>
      <c r="W59" s="1" t="n">
        <v>0</v>
      </c>
    </row>
    <row r="60" customFormat="false" ht="12.75" hidden="false" customHeight="false" outlineLevel="0" collapsed="false">
      <c r="A60" s="0" t="n">
        <v>10</v>
      </c>
      <c r="B60" s="19" t="n">
        <v>36861</v>
      </c>
      <c r="D60" s="1" t="n">
        <f aca="false">1857*$D$24</f>
        <v>1857</v>
      </c>
      <c r="E60" s="1" t="n">
        <f aca="false">1745*$E$24</f>
        <v>1745</v>
      </c>
      <c r="F60" s="1" t="n">
        <f aca="false">1860*F$24</f>
        <v>1860</v>
      </c>
      <c r="G60" s="1" t="n">
        <f aca="false">1860*G$24</f>
        <v>1860</v>
      </c>
      <c r="H60" s="1" t="n">
        <f aca="false">1860*H$24</f>
        <v>1860</v>
      </c>
      <c r="I60" s="1" t="n">
        <f aca="false">1860*I$24</f>
        <v>1860</v>
      </c>
      <c r="J60" s="1" t="n">
        <f aca="false">1216*J$24</f>
        <v>1216</v>
      </c>
      <c r="K60" s="1" t="n">
        <f aca="false">1216*K$24</f>
        <v>1216</v>
      </c>
      <c r="L60" s="1" t="n">
        <f aca="false">1216*L$24</f>
        <v>1216</v>
      </c>
      <c r="M60" s="1" t="n">
        <f aca="false">1216*M$24</f>
        <v>1216</v>
      </c>
      <c r="N60" s="1" t="n">
        <f aca="false">1208*N$24</f>
        <v>1208</v>
      </c>
      <c r="O60" s="1" t="n">
        <f aca="false">1208*O$24</f>
        <v>1208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" t="n">
        <v>0</v>
      </c>
      <c r="W60" s="1" t="n">
        <v>0</v>
      </c>
    </row>
    <row r="61" customFormat="false" ht="12.75" hidden="false" customHeight="false" outlineLevel="0" collapsed="false">
      <c r="A61" s="0" t="n">
        <v>11</v>
      </c>
      <c r="B61" s="19" t="n">
        <v>36892</v>
      </c>
      <c r="D61" s="1" t="n">
        <f aca="false">1857*$D$24</f>
        <v>1857</v>
      </c>
      <c r="E61" s="1" t="n">
        <f aca="false">1745*$E$24</f>
        <v>1745</v>
      </c>
      <c r="F61" s="1" t="n">
        <f aca="false">1860*F$24</f>
        <v>1860</v>
      </c>
      <c r="G61" s="1" t="n">
        <f aca="false">1860*G$24</f>
        <v>1860</v>
      </c>
      <c r="H61" s="1" t="n">
        <f aca="false">1860*H$24</f>
        <v>1860</v>
      </c>
      <c r="I61" s="1" t="n">
        <f aca="false">1860*I$24</f>
        <v>1860</v>
      </c>
      <c r="J61" s="1" t="n">
        <f aca="false">1216*J$24</f>
        <v>1216</v>
      </c>
      <c r="K61" s="1" t="n">
        <f aca="false">1216*K$24</f>
        <v>1216</v>
      </c>
      <c r="L61" s="1" t="n">
        <f aca="false">1216*L$24</f>
        <v>1216</v>
      </c>
      <c r="M61" s="1" t="n">
        <f aca="false">1216*M$24</f>
        <v>1216</v>
      </c>
      <c r="N61" s="1" t="n">
        <f aca="false">1208*N$24</f>
        <v>1208</v>
      </c>
      <c r="O61" s="1" t="n">
        <f aca="false">1208*O$24</f>
        <v>1208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V61" s="1" t="n">
        <v>0</v>
      </c>
      <c r="W61" s="1" t="n">
        <v>0</v>
      </c>
    </row>
    <row r="62" customFormat="false" ht="12.75" hidden="false" customHeight="false" outlineLevel="0" collapsed="false">
      <c r="A62" s="0" t="n">
        <v>12</v>
      </c>
      <c r="B62" s="19" t="n">
        <v>36923</v>
      </c>
      <c r="D62" s="1" t="n">
        <f aca="false">1857*$D$24</f>
        <v>1857</v>
      </c>
      <c r="E62" s="1" t="n">
        <f aca="false">1745*$E$24</f>
        <v>1745</v>
      </c>
      <c r="F62" s="1" t="n">
        <f aca="false">1860*F$24</f>
        <v>1860</v>
      </c>
      <c r="G62" s="1" t="n">
        <f aca="false">1860*G$24</f>
        <v>1860</v>
      </c>
      <c r="H62" s="1" t="n">
        <f aca="false">1860*H$24</f>
        <v>1860</v>
      </c>
      <c r="I62" s="1" t="n">
        <f aca="false">1860*I$24</f>
        <v>1860</v>
      </c>
      <c r="J62" s="1" t="n">
        <f aca="false">1216*J$24</f>
        <v>1216</v>
      </c>
      <c r="K62" s="1" t="n">
        <f aca="false">1216*K$24</f>
        <v>1216</v>
      </c>
      <c r="L62" s="1" t="n">
        <f aca="false">1216*L$24</f>
        <v>1216</v>
      </c>
      <c r="M62" s="1" t="n">
        <f aca="false">1216*M$24</f>
        <v>1216</v>
      </c>
      <c r="N62" s="1" t="n">
        <f aca="false">1208*N$24</f>
        <v>1208</v>
      </c>
      <c r="O62" s="1" t="n">
        <f aca="false">1208*O$24</f>
        <v>1208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V62" s="1" t="n">
        <v>0</v>
      </c>
      <c r="W62" s="1" t="n">
        <v>0</v>
      </c>
    </row>
    <row r="63" customFormat="false" ht="12.75" hidden="false" customHeight="false" outlineLevel="0" collapsed="false">
      <c r="A63" s="0" t="n">
        <v>13</v>
      </c>
      <c r="B63" s="19" t="n">
        <v>36951</v>
      </c>
      <c r="D63" s="1" t="n">
        <f aca="false">8440*$D$24</f>
        <v>8440</v>
      </c>
      <c r="E63" s="1" t="n">
        <f aca="false">7932*$E$24</f>
        <v>7932</v>
      </c>
      <c r="F63" s="1" t="n">
        <f aca="false">1860*F$24</f>
        <v>1860</v>
      </c>
      <c r="G63" s="1" t="n">
        <f aca="false">1860*G$24</f>
        <v>1860</v>
      </c>
      <c r="H63" s="1" t="n">
        <f aca="false">1860*H$24</f>
        <v>1860</v>
      </c>
      <c r="I63" s="1" t="n">
        <f aca="false">1860*I$24</f>
        <v>1860</v>
      </c>
      <c r="J63" s="1" t="n">
        <f aca="false">1216*J$24</f>
        <v>1216</v>
      </c>
      <c r="K63" s="1" t="n">
        <f aca="false">1216*K$24</f>
        <v>1216</v>
      </c>
      <c r="L63" s="1" t="n">
        <f aca="false">1216*L$24</f>
        <v>1216</v>
      </c>
      <c r="M63" s="1" t="n">
        <f aca="false">1216*M$24</f>
        <v>1216</v>
      </c>
      <c r="N63" s="1" t="n">
        <f aca="false">1208*N$24</f>
        <v>1208</v>
      </c>
      <c r="O63" s="1" t="n">
        <f aca="false">1208*O$24</f>
        <v>1208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V63" s="1" t="n">
        <v>0</v>
      </c>
      <c r="W63" s="1" t="n">
        <v>0</v>
      </c>
    </row>
    <row r="64" customFormat="false" ht="12.75" hidden="false" customHeight="false" outlineLevel="0" collapsed="false">
      <c r="A64" s="0" t="n">
        <v>14</v>
      </c>
      <c r="B64" s="19" t="n">
        <v>36982</v>
      </c>
      <c r="D64" s="49" t="n">
        <f aca="false">1688*$D$24</f>
        <v>1688</v>
      </c>
      <c r="E64" s="49" t="n">
        <f aca="false">1586*$E$24</f>
        <v>1586</v>
      </c>
      <c r="F64" s="1" t="n">
        <f aca="false">1860*F$24</f>
        <v>1860</v>
      </c>
      <c r="G64" s="1" t="n">
        <f aca="false">1860*G$24</f>
        <v>1860</v>
      </c>
      <c r="H64" s="1" t="n">
        <f aca="false">1860*H$24</f>
        <v>1860</v>
      </c>
      <c r="I64" s="1" t="n">
        <f aca="false">1860*I$24</f>
        <v>1860</v>
      </c>
      <c r="J64" s="1" t="n">
        <f aca="false">1216*J$24</f>
        <v>1216</v>
      </c>
      <c r="K64" s="1" t="n">
        <f aca="false">1216*K$24</f>
        <v>1216</v>
      </c>
      <c r="L64" s="1" t="n">
        <f aca="false">1216*L$24</f>
        <v>1216</v>
      </c>
      <c r="M64" s="1" t="n">
        <f aca="false">1216*M$24</f>
        <v>1216</v>
      </c>
      <c r="N64" s="1" t="n">
        <f aca="false">1208*N$24</f>
        <v>1208</v>
      </c>
      <c r="O64" s="1" t="n">
        <f aca="false">1208*O$24</f>
        <v>1208</v>
      </c>
      <c r="P64" s="1" t="n">
        <v>0</v>
      </c>
      <c r="Q64" s="1" t="n">
        <v>0</v>
      </c>
      <c r="R64" s="1" t="n">
        <v>0</v>
      </c>
      <c r="S64" s="1" t="n">
        <v>0</v>
      </c>
      <c r="T64" s="1" t="n">
        <v>0</v>
      </c>
      <c r="U64" s="1" t="n">
        <v>0</v>
      </c>
      <c r="V64" s="1" t="n">
        <v>0</v>
      </c>
      <c r="W64" s="1" t="n">
        <v>0</v>
      </c>
    </row>
    <row r="65" customFormat="false" ht="12.75" hidden="false" customHeight="false" outlineLevel="0" collapsed="false">
      <c r="A65" s="0" t="n">
        <v>15</v>
      </c>
      <c r="B65" s="19" t="n">
        <v>37012</v>
      </c>
      <c r="D65" s="1" t="n">
        <v>0</v>
      </c>
      <c r="E65" s="1" t="n">
        <v>0</v>
      </c>
      <c r="F65" s="1" t="n">
        <f aca="false">1860*F$24</f>
        <v>1860</v>
      </c>
      <c r="G65" s="1" t="n">
        <f aca="false">1860*G$24</f>
        <v>1860</v>
      </c>
      <c r="H65" s="1" t="n">
        <f aca="false">1860*H$24</f>
        <v>1860</v>
      </c>
      <c r="I65" s="1" t="n">
        <f aca="false">1860*I$24</f>
        <v>1860</v>
      </c>
      <c r="J65" s="1" t="n">
        <f aca="false">1216*J$24</f>
        <v>1216</v>
      </c>
      <c r="K65" s="1" t="n">
        <f aca="false">1216*K$24</f>
        <v>1216</v>
      </c>
      <c r="L65" s="1" t="n">
        <f aca="false">1216*L$24</f>
        <v>1216</v>
      </c>
      <c r="M65" s="1" t="n">
        <f aca="false">1216*M$24</f>
        <v>1216</v>
      </c>
      <c r="N65" s="1" t="n">
        <f aca="false">1208*N$24</f>
        <v>1208</v>
      </c>
      <c r="O65" s="1" t="n">
        <f aca="false">1208*O$24</f>
        <v>1208</v>
      </c>
      <c r="P65" s="1" t="n">
        <f aca="false">1208*P$24</f>
        <v>1208</v>
      </c>
      <c r="Q65" s="1" t="n">
        <f aca="false">1208*Q$24</f>
        <v>1208</v>
      </c>
      <c r="R65" s="1" t="n">
        <v>0</v>
      </c>
      <c r="S65" s="1" t="n">
        <v>0</v>
      </c>
      <c r="T65" s="1" t="n">
        <v>0</v>
      </c>
      <c r="U65" s="1" t="n">
        <v>0</v>
      </c>
      <c r="V65" s="1" t="n">
        <v>0</v>
      </c>
      <c r="W65" s="1" t="n">
        <v>0</v>
      </c>
    </row>
    <row r="66" customFormat="false" ht="12.75" hidden="false" customHeight="false" outlineLevel="0" collapsed="false">
      <c r="A66" s="0" t="n">
        <v>16</v>
      </c>
      <c r="B66" s="19" t="n">
        <v>37043</v>
      </c>
      <c r="D66" s="1" t="n">
        <v>0</v>
      </c>
      <c r="E66" s="1" t="n">
        <v>0</v>
      </c>
      <c r="F66" s="1" t="n">
        <f aca="false">1860*F$24</f>
        <v>1860</v>
      </c>
      <c r="G66" s="1" t="n">
        <f aca="false">1860*G$24</f>
        <v>1860</v>
      </c>
      <c r="H66" s="1" t="n">
        <f aca="false">1860*H$24</f>
        <v>1860</v>
      </c>
      <c r="I66" s="1" t="n">
        <f aca="false">1860*I$24</f>
        <v>1860</v>
      </c>
      <c r="J66" s="1" t="n">
        <f aca="false">1216*J$24</f>
        <v>1216</v>
      </c>
      <c r="K66" s="1" t="n">
        <f aca="false">1216*K$24</f>
        <v>1216</v>
      </c>
      <c r="L66" s="1" t="n">
        <f aca="false">1216*L$24</f>
        <v>1216</v>
      </c>
      <c r="M66" s="1" t="n">
        <f aca="false">1216*M$24</f>
        <v>1216</v>
      </c>
      <c r="N66" s="1" t="n">
        <f aca="false">1208*N$24</f>
        <v>1208</v>
      </c>
      <c r="O66" s="1" t="n">
        <f aca="false">1208*O$24</f>
        <v>1208</v>
      </c>
      <c r="P66" s="1" t="n">
        <f aca="false">1208*P$24</f>
        <v>1208</v>
      </c>
      <c r="Q66" s="1" t="n">
        <f aca="false">1208*Q$24</f>
        <v>1208</v>
      </c>
      <c r="R66" s="1" t="n">
        <v>0</v>
      </c>
      <c r="S66" s="1" t="n">
        <v>0</v>
      </c>
      <c r="T66" s="1" t="n">
        <f aca="false">630*T$24</f>
        <v>630</v>
      </c>
      <c r="U66" s="1" t="n">
        <f aca="false">630*U$24</f>
        <v>630</v>
      </c>
      <c r="V66" s="1" t="n">
        <v>0</v>
      </c>
      <c r="W66" s="1" t="n">
        <v>0</v>
      </c>
    </row>
    <row r="67" customFormat="false" ht="12.75" hidden="false" customHeight="false" outlineLevel="0" collapsed="false">
      <c r="A67" s="0" t="n">
        <v>17</v>
      </c>
      <c r="B67" s="19" t="n">
        <v>37073</v>
      </c>
      <c r="D67" s="1" t="n">
        <v>0</v>
      </c>
      <c r="E67" s="1" t="n">
        <v>0</v>
      </c>
      <c r="F67" s="1" t="n">
        <f aca="false">8454*F$24</f>
        <v>8454</v>
      </c>
      <c r="G67" s="1" t="n">
        <f aca="false">8454*G$24</f>
        <v>8454</v>
      </c>
      <c r="H67" s="1" t="n">
        <f aca="false">1860*H$24</f>
        <v>1860</v>
      </c>
      <c r="I67" s="1" t="n">
        <f aca="false">1860*I$24</f>
        <v>1860</v>
      </c>
      <c r="J67" s="1" t="n">
        <f aca="false">1216*J$24</f>
        <v>1216</v>
      </c>
      <c r="K67" s="1" t="n">
        <f aca="false">1216*K$24</f>
        <v>1216</v>
      </c>
      <c r="L67" s="1" t="n">
        <f aca="false">1216*L$24</f>
        <v>1216</v>
      </c>
      <c r="M67" s="1" t="n">
        <f aca="false">1216*M$24</f>
        <v>1216</v>
      </c>
      <c r="N67" s="1" t="n">
        <f aca="false">1208*N$24</f>
        <v>1208</v>
      </c>
      <c r="O67" s="1" t="n">
        <f aca="false">1208*O$24</f>
        <v>1208</v>
      </c>
      <c r="P67" s="1" t="n">
        <f aca="false">1208*P$24</f>
        <v>1208</v>
      </c>
      <c r="Q67" s="1" t="n">
        <f aca="false">1208*Q$24</f>
        <v>1208</v>
      </c>
      <c r="R67" s="1" t="n">
        <f aca="false">1260*R$24</f>
        <v>1260</v>
      </c>
      <c r="S67" s="1" t="n">
        <f aca="false">1260*S$24</f>
        <v>1260</v>
      </c>
      <c r="T67" s="1" t="n">
        <f aca="false">1260*T$24</f>
        <v>1260</v>
      </c>
      <c r="U67" s="1" t="n">
        <f aca="false">1260*U$24</f>
        <v>1260</v>
      </c>
      <c r="V67" s="1" t="n">
        <v>0</v>
      </c>
      <c r="W67" s="1" t="n">
        <v>0</v>
      </c>
    </row>
    <row r="68" customFormat="false" ht="12.75" hidden="false" customHeight="false" outlineLevel="0" collapsed="false">
      <c r="A68" s="0" t="n">
        <v>18</v>
      </c>
      <c r="B68" s="19" t="n">
        <v>37104</v>
      </c>
      <c r="D68" s="1" t="n">
        <v>0</v>
      </c>
      <c r="E68" s="1" t="n">
        <v>0</v>
      </c>
      <c r="F68" s="49" t="n">
        <f aca="false">1691*F$24</f>
        <v>1691</v>
      </c>
      <c r="G68" s="49" t="n">
        <f aca="false">1691*G$24</f>
        <v>1691</v>
      </c>
      <c r="H68" s="1" t="n">
        <f aca="false">1860*H$24</f>
        <v>1860</v>
      </c>
      <c r="I68" s="1" t="n">
        <f aca="false">1860*I$24</f>
        <v>1860</v>
      </c>
      <c r="J68" s="1" t="n">
        <f aca="false">1216*J$24</f>
        <v>1216</v>
      </c>
      <c r="K68" s="1" t="n">
        <f aca="false">1216*K$24</f>
        <v>1216</v>
      </c>
      <c r="L68" s="1" t="n">
        <f aca="false">1216*L$24</f>
        <v>1216</v>
      </c>
      <c r="M68" s="1" t="n">
        <f aca="false">1216*M$24</f>
        <v>1216</v>
      </c>
      <c r="N68" s="1" t="n">
        <f aca="false">1208*N$24</f>
        <v>1208</v>
      </c>
      <c r="O68" s="1" t="n">
        <f aca="false">1208*O$24</f>
        <v>1208</v>
      </c>
      <c r="P68" s="1" t="n">
        <f aca="false">1208*P$24</f>
        <v>1208</v>
      </c>
      <c r="Q68" s="1" t="n">
        <f aca="false">1208*Q$24</f>
        <v>1208</v>
      </c>
      <c r="R68" s="1" t="n">
        <f aca="false">1260*R$24</f>
        <v>1260</v>
      </c>
      <c r="S68" s="1" t="n">
        <f aca="false">1260*S$24</f>
        <v>1260</v>
      </c>
      <c r="T68" s="1" t="n">
        <f aca="false">1260*T$24</f>
        <v>1260</v>
      </c>
      <c r="U68" s="1" t="n">
        <f aca="false">1260*U$24</f>
        <v>1260</v>
      </c>
      <c r="V68" s="1" t="n">
        <v>0</v>
      </c>
      <c r="W68" s="1" t="n">
        <v>0</v>
      </c>
    </row>
    <row r="69" customFormat="false" ht="12.75" hidden="false" customHeight="false" outlineLevel="0" collapsed="false">
      <c r="A69" s="0" t="n">
        <v>19</v>
      </c>
      <c r="B69" s="19" t="n">
        <v>37135</v>
      </c>
      <c r="D69" s="1" t="n">
        <v>0</v>
      </c>
      <c r="E69" s="1" t="n">
        <v>0</v>
      </c>
      <c r="F69" s="1" t="n">
        <v>0</v>
      </c>
      <c r="G69" s="1" t="n">
        <v>0</v>
      </c>
      <c r="H69" s="1" t="n">
        <f aca="false">8454*H$24</f>
        <v>8454</v>
      </c>
      <c r="I69" s="1" t="n">
        <f aca="false">8454*I$24</f>
        <v>8454</v>
      </c>
      <c r="J69" s="1" t="n">
        <f aca="false">1216*J$24</f>
        <v>1216</v>
      </c>
      <c r="K69" s="1" t="n">
        <f aca="false">1216*K$24</f>
        <v>1216</v>
      </c>
      <c r="L69" s="1" t="n">
        <f aca="false">1216*L$24</f>
        <v>1216</v>
      </c>
      <c r="M69" s="1" t="n">
        <f aca="false">1216*M$24</f>
        <v>1216</v>
      </c>
      <c r="N69" s="1" t="n">
        <f aca="false">1208*N$24</f>
        <v>1208</v>
      </c>
      <c r="O69" s="1" t="n">
        <f aca="false">1208*O$24</f>
        <v>1208</v>
      </c>
      <c r="P69" s="1" t="n">
        <f aca="false">1208*P$24</f>
        <v>1208</v>
      </c>
      <c r="Q69" s="1" t="n">
        <f aca="false">1208*Q$24</f>
        <v>1208</v>
      </c>
      <c r="R69" s="1" t="n">
        <f aca="false">1260*R$24</f>
        <v>1260</v>
      </c>
      <c r="S69" s="1" t="n">
        <f aca="false">1260*S$24</f>
        <v>1260</v>
      </c>
      <c r="T69" s="1" t="n">
        <f aca="false">1260*T$24</f>
        <v>1260</v>
      </c>
      <c r="U69" s="1" t="n">
        <f aca="false">1260*U$24</f>
        <v>1260</v>
      </c>
      <c r="V69" s="1" t="n">
        <v>0</v>
      </c>
      <c r="W69" s="1" t="n">
        <v>0</v>
      </c>
    </row>
    <row r="70" customFormat="false" ht="12.75" hidden="false" customHeight="false" outlineLevel="0" collapsed="false">
      <c r="A70" s="0" t="n">
        <v>20</v>
      </c>
      <c r="B70" s="19" t="n">
        <v>37165</v>
      </c>
      <c r="D70" s="1" t="n">
        <v>0</v>
      </c>
      <c r="E70" s="1" t="n">
        <v>0</v>
      </c>
      <c r="F70" s="1" t="n">
        <v>0</v>
      </c>
      <c r="G70" s="1" t="n">
        <v>0</v>
      </c>
      <c r="H70" s="49" t="n">
        <f aca="false">1691*H$24</f>
        <v>1691</v>
      </c>
      <c r="I70" s="49" t="n">
        <f aca="false">1691*I$24</f>
        <v>1691</v>
      </c>
      <c r="J70" s="1" t="n">
        <f aca="false">1216*J$24</f>
        <v>1216</v>
      </c>
      <c r="K70" s="1" t="n">
        <f aca="false">1216*K$24</f>
        <v>1216</v>
      </c>
      <c r="L70" s="1" t="n">
        <f aca="false">1216*L$24</f>
        <v>1216</v>
      </c>
      <c r="M70" s="1" t="n">
        <f aca="false">1216*M$24</f>
        <v>1216</v>
      </c>
      <c r="N70" s="1" t="n">
        <f aca="false">1208*N$24</f>
        <v>1208</v>
      </c>
      <c r="O70" s="1" t="n">
        <f aca="false">1208*O$24</f>
        <v>1208</v>
      </c>
      <c r="P70" s="1" t="n">
        <f aca="false">1208*P$24</f>
        <v>1208</v>
      </c>
      <c r="Q70" s="1" t="n">
        <f aca="false">1208*Q$24</f>
        <v>1208</v>
      </c>
      <c r="R70" s="1" t="n">
        <f aca="false">1260*R$24</f>
        <v>1260</v>
      </c>
      <c r="S70" s="1" t="n">
        <f aca="false">1260*S$24</f>
        <v>1260</v>
      </c>
      <c r="T70" s="1" t="n">
        <f aca="false">1260*T$24</f>
        <v>1260</v>
      </c>
      <c r="U70" s="1" t="n">
        <f aca="false">1260*U$24</f>
        <v>1260</v>
      </c>
      <c r="V70" s="1" t="n">
        <f aca="false">1250*V$24</f>
        <v>1250</v>
      </c>
      <c r="W70" s="1" t="n">
        <f aca="false">1250*W$24</f>
        <v>1250</v>
      </c>
    </row>
    <row r="71" customFormat="false" ht="12.75" hidden="false" customHeight="false" outlineLevel="0" collapsed="false">
      <c r="A71" s="0" t="n">
        <v>21</v>
      </c>
      <c r="B71" s="19" t="n">
        <v>37196</v>
      </c>
      <c r="D71" s="1" t="n">
        <v>0</v>
      </c>
      <c r="E71" s="1" t="n">
        <v>0</v>
      </c>
      <c r="F71" s="1" t="n">
        <v>0</v>
      </c>
      <c r="G71" s="1" t="n">
        <v>0</v>
      </c>
      <c r="H71" s="1" t="n">
        <v>0</v>
      </c>
      <c r="I71" s="1" t="n">
        <v>0</v>
      </c>
      <c r="J71" s="1" t="n">
        <f aca="false">1216*J$24</f>
        <v>1216</v>
      </c>
      <c r="K71" s="1" t="n">
        <f aca="false">1216*K$24</f>
        <v>1216</v>
      </c>
      <c r="L71" s="1" t="n">
        <f aca="false">1216*L$24</f>
        <v>1216</v>
      </c>
      <c r="M71" s="1" t="n">
        <f aca="false">1216*M$24</f>
        <v>1216</v>
      </c>
      <c r="N71" s="1" t="n">
        <f aca="false">1208*N$24</f>
        <v>1208</v>
      </c>
      <c r="O71" s="1" t="n">
        <f aca="false">1208*O$24</f>
        <v>1208</v>
      </c>
      <c r="P71" s="1" t="n">
        <f aca="false">1208*P$24</f>
        <v>1208</v>
      </c>
      <c r="Q71" s="1" t="n">
        <f aca="false">1208*Q$24</f>
        <v>1208</v>
      </c>
      <c r="R71" s="1" t="n">
        <f aca="false">1260*R$24</f>
        <v>1260</v>
      </c>
      <c r="S71" s="1" t="n">
        <f aca="false">1260*S$24</f>
        <v>1260</v>
      </c>
      <c r="T71" s="1" t="n">
        <f aca="false">1260*T$24</f>
        <v>1260</v>
      </c>
      <c r="U71" s="1" t="n">
        <f aca="false">1260*U$24</f>
        <v>1260</v>
      </c>
      <c r="V71" s="1" t="n">
        <f aca="false">1250*V$24</f>
        <v>1250</v>
      </c>
      <c r="W71" s="1" t="n">
        <f aca="false">1250*W$24</f>
        <v>1250</v>
      </c>
    </row>
    <row r="72" customFormat="false" ht="12.75" hidden="false" customHeight="false" outlineLevel="0" collapsed="false">
      <c r="A72" s="0" t="n">
        <v>22</v>
      </c>
      <c r="B72" s="19" t="n">
        <v>37226</v>
      </c>
      <c r="D72" s="1" t="n">
        <v>0</v>
      </c>
      <c r="E72" s="1" t="n">
        <v>0</v>
      </c>
      <c r="F72" s="1" t="n">
        <v>0</v>
      </c>
      <c r="G72" s="1" t="n">
        <v>0</v>
      </c>
      <c r="H72" s="1" t="n">
        <v>0</v>
      </c>
      <c r="I72" s="1" t="n">
        <v>0</v>
      </c>
      <c r="J72" s="1" t="n">
        <f aca="false">1390*J$24</f>
        <v>1390</v>
      </c>
      <c r="K72" s="1" t="n">
        <f aca="false">1390*K$24</f>
        <v>1390</v>
      </c>
      <c r="L72" s="1" t="n">
        <f aca="false">1390*L$24</f>
        <v>1390</v>
      </c>
      <c r="M72" s="1" t="n">
        <f aca="false">1390*M$24</f>
        <v>1390</v>
      </c>
      <c r="N72" s="1" t="n">
        <f aca="false">1208*N$24</f>
        <v>1208</v>
      </c>
      <c r="O72" s="1" t="n">
        <f aca="false">1208*O$24</f>
        <v>1208</v>
      </c>
      <c r="P72" s="1" t="n">
        <f aca="false">1208*P$24</f>
        <v>1208</v>
      </c>
      <c r="Q72" s="1" t="n">
        <f aca="false">1208*Q$24</f>
        <v>1208</v>
      </c>
      <c r="R72" s="1" t="n">
        <f aca="false">1260*R$24</f>
        <v>1260</v>
      </c>
      <c r="S72" s="1" t="n">
        <f aca="false">1260*S$24</f>
        <v>1260</v>
      </c>
      <c r="T72" s="1" t="n">
        <f aca="false">1260*T$24</f>
        <v>1260</v>
      </c>
      <c r="U72" s="1" t="n">
        <f aca="false">1260*U$24</f>
        <v>1260</v>
      </c>
      <c r="V72" s="1" t="n">
        <f aca="false">1250*V$24</f>
        <v>1250</v>
      </c>
      <c r="W72" s="1" t="n">
        <f aca="false">1250*W$24</f>
        <v>1250</v>
      </c>
    </row>
    <row r="73" customFormat="false" ht="12.75" hidden="false" customHeight="false" outlineLevel="0" collapsed="false">
      <c r="A73" s="0" t="n">
        <v>23</v>
      </c>
      <c r="B73" s="19" t="n">
        <v>37257</v>
      </c>
      <c r="D73" s="1" t="n">
        <v>0</v>
      </c>
      <c r="E73" s="1" t="n">
        <v>0</v>
      </c>
      <c r="F73" s="1" t="n">
        <v>0</v>
      </c>
      <c r="G73" s="1" t="n">
        <v>0</v>
      </c>
      <c r="H73" s="1" t="n">
        <v>0</v>
      </c>
      <c r="I73" s="1" t="n">
        <v>0</v>
      </c>
      <c r="J73" s="1" t="n">
        <f aca="false">8685*J$24</f>
        <v>8685</v>
      </c>
      <c r="K73" s="1" t="n">
        <f aca="false">8685*K$24</f>
        <v>8685</v>
      </c>
      <c r="L73" s="1" t="n">
        <f aca="false">8685*L$24</f>
        <v>8685</v>
      </c>
      <c r="M73" s="1" t="n">
        <f aca="false">8685*M$24</f>
        <v>8685</v>
      </c>
      <c r="N73" s="1" t="n">
        <f aca="false">1208*N$24</f>
        <v>1208</v>
      </c>
      <c r="O73" s="1" t="n">
        <f aca="false">1208*O$24</f>
        <v>1208</v>
      </c>
      <c r="P73" s="1" t="n">
        <f aca="false">1208*P$24</f>
        <v>1208</v>
      </c>
      <c r="Q73" s="1" t="n">
        <f aca="false">1208*Q$24</f>
        <v>1208</v>
      </c>
      <c r="R73" s="1" t="n">
        <f aca="false">1260*R$24</f>
        <v>1260</v>
      </c>
      <c r="S73" s="1" t="n">
        <f aca="false">1260*S$24</f>
        <v>1260</v>
      </c>
      <c r="T73" s="1" t="n">
        <f aca="false">1260*T$24</f>
        <v>1260</v>
      </c>
      <c r="U73" s="1" t="n">
        <f aca="false">1260*U$24</f>
        <v>1260</v>
      </c>
      <c r="V73" s="1" t="n">
        <f aca="false">1250*V$24</f>
        <v>1250</v>
      </c>
      <c r="W73" s="1" t="n">
        <f aca="false">1250*W$24</f>
        <v>1250</v>
      </c>
    </row>
    <row r="74" customFormat="false" ht="12.75" hidden="false" customHeight="false" outlineLevel="0" collapsed="false">
      <c r="A74" s="0" t="n">
        <v>24</v>
      </c>
      <c r="B74" s="19" t="n">
        <v>37288</v>
      </c>
      <c r="D74" s="1" t="n">
        <v>0</v>
      </c>
      <c r="E74" s="1" t="n">
        <v>0</v>
      </c>
      <c r="F74" s="1" t="n">
        <v>0</v>
      </c>
      <c r="G74" s="1" t="n">
        <v>0</v>
      </c>
      <c r="H74" s="1" t="n">
        <v>0</v>
      </c>
      <c r="I74" s="1" t="n">
        <v>0</v>
      </c>
      <c r="J74" s="49" t="n">
        <f aca="false">1737*J$24</f>
        <v>1737</v>
      </c>
      <c r="K74" s="49" t="n">
        <f aca="false">1737*K$24</f>
        <v>1737</v>
      </c>
      <c r="L74" s="49" t="n">
        <f aca="false">1737*L$24</f>
        <v>1737</v>
      </c>
      <c r="M74" s="49" t="n">
        <f aca="false">1737*M$24</f>
        <v>1737</v>
      </c>
      <c r="N74" s="1" t="n">
        <f aca="false">1380*N$24</f>
        <v>1380</v>
      </c>
      <c r="O74" s="1" t="n">
        <f aca="false">1380*O$24</f>
        <v>1380</v>
      </c>
      <c r="P74" s="1" t="n">
        <f aca="false">1208*P$24</f>
        <v>1208</v>
      </c>
      <c r="Q74" s="1" t="n">
        <f aca="false">1208*Q$24</f>
        <v>1208</v>
      </c>
      <c r="R74" s="1" t="n">
        <f aca="false">1260*R$24</f>
        <v>1260</v>
      </c>
      <c r="S74" s="1" t="n">
        <f aca="false">1260*S$24</f>
        <v>1260</v>
      </c>
      <c r="T74" s="1" t="n">
        <f aca="false">1260*T$24</f>
        <v>1260</v>
      </c>
      <c r="U74" s="1" t="n">
        <f aca="false">1260*U$24</f>
        <v>1260</v>
      </c>
      <c r="V74" s="1" t="n">
        <f aca="false">1250*V$24</f>
        <v>1250</v>
      </c>
      <c r="W74" s="1" t="n">
        <f aca="false">1250*W$24</f>
        <v>1250</v>
      </c>
    </row>
    <row r="75" customFormat="false" ht="12.75" hidden="false" customHeight="false" outlineLevel="0" collapsed="false">
      <c r="A75" s="0" t="n">
        <v>25</v>
      </c>
      <c r="B75" s="19" t="n">
        <v>37316</v>
      </c>
      <c r="D75" s="1" t="n">
        <v>0</v>
      </c>
      <c r="E75" s="1" t="n">
        <v>0</v>
      </c>
      <c r="F75" s="1" t="n">
        <v>0</v>
      </c>
      <c r="G75" s="1" t="n">
        <v>0</v>
      </c>
      <c r="H75" s="1" t="n">
        <v>0</v>
      </c>
      <c r="I75" s="1" t="n">
        <v>0</v>
      </c>
      <c r="J75" s="1" t="n">
        <v>0</v>
      </c>
      <c r="K75" s="1" t="n">
        <v>0</v>
      </c>
      <c r="L75" s="1" t="n">
        <v>0</v>
      </c>
      <c r="M75" s="1" t="n">
        <v>0</v>
      </c>
      <c r="N75" s="1" t="n">
        <f aca="false">8625*N$24</f>
        <v>8625</v>
      </c>
      <c r="O75" s="1" t="n">
        <f aca="false">8625*O$24</f>
        <v>8625</v>
      </c>
      <c r="P75" s="1" t="n">
        <f aca="false">1208*P$24</f>
        <v>1208</v>
      </c>
      <c r="Q75" s="1" t="n">
        <f aca="false">1208*Q$24</f>
        <v>1208</v>
      </c>
      <c r="R75" s="1" t="n">
        <f aca="false">1260*R$24</f>
        <v>1260</v>
      </c>
      <c r="S75" s="1" t="n">
        <f aca="false">1260*S$24</f>
        <v>1260</v>
      </c>
      <c r="T75" s="1" t="n">
        <f aca="false">1260*T$24</f>
        <v>1260</v>
      </c>
      <c r="U75" s="1" t="n">
        <f aca="false">1260*U$24</f>
        <v>1260</v>
      </c>
      <c r="V75" s="1" t="n">
        <f aca="false">1250*V$24</f>
        <v>1250</v>
      </c>
      <c r="W75" s="1" t="n">
        <f aca="false">1250*W$24</f>
        <v>1250</v>
      </c>
    </row>
    <row r="76" customFormat="false" ht="12.75" hidden="false" customHeight="false" outlineLevel="0" collapsed="false">
      <c r="A76" s="0" t="n">
        <v>26</v>
      </c>
      <c r="B76" s="19" t="n">
        <v>37347</v>
      </c>
      <c r="D76" s="1" t="n">
        <v>0</v>
      </c>
      <c r="E76" s="1" t="n">
        <v>0</v>
      </c>
      <c r="F76" s="1" t="n">
        <v>0</v>
      </c>
      <c r="G76" s="1" t="n">
        <v>0</v>
      </c>
      <c r="H76" s="1" t="n">
        <v>0</v>
      </c>
      <c r="I76" s="1" t="n">
        <v>0</v>
      </c>
      <c r="J76" s="1" t="n">
        <v>0</v>
      </c>
      <c r="K76" s="1" t="n">
        <v>0</v>
      </c>
      <c r="L76" s="1" t="n">
        <v>0</v>
      </c>
      <c r="M76" s="1" t="n">
        <v>0</v>
      </c>
      <c r="N76" s="49" t="n">
        <f aca="false">1725*N$24</f>
        <v>1725</v>
      </c>
      <c r="O76" s="49" t="n">
        <f aca="false">1725*O$24</f>
        <v>1725</v>
      </c>
      <c r="P76" s="1" t="n">
        <f aca="false">1208*P$24</f>
        <v>1208</v>
      </c>
      <c r="Q76" s="1" t="n">
        <f aca="false">1208*Q$24</f>
        <v>1208</v>
      </c>
      <c r="R76" s="1" t="n">
        <f aca="false">1260*R$24</f>
        <v>1260</v>
      </c>
      <c r="S76" s="1" t="n">
        <f aca="false">1260*S$24</f>
        <v>1260</v>
      </c>
      <c r="T76" s="1" t="n">
        <f aca="false">1260*T$24</f>
        <v>1260</v>
      </c>
      <c r="U76" s="1" t="n">
        <f aca="false">1260*U$24</f>
        <v>1260</v>
      </c>
      <c r="V76" s="1" t="n">
        <f aca="false">1250*V$24</f>
        <v>1250</v>
      </c>
      <c r="W76" s="1" t="n">
        <f aca="false">1250*W$24</f>
        <v>1250</v>
      </c>
    </row>
    <row r="77" customFormat="false" ht="12.75" hidden="false" customHeight="false" outlineLevel="0" collapsed="false">
      <c r="A77" s="0" t="n">
        <v>27</v>
      </c>
      <c r="B77" s="19" t="n">
        <v>37377</v>
      </c>
      <c r="D77" s="1" t="n">
        <v>0</v>
      </c>
      <c r="E77" s="1" t="n">
        <v>0</v>
      </c>
      <c r="F77" s="1" t="n">
        <v>0</v>
      </c>
      <c r="G77" s="1" t="n">
        <v>0</v>
      </c>
      <c r="H77" s="1" t="n">
        <v>0</v>
      </c>
      <c r="I77" s="1" t="n">
        <v>0</v>
      </c>
      <c r="J77" s="1" t="n">
        <v>0</v>
      </c>
      <c r="K77" s="1" t="n">
        <v>0</v>
      </c>
      <c r="L77" s="1" t="n">
        <v>0</v>
      </c>
      <c r="M77" s="1" t="n">
        <v>0</v>
      </c>
      <c r="N77" s="1" t="n">
        <v>0</v>
      </c>
      <c r="O77" s="1" t="n">
        <v>0</v>
      </c>
      <c r="P77" s="1" t="n">
        <f aca="false">1208*P$24</f>
        <v>1208</v>
      </c>
      <c r="Q77" s="1" t="n">
        <f aca="false">1208*Q$24</f>
        <v>1208</v>
      </c>
      <c r="R77" s="1" t="n">
        <f aca="false">1260*R$24</f>
        <v>1260</v>
      </c>
      <c r="S77" s="1" t="n">
        <f aca="false">1260*S$24</f>
        <v>1260</v>
      </c>
      <c r="T77" s="1" t="n">
        <f aca="false">1260*T$24</f>
        <v>1260</v>
      </c>
      <c r="U77" s="1" t="n">
        <f aca="false">1260*U$24</f>
        <v>1260</v>
      </c>
      <c r="V77" s="1" t="n">
        <f aca="false">1250*V$24</f>
        <v>1250</v>
      </c>
      <c r="W77" s="1" t="n">
        <f aca="false">1250*W$24</f>
        <v>1250</v>
      </c>
    </row>
    <row r="78" customFormat="false" ht="12.75" hidden="false" customHeight="false" outlineLevel="0" collapsed="false">
      <c r="A78" s="0" t="n">
        <v>28</v>
      </c>
      <c r="B78" s="19" t="n">
        <v>37408</v>
      </c>
      <c r="D78" s="1" t="n">
        <v>0</v>
      </c>
      <c r="E78" s="1" t="n">
        <v>0</v>
      </c>
      <c r="F78" s="1" t="n">
        <v>0</v>
      </c>
      <c r="G78" s="1" t="n">
        <v>0</v>
      </c>
      <c r="H78" s="1" t="n">
        <v>0</v>
      </c>
      <c r="I78" s="1" t="n">
        <v>0</v>
      </c>
      <c r="J78" s="1" t="n">
        <v>0</v>
      </c>
      <c r="K78" s="1" t="n">
        <v>0</v>
      </c>
      <c r="L78" s="1" t="n">
        <v>0</v>
      </c>
      <c r="M78" s="1" t="n">
        <v>0</v>
      </c>
      <c r="N78" s="1" t="n">
        <v>0</v>
      </c>
      <c r="O78" s="1" t="n">
        <v>0</v>
      </c>
      <c r="P78" s="1" t="n">
        <f aca="false">1208*P$24</f>
        <v>1208</v>
      </c>
      <c r="Q78" s="1" t="n">
        <f aca="false">1208*Q$24</f>
        <v>1208</v>
      </c>
      <c r="R78" s="1" t="n">
        <f aca="false">1260*R$24</f>
        <v>1260</v>
      </c>
      <c r="S78" s="1" t="n">
        <f aca="false">1260*S$24</f>
        <v>1260</v>
      </c>
      <c r="T78" s="1" t="n">
        <f aca="false">1260*T$24</f>
        <v>1260</v>
      </c>
      <c r="U78" s="1" t="n">
        <f aca="false">1260*U$24</f>
        <v>1260</v>
      </c>
      <c r="V78" s="1" t="n">
        <f aca="false">1250*V$24</f>
        <v>1250</v>
      </c>
      <c r="W78" s="1" t="n">
        <f aca="false">1250*W$24</f>
        <v>1250</v>
      </c>
    </row>
    <row r="79" customFormat="false" ht="12.75" hidden="false" customHeight="false" outlineLevel="0" collapsed="false">
      <c r="A79" s="0" t="n">
        <v>29</v>
      </c>
      <c r="B79" s="19" t="n">
        <v>37438</v>
      </c>
      <c r="D79" s="1" t="n">
        <v>0</v>
      </c>
      <c r="E79" s="1" t="n">
        <v>0</v>
      </c>
      <c r="F79" s="1" t="n">
        <v>0</v>
      </c>
      <c r="G79" s="1" t="n">
        <v>0</v>
      </c>
      <c r="H79" s="1" t="n">
        <v>0</v>
      </c>
      <c r="I79" s="1" t="n">
        <v>0</v>
      </c>
      <c r="J79" s="1" t="n">
        <v>0</v>
      </c>
      <c r="K79" s="1" t="n">
        <v>0</v>
      </c>
      <c r="L79" s="1" t="n">
        <v>0</v>
      </c>
      <c r="M79" s="1" t="n">
        <v>0</v>
      </c>
      <c r="N79" s="1" t="n">
        <v>0</v>
      </c>
      <c r="O79" s="1" t="n">
        <v>0</v>
      </c>
      <c r="P79" s="1" t="n">
        <f aca="false">1208*P$24</f>
        <v>1208</v>
      </c>
      <c r="Q79" s="1" t="n">
        <f aca="false">1208*Q$24</f>
        <v>1208</v>
      </c>
      <c r="R79" s="1" t="n">
        <f aca="false">1260*R$24</f>
        <v>1260</v>
      </c>
      <c r="S79" s="1" t="n">
        <f aca="false">1260*S$24</f>
        <v>1260</v>
      </c>
      <c r="T79" s="1" t="n">
        <f aca="false">1260*T$24</f>
        <v>1260</v>
      </c>
      <c r="U79" s="1" t="n">
        <f aca="false">1260*U$24</f>
        <v>1260</v>
      </c>
      <c r="V79" s="1" t="n">
        <f aca="false">1250*V$24</f>
        <v>1250</v>
      </c>
      <c r="W79" s="1" t="n">
        <f aca="false">1250*W$24</f>
        <v>1250</v>
      </c>
    </row>
    <row r="80" customFormat="false" ht="12.75" hidden="false" customHeight="false" outlineLevel="0" collapsed="false">
      <c r="A80" s="0" t="n">
        <v>30</v>
      </c>
      <c r="B80" s="19" t="n">
        <v>37469</v>
      </c>
      <c r="D80" s="1" t="n">
        <v>0</v>
      </c>
      <c r="E80" s="1" t="n">
        <v>0</v>
      </c>
      <c r="F80" s="1" t="n">
        <v>0</v>
      </c>
      <c r="G80" s="1" t="n">
        <v>0</v>
      </c>
      <c r="H80" s="1" t="n">
        <v>0</v>
      </c>
      <c r="I80" s="1" t="n">
        <v>0</v>
      </c>
      <c r="J80" s="1" t="n">
        <v>0</v>
      </c>
      <c r="K80" s="1" t="n">
        <v>0</v>
      </c>
      <c r="L80" s="1" t="n">
        <v>0</v>
      </c>
      <c r="M80" s="1" t="n">
        <v>0</v>
      </c>
      <c r="N80" s="1" t="n">
        <v>0</v>
      </c>
      <c r="O80" s="1" t="n">
        <v>0</v>
      </c>
      <c r="P80" s="1" t="n">
        <f aca="false">1208*P$24</f>
        <v>1208</v>
      </c>
      <c r="Q80" s="1" t="n">
        <f aca="false">1208*Q$24</f>
        <v>1208</v>
      </c>
      <c r="R80" s="1" t="n">
        <f aca="false">1260*R$24</f>
        <v>1260</v>
      </c>
      <c r="S80" s="1" t="n">
        <f aca="false">1260*S$24</f>
        <v>1260</v>
      </c>
      <c r="T80" s="1" t="n">
        <f aca="false">1260*T$24</f>
        <v>1260</v>
      </c>
      <c r="U80" s="1" t="n">
        <f aca="false">1260*U$24</f>
        <v>1260</v>
      </c>
      <c r="V80" s="1" t="n">
        <f aca="false">1250*V$24</f>
        <v>1250</v>
      </c>
      <c r="W80" s="1" t="n">
        <f aca="false">1250*W$24</f>
        <v>1250</v>
      </c>
    </row>
    <row r="81" customFormat="false" ht="12.75" hidden="false" customHeight="false" outlineLevel="0" collapsed="false">
      <c r="A81" s="0" t="n">
        <v>31</v>
      </c>
      <c r="B81" s="19" t="n">
        <v>37500</v>
      </c>
      <c r="D81" s="1" t="n">
        <v>0</v>
      </c>
      <c r="E81" s="1" t="n">
        <v>0</v>
      </c>
      <c r="F81" s="1" t="n">
        <v>0</v>
      </c>
      <c r="G81" s="1" t="n">
        <v>0</v>
      </c>
      <c r="H81" s="1" t="n">
        <v>0</v>
      </c>
      <c r="I81" s="1" t="n">
        <v>0</v>
      </c>
      <c r="J81" s="1" t="n">
        <v>0</v>
      </c>
      <c r="K81" s="1" t="n">
        <v>0</v>
      </c>
      <c r="L81" s="1" t="n">
        <v>0</v>
      </c>
      <c r="M81" s="1" t="n">
        <v>0</v>
      </c>
      <c r="N81" s="1" t="n">
        <v>0</v>
      </c>
      <c r="O81" s="1" t="n">
        <v>0</v>
      </c>
      <c r="P81" s="1" t="n">
        <f aca="false">1380*P$24</f>
        <v>1380</v>
      </c>
      <c r="Q81" s="1" t="n">
        <f aca="false">1380*Q$24</f>
        <v>1380</v>
      </c>
      <c r="R81" s="1" t="n">
        <f aca="false">1260*R$24</f>
        <v>1260</v>
      </c>
      <c r="S81" s="1" t="n">
        <f aca="false">1260*S$24</f>
        <v>1260</v>
      </c>
      <c r="T81" s="1" t="n">
        <f aca="false">1260*T$24</f>
        <v>1260</v>
      </c>
      <c r="U81" s="1" t="n">
        <f aca="false">1260*U$24</f>
        <v>1260</v>
      </c>
      <c r="V81" s="1" t="n">
        <f aca="false">1250*V$24</f>
        <v>1250</v>
      </c>
      <c r="W81" s="1" t="n">
        <f aca="false">1250*W$24</f>
        <v>1250</v>
      </c>
    </row>
    <row r="82" customFormat="false" ht="12.75" hidden="false" customHeight="false" outlineLevel="0" collapsed="false">
      <c r="A82" s="0" t="n">
        <v>32</v>
      </c>
      <c r="B82" s="19" t="n">
        <v>37530</v>
      </c>
      <c r="D82" s="1" t="n">
        <v>0</v>
      </c>
      <c r="E82" s="1" t="n">
        <v>0</v>
      </c>
      <c r="F82" s="1" t="n">
        <v>0</v>
      </c>
      <c r="G82" s="1" t="n">
        <v>0</v>
      </c>
      <c r="H82" s="1" t="n">
        <v>0</v>
      </c>
      <c r="I82" s="1" t="n">
        <v>0</v>
      </c>
      <c r="J82" s="1" t="n">
        <v>0</v>
      </c>
      <c r="K82" s="1" t="n">
        <v>0</v>
      </c>
      <c r="L82" s="1" t="n">
        <v>0</v>
      </c>
      <c r="M82" s="1" t="n">
        <v>0</v>
      </c>
      <c r="N82" s="1" t="n">
        <v>0</v>
      </c>
      <c r="O82" s="1" t="n">
        <v>0</v>
      </c>
      <c r="P82" s="1" t="n">
        <f aca="false">8625*P$24</f>
        <v>8625</v>
      </c>
      <c r="Q82" s="1" t="n">
        <f aca="false">8625*Q$24</f>
        <v>8625</v>
      </c>
      <c r="R82" s="1" t="n">
        <f aca="false">1260*R$24</f>
        <v>1260</v>
      </c>
      <c r="S82" s="1" t="n">
        <f aca="false">1260*S$24</f>
        <v>1260</v>
      </c>
      <c r="T82" s="1" t="n">
        <f aca="false">1350*T$24</f>
        <v>1350</v>
      </c>
      <c r="U82" s="1" t="n">
        <f aca="false">1350*U$24</f>
        <v>1350</v>
      </c>
      <c r="V82" s="1" t="n">
        <f aca="false">1250*V$24</f>
        <v>1250</v>
      </c>
      <c r="W82" s="1" t="n">
        <f aca="false">1250*W$24</f>
        <v>1250</v>
      </c>
    </row>
    <row r="83" customFormat="false" ht="12.75" hidden="false" customHeight="false" outlineLevel="0" collapsed="false">
      <c r="A83" s="0" t="n">
        <v>33</v>
      </c>
      <c r="B83" s="19" t="n">
        <v>37561</v>
      </c>
      <c r="D83" s="1" t="n">
        <v>0</v>
      </c>
      <c r="E83" s="1" t="n">
        <v>0</v>
      </c>
      <c r="F83" s="1" t="n">
        <v>0</v>
      </c>
      <c r="G83" s="1" t="n">
        <v>0</v>
      </c>
      <c r="H83" s="1" t="n">
        <v>0</v>
      </c>
      <c r="I83" s="1" t="n">
        <v>0</v>
      </c>
      <c r="J83" s="1" t="n">
        <v>0</v>
      </c>
      <c r="K83" s="1" t="n">
        <v>0</v>
      </c>
      <c r="L83" s="1" t="n">
        <v>0</v>
      </c>
      <c r="M83" s="1" t="n">
        <v>0</v>
      </c>
      <c r="N83" s="1" t="n">
        <v>0</v>
      </c>
      <c r="O83" s="1" t="n">
        <v>0</v>
      </c>
      <c r="P83" s="49" t="n">
        <f aca="false">1725*P$24</f>
        <v>1725</v>
      </c>
      <c r="Q83" s="49" t="n">
        <f aca="false">1725*Q$24</f>
        <v>1725</v>
      </c>
      <c r="R83" s="1" t="n">
        <f aca="false">1440*R$24</f>
        <v>1440</v>
      </c>
      <c r="S83" s="1" t="n">
        <f aca="false">1440*S$24</f>
        <v>1440</v>
      </c>
      <c r="T83" s="1" t="n">
        <f aca="false">5220*T$24</f>
        <v>5220</v>
      </c>
      <c r="U83" s="1" t="n">
        <f aca="false">5220*U$24</f>
        <v>5220</v>
      </c>
      <c r="V83" s="1" t="n">
        <f aca="false">1250*V$24</f>
        <v>1250</v>
      </c>
      <c r="W83" s="1" t="n">
        <f aca="false">1250*W$24</f>
        <v>1250</v>
      </c>
    </row>
    <row r="84" customFormat="false" ht="12.75" hidden="false" customHeight="false" outlineLevel="0" collapsed="false">
      <c r="A84" s="0" t="n">
        <v>34</v>
      </c>
      <c r="B84" s="19" t="n">
        <v>37591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N84" s="1" t="n">
        <v>0</v>
      </c>
      <c r="O84" s="1" t="n">
        <v>0</v>
      </c>
      <c r="P84" s="1" t="n">
        <v>0</v>
      </c>
      <c r="Q84" s="1" t="n">
        <v>0</v>
      </c>
      <c r="R84" s="1" t="n">
        <f aca="false">9000*R$24</f>
        <v>9000</v>
      </c>
      <c r="S84" s="1" t="n">
        <f aca="false">9000*S$24</f>
        <v>9000</v>
      </c>
      <c r="T84" s="1" t="n">
        <f aca="false">5400*T$24</f>
        <v>5400</v>
      </c>
      <c r="U84" s="1" t="n">
        <f aca="false">5400*U$24</f>
        <v>5400</v>
      </c>
      <c r="V84" s="1" t="n">
        <f aca="false">1250*V$24</f>
        <v>1250</v>
      </c>
      <c r="W84" s="1" t="n">
        <f aca="false">1250*W$24</f>
        <v>1250</v>
      </c>
    </row>
    <row r="85" customFormat="false" ht="12.75" hidden="false" customHeight="false" outlineLevel="0" collapsed="false">
      <c r="A85" s="0" t="n">
        <v>35</v>
      </c>
      <c r="B85" s="19" t="n">
        <v>37622</v>
      </c>
      <c r="D85" s="1" t="n">
        <v>0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0</v>
      </c>
      <c r="J85" s="1" t="n">
        <v>0</v>
      </c>
      <c r="K85" s="1" t="n">
        <v>0</v>
      </c>
      <c r="L85" s="1" t="n">
        <v>0</v>
      </c>
      <c r="M85" s="1" t="n">
        <v>0</v>
      </c>
      <c r="N85" s="1" t="n">
        <v>0</v>
      </c>
      <c r="O85" s="1" t="n">
        <v>0</v>
      </c>
      <c r="P85" s="1" t="n">
        <v>0</v>
      </c>
      <c r="Q85" s="1" t="n">
        <v>0</v>
      </c>
      <c r="R85" s="49" t="n">
        <f aca="false">1800*R$24</f>
        <v>1800</v>
      </c>
      <c r="S85" s="49" t="n">
        <f aca="false">1800*S$24</f>
        <v>1800</v>
      </c>
      <c r="T85" s="49" t="n">
        <f aca="false">900*T$24</f>
        <v>900</v>
      </c>
      <c r="U85" s="49" t="n">
        <f aca="false">900*U$24</f>
        <v>900</v>
      </c>
      <c r="V85" s="1" t="n">
        <f aca="false">1250*V$24</f>
        <v>1250</v>
      </c>
      <c r="W85" s="1" t="n">
        <f aca="false">1250*W$24</f>
        <v>1250</v>
      </c>
    </row>
    <row r="86" customFormat="false" ht="12.75" hidden="false" customHeight="false" outlineLevel="0" collapsed="false">
      <c r="A86" s="0" t="n">
        <v>36</v>
      </c>
      <c r="B86" s="19" t="n">
        <v>37653</v>
      </c>
      <c r="D86" s="1" t="n">
        <v>0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0</v>
      </c>
      <c r="J86" s="1" t="n">
        <v>0</v>
      </c>
      <c r="K86" s="1" t="n">
        <v>0</v>
      </c>
      <c r="L86" s="1" t="n">
        <v>0</v>
      </c>
      <c r="M86" s="1" t="n">
        <v>0</v>
      </c>
      <c r="N86" s="1" t="n">
        <v>0</v>
      </c>
      <c r="O86" s="1" t="n">
        <v>0</v>
      </c>
      <c r="P86" s="1" t="n">
        <v>0</v>
      </c>
      <c r="Q86" s="1" t="n">
        <v>0</v>
      </c>
      <c r="R86" s="1" t="n">
        <v>0</v>
      </c>
      <c r="S86" s="1" t="n">
        <v>0</v>
      </c>
      <c r="T86" s="1" t="n">
        <v>0</v>
      </c>
      <c r="U86" s="1" t="n">
        <v>0</v>
      </c>
      <c r="V86" s="1" t="n">
        <f aca="false">1428*V$24</f>
        <v>1428</v>
      </c>
      <c r="W86" s="1" t="n">
        <f aca="false">1428*W$24</f>
        <v>1428</v>
      </c>
    </row>
    <row r="87" customFormat="false" ht="12.75" hidden="false" customHeight="false" outlineLevel="0" collapsed="false">
      <c r="A87" s="0" t="n">
        <v>37</v>
      </c>
      <c r="B87" s="19" t="n">
        <v>37681</v>
      </c>
      <c r="D87" s="1" t="n">
        <v>0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v>0</v>
      </c>
      <c r="K87" s="1" t="n">
        <v>0</v>
      </c>
      <c r="L87" s="1" t="n">
        <v>0</v>
      </c>
      <c r="M87" s="1" t="n">
        <v>0</v>
      </c>
      <c r="N87" s="1" t="n">
        <v>0</v>
      </c>
      <c r="O87" s="1" t="n">
        <v>0</v>
      </c>
      <c r="P87" s="1" t="n">
        <v>0</v>
      </c>
      <c r="Q87" s="1" t="n">
        <v>0</v>
      </c>
      <c r="R87" s="1" t="n">
        <v>0</v>
      </c>
      <c r="S87" s="1" t="n">
        <v>0</v>
      </c>
      <c r="T87" s="1" t="n">
        <v>0</v>
      </c>
      <c r="U87" s="1" t="n">
        <v>0</v>
      </c>
      <c r="V87" s="1" t="n">
        <f aca="false">8925*V$24</f>
        <v>8925</v>
      </c>
      <c r="W87" s="1" t="n">
        <f aca="false">8925*W$24</f>
        <v>8925</v>
      </c>
    </row>
    <row r="88" customFormat="false" ht="12.75" hidden="false" customHeight="false" outlineLevel="0" collapsed="false">
      <c r="A88" s="0" t="n">
        <v>38</v>
      </c>
      <c r="B88" s="19" t="n">
        <v>37712</v>
      </c>
      <c r="D88" s="1" t="n">
        <v>0</v>
      </c>
      <c r="E88" s="1" t="n">
        <v>0</v>
      </c>
      <c r="F88" s="1" t="n">
        <v>0</v>
      </c>
      <c r="G88" s="1" t="n">
        <v>0</v>
      </c>
      <c r="H88" s="1" t="n">
        <v>0</v>
      </c>
      <c r="I88" s="1" t="n">
        <v>0</v>
      </c>
      <c r="J88" s="1" t="n">
        <v>0</v>
      </c>
      <c r="K88" s="1" t="n">
        <v>0</v>
      </c>
      <c r="L88" s="1" t="n">
        <v>0</v>
      </c>
      <c r="M88" s="1" t="n">
        <v>0</v>
      </c>
      <c r="N88" s="1" t="n">
        <v>0</v>
      </c>
      <c r="O88" s="1" t="n">
        <v>0</v>
      </c>
      <c r="P88" s="1" t="n">
        <v>0</v>
      </c>
      <c r="Q88" s="1" t="n">
        <v>0</v>
      </c>
      <c r="R88" s="1" t="n">
        <v>0</v>
      </c>
      <c r="S88" s="1" t="n">
        <v>0</v>
      </c>
      <c r="T88" s="1" t="n">
        <v>0</v>
      </c>
      <c r="U88" s="1" t="n">
        <v>0</v>
      </c>
      <c r="V88" s="49" t="n">
        <f aca="false">1785*V$24</f>
        <v>1785</v>
      </c>
      <c r="W88" s="49" t="n">
        <f aca="false">1785*W$24</f>
        <v>1785</v>
      </c>
    </row>
    <row r="89" customFormat="false" ht="12.75" hidden="false" customHeight="false" outlineLevel="0" collapsed="false">
      <c r="A89" s="0" t="n">
        <v>39</v>
      </c>
      <c r="B89" s="19" t="n">
        <v>37742</v>
      </c>
      <c r="D89" s="1" t="n">
        <v>0</v>
      </c>
      <c r="E89" s="1" t="n">
        <v>0</v>
      </c>
      <c r="F89" s="1" t="n">
        <v>0</v>
      </c>
      <c r="G89" s="1" t="n">
        <v>0</v>
      </c>
      <c r="H89" s="1" t="n">
        <v>0</v>
      </c>
      <c r="I89" s="1" t="n">
        <v>0</v>
      </c>
      <c r="J89" s="1" t="n">
        <v>0</v>
      </c>
      <c r="K89" s="1" t="n">
        <v>0</v>
      </c>
      <c r="L89" s="1" t="n">
        <v>0</v>
      </c>
      <c r="M89" s="1" t="n">
        <v>0</v>
      </c>
      <c r="N89" s="1" t="n">
        <v>0</v>
      </c>
      <c r="O89" s="1" t="n">
        <v>0</v>
      </c>
      <c r="P89" s="1" t="n">
        <v>0</v>
      </c>
      <c r="Q89" s="1" t="n">
        <v>0</v>
      </c>
      <c r="R89" s="1" t="n">
        <v>0</v>
      </c>
      <c r="S89" s="1" t="n">
        <v>0</v>
      </c>
      <c r="T89" s="1" t="n">
        <v>0</v>
      </c>
      <c r="U89" s="1" t="n">
        <v>0</v>
      </c>
      <c r="V89" s="1" t="n">
        <v>0</v>
      </c>
      <c r="W89" s="1" t="n">
        <v>0</v>
      </c>
    </row>
    <row r="90" customFormat="false" ht="12.75" hidden="false" customHeight="false" outlineLevel="0" collapsed="false">
      <c r="A90" s="0" t="n">
        <v>40</v>
      </c>
      <c r="B90" s="19" t="n">
        <v>37773</v>
      </c>
      <c r="D90" s="1" t="n">
        <v>0</v>
      </c>
      <c r="E90" s="1" t="n">
        <v>0</v>
      </c>
      <c r="F90" s="1" t="n">
        <v>0</v>
      </c>
      <c r="G90" s="1" t="n">
        <v>0</v>
      </c>
      <c r="H90" s="1" t="n">
        <v>0</v>
      </c>
      <c r="I90" s="1" t="n">
        <v>0</v>
      </c>
      <c r="J90" s="1" t="n">
        <v>0</v>
      </c>
      <c r="K90" s="1" t="n">
        <v>0</v>
      </c>
      <c r="L90" s="1" t="n">
        <v>0</v>
      </c>
      <c r="M90" s="1" t="n">
        <v>0</v>
      </c>
      <c r="N90" s="1" t="n">
        <v>0</v>
      </c>
      <c r="O90" s="1" t="n">
        <v>0</v>
      </c>
      <c r="P90" s="1" t="n">
        <v>0</v>
      </c>
      <c r="Q90" s="1" t="n">
        <v>0</v>
      </c>
      <c r="R90" s="1" t="n">
        <v>0</v>
      </c>
      <c r="S90" s="1" t="n">
        <v>0</v>
      </c>
      <c r="T90" s="1" t="n">
        <v>0</v>
      </c>
      <c r="U90" s="1" t="n">
        <v>0</v>
      </c>
      <c r="V90" s="1" t="n">
        <v>0</v>
      </c>
      <c r="W90" s="1" t="n">
        <v>0</v>
      </c>
    </row>
    <row r="91" customFormat="false" ht="12.75" hidden="false" customHeight="false" outlineLevel="0" collapsed="false">
      <c r="A91" s="0" t="n">
        <v>41</v>
      </c>
      <c r="B91" s="19" t="n">
        <v>37803</v>
      </c>
      <c r="D91" s="1" t="n">
        <v>0</v>
      </c>
      <c r="E91" s="1" t="n">
        <v>0</v>
      </c>
      <c r="F91" s="1" t="n">
        <v>0</v>
      </c>
      <c r="G91" s="1" t="n">
        <v>0</v>
      </c>
      <c r="H91" s="1" t="n">
        <v>0</v>
      </c>
      <c r="I91" s="1" t="n">
        <v>0</v>
      </c>
      <c r="J91" s="1" t="n">
        <v>0</v>
      </c>
      <c r="K91" s="1" t="n">
        <v>0</v>
      </c>
      <c r="L91" s="1" t="n">
        <v>0</v>
      </c>
      <c r="M91" s="1" t="n">
        <v>0</v>
      </c>
      <c r="N91" s="1" t="n">
        <v>0</v>
      </c>
      <c r="O91" s="1" t="n">
        <v>0</v>
      </c>
      <c r="P91" s="1" t="n">
        <v>0</v>
      </c>
      <c r="Q91" s="1" t="n">
        <v>0</v>
      </c>
      <c r="R91" s="1" t="n">
        <v>0</v>
      </c>
      <c r="S91" s="1" t="n">
        <v>0</v>
      </c>
      <c r="T91" s="1" t="n">
        <v>0</v>
      </c>
      <c r="U91" s="1" t="n">
        <v>0</v>
      </c>
      <c r="V91" s="1" t="n">
        <v>0</v>
      </c>
      <c r="W91" s="1" t="n">
        <v>0</v>
      </c>
    </row>
    <row r="92" customFormat="false" ht="12.75" hidden="false" customHeight="false" outlineLevel="0" collapsed="false">
      <c r="A92" s="0" t="n">
        <v>42</v>
      </c>
      <c r="B92" s="19" t="n">
        <v>37834</v>
      </c>
      <c r="D92" s="1" t="n">
        <v>0</v>
      </c>
      <c r="E92" s="1" t="n">
        <v>0</v>
      </c>
      <c r="F92" s="1" t="n">
        <v>0</v>
      </c>
      <c r="G92" s="1" t="n">
        <v>0</v>
      </c>
      <c r="H92" s="1" t="n">
        <v>0</v>
      </c>
      <c r="I92" s="1" t="n">
        <v>0</v>
      </c>
      <c r="J92" s="1" t="n">
        <v>0</v>
      </c>
      <c r="K92" s="1" t="n">
        <v>0</v>
      </c>
      <c r="L92" s="1" t="n">
        <v>0</v>
      </c>
      <c r="M92" s="1" t="n">
        <v>0</v>
      </c>
      <c r="N92" s="1" t="n">
        <v>0</v>
      </c>
      <c r="O92" s="1" t="n">
        <v>0</v>
      </c>
      <c r="P92" s="1" t="n">
        <v>0</v>
      </c>
      <c r="Q92" s="1" t="n">
        <v>0</v>
      </c>
      <c r="R92" s="1" t="n">
        <v>0</v>
      </c>
      <c r="S92" s="1" t="n">
        <v>0</v>
      </c>
      <c r="T92" s="1" t="n">
        <v>0</v>
      </c>
      <c r="U92" s="1" t="n">
        <v>0</v>
      </c>
      <c r="V92" s="1" t="n">
        <v>0</v>
      </c>
      <c r="W92" s="1" t="n">
        <v>0</v>
      </c>
    </row>
    <row r="93" customFormat="false" ht="12.75" hidden="false" customHeight="false" outlineLevel="0" collapsed="false">
      <c r="A93" s="0" t="n">
        <v>43</v>
      </c>
      <c r="B93" s="19" t="n">
        <v>37865</v>
      </c>
      <c r="D93" s="1" t="n">
        <v>0</v>
      </c>
      <c r="E93" s="1" t="n">
        <v>0</v>
      </c>
      <c r="F93" s="1" t="n">
        <v>0</v>
      </c>
      <c r="G93" s="1" t="n">
        <v>0</v>
      </c>
      <c r="H93" s="1" t="n">
        <v>0</v>
      </c>
      <c r="I93" s="1" t="n">
        <v>0</v>
      </c>
      <c r="J93" s="1" t="n">
        <v>0</v>
      </c>
      <c r="K93" s="1" t="n">
        <v>0</v>
      </c>
      <c r="L93" s="1" t="n">
        <v>0</v>
      </c>
      <c r="M93" s="1" t="n">
        <v>0</v>
      </c>
      <c r="N93" s="1" t="n">
        <v>0</v>
      </c>
      <c r="O93" s="1" t="n">
        <v>0</v>
      </c>
      <c r="P93" s="1" t="n">
        <v>0</v>
      </c>
      <c r="Q93" s="1" t="n">
        <v>0</v>
      </c>
      <c r="R93" s="1" t="n">
        <v>0</v>
      </c>
      <c r="S93" s="1" t="n">
        <v>0</v>
      </c>
      <c r="T93" s="1" t="n">
        <v>0</v>
      </c>
      <c r="U93" s="1" t="n">
        <v>0</v>
      </c>
      <c r="V93" s="1" t="n">
        <v>0</v>
      </c>
      <c r="W93" s="1" t="n">
        <v>0</v>
      </c>
    </row>
    <row r="94" customFormat="false" ht="12.75" hidden="false" customHeight="false" outlineLevel="0" collapsed="false">
      <c r="A94" s="0" t="n">
        <v>44</v>
      </c>
      <c r="B94" s="19" t="n">
        <v>37895</v>
      </c>
      <c r="D94" s="1" t="n">
        <v>0</v>
      </c>
      <c r="E94" s="1" t="n">
        <v>0</v>
      </c>
      <c r="F94" s="1" t="n">
        <v>0</v>
      </c>
      <c r="G94" s="1" t="n">
        <v>0</v>
      </c>
      <c r="H94" s="1" t="n">
        <v>0</v>
      </c>
      <c r="I94" s="1" t="n">
        <v>0</v>
      </c>
      <c r="J94" s="1" t="n">
        <v>0</v>
      </c>
      <c r="K94" s="1" t="n">
        <v>0</v>
      </c>
      <c r="L94" s="1" t="n">
        <v>0</v>
      </c>
      <c r="M94" s="1" t="n">
        <v>0</v>
      </c>
      <c r="N94" s="1" t="n">
        <v>0</v>
      </c>
      <c r="O94" s="1" t="n">
        <v>0</v>
      </c>
      <c r="P94" s="1" t="n">
        <v>0</v>
      </c>
      <c r="Q94" s="1" t="n">
        <v>0</v>
      </c>
      <c r="R94" s="1" t="n">
        <v>0</v>
      </c>
      <c r="S94" s="1" t="n">
        <v>0</v>
      </c>
      <c r="T94" s="1" t="n">
        <v>0</v>
      </c>
      <c r="U94" s="1" t="n">
        <v>0</v>
      </c>
      <c r="V94" s="1" t="n">
        <v>0</v>
      </c>
      <c r="W94" s="1" t="n">
        <v>0</v>
      </c>
    </row>
    <row r="95" customFormat="false" ht="12.75" hidden="false" customHeight="false" outlineLevel="0" collapsed="false">
      <c r="A95" s="0" t="n">
        <v>45</v>
      </c>
      <c r="B95" s="19" t="n">
        <v>37926</v>
      </c>
      <c r="D95" s="1" t="n">
        <v>0</v>
      </c>
      <c r="E95" s="1" t="n">
        <v>0</v>
      </c>
      <c r="F95" s="1" t="n">
        <v>0</v>
      </c>
      <c r="G95" s="1" t="n">
        <v>0</v>
      </c>
      <c r="H95" s="1" t="n">
        <v>0</v>
      </c>
      <c r="I95" s="1" t="n">
        <v>0</v>
      </c>
      <c r="J95" s="1" t="n">
        <v>0</v>
      </c>
      <c r="K95" s="1" t="n">
        <v>0</v>
      </c>
      <c r="L95" s="1" t="n">
        <v>0</v>
      </c>
      <c r="M95" s="1" t="n">
        <v>0</v>
      </c>
      <c r="N95" s="1" t="n">
        <v>0</v>
      </c>
      <c r="O95" s="1" t="n">
        <v>0</v>
      </c>
      <c r="P95" s="1" t="n">
        <v>0</v>
      </c>
      <c r="Q95" s="1" t="n">
        <v>0</v>
      </c>
      <c r="R95" s="1" t="n">
        <v>0</v>
      </c>
      <c r="S95" s="1" t="n">
        <v>0</v>
      </c>
      <c r="T95" s="1" t="n">
        <v>0</v>
      </c>
      <c r="U95" s="1" t="n">
        <v>0</v>
      </c>
      <c r="V95" s="1" t="n">
        <v>0</v>
      </c>
      <c r="W95" s="1" t="n">
        <v>0</v>
      </c>
    </row>
    <row r="96" customFormat="false" ht="12.75" hidden="false" customHeight="false" outlineLevel="0" collapsed="false">
      <c r="A96" s="0" t="n">
        <v>46</v>
      </c>
      <c r="B96" s="19" t="n">
        <v>37956</v>
      </c>
      <c r="D96" s="1" t="n">
        <v>0</v>
      </c>
      <c r="E96" s="1" t="n">
        <v>0</v>
      </c>
      <c r="F96" s="1" t="n">
        <v>0</v>
      </c>
      <c r="G96" s="1" t="n">
        <v>0</v>
      </c>
      <c r="H96" s="1" t="n">
        <v>0</v>
      </c>
      <c r="I96" s="1" t="n">
        <v>0</v>
      </c>
      <c r="J96" s="1" t="n">
        <v>0</v>
      </c>
      <c r="K96" s="1" t="n">
        <v>0</v>
      </c>
      <c r="L96" s="1" t="n">
        <v>0</v>
      </c>
      <c r="M96" s="1" t="n">
        <v>0</v>
      </c>
      <c r="N96" s="1" t="n">
        <v>0</v>
      </c>
      <c r="O96" s="1" t="n">
        <v>0</v>
      </c>
      <c r="P96" s="1" t="n">
        <v>0</v>
      </c>
      <c r="Q96" s="1" t="n">
        <v>0</v>
      </c>
      <c r="R96" s="1" t="n">
        <v>0</v>
      </c>
      <c r="S96" s="1" t="n">
        <v>0</v>
      </c>
      <c r="T96" s="1" t="n">
        <v>0</v>
      </c>
      <c r="U96" s="1" t="n">
        <v>0</v>
      </c>
      <c r="V96" s="1" t="n">
        <v>0</v>
      </c>
      <c r="W96" s="1" t="n">
        <v>0</v>
      </c>
    </row>
    <row r="97" customFormat="false" ht="12.75" hidden="false" customHeight="false" outlineLevel="0" collapsed="false">
      <c r="B97" s="50" t="s">
        <v>50</v>
      </c>
      <c r="C97" s="46"/>
      <c r="D97" s="47" t="n">
        <f aca="false">SUM(D51:D96)</f>
        <v>32243</v>
      </c>
      <c r="E97" s="47" t="n">
        <f aca="false">SUM(E51:E96)</f>
        <v>28351</v>
      </c>
      <c r="F97" s="47" t="n">
        <f aca="false">SUM(F51:F96)</f>
        <v>32127</v>
      </c>
      <c r="G97" s="47" t="n">
        <f aca="false">SUM(G51:G96)</f>
        <v>32127</v>
      </c>
      <c r="H97" s="47" t="n">
        <f aca="false">SUM(H51:H96)</f>
        <v>32127</v>
      </c>
      <c r="I97" s="47" t="n">
        <f aca="false">SUM(I51:I96)</f>
        <v>32127</v>
      </c>
      <c r="J97" s="47" t="n">
        <f aca="false">SUM(J51:J96)</f>
        <v>32136</v>
      </c>
      <c r="K97" s="47" t="n">
        <f aca="false">SUM(K51:K96)</f>
        <v>32136</v>
      </c>
      <c r="L97" s="47" t="n">
        <f aca="false">SUM(L51:L96)</f>
        <v>32136</v>
      </c>
      <c r="M97" s="47" t="n">
        <f aca="false">SUM(M51:M96)</f>
        <v>32136</v>
      </c>
      <c r="N97" s="47" t="n">
        <f aca="false">SUM(N51:N96)</f>
        <v>31921</v>
      </c>
      <c r="O97" s="47" t="n">
        <f aca="false">SUM(O51:O96)</f>
        <v>31921</v>
      </c>
      <c r="P97" s="47" t="n">
        <f aca="false">SUM(P51:P96)</f>
        <v>31921</v>
      </c>
      <c r="Q97" s="47" t="n">
        <f aca="false">SUM(Q51:Q96)</f>
        <v>31921</v>
      </c>
      <c r="R97" s="47" t="n">
        <f aca="false">SUM(R51:R96)</f>
        <v>34200</v>
      </c>
      <c r="S97" s="47" t="n">
        <f aca="false">SUM(S51:S96)</f>
        <v>34200</v>
      </c>
      <c r="T97" s="47" t="n">
        <f aca="false">SUM(T51:T96)</f>
        <v>34200</v>
      </c>
      <c r="U97" s="47" t="n">
        <f aca="false">SUM(U51:U96)</f>
        <v>34200</v>
      </c>
      <c r="V97" s="47" t="n">
        <f aca="false">SUM(V51:V96)</f>
        <v>33924</v>
      </c>
      <c r="W97" s="47" t="n">
        <f aca="false">SUM(W51:W96)</f>
        <v>33924</v>
      </c>
    </row>
    <row r="99" customFormat="false" ht="12.75" hidden="false" customHeight="false" outlineLevel="0" collapsed="false">
      <c r="B99" s="46" t="s">
        <v>51</v>
      </c>
      <c r="C99" s="46"/>
      <c r="D99" s="47" t="n">
        <f aca="false">D46+D97</f>
        <v>35619</v>
      </c>
      <c r="E99" s="47" t="n">
        <f aca="false">E46+E97</f>
        <v>31727</v>
      </c>
      <c r="F99" s="47" t="n">
        <f aca="false">F46+F97</f>
        <v>33818</v>
      </c>
      <c r="G99" s="47" t="n">
        <f aca="false">G46+G97</f>
        <v>33818</v>
      </c>
      <c r="H99" s="47" t="n">
        <f aca="false">H46+H97</f>
        <v>33818</v>
      </c>
      <c r="I99" s="47" t="n">
        <f aca="false">I46+I97</f>
        <v>33818</v>
      </c>
      <c r="J99" s="47" t="n">
        <f aca="false">J46+J97</f>
        <v>34741</v>
      </c>
      <c r="K99" s="47" t="n">
        <f aca="false">K46+K97</f>
        <v>34741</v>
      </c>
      <c r="L99" s="47" t="n">
        <f aca="false">L46+L97</f>
        <v>34741</v>
      </c>
      <c r="M99" s="47" t="n">
        <f aca="false">M46+M97</f>
        <v>34741</v>
      </c>
      <c r="N99" s="47" t="n">
        <f aca="false">N46+N97</f>
        <v>34509</v>
      </c>
      <c r="O99" s="47" t="n">
        <f aca="false">O46+O97</f>
        <v>34509</v>
      </c>
      <c r="P99" s="47" t="n">
        <f aca="false">P46+P97</f>
        <v>34509</v>
      </c>
      <c r="Q99" s="47" t="n">
        <f aca="false">Q46+Q97</f>
        <v>34509</v>
      </c>
      <c r="R99" s="47" t="n">
        <f aca="false">R46+R97</f>
        <v>36000</v>
      </c>
      <c r="S99" s="47" t="n">
        <f aca="false">S46+S97</f>
        <v>36000</v>
      </c>
      <c r="T99" s="47" t="n">
        <f aca="false">T46+T97</f>
        <v>36000</v>
      </c>
      <c r="U99" s="47" t="n">
        <f aca="false">U46+U97</f>
        <v>36000</v>
      </c>
      <c r="V99" s="47" t="n">
        <f aca="false">V46+V97</f>
        <v>35709</v>
      </c>
      <c r="W99" s="47" t="n">
        <f aca="false">W46+W97</f>
        <v>35709</v>
      </c>
    </row>
    <row r="100" customFormat="false" ht="12.75" hidden="false" customHeight="false" outlineLevel="0" collapsed="false">
      <c r="B100" s="51"/>
      <c r="C100" s="5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customFormat="false" ht="12.75" hidden="false" customHeight="false" outlineLevel="0" collapsed="false">
      <c r="B101" s="51"/>
      <c r="C101" s="5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customFormat="false" ht="12.75" hidden="false" customHeight="false" outlineLevel="0" collapsed="false">
      <c r="B102" s="51"/>
      <c r="C102" s="44" t="s">
        <v>42</v>
      </c>
      <c r="D102" s="19" t="n">
        <v>36982</v>
      </c>
      <c r="E102" s="19" t="n">
        <v>36982</v>
      </c>
      <c r="F102" s="19" t="n">
        <v>37104</v>
      </c>
      <c r="G102" s="19" t="n">
        <v>37104</v>
      </c>
      <c r="H102" s="19" t="n">
        <v>37165</v>
      </c>
      <c r="I102" s="19" t="n">
        <v>37165</v>
      </c>
      <c r="J102" s="19" t="n">
        <v>37288</v>
      </c>
      <c r="K102" s="19" t="n">
        <v>37288</v>
      </c>
      <c r="L102" s="19" t="n">
        <v>37288</v>
      </c>
      <c r="M102" s="19" t="n">
        <v>37288</v>
      </c>
      <c r="N102" s="19" t="n">
        <v>37347</v>
      </c>
      <c r="O102" s="19" t="n">
        <v>37347</v>
      </c>
      <c r="P102" s="19" t="n">
        <v>37561</v>
      </c>
      <c r="Q102" s="19" t="n">
        <v>37561</v>
      </c>
      <c r="R102" s="19" t="n">
        <v>37622</v>
      </c>
      <c r="S102" s="19" t="n">
        <v>37622</v>
      </c>
      <c r="T102" s="19" t="n">
        <v>37653</v>
      </c>
      <c r="U102" s="19" t="n">
        <v>37653</v>
      </c>
      <c r="V102" s="19" t="n">
        <v>37712</v>
      </c>
      <c r="W102" s="19" t="n">
        <v>37712</v>
      </c>
    </row>
    <row r="103" customFormat="false" ht="12.75" hidden="false" customHeight="false" outlineLevel="0" collapsed="false">
      <c r="B103" s="51"/>
      <c r="C103" s="5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customFormat="false" ht="12.75" hidden="false" customHeight="false" outlineLevel="0" collapsed="false">
      <c r="B104" s="0" t="s">
        <v>45</v>
      </c>
      <c r="C104" s="51"/>
      <c r="D104" s="1" t="n">
        <f aca="false">D24</f>
        <v>1</v>
      </c>
      <c r="E104" s="1" t="n">
        <f aca="false">E24</f>
        <v>1</v>
      </c>
      <c r="F104" s="1" t="n">
        <f aca="false">F24</f>
        <v>1</v>
      </c>
      <c r="G104" s="1" t="n">
        <f aca="false">G24</f>
        <v>1</v>
      </c>
      <c r="H104" s="1" t="n">
        <f aca="false">H24</f>
        <v>1</v>
      </c>
      <c r="I104" s="1" t="n">
        <f aca="false">I24</f>
        <v>1</v>
      </c>
      <c r="J104" s="1" t="n">
        <f aca="false">J24</f>
        <v>1</v>
      </c>
      <c r="K104" s="1" t="n">
        <f aca="false">K24</f>
        <v>1</v>
      </c>
      <c r="L104" s="1" t="n">
        <f aca="false">L24</f>
        <v>1</v>
      </c>
      <c r="M104" s="1" t="n">
        <f aca="false">M24</f>
        <v>1</v>
      </c>
      <c r="N104" s="1" t="n">
        <f aca="false">N24</f>
        <v>1</v>
      </c>
      <c r="O104" s="1" t="n">
        <f aca="false">O24</f>
        <v>1</v>
      </c>
      <c r="P104" s="1" t="n">
        <f aca="false">P24</f>
        <v>1</v>
      </c>
      <c r="Q104" s="1" t="n">
        <f aca="false">Q24</f>
        <v>1</v>
      </c>
      <c r="R104" s="1" t="n">
        <f aca="false">R24</f>
        <v>1</v>
      </c>
      <c r="S104" s="1" t="n">
        <f aca="false">S24</f>
        <v>1</v>
      </c>
      <c r="T104" s="1" t="n">
        <f aca="false">T24</f>
        <v>1</v>
      </c>
      <c r="U104" s="1" t="n">
        <f aca="false">U24</f>
        <v>1</v>
      </c>
      <c r="V104" s="1" t="n">
        <f aca="false">V24</f>
        <v>1</v>
      </c>
      <c r="W104" s="1" t="n">
        <f aca="false">W24</f>
        <v>1</v>
      </c>
    </row>
    <row r="105" customFormat="false" ht="12.75" hidden="false" customHeight="false" outlineLevel="0" collapsed="false">
      <c r="B105" s="51"/>
      <c r="C105" s="5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customFormat="false" ht="12.75" hidden="false" customHeight="false" outlineLevel="0" collapsed="false">
      <c r="B106" s="51"/>
      <c r="C106" s="5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customFormat="false" ht="12.75" hidden="false" customHeight="false" outlineLevel="0" collapsed="false">
      <c r="A107" s="0" t="s">
        <v>52</v>
      </c>
      <c r="C107" s="5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customFormat="false" ht="12.75" hidden="false" customHeight="false" outlineLevel="0" collapsed="false">
      <c r="A108" s="0" t="n">
        <v>1</v>
      </c>
      <c r="B108" s="19" t="n">
        <v>36586</v>
      </c>
      <c r="C108" s="51"/>
      <c r="D108" s="1" t="n">
        <f aca="false">(D$46+D51)*(1+$G$14/12)</f>
        <v>5101.99055</v>
      </c>
      <c r="E108" s="1" t="n">
        <f aca="false">(E$46+E51)*(1+$G$14/12)</f>
        <v>3401.32703333333</v>
      </c>
      <c r="F108" s="1" t="n">
        <f aca="false">(F$46+F51)*(1+$G$14/12)</f>
        <v>1703.68602291667</v>
      </c>
      <c r="G108" s="1" t="n">
        <f aca="false">(G$46+G51)*(1+$G$14/12)</f>
        <v>1703.68602291667</v>
      </c>
      <c r="H108" s="1" t="n">
        <f aca="false">(H$46+H51)*(1+$G$14/12)</f>
        <v>1703.68602291667</v>
      </c>
      <c r="I108" s="1" t="n">
        <f aca="false">(I$46+I51)*(1+$G$14/12)</f>
        <v>1703.68602291667</v>
      </c>
      <c r="J108" s="1" t="n">
        <f aca="false">(J$46+J51)*(1+$G$14/12)</f>
        <v>2624.54292708333</v>
      </c>
      <c r="K108" s="1" t="n">
        <f aca="false">(K$46+K51)*(1+$G$14/12)</f>
        <v>2624.54292708333</v>
      </c>
      <c r="L108" s="1" t="n">
        <f aca="false">(L$46+L51)*(1+$G$14/12)</f>
        <v>2624.54292708333</v>
      </c>
      <c r="M108" s="1" t="n">
        <f aca="false">(M$46+M51)*(1+$G$14/12)</f>
        <v>2624.54292708333</v>
      </c>
      <c r="N108" s="1" t="n">
        <f aca="false">(N$46+N51)*(1+$G$14/12)</f>
        <v>2607.41539166667</v>
      </c>
      <c r="O108" s="1" t="n">
        <f aca="false">(O$46+O51)*(1+$G$14/12)</f>
        <v>2607.41539166667</v>
      </c>
      <c r="P108" s="1" t="n">
        <f aca="false">(P$46+P51)*(1+$G$14/12)</f>
        <v>2607.41539166667</v>
      </c>
      <c r="Q108" s="1" t="n">
        <f aca="false">(Q$46+Q51)*(1+$G$14/12)</f>
        <v>2607.41539166667</v>
      </c>
      <c r="R108" s="1" t="n">
        <f aca="false">(R$46+R51)*(1+$G$14/12)</f>
        <v>1813.50375</v>
      </c>
      <c r="S108" s="1" t="n">
        <f aca="false">(S$46+S51)*(1+$G$14/12)</f>
        <v>1813.50375</v>
      </c>
      <c r="T108" s="1" t="n">
        <f aca="false">(T$46+T51)*(1+$G$14/12)</f>
        <v>1813.50375</v>
      </c>
      <c r="U108" s="1" t="n">
        <f aca="false">(U$46+U51)*(1+$G$14/12)</f>
        <v>1813.50375</v>
      </c>
      <c r="V108" s="1" t="n">
        <f aca="false">(V$46+V51)*(1+$G$14/12)</f>
        <v>1798.39121875</v>
      </c>
      <c r="W108" s="1" t="n">
        <f aca="false">(W$46+W51)*(1+$G$14/12)</f>
        <v>1798.39121875</v>
      </c>
    </row>
    <row r="109" customFormat="false" ht="12.75" hidden="false" customHeight="false" outlineLevel="0" collapsed="false">
      <c r="A109" s="0" t="n">
        <v>2</v>
      </c>
      <c r="B109" s="19" t="n">
        <v>36617</v>
      </c>
      <c r="C109" s="51"/>
      <c r="D109" s="1" t="n">
        <f aca="false">(D108+D52)*(1+$G$14/12)</f>
        <v>7011.19747702198</v>
      </c>
      <c r="E109" s="1" t="n">
        <f aca="false">(E108+E52)*(1+$G$14/12)</f>
        <v>4820.21945343132</v>
      </c>
      <c r="F109" s="1" t="n">
        <f aca="false">(F108+F52)*(1+$G$14/12)</f>
        <v>1716.46721743442</v>
      </c>
      <c r="G109" s="1" t="n">
        <f aca="false">(G108+G52)*(1+$G$14/12)</f>
        <v>1716.46721743442</v>
      </c>
      <c r="H109" s="1" t="n">
        <f aca="false">(H108+H52)*(1+$G$14/12)</f>
        <v>1716.46721743442</v>
      </c>
      <c r="I109" s="1" t="n">
        <f aca="false">(I108+I52)*(1+$G$14/12)</f>
        <v>1716.46721743442</v>
      </c>
      <c r="J109" s="1" t="n">
        <f aca="false">(J108+J52)*(1+$G$14/12)</f>
        <v>3518.74427516756</v>
      </c>
      <c r="K109" s="1" t="n">
        <f aca="false">(K108+K52)*(1+$G$14/12)</f>
        <v>3518.74427516756</v>
      </c>
      <c r="L109" s="1" t="n">
        <f aca="false">(L108+L52)*(1+$G$14/12)</f>
        <v>3518.74427516756</v>
      </c>
      <c r="M109" s="1" t="n">
        <f aca="false">(M108+M52)*(1+$G$14/12)</f>
        <v>3518.74427516756</v>
      </c>
      <c r="N109" s="1" t="n">
        <f aca="false">(N108+N52)*(1+$G$14/12)</f>
        <v>3496.45073713623</v>
      </c>
      <c r="O109" s="1" t="n">
        <f aca="false">(O108+O52)*(1+$G$14/12)</f>
        <v>3496.45073713623</v>
      </c>
      <c r="P109" s="1" t="n">
        <f aca="false">(P108+P52)*(1+$G$14/12)</f>
        <v>3496.45073713623</v>
      </c>
      <c r="Q109" s="1" t="n">
        <f aca="false">(Q108+Q52)*(1+$G$14/12)</f>
        <v>3496.45073713623</v>
      </c>
      <c r="R109" s="1" t="n">
        <f aca="false">(R108+R52)*(1+$G$14/12)</f>
        <v>1827.10880625781</v>
      </c>
      <c r="S109" s="1" t="n">
        <f aca="false">(S108+S52)*(1+$G$14/12)</f>
        <v>1827.10880625781</v>
      </c>
      <c r="T109" s="1" t="n">
        <f aca="false">(T108+T52)*(1+$G$14/12)</f>
        <v>1827.10880625781</v>
      </c>
      <c r="U109" s="1" t="n">
        <f aca="false">(U108+U52)*(1+$G$14/12)</f>
        <v>1827.10880625781</v>
      </c>
      <c r="V109" s="1" t="n">
        <f aca="false">(V108+V52)*(1+$G$14/12)</f>
        <v>1811.882899539</v>
      </c>
      <c r="W109" s="1" t="n">
        <f aca="false">(W108+W52)*(1+$G$14/12)</f>
        <v>1811.882899539</v>
      </c>
    </row>
    <row r="110" customFormat="false" ht="12.75" hidden="false" customHeight="false" outlineLevel="0" collapsed="false">
      <c r="A110" s="0" t="n">
        <v>3</v>
      </c>
      <c r="B110" s="19" t="n">
        <v>36647</v>
      </c>
      <c r="C110" s="51"/>
      <c r="D110" s="1" t="n">
        <f aca="false">(D109+D53)*(1+$G$14/12)</f>
        <v>8934.72743351105</v>
      </c>
      <c r="E110" s="1" t="n">
        <f aca="false">(E109+E53)*(1+$G$14/12)</f>
        <v>6614.47227687258</v>
      </c>
      <c r="F110" s="1" t="n">
        <f aca="false">(F109+F53)*(1+$G$14/12)</f>
        <v>3433.03032045522</v>
      </c>
      <c r="G110" s="1" t="n">
        <f aca="false">(G109+G53)*(1+$G$14/12)</f>
        <v>3433.03032045522</v>
      </c>
      <c r="H110" s="1" t="n">
        <f aca="false">(H109+H53)*(1+$G$14/12)</f>
        <v>1729.34429753855</v>
      </c>
      <c r="I110" s="1" t="n">
        <f aca="false">(I109+I53)*(1+$G$14/12)</f>
        <v>1729.34429753855</v>
      </c>
      <c r="J110" s="1" t="n">
        <f aca="false">(J109+J53)*(1+$G$14/12)</f>
        <v>3545.14218794855</v>
      </c>
      <c r="K110" s="1" t="n">
        <f aca="false">(K109+K53)*(1+$G$14/12)</f>
        <v>3545.14218794855</v>
      </c>
      <c r="L110" s="1" t="n">
        <f aca="false">(L109+L53)*(1+$G$14/12)</f>
        <v>3545.14218794855</v>
      </c>
      <c r="M110" s="1" t="n">
        <f aca="false">(M109+M53)*(1+$G$14/12)</f>
        <v>3545.14218794855</v>
      </c>
      <c r="N110" s="1" t="n">
        <f aca="false">(N109+N53)*(1+$G$14/12)</f>
        <v>3522.68140193712</v>
      </c>
      <c r="O110" s="1" t="n">
        <f aca="false">(O109+O53)*(1+$G$14/12)</f>
        <v>3522.68140193712</v>
      </c>
      <c r="P110" s="1" t="n">
        <f aca="false">(P109+P53)*(1+$G$14/12)</f>
        <v>3522.68140193712</v>
      </c>
      <c r="Q110" s="1" t="n">
        <f aca="false">(Q109+Q53)*(1+$G$14/12)</f>
        <v>3522.68140193712</v>
      </c>
      <c r="R110" s="1" t="n">
        <f aca="false">(R109+R53)*(1+$G$14/12)</f>
        <v>2747.56780378143</v>
      </c>
      <c r="S110" s="1" t="n">
        <f aca="false">(S109+S53)*(1+$G$14/12)</f>
        <v>2747.56780378143</v>
      </c>
      <c r="T110" s="1" t="n">
        <f aca="false">(T109+T53)*(1+$G$14/12)</f>
        <v>2747.56780378143</v>
      </c>
      <c r="U110" s="1" t="n">
        <f aca="false">(U109+U53)*(1+$G$14/12)</f>
        <v>2747.56780378143</v>
      </c>
      <c r="V110" s="1" t="n">
        <f aca="false">(V109+V53)*(1+$G$14/12)</f>
        <v>2725.17515645825</v>
      </c>
      <c r="W110" s="1" t="n">
        <f aca="false">(W109+W53)*(1+$G$14/12)</f>
        <v>2725.17515645825</v>
      </c>
    </row>
    <row r="111" customFormat="false" ht="12.75" hidden="false" customHeight="false" outlineLevel="0" collapsed="false">
      <c r="A111" s="0" t="n">
        <v>4</v>
      </c>
      <c r="B111" s="19" t="n">
        <v>36678</v>
      </c>
      <c r="C111" s="51"/>
      <c r="D111" s="1" t="n">
        <f aca="false">(D110+D54)*(1+$G$14/12)</f>
        <v>10872.6878720279</v>
      </c>
      <c r="E111" s="1" t="n">
        <f aca="false">(E110+E54)*(1+$G$14/12)</f>
        <v>8422.18573451637</v>
      </c>
      <c r="F111" s="1" t="n">
        <f aca="false">(F110+F54)*(1+$G$14/12)</f>
        <v>3458.78520000513</v>
      </c>
      <c r="G111" s="1" t="n">
        <f aca="false">(G110+G54)*(1+$G$14/12)</f>
        <v>3458.78520000513</v>
      </c>
      <c r="H111" s="1" t="n">
        <f aca="false">(H110+H54)*(1+$G$14/12)</f>
        <v>3446.00400548738</v>
      </c>
      <c r="I111" s="1" t="n">
        <f aca="false">(I110+I54)*(1+$G$14/12)</f>
        <v>3446.00400548738</v>
      </c>
      <c r="J111" s="1" t="n">
        <f aca="false">(J110+J54)*(1+$G$14/12)</f>
        <v>3571.73814007106</v>
      </c>
      <c r="K111" s="1" t="n">
        <f aca="false">(K110+K54)*(1+$G$14/12)</f>
        <v>3571.73814007106</v>
      </c>
      <c r="L111" s="1" t="n">
        <f aca="false">(L110+L54)*(1+$G$14/12)</f>
        <v>3571.73814007106</v>
      </c>
      <c r="M111" s="1" t="n">
        <f aca="false">(M110+M54)*(1+$G$14/12)</f>
        <v>3571.73814007106</v>
      </c>
      <c r="N111" s="1" t="n">
        <f aca="false">(N110+N54)*(1+$G$14/12)</f>
        <v>3549.10885137124</v>
      </c>
      <c r="O111" s="1" t="n">
        <f aca="false">(O110+O54)*(1+$G$14/12)</f>
        <v>3549.10885137124</v>
      </c>
      <c r="P111" s="1" t="n">
        <f aca="false">(P110+P54)*(1+$G$14/12)</f>
        <v>3549.10885137124</v>
      </c>
      <c r="Q111" s="1" t="n">
        <f aca="false">(Q110+Q54)*(1+$G$14/12)</f>
        <v>3549.10885137124</v>
      </c>
      <c r="R111" s="1" t="n">
        <f aca="false">(R110+R54)*(1+$G$14/12)</f>
        <v>2768.18028640938</v>
      </c>
      <c r="S111" s="1" t="n">
        <f aca="false">(S110+S54)*(1+$G$14/12)</f>
        <v>2768.18028640938</v>
      </c>
      <c r="T111" s="1" t="n">
        <f aca="false">(T110+T54)*(1+$G$14/12)</f>
        <v>2768.18028640938</v>
      </c>
      <c r="U111" s="1" t="n">
        <f aca="false">(U110+U54)*(1+$G$14/12)</f>
        <v>2768.18028640938</v>
      </c>
      <c r="V111" s="1" t="n">
        <f aca="false">(V110+V54)*(1+$G$14/12)</f>
        <v>2745.61964757993</v>
      </c>
      <c r="W111" s="1" t="n">
        <f aca="false">(W110+W54)*(1+$G$14/12)</f>
        <v>2745.61964757993</v>
      </c>
    </row>
    <row r="112" customFormat="false" ht="12.75" hidden="false" customHeight="false" outlineLevel="0" collapsed="false">
      <c r="A112" s="0" t="n">
        <v>5</v>
      </c>
      <c r="B112" s="19" t="n">
        <v>36708</v>
      </c>
      <c r="C112" s="51"/>
      <c r="D112" s="1" t="n">
        <f aca="false">(D111+D55)*(1+$G$14/12)</f>
        <v>12825.1870512511</v>
      </c>
      <c r="E112" s="1" t="n">
        <f aca="false">(E111+E55)*(1+$G$14/12)</f>
        <v>10243.4608091622</v>
      </c>
      <c r="F112" s="1" t="n">
        <f aca="false">(F111+F55)*(1+$G$14/12)</f>
        <v>3484.73329480767</v>
      </c>
      <c r="G112" s="1" t="n">
        <f aca="false">(G111+G55)*(1+$G$14/12)</f>
        <v>3484.73329480767</v>
      </c>
      <c r="H112" s="1" t="n">
        <f aca="false">(H111+H55)*(1+$G$14/12)</f>
        <v>3471.85621470354</v>
      </c>
      <c r="I112" s="1" t="n">
        <f aca="false">(I111+I55)*(1+$G$14/12)</f>
        <v>3471.85621470354</v>
      </c>
      <c r="J112" s="1" t="n">
        <f aca="false">(J111+J55)*(1+$G$14/12)</f>
        <v>3598.53361724272</v>
      </c>
      <c r="K112" s="1" t="n">
        <f aca="false">(K111+K55)*(1+$G$14/12)</f>
        <v>3598.53361724272</v>
      </c>
      <c r="L112" s="1" t="n">
        <f aca="false">(L111+L55)*(1+$G$14/12)</f>
        <v>3598.53361724272</v>
      </c>
      <c r="M112" s="1" t="n">
        <f aca="false">(M111+M55)*(1+$G$14/12)</f>
        <v>3598.53361724272</v>
      </c>
      <c r="N112" s="1" t="n">
        <f aca="false">(N111+N55)*(1+$G$14/12)</f>
        <v>3575.7345617333</v>
      </c>
      <c r="O112" s="1" t="n">
        <f aca="false">(O111+O55)*(1+$G$14/12)</f>
        <v>3575.7345617333</v>
      </c>
      <c r="P112" s="1" t="n">
        <f aca="false">(P111+P55)*(1+$G$14/12)</f>
        <v>3575.7345617333</v>
      </c>
      <c r="Q112" s="1" t="n">
        <f aca="false">(Q111+Q55)*(1+$G$14/12)</f>
        <v>3575.7345617333</v>
      </c>
      <c r="R112" s="1" t="n">
        <f aca="false">(R111+R55)*(1+$G$14/12)</f>
        <v>2788.94740559971</v>
      </c>
      <c r="S112" s="1" t="n">
        <f aca="false">(S111+S55)*(1+$G$14/12)</f>
        <v>2788.94740559971</v>
      </c>
      <c r="T112" s="1" t="n">
        <f aca="false">(T111+T55)*(1+$G$14/12)</f>
        <v>2788.94740559971</v>
      </c>
      <c r="U112" s="1" t="n">
        <f aca="false">(U111+U55)*(1+$G$14/12)</f>
        <v>2788.94740559971</v>
      </c>
      <c r="V112" s="1" t="n">
        <f aca="false">(V111+V55)*(1+$G$14/12)</f>
        <v>2766.21751497771</v>
      </c>
      <c r="W112" s="1" t="n">
        <f aca="false">(W111+W55)*(1+$G$14/12)</f>
        <v>2766.21751497771</v>
      </c>
    </row>
    <row r="113" customFormat="false" ht="12.75" hidden="false" customHeight="false" outlineLevel="0" collapsed="false">
      <c r="A113" s="0" t="n">
        <v>6</v>
      </c>
      <c r="B113" s="19" t="n">
        <v>36739</v>
      </c>
      <c r="C113" s="51"/>
      <c r="D113" s="1" t="n">
        <f aca="false">(D112+D56)*(1+$G$14/12)</f>
        <v>14792.3340420252</v>
      </c>
      <c r="E113" s="1" t="n">
        <f aca="false">(E112+E56)*(1+$G$14/12)</f>
        <v>12078.3992411909</v>
      </c>
      <c r="F113" s="1" t="n">
        <f aca="false">(F112+F56)*(1+$G$14/12)</f>
        <v>5214.56207729642</v>
      </c>
      <c r="G113" s="1" t="n">
        <f aca="false">(G112+G56)*(1+$G$14/12)</f>
        <v>5214.56207729642</v>
      </c>
      <c r="H113" s="1" t="n">
        <f aca="false">(H112+H56)*(1+$G$14/12)</f>
        <v>3497.9023693476</v>
      </c>
      <c r="I113" s="1" t="n">
        <f aca="false">(I112+I56)*(1+$G$14/12)</f>
        <v>3497.9023693476</v>
      </c>
      <c r="J113" s="1" t="n">
        <f aca="false">(J112+J56)*(1+$G$14/12)</f>
        <v>4850.6526496504</v>
      </c>
      <c r="K113" s="1" t="n">
        <f aca="false">(K112+K56)*(1+$G$14/12)</f>
        <v>4850.6526496504</v>
      </c>
      <c r="L113" s="1" t="n">
        <f aca="false">(L112+L56)*(1+$G$14/12)</f>
        <v>4850.6526496504</v>
      </c>
      <c r="M113" s="1" t="n">
        <f aca="false">(M112+M56)*(1+$G$14/12)</f>
        <v>4850.6526496504</v>
      </c>
      <c r="N113" s="1" t="n">
        <f aca="false">(N112+N56)*(1+$G$14/12)</f>
        <v>3602.5600203933</v>
      </c>
      <c r="O113" s="1" t="n">
        <f aca="false">(O112+O56)*(1+$G$14/12)</f>
        <v>3602.5600203933</v>
      </c>
      <c r="P113" s="1" t="n">
        <f aca="false">(P112+P56)*(1+$G$14/12)</f>
        <v>3602.5600203933</v>
      </c>
      <c r="Q113" s="1" t="n">
        <f aca="false">(Q112+Q56)*(1+$G$14/12)</f>
        <v>3602.5600203933</v>
      </c>
      <c r="R113" s="1" t="n">
        <f aca="false">(R112+R56)*(1+$G$14/12)</f>
        <v>2809.8703214488</v>
      </c>
      <c r="S113" s="1" t="n">
        <f aca="false">(S112+S56)*(1+$G$14/12)</f>
        <v>2809.8703214488</v>
      </c>
      <c r="T113" s="1" t="n">
        <f aca="false">(T112+T56)*(1+$G$14/12)</f>
        <v>2809.8703214488</v>
      </c>
      <c r="U113" s="1" t="n">
        <f aca="false">(U112+U56)*(1+$G$14/12)</f>
        <v>2809.8703214488</v>
      </c>
      <c r="V113" s="1" t="n">
        <f aca="false">(V112+V56)*(1+$G$14/12)</f>
        <v>2786.9699092932</v>
      </c>
      <c r="W113" s="1" t="n">
        <f aca="false">(W112+W56)*(1+$G$14/12)</f>
        <v>2786.9699092932</v>
      </c>
    </row>
    <row r="114" customFormat="false" ht="12.75" hidden="false" customHeight="false" outlineLevel="0" collapsed="false">
      <c r="A114" s="0" t="n">
        <v>7</v>
      </c>
      <c r="B114" s="19" t="n">
        <v>36770</v>
      </c>
      <c r="C114" s="51"/>
      <c r="D114" s="1" t="n">
        <f aca="false">(D113+D57)*(1+$G$14/12)</f>
        <v>16774.238733453</v>
      </c>
      <c r="E114" s="1" t="n">
        <f aca="false">(E113+E57)*(1+$G$14/12)</f>
        <v>13927.1035342483</v>
      </c>
      <c r="F114" s="1" t="n">
        <f aca="false">(F113+F57)*(1+$G$14/12)</f>
        <v>7127.63603154714</v>
      </c>
      <c r="G114" s="1" t="n">
        <f aca="false">(G113+G57)*(1+$G$14/12)</f>
        <v>7127.63603154714</v>
      </c>
      <c r="H114" s="1" t="n">
        <f aca="false">(H113+H57)*(1+$G$14/12)</f>
        <v>3524.14392441431</v>
      </c>
      <c r="I114" s="1" t="n">
        <f aca="false">(I113+I57)*(1+$G$14/12)</f>
        <v>3524.14392441431</v>
      </c>
      <c r="J114" s="1" t="n">
        <f aca="false">(J113+J57)*(1+$G$14/12)</f>
        <v>6112.16518338247</v>
      </c>
      <c r="K114" s="1" t="n">
        <f aca="false">(K113+K57)*(1+$G$14/12)</f>
        <v>6112.16518338247</v>
      </c>
      <c r="L114" s="1" t="n">
        <f aca="false">(L113+L57)*(1+$G$14/12)</f>
        <v>6112.16518338247</v>
      </c>
      <c r="M114" s="1" t="n">
        <f aca="false">(M113+M57)*(1+$G$14/12)</f>
        <v>6112.16518338247</v>
      </c>
      <c r="N114" s="1" t="n">
        <f aca="false">(N113+N57)*(1+$G$14/12)</f>
        <v>3629.58672587962</v>
      </c>
      <c r="O114" s="1" t="n">
        <f aca="false">(O113+O57)*(1+$G$14/12)</f>
        <v>3629.58672587962</v>
      </c>
      <c r="P114" s="1" t="n">
        <f aca="false">(P113+P57)*(1+$G$14/12)</f>
        <v>3629.58672587962</v>
      </c>
      <c r="Q114" s="1" t="n">
        <f aca="false">(Q113+Q57)*(1+$G$14/12)</f>
        <v>3629.58672587962</v>
      </c>
      <c r="R114" s="1" t="n">
        <f aca="false">(R113+R57)*(1+$G$14/12)</f>
        <v>3737.70207775617</v>
      </c>
      <c r="S114" s="1" t="n">
        <f aca="false">(S113+S57)*(1+$G$14/12)</f>
        <v>3737.70207775617</v>
      </c>
      <c r="T114" s="1" t="n">
        <f aca="false">(T113+T57)*(1+$G$14/12)</f>
        <v>3737.70207775617</v>
      </c>
      <c r="U114" s="1" t="n">
        <f aca="false">(U113+U57)*(1+$G$14/12)</f>
        <v>3737.70207775617</v>
      </c>
      <c r="V114" s="1" t="n">
        <f aca="false">(V113+V57)*(1+$G$14/12)</f>
        <v>3707.57735021687</v>
      </c>
      <c r="W114" s="1" t="n">
        <f aca="false">(W113+W57)*(1+$G$14/12)</f>
        <v>3707.57735021687</v>
      </c>
    </row>
    <row r="115" customFormat="false" ht="12.75" hidden="false" customHeight="false" outlineLevel="0" collapsed="false">
      <c r="A115" s="0" t="n">
        <v>8</v>
      </c>
      <c r="B115" s="19" t="n">
        <v>36800</v>
      </c>
      <c r="C115" s="51"/>
      <c r="D115" s="1" t="n">
        <f aca="false">(D114+D58)*(1+$G$14/12)</f>
        <v>18771.0118390346</v>
      </c>
      <c r="E115" s="1" t="n">
        <f aca="false">(E114+E58)*(1+$G$14/12)</f>
        <v>15789.6769609708</v>
      </c>
      <c r="F115" s="1" t="n">
        <f aca="false">(F114+F58)*(1+$G$14/12)</f>
        <v>9055.06202602548</v>
      </c>
      <c r="G115" s="1" t="n">
        <f aca="false">(G114+G58)*(1+$G$14/12)</f>
        <v>9055.06202602548</v>
      </c>
      <c r="H115" s="1" t="n">
        <f aca="false">(H114+H58)*(1+$G$14/12)</f>
        <v>5254.26836873059</v>
      </c>
      <c r="I115" s="1" t="n">
        <f aca="false">(I114+I58)*(1+$G$14/12)</f>
        <v>5254.26836873059</v>
      </c>
      <c r="J115" s="1" t="n">
        <f aca="false">(J114+J58)*(1+$G$14/12)</f>
        <v>7383.14168926864</v>
      </c>
      <c r="K115" s="1" t="n">
        <f aca="false">(K114+K58)*(1+$G$14/12)</f>
        <v>7383.14168926864</v>
      </c>
      <c r="L115" s="1" t="n">
        <f aca="false">(L114+L58)*(1+$G$14/12)</f>
        <v>7383.14168926864</v>
      </c>
      <c r="M115" s="1" t="n">
        <f aca="false">(M114+M58)*(1+$G$14/12)</f>
        <v>7383.14168926864</v>
      </c>
      <c r="N115" s="1" t="n">
        <f aca="false">(N114+N58)*(1+$G$14/12)</f>
        <v>4873.8787046294</v>
      </c>
      <c r="O115" s="1" t="n">
        <f aca="false">(O114+O58)*(1+$G$14/12)</f>
        <v>4873.8787046294</v>
      </c>
      <c r="P115" s="1" t="n">
        <f aca="false">(P114+P58)*(1+$G$14/12)</f>
        <v>3656.81618796273</v>
      </c>
      <c r="Q115" s="1" t="n">
        <f aca="false">(Q114+Q58)*(1+$G$14/12)</f>
        <v>3656.81618796273</v>
      </c>
      <c r="R115" s="1" t="n">
        <f aca="false">(R114+R58)*(1+$G$14/12)</f>
        <v>3765.74263021867</v>
      </c>
      <c r="S115" s="1" t="n">
        <f aca="false">(S114+S58)*(1+$G$14/12)</f>
        <v>3765.74263021867</v>
      </c>
      <c r="T115" s="1" t="n">
        <f aca="false">(T114+T58)*(1+$G$14/12)</f>
        <v>3765.74263021867</v>
      </c>
      <c r="U115" s="1" t="n">
        <f aca="false">(U114+U58)*(1+$G$14/12)</f>
        <v>3765.74263021867</v>
      </c>
      <c r="V115" s="1" t="n">
        <f aca="false">(V114+V58)*(1+$G$14/12)</f>
        <v>3735.39190446298</v>
      </c>
      <c r="W115" s="1" t="n">
        <f aca="false">(W114+W58)*(1+$G$14/12)</f>
        <v>3735.39190446298</v>
      </c>
    </row>
    <row r="116" customFormat="false" ht="12.75" hidden="false" customHeight="false" outlineLevel="0" collapsed="false">
      <c r="A116" s="0" t="n">
        <v>9</v>
      </c>
      <c r="B116" s="19" t="n">
        <v>36831</v>
      </c>
      <c r="C116" s="51"/>
      <c r="D116" s="1" t="n">
        <f aca="false">(D115+D59)*(1+$G$14/12)</f>
        <v>20782.764902852</v>
      </c>
      <c r="E116" s="1" t="n">
        <f aca="false">(E115+E59)*(1+$G$14/12)</f>
        <v>17666.2235687551</v>
      </c>
      <c r="F116" s="1" t="n">
        <f aca="false">(F115+F59)*(1+$G$14/12)</f>
        <v>10996.9477309332</v>
      </c>
      <c r="G116" s="1" t="n">
        <f aca="false">(G115+G59)*(1+$G$14/12)</f>
        <v>10996.9477309332</v>
      </c>
      <c r="H116" s="1" t="n">
        <f aca="false">(H115+H59)*(1+$G$14/12)</f>
        <v>7167.6402028885</v>
      </c>
      <c r="I116" s="1" t="n">
        <f aca="false">(I115+I59)*(1+$G$14/12)</f>
        <v>7167.6402028885</v>
      </c>
      <c r="J116" s="1" t="n">
        <f aca="false">(J115+J59)*(1+$G$14/12)</f>
        <v>8663.65316681667</v>
      </c>
      <c r="K116" s="1" t="n">
        <f aca="false">(K115+K59)*(1+$G$14/12)</f>
        <v>8663.65316681667</v>
      </c>
      <c r="L116" s="1" t="n">
        <f aca="false">(L115+L59)*(1+$G$14/12)</f>
        <v>8663.65316681667</v>
      </c>
      <c r="M116" s="1" t="n">
        <f aca="false">(M115+M59)*(1+$G$14/12)</f>
        <v>8663.65316681667</v>
      </c>
      <c r="N116" s="1" t="n">
        <f aca="false">(N115+N59)*(1+$G$14/12)</f>
        <v>6127.50546549475</v>
      </c>
      <c r="O116" s="1" t="n">
        <f aca="false">(O115+O59)*(1+$G$14/12)</f>
        <v>6127.50546549475</v>
      </c>
      <c r="P116" s="1" t="n">
        <f aca="false">(P115+P59)*(1+$G$14/12)</f>
        <v>3684.24992773951</v>
      </c>
      <c r="Q116" s="1" t="n">
        <f aca="false">(Q115+Q59)*(1+$G$14/12)</f>
        <v>3684.24992773951</v>
      </c>
      <c r="R116" s="1" t="n">
        <f aca="false">(R115+R59)*(1+$G$14/12)</f>
        <v>3793.99354524246</v>
      </c>
      <c r="S116" s="1" t="n">
        <f aca="false">(S115+S59)*(1+$G$14/12)</f>
        <v>3793.99354524246</v>
      </c>
      <c r="T116" s="1" t="n">
        <f aca="false">(T115+T59)*(1+$G$14/12)</f>
        <v>3793.99354524246</v>
      </c>
      <c r="U116" s="1" t="n">
        <f aca="false">(U115+U59)*(1+$G$14/12)</f>
        <v>3793.99354524246</v>
      </c>
      <c r="V116" s="1" t="n">
        <f aca="false">(V115+V59)*(1+$G$14/12)</f>
        <v>3763.41512581292</v>
      </c>
      <c r="W116" s="1" t="n">
        <f aca="false">(W115+W59)*(1+$G$14/12)</f>
        <v>3763.41512581292</v>
      </c>
    </row>
    <row r="117" customFormat="false" ht="12.75" hidden="false" customHeight="false" outlineLevel="0" collapsed="false">
      <c r="A117" s="0" t="n">
        <v>10</v>
      </c>
      <c r="B117" s="19" t="n">
        <v>36861</v>
      </c>
      <c r="C117" s="51"/>
      <c r="D117" s="1" t="n">
        <f aca="false">(D116+D60)*(1+$G$14/12)</f>
        <v>22809.6103058003</v>
      </c>
      <c r="E117" s="1" t="n">
        <f aca="false">(E116+E60)*(1+$G$14/12)</f>
        <v>19556.8481855699</v>
      </c>
      <c r="F117" s="1" t="n">
        <f aca="false">(F116+F60)*(1+$G$14/12)</f>
        <v>12953.401624223</v>
      </c>
      <c r="G117" s="1" t="n">
        <f aca="false">(G116+G60)*(1+$G$14/12)</f>
        <v>12953.401624223</v>
      </c>
      <c r="H117" s="1" t="n">
        <f aca="false">(H116+H60)*(1+$G$14/12)</f>
        <v>9095.36631199392</v>
      </c>
      <c r="I117" s="1" t="n">
        <f aca="false">(I116+I60)*(1+$G$14/12)</f>
        <v>9095.36631199392</v>
      </c>
      <c r="J117" s="1" t="n">
        <f aca="false">(J116+J60)*(1+$G$14/12)</f>
        <v>9953.77114817856</v>
      </c>
      <c r="K117" s="1" t="n">
        <f aca="false">(K116+K60)*(1+$G$14/12)</f>
        <v>9953.77114817856</v>
      </c>
      <c r="L117" s="1" t="n">
        <f aca="false">(L116+L60)*(1+$G$14/12)</f>
        <v>9953.77114817856</v>
      </c>
      <c r="M117" s="1" t="n">
        <f aca="false">(M116+M60)*(1+$G$14/12)</f>
        <v>9953.77114817856</v>
      </c>
      <c r="N117" s="1" t="n">
        <f aca="false">(N116+N60)*(1+$G$14/12)</f>
        <v>7390.53703878902</v>
      </c>
      <c r="O117" s="1" t="n">
        <f aca="false">(O116+O60)*(1+$G$14/12)</f>
        <v>7390.53703878902</v>
      </c>
      <c r="P117" s="1" t="n">
        <f aca="false">(P116+P60)*(1+$G$14/12)</f>
        <v>3711.88947771824</v>
      </c>
      <c r="Q117" s="1" t="n">
        <f aca="false">(Q116+Q60)*(1+$G$14/12)</f>
        <v>3711.88947771824</v>
      </c>
      <c r="R117" s="1" t="n">
        <f aca="false">(R116+R60)*(1+$G$14/12)</f>
        <v>3822.45640098499</v>
      </c>
      <c r="S117" s="1" t="n">
        <f aca="false">(S116+S60)*(1+$G$14/12)</f>
        <v>3822.45640098499</v>
      </c>
      <c r="T117" s="1" t="n">
        <f aca="false">(T116+T60)*(1+$G$14/12)</f>
        <v>3822.45640098499</v>
      </c>
      <c r="U117" s="1" t="n">
        <f aca="false">(U116+U60)*(1+$G$14/12)</f>
        <v>3822.45640098499</v>
      </c>
      <c r="V117" s="1" t="n">
        <f aca="false">(V116+V60)*(1+$G$14/12)</f>
        <v>3791.64857970469</v>
      </c>
      <c r="W117" s="1" t="n">
        <f aca="false">(W116+W60)*(1+$G$14/12)</f>
        <v>3791.64857970469</v>
      </c>
    </row>
    <row r="118" customFormat="false" ht="12.75" hidden="false" customHeight="false" outlineLevel="0" collapsed="false">
      <c r="A118" s="0" t="n">
        <v>11</v>
      </c>
      <c r="B118" s="19" t="n">
        <v>36892</v>
      </c>
      <c r="C118" s="51"/>
      <c r="D118" s="1" t="n">
        <f aca="false">(D117+D61)*(1+$G$14/12)</f>
        <v>24851.6612718652</v>
      </c>
      <c r="E118" s="1" t="n">
        <f aca="false">(E117+E61)*(1+$G$14/12)</f>
        <v>21461.656425812</v>
      </c>
      <c r="F118" s="1" t="n">
        <f aca="false">(F117+F61)*(1+$G$14/12)</f>
        <v>14924.532997658</v>
      </c>
      <c r="G118" s="1" t="n">
        <f aca="false">(G117+G61)*(1+$G$14/12)</f>
        <v>14924.532997658</v>
      </c>
      <c r="H118" s="1" t="n">
        <f aca="false">(H117+H61)*(1+$G$14/12)</f>
        <v>11037.5543830137</v>
      </c>
      <c r="I118" s="1" t="n">
        <f aca="false">(I117+I61)*(1+$G$14/12)</f>
        <v>11037.5543830137</v>
      </c>
      <c r="J118" s="1" t="n">
        <f aca="false">(J117+J61)*(1+$G$14/12)</f>
        <v>11253.5677021465</v>
      </c>
      <c r="K118" s="1" t="n">
        <f aca="false">(K117+K61)*(1+$G$14/12)</f>
        <v>11253.5677021465</v>
      </c>
      <c r="L118" s="1" t="n">
        <f aca="false">(L117+L61)*(1+$G$14/12)</f>
        <v>11253.5677021465</v>
      </c>
      <c r="M118" s="1" t="n">
        <f aca="false">(M117+M61)*(1+$G$14/12)</f>
        <v>11253.5677021465</v>
      </c>
      <c r="N118" s="1" t="n">
        <f aca="false">(N117+N61)*(1+$G$14/12)</f>
        <v>8663.04398019876</v>
      </c>
      <c r="O118" s="1" t="n">
        <f aca="false">(O117+O61)*(1+$G$14/12)</f>
        <v>8663.04398019876</v>
      </c>
      <c r="P118" s="1" t="n">
        <f aca="false">(P117+P61)*(1+$G$14/12)</f>
        <v>3739.7363819042</v>
      </c>
      <c r="Q118" s="1" t="n">
        <f aca="false">(Q117+Q61)*(1+$G$14/12)</f>
        <v>3739.7363819042</v>
      </c>
      <c r="R118" s="1" t="n">
        <f aca="false">(R117+R61)*(1+$G$14/12)</f>
        <v>3851.13278744322</v>
      </c>
      <c r="S118" s="1" t="n">
        <f aca="false">(S117+S61)*(1+$G$14/12)</f>
        <v>3851.13278744322</v>
      </c>
      <c r="T118" s="1" t="n">
        <f aca="false">(T117+T61)*(1+$G$14/12)</f>
        <v>3851.13278744322</v>
      </c>
      <c r="U118" s="1" t="n">
        <f aca="false">(U117+U61)*(1+$G$14/12)</f>
        <v>3851.13278744322</v>
      </c>
      <c r="V118" s="1" t="n">
        <f aca="false">(V117+V61)*(1+$G$14/12)</f>
        <v>3820.09384332035</v>
      </c>
      <c r="W118" s="1" t="n">
        <f aca="false">(W117+W61)*(1+$G$14/12)</f>
        <v>3820.09384332035</v>
      </c>
    </row>
    <row r="119" customFormat="false" ht="12.75" hidden="false" customHeight="false" outlineLevel="0" collapsed="false">
      <c r="A119" s="0" t="n">
        <v>12</v>
      </c>
      <c r="B119" s="19" t="n">
        <v>36923</v>
      </c>
      <c r="C119" s="51"/>
      <c r="D119" s="1" t="n">
        <f aca="false">(D118+D62)*(1+$G$14/12)</f>
        <v>26909.0318744485</v>
      </c>
      <c r="E119" s="1" t="n">
        <f aca="false">(E118+E62)*(1+$G$14/12)</f>
        <v>23380.7546962065</v>
      </c>
      <c r="F119" s="1" t="n">
        <f aca="false">(F118+F62)*(1+$G$14/12)</f>
        <v>16910.4519629176</v>
      </c>
      <c r="G119" s="1" t="n">
        <f aca="false">(G118+G62)*(1+$G$14/12)</f>
        <v>16910.4519629176</v>
      </c>
      <c r="H119" s="1" t="n">
        <f aca="false">(H118+H62)*(1+$G$14/12)</f>
        <v>12994.3129107913</v>
      </c>
      <c r="I119" s="1" t="n">
        <f aca="false">(I118+I62)*(1+$G$14/12)</f>
        <v>12994.3129107913</v>
      </c>
      <c r="J119" s="1" t="n">
        <f aca="false">(J118+J62)*(1+$G$14/12)</f>
        <v>12563.1154381786</v>
      </c>
      <c r="K119" s="1" t="n">
        <f aca="false">(K118+K62)*(1+$G$14/12)</f>
        <v>12563.1154381786</v>
      </c>
      <c r="L119" s="1" t="n">
        <f aca="false">(L118+L62)*(1+$G$14/12)</f>
        <v>12563.1154381786</v>
      </c>
      <c r="M119" s="1" t="n">
        <f aca="false">(M118+M62)*(1+$G$14/12)</f>
        <v>12563.1154381786</v>
      </c>
      <c r="N119" s="1" t="n">
        <f aca="false">(N118+N62)*(1+$G$14/12)</f>
        <v>9945.09737472521</v>
      </c>
      <c r="O119" s="1" t="n">
        <f aca="false">(O118+O62)*(1+$G$14/12)</f>
        <v>9945.09737472521</v>
      </c>
      <c r="P119" s="1" t="n">
        <f aca="false">(P118+P62)*(1+$G$14/12)</f>
        <v>3767.79219588595</v>
      </c>
      <c r="Q119" s="1" t="n">
        <f aca="false">(Q118+Q62)*(1+$G$14/12)</f>
        <v>3767.79219588595</v>
      </c>
      <c r="R119" s="1" t="n">
        <f aca="false">(R118+R62)*(1+$G$14/12)</f>
        <v>3880.02430654235</v>
      </c>
      <c r="S119" s="1" t="n">
        <f aca="false">(S118+S62)*(1+$G$14/12)</f>
        <v>3880.02430654235</v>
      </c>
      <c r="T119" s="1" t="n">
        <f aca="false">(T118+T62)*(1+$G$14/12)</f>
        <v>3880.02430654235</v>
      </c>
      <c r="U119" s="1" t="n">
        <f aca="false">(U118+U62)*(1+$G$14/12)</f>
        <v>3880.02430654235</v>
      </c>
      <c r="V119" s="1" t="n">
        <f aca="false">(V118+V62)*(1+$G$14/12)</f>
        <v>3848.75250567409</v>
      </c>
      <c r="W119" s="1" t="n">
        <f aca="false">(W118+W62)*(1+$G$14/12)</f>
        <v>3848.75250567409</v>
      </c>
    </row>
    <row r="120" customFormat="false" ht="12.75" hidden="false" customHeight="false" outlineLevel="0" collapsed="false">
      <c r="A120" s="0" t="n">
        <v>13</v>
      </c>
      <c r="B120" s="19" t="n">
        <v>36951</v>
      </c>
      <c r="C120" s="51"/>
      <c r="D120" s="1" t="n">
        <f aca="false">(D119+D63)*(1+$G$14/12)</f>
        <v>35614.2232573233</v>
      </c>
      <c r="E120" s="1" t="n">
        <f aca="false">(E119+E63)*(1+$G$14/12)</f>
        <v>31547.6655913337</v>
      </c>
      <c r="F120" s="1" t="n">
        <f aca="false">(F119+F63)*(1+$G$14/12)</f>
        <v>18911.2694577477</v>
      </c>
      <c r="G120" s="1" t="n">
        <f aca="false">(G119+G63)*(1+$G$14/12)</f>
        <v>18911.2694577477</v>
      </c>
      <c r="H120" s="1" t="n">
        <f aca="false">(H119+H63)*(1+$G$14/12)</f>
        <v>14965.7512041074</v>
      </c>
      <c r="I120" s="1" t="n">
        <f aca="false">(I119+I63)*(1+$G$14/12)</f>
        <v>14965.7512041074</v>
      </c>
      <c r="J120" s="1" t="n">
        <f aca="false">(J119+J63)*(1+$G$14/12)</f>
        <v>13882.4875104554</v>
      </c>
      <c r="K120" s="1" t="n">
        <f aca="false">(K119+K63)*(1+$G$14/12)</f>
        <v>13882.4875104554</v>
      </c>
      <c r="L120" s="1" t="n">
        <f aca="false">(L119+L63)*(1+$G$14/12)</f>
        <v>13882.4875104554</v>
      </c>
      <c r="M120" s="1" t="n">
        <f aca="false">(M119+M63)*(1+$G$14/12)</f>
        <v>13882.4875104554</v>
      </c>
      <c r="N120" s="1" t="n">
        <f aca="false">(N119+N63)*(1+$G$14/12)</f>
        <v>11236.7688406552</v>
      </c>
      <c r="O120" s="1" t="n">
        <f aca="false">(O119+O63)*(1+$G$14/12)</f>
        <v>11236.7688406552</v>
      </c>
      <c r="P120" s="1" t="n">
        <f aca="false">(P119+P63)*(1+$G$14/12)</f>
        <v>3796.05848692217</v>
      </c>
      <c r="Q120" s="1" t="n">
        <f aca="false">(Q119+Q63)*(1+$G$14/12)</f>
        <v>3796.05848692217</v>
      </c>
      <c r="R120" s="1" t="n">
        <f aca="false">(R119+R63)*(1+$G$14/12)</f>
        <v>3909.13257222539</v>
      </c>
      <c r="S120" s="1" t="n">
        <f aca="false">(S119+S63)*(1+$G$14/12)</f>
        <v>3909.13257222539</v>
      </c>
      <c r="T120" s="1" t="n">
        <f aca="false">(T119+T63)*(1+$G$14/12)</f>
        <v>3909.13257222539</v>
      </c>
      <c r="U120" s="1" t="n">
        <f aca="false">(U119+U63)*(1+$G$14/12)</f>
        <v>3909.13257222539</v>
      </c>
      <c r="V120" s="1" t="n">
        <f aca="false">(V119+V63)*(1+$G$14/12)</f>
        <v>3877.62616770104</v>
      </c>
      <c r="W120" s="1" t="n">
        <f aca="false">(W119+W63)*(1+$G$14/12)</f>
        <v>3877.62616770104</v>
      </c>
    </row>
    <row r="121" customFormat="false" ht="12.75" hidden="false" customHeight="false" outlineLevel="0" collapsed="false">
      <c r="A121" s="0" t="n">
        <v>14</v>
      </c>
      <c r="B121" s="19" t="n">
        <v>36982</v>
      </c>
      <c r="C121" s="51"/>
      <c r="D121" s="1" t="n">
        <f aca="false">(D120)*(1+$G$14/12)</f>
        <v>35881.4041280517</v>
      </c>
      <c r="E121" s="1" t="n">
        <f aca="false">(E120)*(1+$G$14/12)</f>
        <v>31784.338807572</v>
      </c>
      <c r="F121" s="1" t="n">
        <f aca="false">(F120+F64)*(1+$G$14/12)</f>
        <v>20927.0972521588</v>
      </c>
      <c r="G121" s="1" t="n">
        <f aca="false">(G120+G64)*(1+$G$14/12)</f>
        <v>20927.0972521588</v>
      </c>
      <c r="H121" s="1" t="n">
        <f aca="false">(H120+H64)*(1+$G$14/12)</f>
        <v>16951.9793917866</v>
      </c>
      <c r="I121" s="1" t="n">
        <f aca="false">(I120+I64)*(1+$G$14/12)</f>
        <v>16951.9793917866</v>
      </c>
      <c r="J121" s="1" t="n">
        <f aca="false">(J120+J64)*(1+$G$14/12)</f>
        <v>15211.7576219662</v>
      </c>
      <c r="K121" s="1" t="n">
        <f aca="false">(K120+K64)*(1+$G$14/12)</f>
        <v>15211.7576219662</v>
      </c>
      <c r="L121" s="1" t="n">
        <f aca="false">(L120+L64)*(1+$G$14/12)</f>
        <v>15211.7576219662</v>
      </c>
      <c r="M121" s="1" t="n">
        <f aca="false">(M120+M64)*(1+$G$14/12)</f>
        <v>15211.7576219662</v>
      </c>
      <c r="N121" s="1" t="n">
        <f aca="false">(N120+N64)*(1+$G$14/12)</f>
        <v>12538.1305335618</v>
      </c>
      <c r="O121" s="1" t="n">
        <f aca="false">(O120+O64)*(1+$G$14/12)</f>
        <v>12538.1305335618</v>
      </c>
      <c r="P121" s="1" t="n">
        <f aca="false">(P120+P64)*(1+$G$14/12)</f>
        <v>3824.53683402926</v>
      </c>
      <c r="Q121" s="1" t="n">
        <f aca="false">(Q120+Q64)*(1+$G$14/12)</f>
        <v>3824.53683402926</v>
      </c>
      <c r="R121" s="1" t="n">
        <f aca="false">(R120+R64)*(1+$G$14/12)</f>
        <v>3938.45921054327</v>
      </c>
      <c r="S121" s="1" t="n">
        <f aca="false">(S120+S64)*(1+$G$14/12)</f>
        <v>3938.45921054327</v>
      </c>
      <c r="T121" s="1" t="n">
        <f aca="false">(T120+T64)*(1+$G$14/12)</f>
        <v>3938.45921054327</v>
      </c>
      <c r="U121" s="1" t="n">
        <f aca="false">(U120+U64)*(1+$G$14/12)</f>
        <v>3938.45921054327</v>
      </c>
      <c r="V121" s="1" t="n">
        <f aca="false">(V120+V64)*(1+$G$14/12)</f>
        <v>3906.71644234664</v>
      </c>
      <c r="W121" s="1" t="n">
        <f aca="false">(W120+W64)*(1+$G$14/12)</f>
        <v>3906.71644234664</v>
      </c>
    </row>
    <row r="122" customFormat="false" ht="12.75" hidden="false" customHeight="false" outlineLevel="0" collapsed="false">
      <c r="A122" s="0" t="n">
        <v>15</v>
      </c>
      <c r="B122" s="19" t="n">
        <v>37012</v>
      </c>
      <c r="C122" s="51"/>
      <c r="E122" s="1"/>
      <c r="F122" s="1" t="n">
        <f aca="false">(F121+F65)*(1+$G$14/12)</f>
        <v>22958.0479546693</v>
      </c>
      <c r="G122" s="1" t="n">
        <f aca="false">(G121+G65)*(1+$G$14/12)</f>
        <v>22958.0479546693</v>
      </c>
      <c r="H122" s="1" t="n">
        <f aca="false">(H121+H65)*(1+$G$14/12)</f>
        <v>18953.1084288487</v>
      </c>
      <c r="I122" s="1" t="n">
        <f aca="false">(I121+I65)*(1+$G$14/12)</f>
        <v>18953.1084288487</v>
      </c>
      <c r="J122" s="1" t="n">
        <f aca="false">(J121+J65)*(1+$G$14/12)</f>
        <v>16551.000028626</v>
      </c>
      <c r="K122" s="1" t="n">
        <f aca="false">(K121+K65)*(1+$G$14/12)</f>
        <v>16551.000028626</v>
      </c>
      <c r="L122" s="1" t="n">
        <f aca="false">(L121+L65)*(1+$G$14/12)</f>
        <v>16551.000028626</v>
      </c>
      <c r="M122" s="1" t="n">
        <f aca="false">(M121+M65)*(1+$G$14/12)</f>
        <v>16551.000028626</v>
      </c>
      <c r="N122" s="1" t="n">
        <f aca="false">(N121+N65)*(1+$G$14/12)</f>
        <v>13849.2551503355</v>
      </c>
      <c r="O122" s="1" t="n">
        <f aca="false">(O121+O65)*(1+$G$14/12)</f>
        <v>13849.2551503355</v>
      </c>
      <c r="P122" s="1" t="n">
        <f aca="false">(P121+P65)*(1+$G$14/12)</f>
        <v>5070.29134473622</v>
      </c>
      <c r="Q122" s="1" t="n">
        <f aca="false">(Q121+Q65)*(1+$G$14/12)</f>
        <v>5070.29134473622</v>
      </c>
      <c r="R122" s="1" t="n">
        <f aca="false">(R121+R65)*(1+$G$14/12)</f>
        <v>3968.0058597457</v>
      </c>
      <c r="S122" s="1" t="n">
        <f aca="false">(S121+S65)*(1+$G$14/12)</f>
        <v>3968.0058597457</v>
      </c>
      <c r="T122" s="1" t="n">
        <f aca="false">(T121+T65)*(1+$G$14/12)</f>
        <v>3968.0058597457</v>
      </c>
      <c r="U122" s="1" t="n">
        <f aca="false">(U121+U65)*(1+$G$14/12)</f>
        <v>3968.0058597457</v>
      </c>
      <c r="V122" s="1" t="n">
        <f aca="false">(V121+V65)*(1+$G$14/12)</f>
        <v>3936.02495465683</v>
      </c>
      <c r="W122" s="1" t="n">
        <f aca="false">(W121+W65)*(1+$G$14/12)</f>
        <v>3936.02495465683</v>
      </c>
    </row>
    <row r="123" customFormat="false" ht="12.75" hidden="false" customHeight="false" outlineLevel="0" collapsed="false">
      <c r="A123" s="0" t="n">
        <v>16</v>
      </c>
      <c r="B123" s="19" t="n">
        <v>37043</v>
      </c>
      <c r="C123" s="51"/>
      <c r="E123" s="1"/>
      <c r="F123" s="1" t="n">
        <f aca="false">(F122+F66)*(1+$G$14/12)</f>
        <v>25004.2350185959</v>
      </c>
      <c r="G123" s="1" t="n">
        <f aca="false">(G122+G66)*(1+$G$14/12)</f>
        <v>25004.2350185959</v>
      </c>
      <c r="H123" s="1" t="n">
        <f aca="false">(H122+H66)*(1+$G$14/12)</f>
        <v>20969.2501027076</v>
      </c>
      <c r="I123" s="1" t="n">
        <f aca="false">(I122+I66)*(1+$G$14/12)</f>
        <v>20969.2501027076</v>
      </c>
      <c r="J123" s="1" t="n">
        <f aca="false">(J122+J66)*(1+$G$14/12)</f>
        <v>17900.289543424</v>
      </c>
      <c r="K123" s="1" t="n">
        <f aca="false">(K122+K66)*(1+$G$14/12)</f>
        <v>17900.289543424</v>
      </c>
      <c r="L123" s="1" t="n">
        <f aca="false">(L122+L66)*(1+$G$14/12)</f>
        <v>17900.289543424</v>
      </c>
      <c r="M123" s="1" t="n">
        <f aca="false">(M122+M66)*(1+$G$14/12)</f>
        <v>17900.289543424</v>
      </c>
      <c r="N123" s="1" t="n">
        <f aca="false">(N122+N66)*(1+$G$14/12)</f>
        <v>15170.2159332446</v>
      </c>
      <c r="O123" s="1" t="n">
        <f aca="false">(O122+O66)*(1+$G$14/12)</f>
        <v>15170.2159332446</v>
      </c>
      <c r="P123" s="1" t="n">
        <f aca="false">(P122+P66)*(1+$G$14/12)</f>
        <v>6325.39160959538</v>
      </c>
      <c r="Q123" s="1" t="n">
        <f aca="false">(Q122+Q66)*(1+$G$14/12)</f>
        <v>6325.39160959538</v>
      </c>
      <c r="R123" s="1" t="n">
        <f aca="false">(R122+R66)*(1+$G$14/12)</f>
        <v>3997.77417037267</v>
      </c>
      <c r="S123" s="1" t="n">
        <f aca="false">(S122+S66)*(1+$G$14/12)</f>
        <v>3997.77417037267</v>
      </c>
      <c r="T123" s="1" t="n">
        <f aca="false">(T122+T66)*(1+$G$14/12)</f>
        <v>4632.50048287267</v>
      </c>
      <c r="U123" s="1" t="n">
        <f aca="false">(U122+U66)*(1+$G$14/12)</f>
        <v>4632.50048287267</v>
      </c>
      <c r="V123" s="1" t="n">
        <f aca="false">(V122+V66)*(1+$G$14/12)</f>
        <v>3965.55334186875</v>
      </c>
      <c r="W123" s="1" t="n">
        <f aca="false">(W122+W66)*(1+$G$14/12)</f>
        <v>3965.55334186875</v>
      </c>
    </row>
    <row r="124" customFormat="false" ht="12.75" hidden="false" customHeight="false" outlineLevel="0" collapsed="false">
      <c r="A124" s="0" t="n">
        <v>17</v>
      </c>
      <c r="B124" s="19" t="n">
        <v>37073</v>
      </c>
      <c r="C124" s="51"/>
      <c r="E124" s="1"/>
      <c r="F124" s="1" t="n">
        <f aca="false">(F123+F67)*(1+$G$14/12)</f>
        <v>33709.2414858916</v>
      </c>
      <c r="G124" s="1" t="n">
        <f aca="false">(G123+G67)*(1+$G$14/12)</f>
        <v>33709.2414858916</v>
      </c>
      <c r="H124" s="1" t="n">
        <f aca="false">(H123+H67)*(1+$G$14/12)</f>
        <v>23000.5170394156</v>
      </c>
      <c r="I124" s="1" t="n">
        <f aca="false">(I123+I67)*(1+$G$14/12)</f>
        <v>23000.5170394156</v>
      </c>
      <c r="J124" s="1" t="n">
        <f aca="false">(J123+J67)*(1+$G$14/12)</f>
        <v>19259.7015406029</v>
      </c>
      <c r="K124" s="1" t="n">
        <f aca="false">(K123+K67)*(1+$G$14/12)</f>
        <v>19259.7015406029</v>
      </c>
      <c r="L124" s="1" t="n">
        <f aca="false">(L123+L67)*(1+$G$14/12)</f>
        <v>19259.7015406029</v>
      </c>
      <c r="M124" s="1" t="n">
        <f aca="false">(M123+M67)*(1+$G$14/12)</f>
        <v>19259.7015406029</v>
      </c>
      <c r="N124" s="1" t="n">
        <f aca="false">(N123+N67)*(1+$G$14/12)</f>
        <v>16501.0866740271</v>
      </c>
      <c r="O124" s="1" t="n">
        <f aca="false">(O123+O67)*(1+$G$14/12)</f>
        <v>16501.0866740271</v>
      </c>
      <c r="P124" s="1" t="n">
        <f aca="false">(P123+P67)*(1+$G$14/12)</f>
        <v>7589.90774123319</v>
      </c>
      <c r="Q124" s="1" t="n">
        <f aca="false">(Q123+Q67)*(1+$G$14/12)</f>
        <v>7589.90774123319</v>
      </c>
      <c r="R124" s="1" t="n">
        <f aca="false">(R123+R67)*(1+$G$14/12)</f>
        <v>5297.21843034665</v>
      </c>
      <c r="S124" s="1" t="n">
        <f aca="false">(S123+S67)*(1+$G$14/12)</f>
        <v>5297.21843034665</v>
      </c>
      <c r="T124" s="1" t="n">
        <f aca="false">(T123+T67)*(1+$G$14/12)</f>
        <v>5936.70651253688</v>
      </c>
      <c r="U124" s="1" t="n">
        <f aca="false">(U123+U67)*(1+$G$14/12)</f>
        <v>5936.70651253688</v>
      </c>
      <c r="V124" s="1" t="n">
        <f aca="false">(V123+V67)*(1+$G$14/12)</f>
        <v>3995.30325350222</v>
      </c>
      <c r="W124" s="1" t="n">
        <f aca="false">(W123+W67)*(1+$G$14/12)</f>
        <v>3995.30325350222</v>
      </c>
    </row>
    <row r="125" customFormat="false" ht="12.75" hidden="false" customHeight="false" outlineLevel="0" collapsed="false">
      <c r="A125" s="0" t="n">
        <v>18</v>
      </c>
      <c r="B125" s="19" t="n">
        <v>37104</v>
      </c>
      <c r="C125" s="51"/>
      <c r="E125" s="1"/>
      <c r="F125" s="1" t="n">
        <f aca="false">(F124)*(1+$G$14/12)</f>
        <v>33962.1310246223</v>
      </c>
      <c r="G125" s="1" t="n">
        <f aca="false">(G124)*(1+$G$14/12)</f>
        <v>33962.1310246223</v>
      </c>
      <c r="H125" s="1" t="n">
        <f aca="false">(H124+H68)*(1+$G$14/12)</f>
        <v>25047.0227099551</v>
      </c>
      <c r="I125" s="1" t="n">
        <f aca="false">(I124+I68)*(1+$G$14/12)</f>
        <v>25047.0227099551</v>
      </c>
      <c r="J125" s="1" t="n">
        <f aca="false">(J124+J68)*(1+$G$14/12)</f>
        <v>20629.311959869</v>
      </c>
      <c r="K125" s="1" t="n">
        <f aca="false">(K124+K68)*(1+$G$14/12)</f>
        <v>20629.311959869</v>
      </c>
      <c r="L125" s="1" t="n">
        <f aca="false">(L124+L68)*(1+$G$14/12)</f>
        <v>20629.311959869</v>
      </c>
      <c r="M125" s="1" t="n">
        <f aca="false">(M124+M68)*(1+$G$14/12)</f>
        <v>20629.311959869</v>
      </c>
      <c r="N125" s="1" t="n">
        <f aca="false">(N124+N68)*(1+$G$14/12)</f>
        <v>17841.9417180129</v>
      </c>
      <c r="O125" s="1" t="n">
        <f aca="false">(O124+O68)*(1+$G$14/12)</f>
        <v>17841.9417180129</v>
      </c>
      <c r="P125" s="1" t="n">
        <f aca="false">(P124+P68)*(1+$G$14/12)</f>
        <v>8863.9103782669</v>
      </c>
      <c r="Q125" s="1" t="n">
        <f aca="false">(Q124+Q68)*(1+$G$14/12)</f>
        <v>8863.9103782669</v>
      </c>
      <c r="R125" s="1" t="n">
        <f aca="false">(R124+R68)*(1+$G$14/12)</f>
        <v>6606.41122944598</v>
      </c>
      <c r="S125" s="1" t="n">
        <f aca="false">(S124+S68)*(1+$G$14/12)</f>
        <v>6606.41122944598</v>
      </c>
      <c r="T125" s="1" t="n">
        <f aca="false">(T124+T68)*(1+$G$14/12)</f>
        <v>7250.69680451948</v>
      </c>
      <c r="U125" s="1" t="n">
        <f aca="false">(U124+U68)*(1+$G$14/12)</f>
        <v>7250.69680451948</v>
      </c>
      <c r="V125" s="1" t="n">
        <f aca="false">(V124+V68)*(1+$G$14/12)</f>
        <v>4025.27635145194</v>
      </c>
      <c r="W125" s="1" t="n">
        <f aca="false">(W124+W68)*(1+$G$14/12)</f>
        <v>4025.27635145194</v>
      </c>
    </row>
    <row r="126" customFormat="false" ht="12.75" hidden="false" customHeight="false" outlineLevel="0" collapsed="false">
      <c r="A126" s="0" t="n">
        <v>19</v>
      </c>
      <c r="B126" s="19" t="n">
        <v>37135</v>
      </c>
      <c r="C126" s="51"/>
      <c r="E126" s="1"/>
      <c r="H126" s="1" t="n">
        <f aca="false">(H125+H69)*(1+$G$14/12)</f>
        <v>33752.3501740771</v>
      </c>
      <c r="I126" s="1" t="n">
        <f aca="false">(I125+I69)*(1+$G$14/12)</f>
        <v>33752.3501740771</v>
      </c>
      <c r="J126" s="1" t="n">
        <f aca="false">(J125+J69)*(1+$G$14/12)</f>
        <v>22009.1973106346</v>
      </c>
      <c r="K126" s="1" t="n">
        <f aca="false">(K125+K69)*(1+$G$14/12)</f>
        <v>22009.1973106346</v>
      </c>
      <c r="L126" s="1" t="n">
        <f aca="false">(L125+L69)*(1+$G$14/12)</f>
        <v>22009.1973106346</v>
      </c>
      <c r="M126" s="1" t="n">
        <f aca="false">(M125+M69)*(1+$G$14/12)</f>
        <v>22009.1973106346</v>
      </c>
      <c r="N126" s="1" t="n">
        <f aca="false">(N125+N69)*(1+$G$14/12)</f>
        <v>19192.8559682766</v>
      </c>
      <c r="O126" s="1" t="n">
        <f aca="false">(O125+O69)*(1+$G$14/12)</f>
        <v>19192.8559682766</v>
      </c>
      <c r="P126" s="1" t="n">
        <f aca="false">(P125+P69)*(1+$G$14/12)</f>
        <v>10147.4706892505</v>
      </c>
      <c r="Q126" s="1" t="n">
        <f aca="false">(Q125+Q69)*(1+$G$14/12)</f>
        <v>10147.4706892505</v>
      </c>
      <c r="R126" s="1" t="n">
        <f aca="false">(R125+R69)*(1+$G$14/12)</f>
        <v>7925.42570202355</v>
      </c>
      <c r="S126" s="1" t="n">
        <f aca="false">(S125+S69)*(1+$G$14/12)</f>
        <v>7925.42570202355</v>
      </c>
      <c r="T126" s="1" t="n">
        <f aca="false">(T125+T69)*(1+$G$14/12)</f>
        <v>8574.54476117171</v>
      </c>
      <c r="U126" s="1" t="n">
        <f aca="false">(U125+U69)*(1+$G$14/12)</f>
        <v>8574.54476117171</v>
      </c>
      <c r="V126" s="1" t="n">
        <f aca="false">(V125+V69)*(1+$G$14/12)</f>
        <v>4055.47431008022</v>
      </c>
      <c r="W126" s="1" t="n">
        <f aca="false">(W125+W69)*(1+$G$14/12)</f>
        <v>4055.47431008022</v>
      </c>
    </row>
    <row r="127" customFormat="false" ht="12.75" hidden="false" customHeight="false" outlineLevel="0" collapsed="false">
      <c r="A127" s="0" t="n">
        <v>20</v>
      </c>
      <c r="B127" s="19" t="n">
        <v>37165</v>
      </c>
      <c r="C127" s="51"/>
      <c r="E127" s="1"/>
      <c r="H127" s="1" t="n">
        <f aca="false">(H126)*(1+$G$14/12)</f>
        <v>34005.5631177788</v>
      </c>
      <c r="I127" s="1" t="n">
        <f aca="false">(I126)*(1+$G$14/12)</f>
        <v>34005.5631177788</v>
      </c>
      <c r="J127" s="1" t="n">
        <f aca="false">(J126+J70)*(1+$G$14/12)</f>
        <v>23399.4346762921</v>
      </c>
      <c r="K127" s="1" t="n">
        <f aca="false">(K126+K70)*(1+$G$14/12)</f>
        <v>23399.4346762921</v>
      </c>
      <c r="L127" s="1" t="n">
        <f aca="false">(L126+L70)*(1+$G$14/12)</f>
        <v>23399.4346762921</v>
      </c>
      <c r="M127" s="1" t="n">
        <f aca="false">(M126+M70)*(1+$G$14/12)</f>
        <v>23399.4346762921</v>
      </c>
      <c r="N127" s="1" t="n">
        <f aca="false">(N126+N70)*(1+$G$14/12)</f>
        <v>20553.9048898219</v>
      </c>
      <c r="O127" s="1" t="n">
        <f aca="false">(O126+O70)*(1+$G$14/12)</f>
        <v>20553.9048898219</v>
      </c>
      <c r="P127" s="1" t="n">
        <f aca="false">(P126+P70)*(1+$G$14/12)</f>
        <v>11440.6603766505</v>
      </c>
      <c r="Q127" s="1" t="n">
        <f aca="false">(Q126+Q70)*(1+$G$14/12)</f>
        <v>11440.6603766505</v>
      </c>
      <c r="R127" s="1" t="n">
        <f aca="false">(R126+R70)*(1+$G$14/12)</f>
        <v>9254.33553109227</v>
      </c>
      <c r="S127" s="1" t="n">
        <f aca="false">(S126+S70)*(1+$G$14/12)</f>
        <v>9254.33553109227</v>
      </c>
      <c r="T127" s="1" t="n">
        <f aca="false">(T126+T70)*(1+$G$14/12)</f>
        <v>9908.32433551542</v>
      </c>
      <c r="U127" s="1" t="n">
        <f aca="false">(U126+U70)*(1+$G$14/12)</f>
        <v>9908.32433551542</v>
      </c>
      <c r="V127" s="1" t="n">
        <f aca="false">(V126+V70)*(1+$G$14/12)</f>
        <v>5345.2764204773</v>
      </c>
      <c r="W127" s="1" t="n">
        <f aca="false">(W126+W70)*(1+$G$14/12)</f>
        <v>5345.2764204773</v>
      </c>
    </row>
    <row r="128" customFormat="false" ht="12.75" hidden="false" customHeight="false" outlineLevel="0" collapsed="false">
      <c r="A128" s="0" t="n">
        <v>21</v>
      </c>
      <c r="B128" s="19" t="n">
        <v>37196</v>
      </c>
      <c r="C128" s="51"/>
      <c r="E128" s="1"/>
      <c r="J128" s="1" t="n">
        <f aca="false">(J127+J71)*(1+$G$14/12)</f>
        <v>24800.1017185198</v>
      </c>
      <c r="K128" s="1" t="n">
        <f aca="false">(K127+K71)*(1+$G$14/12)</f>
        <v>24800.1017185198</v>
      </c>
      <c r="L128" s="1" t="n">
        <f aca="false">(L127+L71)*(1+$G$14/12)</f>
        <v>24800.1017185198</v>
      </c>
      <c r="M128" s="1" t="n">
        <f aca="false">(M127+M71)*(1+$G$14/12)</f>
        <v>24800.1017185198</v>
      </c>
      <c r="N128" s="1" t="n">
        <f aca="false">(N127+N71)*(1+$G$14/12)</f>
        <v>21925.1645137974</v>
      </c>
      <c r="O128" s="1" t="n">
        <f aca="false">(O127+O71)*(1+$G$14/12)</f>
        <v>21925.1645137974</v>
      </c>
      <c r="P128" s="1" t="n">
        <f aca="false">(P127+P71)*(1+$G$14/12)</f>
        <v>12743.5516808512</v>
      </c>
      <c r="Q128" s="1" t="n">
        <f aca="false">(Q127+Q71)*(1+$G$14/12)</f>
        <v>12743.5516808512</v>
      </c>
      <c r="R128" s="1" t="n">
        <f aca="false">(R127+R71)*(1+$G$14/12)</f>
        <v>10593.2149524412</v>
      </c>
      <c r="S128" s="1" t="n">
        <f aca="false">(S127+S71)*(1+$G$14/12)</f>
        <v>10593.2149524412</v>
      </c>
      <c r="T128" s="1" t="n">
        <f aca="false">(T127+T71)*(1+$G$14/12)</f>
        <v>11252.1100353742</v>
      </c>
      <c r="U128" s="1" t="n">
        <f aca="false">(U127+U71)*(1+$G$14/12)</f>
        <v>11252.1100353742</v>
      </c>
      <c r="V128" s="1" t="n">
        <f aca="false">(V127+V71)*(1+$G$14/12)</f>
        <v>6644.75473379009</v>
      </c>
      <c r="W128" s="1" t="n">
        <f aca="false">(W127+W71)*(1+$G$14/12)</f>
        <v>6644.75473379009</v>
      </c>
    </row>
    <row r="129" customFormat="false" ht="12.75" hidden="false" customHeight="false" outlineLevel="0" collapsed="false">
      <c r="A129" s="0" t="n">
        <v>22</v>
      </c>
      <c r="B129" s="19" t="n">
        <v>37226</v>
      </c>
      <c r="C129" s="51"/>
      <c r="E129" s="1"/>
      <c r="F129" s="1"/>
      <c r="G129" s="1"/>
      <c r="J129" s="1" t="n">
        <f aca="false">(J128+J72)*(1+$G$14/12)</f>
        <v>26386.5820441207</v>
      </c>
      <c r="K129" s="1" t="n">
        <f aca="false">(K128+K72)*(1+$G$14/12)</f>
        <v>26386.5820441207</v>
      </c>
      <c r="L129" s="1" t="n">
        <f aca="false">(L128+L72)*(1+$G$14/12)</f>
        <v>26386.5820441207</v>
      </c>
      <c r="M129" s="1" t="n">
        <f aca="false">(M128+M72)*(1+$G$14/12)</f>
        <v>26386.5820441207</v>
      </c>
      <c r="N129" s="1" t="n">
        <f aca="false">(N128+N72)*(1+$G$14/12)</f>
        <v>23306.7114417436</v>
      </c>
      <c r="O129" s="1" t="n">
        <f aca="false">(O128+O72)*(1+$G$14/12)</f>
        <v>23306.7114417436</v>
      </c>
      <c r="P129" s="1" t="n">
        <f aca="false">(P128+P72)*(1+$G$14/12)</f>
        <v>14056.2173841902</v>
      </c>
      <c r="Q129" s="1" t="n">
        <f aca="false">(Q128+Q72)*(1+$G$14/12)</f>
        <v>14056.2173841902</v>
      </c>
      <c r="R129" s="1" t="n">
        <f aca="false">(R128+R72)*(1+$G$14/12)</f>
        <v>11942.1387587823</v>
      </c>
      <c r="S129" s="1" t="n">
        <f aca="false">(S128+S72)*(1+$G$14/12)</f>
        <v>11942.1387587823</v>
      </c>
      <c r="T129" s="1" t="n">
        <f aca="false">(T128+T72)*(1+$G$14/12)</f>
        <v>12605.9769275354</v>
      </c>
      <c r="U129" s="1" t="n">
        <f aca="false">(U128+U72)*(1+$G$14/12)</f>
        <v>12605.9769275354</v>
      </c>
      <c r="V129" s="1" t="n">
        <f aca="false">(V128+V72)*(1+$G$14/12)</f>
        <v>7953.98184169921</v>
      </c>
      <c r="W129" s="1" t="n">
        <f aca="false">(W128+W72)*(1+$G$14/12)</f>
        <v>7953.98184169921</v>
      </c>
    </row>
    <row r="130" customFormat="false" ht="12.75" hidden="false" customHeight="false" outlineLevel="0" collapsed="false">
      <c r="A130" s="0" t="n">
        <v>23</v>
      </c>
      <c r="B130" s="19" t="n">
        <v>37257</v>
      </c>
      <c r="C130" s="51"/>
      <c r="E130" s="1"/>
      <c r="F130" s="1"/>
      <c r="G130" s="1"/>
      <c r="J130" s="1" t="n">
        <f aca="false">(J129+J73)*(1+$G$14/12)</f>
        <v>35334.6919752475</v>
      </c>
      <c r="K130" s="1" t="n">
        <f aca="false">(K129+K73)*(1+$G$14/12)</f>
        <v>35334.6919752475</v>
      </c>
      <c r="L130" s="1" t="n">
        <f aca="false">(L129+L73)*(1+$G$14/12)</f>
        <v>35334.6919752475</v>
      </c>
      <c r="M130" s="1" t="n">
        <f aca="false">(M129+M73)*(1+$G$14/12)</f>
        <v>35334.6919752475</v>
      </c>
      <c r="N130" s="1" t="n">
        <f aca="false">(N129+N73)*(1+$G$14/12)</f>
        <v>24698.6228498722</v>
      </c>
      <c r="O130" s="1" t="n">
        <f aca="false">(O129+O73)*(1+$G$14/12)</f>
        <v>24698.6228498722</v>
      </c>
      <c r="P130" s="1" t="n">
        <f aca="false">(P129+P73)*(1+$G$14/12)</f>
        <v>15378.7308150245</v>
      </c>
      <c r="Q130" s="1" t="n">
        <f aca="false">(Q129+Q73)*(1+$G$14/12)</f>
        <v>15378.7308150245</v>
      </c>
      <c r="R130" s="1" t="n">
        <f aca="false">(R129+R73)*(1+$G$14/12)</f>
        <v>13301.1823039289</v>
      </c>
      <c r="S130" s="1" t="n">
        <f aca="false">(S129+S73)*(1+$G$14/12)</f>
        <v>13301.1823039289</v>
      </c>
      <c r="T130" s="1" t="n">
        <f aca="false">(T129+T73)*(1+$G$14/12)</f>
        <v>13970.0006419438</v>
      </c>
      <c r="U130" s="1" t="n">
        <f aca="false">(U129+U73)*(1+$G$14/12)</f>
        <v>13970.0006419438</v>
      </c>
      <c r="V130" s="1" t="n">
        <f aca="false">(V129+V73)*(1+$G$14/12)</f>
        <v>9273.03088047413</v>
      </c>
      <c r="W130" s="1" t="n">
        <f aca="false">(W129+W73)*(1+$G$14/12)</f>
        <v>9273.03088047413</v>
      </c>
    </row>
    <row r="131" customFormat="false" ht="12.75" hidden="false" customHeight="false" outlineLevel="0" collapsed="false">
      <c r="A131" s="0" t="n">
        <v>24</v>
      </c>
      <c r="B131" s="19" t="n">
        <v>37288</v>
      </c>
      <c r="C131" s="51"/>
      <c r="E131" s="1"/>
      <c r="F131" s="1"/>
      <c r="G131" s="1"/>
      <c r="J131" s="1" t="n">
        <f aca="false">(J130)*(1+$G$14/12)</f>
        <v>35599.7757790034</v>
      </c>
      <c r="K131" s="1" t="n">
        <f aca="false">(K130)*(1+$G$14/12)</f>
        <v>35599.7757790034</v>
      </c>
      <c r="L131" s="1" t="n">
        <f aca="false">(L130)*(1+$G$14/12)</f>
        <v>35599.7757790034</v>
      </c>
      <c r="M131" s="1" t="n">
        <f aca="false">(M130)*(1+$G$14/12)</f>
        <v>35599.7757790034</v>
      </c>
      <c r="N131" s="1" t="n">
        <f aca="false">(N130+N74)*(1+$G$14/12)</f>
        <v>26274.2668517105</v>
      </c>
      <c r="O131" s="1" t="n">
        <f aca="false">(O130+O74)*(1+$G$14/12)</f>
        <v>26274.2668517105</v>
      </c>
      <c r="P131" s="1" t="n">
        <f aca="false">(P130+P74)*(1+$G$14/12)</f>
        <v>16711.1658518264</v>
      </c>
      <c r="Q131" s="1" t="n">
        <f aca="false">(Q130+Q74)*(1+$G$14/12)</f>
        <v>16711.1658518264</v>
      </c>
      <c r="R131" s="1" t="n">
        <f aca="false">(R130+R74)*(1+$G$14/12)</f>
        <v>14670.4215070048</v>
      </c>
      <c r="S131" s="1" t="n">
        <f aca="false">(S130+S74)*(1+$G$14/12)</f>
        <v>14670.4215070048</v>
      </c>
      <c r="T131" s="1" t="n">
        <f aca="false">(T130+T74)*(1+$G$14/12)</f>
        <v>15344.2573759264</v>
      </c>
      <c r="U131" s="1" t="n">
        <f aca="false">(U130+U74)*(1+$G$14/12)</f>
        <v>15344.2573759264</v>
      </c>
      <c r="V131" s="1" t="n">
        <f aca="false">(V130+V74)*(1+$G$14/12)</f>
        <v>10601.9755350587</v>
      </c>
      <c r="W131" s="1" t="n">
        <f aca="false">(W130+W74)*(1+$G$14/12)</f>
        <v>10601.9755350587</v>
      </c>
    </row>
    <row r="132" customFormat="false" ht="12.75" hidden="false" customHeight="false" outlineLevel="0" collapsed="false">
      <c r="A132" s="0" t="n">
        <v>25</v>
      </c>
      <c r="B132" s="19" t="n">
        <v>37316</v>
      </c>
      <c r="C132" s="51"/>
      <c r="E132" s="1"/>
      <c r="F132" s="1"/>
      <c r="G132" s="1"/>
      <c r="H132" s="1"/>
      <c r="I132" s="1"/>
      <c r="N132" s="1" t="n">
        <f aca="false">(N131+N75)*(1+$G$14/12)</f>
        <v>35161.0840599043</v>
      </c>
      <c r="O132" s="1" t="n">
        <f aca="false">(O131+O75)*(1+$G$14/12)</f>
        <v>35161.0840599043</v>
      </c>
      <c r="P132" s="1" t="n">
        <f aca="false">(P131+P75)*(1+$G$14/12)</f>
        <v>18053.5969273106</v>
      </c>
      <c r="Q132" s="1" t="n">
        <f aca="false">(Q131+Q75)*(1+$G$14/12)</f>
        <v>18053.5969273106</v>
      </c>
      <c r="R132" s="1" t="n">
        <f aca="false">(R131+R75)*(1+$G$14/12)</f>
        <v>16049.9328566855</v>
      </c>
      <c r="S132" s="1" t="n">
        <f aca="false">(S131+S75)*(1+$G$14/12)</f>
        <v>16049.9328566855</v>
      </c>
      <c r="T132" s="1" t="n">
        <f aca="false">(T131+T75)*(1+$G$14/12)</f>
        <v>16728.8238984487</v>
      </c>
      <c r="U132" s="1" t="n">
        <f aca="false">(U131+U75)*(1+$G$14/12)</f>
        <v>16728.8238984487</v>
      </c>
      <c r="V132" s="1" t="n">
        <f aca="false">(V131+V75)*(1+$G$14/12)</f>
        <v>11940.8900431873</v>
      </c>
      <c r="W132" s="1" t="n">
        <f aca="false">(W131+W75)*(1+$G$14/12)</f>
        <v>11940.8900431873</v>
      </c>
    </row>
    <row r="133" customFormat="false" ht="12.75" hidden="false" customHeight="false" outlineLevel="0" collapsed="false">
      <c r="A133" s="0" t="n">
        <v>26</v>
      </c>
      <c r="B133" s="19" t="n">
        <v>37347</v>
      </c>
      <c r="C133" s="51"/>
      <c r="E133" s="1"/>
      <c r="F133" s="1"/>
      <c r="G133" s="1"/>
      <c r="H133" s="1"/>
      <c r="I133" s="1"/>
      <c r="N133" s="1" t="n">
        <f aca="false">(N132)*(1+$G$14/12)</f>
        <v>35424.865442612</v>
      </c>
      <c r="O133" s="1" t="n">
        <f aca="false">(O132)*(1+$G$14/12)</f>
        <v>35424.865442612</v>
      </c>
      <c r="P133" s="1" t="n">
        <f aca="false">(P132+P76)*(1+$G$14/12)</f>
        <v>19406.0990325924</v>
      </c>
      <c r="Q133" s="1" t="n">
        <f aca="false">(Q132+Q76)*(1+$G$14/12)</f>
        <v>19406.0990325924</v>
      </c>
      <c r="R133" s="1" t="n">
        <f aca="false">(R132+R76)*(1+$G$14/12)</f>
        <v>17439.7934154708</v>
      </c>
      <c r="S133" s="1" t="n">
        <f aca="false">(S132+S76)*(1+$G$14/12)</f>
        <v>17439.7934154708</v>
      </c>
      <c r="T133" s="1" t="n">
        <f aca="false">(T132+T76)*(1+$G$14/12)</f>
        <v>18123.7775544035</v>
      </c>
      <c r="U133" s="1" t="n">
        <f aca="false">(U132+U76)*(1+$G$14/12)</f>
        <v>18123.7775544035</v>
      </c>
      <c r="V133" s="1" t="n">
        <f aca="false">(V132+V76)*(1+$G$14/12)</f>
        <v>13289.8491995321</v>
      </c>
      <c r="W133" s="1" t="n">
        <f aca="false">(W132+W76)*(1+$G$14/12)</f>
        <v>13289.8491995321</v>
      </c>
    </row>
    <row r="134" customFormat="false" ht="12.75" hidden="false" customHeight="false" outlineLevel="0" collapsed="false">
      <c r="A134" s="0" t="n">
        <v>27</v>
      </c>
      <c r="B134" s="19" t="n">
        <v>37377</v>
      </c>
      <c r="C134" s="51"/>
      <c r="E134" s="1"/>
      <c r="F134" s="1"/>
      <c r="G134" s="1"/>
      <c r="H134" s="1"/>
      <c r="I134" s="1"/>
      <c r="P134" s="1" t="n">
        <f aca="false">(P133+P77)*(1+$G$14/12)</f>
        <v>20768.7477213765</v>
      </c>
      <c r="Q134" s="1" t="n">
        <f aca="false">(Q133+Q77)*(1+$G$14/12)</f>
        <v>20768.7477213765</v>
      </c>
      <c r="R134" s="1" t="n">
        <f aca="false">(R133+R77)*(1+$G$14/12)</f>
        <v>18840.0808239897</v>
      </c>
      <c r="S134" s="1" t="n">
        <f aca="false">(S133+S77)*(1+$G$14/12)</f>
        <v>18840.0808239897</v>
      </c>
      <c r="T134" s="1" t="n">
        <f aca="false">(T133+T77)*(1+$G$14/12)</f>
        <v>19529.1962689315</v>
      </c>
      <c r="U134" s="1" t="n">
        <f aca="false">(U133+U77)*(1+$G$14/12)</f>
        <v>19529.1962689315</v>
      </c>
      <c r="V134" s="1" t="n">
        <f aca="false">(V133+V77)*(1+$G$14/12)</f>
        <v>14648.9283598811</v>
      </c>
      <c r="W134" s="1" t="n">
        <f aca="false">(W133+W77)*(1+$G$14/12)</f>
        <v>14648.9283598811</v>
      </c>
    </row>
    <row r="135" customFormat="false" ht="12.75" hidden="false" customHeight="false" outlineLevel="0" collapsed="false">
      <c r="A135" s="0" t="n">
        <v>28</v>
      </c>
      <c r="B135" s="19" t="n">
        <v>37408</v>
      </c>
      <c r="C135" s="51"/>
      <c r="E135" s="1"/>
      <c r="F135" s="1"/>
      <c r="G135" s="1"/>
      <c r="H135" s="1"/>
      <c r="I135" s="1"/>
      <c r="P135" s="1" t="n">
        <f aca="false">(P134+P78)*(1+$G$14/12)</f>
        <v>22141.6191141779</v>
      </c>
      <c r="Q135" s="1" t="n">
        <f aca="false">(Q134+Q78)*(1+$G$14/12)</f>
        <v>22141.6191141779</v>
      </c>
      <c r="R135" s="1" t="n">
        <f aca="false">(R134+R78)*(1+$G$14/12)</f>
        <v>20250.873305338</v>
      </c>
      <c r="S135" s="1" t="n">
        <f aca="false">(S134+S78)*(1+$G$14/12)</f>
        <v>20250.873305338</v>
      </c>
      <c r="T135" s="1" t="n">
        <f aca="false">(T134+T78)*(1+$G$14/12)</f>
        <v>20945.158551774</v>
      </c>
      <c r="U135" s="1" t="n">
        <f aca="false">(U134+U78)*(1+$G$14/12)</f>
        <v>20945.158551774</v>
      </c>
      <c r="V135" s="1" t="n">
        <f aca="false">(V134+V78)*(1+$G$14/12)</f>
        <v>16018.2034453477</v>
      </c>
      <c r="W135" s="1" t="n">
        <f aca="false">(W134+W78)*(1+$G$14/12)</f>
        <v>16018.2034453477</v>
      </c>
    </row>
    <row r="136" customFormat="false" ht="12.75" hidden="false" customHeight="false" outlineLevel="0" collapsed="false">
      <c r="A136" s="0" t="n">
        <v>29</v>
      </c>
      <c r="B136" s="19" t="n">
        <v>37438</v>
      </c>
      <c r="C136" s="51"/>
      <c r="E136" s="1"/>
      <c r="F136" s="1"/>
      <c r="G136" s="1"/>
      <c r="H136" s="1"/>
      <c r="I136" s="1"/>
      <c r="P136" s="1" t="n">
        <f aca="false">(P135+P79)*(1+$G$14/12)</f>
        <v>23524.789902574</v>
      </c>
      <c r="Q136" s="1" t="n">
        <f aca="false">(Q135+Q79)*(1+$G$14/12)</f>
        <v>23524.789902574</v>
      </c>
      <c r="R136" s="1" t="n">
        <f aca="false">(R135+R79)*(1+$G$14/12)</f>
        <v>21672.2496694475</v>
      </c>
      <c r="S136" s="1" t="n">
        <f aca="false">(S135+S79)*(1+$G$14/12)</f>
        <v>21672.2496694475</v>
      </c>
      <c r="T136" s="1" t="n">
        <f aca="false">(T135+T79)*(1+$G$14/12)</f>
        <v>22371.7435016593</v>
      </c>
      <c r="U136" s="1" t="n">
        <f aca="false">(U135+U79)*(1+$G$14/12)</f>
        <v>22371.7435016593</v>
      </c>
      <c r="V136" s="1" t="n">
        <f aca="false">(V135+V79)*(1+$G$14/12)</f>
        <v>17397.7509466116</v>
      </c>
      <c r="W136" s="1" t="n">
        <f aca="false">(W135+W79)*(1+$G$14/12)</f>
        <v>17397.7509466116</v>
      </c>
    </row>
    <row r="137" customFormat="false" ht="12.75" hidden="false" customHeight="false" outlineLevel="0" collapsed="false">
      <c r="A137" s="0" t="n">
        <v>30</v>
      </c>
      <c r="B137" s="19" t="n">
        <v>37469</v>
      </c>
      <c r="C137" s="51"/>
      <c r="E137" s="1"/>
      <c r="F137" s="1"/>
      <c r="G137" s="1"/>
      <c r="H137" s="1"/>
      <c r="I137" s="1"/>
      <c r="P137" s="1" t="n">
        <f aca="false">(P136+P80)*(1+$G$14/12)</f>
        <v>24918.337353489</v>
      </c>
      <c r="Q137" s="1" t="n">
        <f aca="false">(Q136+Q80)*(1+$G$14/12)</f>
        <v>24918.337353489</v>
      </c>
      <c r="R137" s="1" t="n">
        <f aca="false">(R136+R80)*(1+$G$14/12)</f>
        <v>23104.2893174885</v>
      </c>
      <c r="S137" s="1" t="n">
        <f aca="false">(S136+S80)*(1+$G$14/12)</f>
        <v>23104.2893174885</v>
      </c>
      <c r="T137" s="1" t="n">
        <f aca="false">(T136+T80)*(1+$G$14/12)</f>
        <v>23809.0308107207</v>
      </c>
      <c r="U137" s="1" t="n">
        <f aca="false">(U136+U80)*(1+$G$14/12)</f>
        <v>23809.0308107207</v>
      </c>
      <c r="V137" s="1" t="n">
        <f aca="false">(V136+V80)*(1+$G$14/12)</f>
        <v>18787.6479281923</v>
      </c>
      <c r="W137" s="1" t="n">
        <f aca="false">(W136+W80)*(1+$G$14/12)</f>
        <v>18787.6479281923</v>
      </c>
    </row>
    <row r="138" customFormat="false" ht="12.75" hidden="false" customHeight="false" outlineLevel="0" collapsed="false">
      <c r="A138" s="0" t="n">
        <v>31</v>
      </c>
      <c r="B138" s="19" t="n">
        <v>37500</v>
      </c>
      <c r="C138" s="51"/>
      <c r="E138" s="1"/>
      <c r="F138" s="1"/>
      <c r="G138" s="1"/>
      <c r="H138" s="1"/>
      <c r="I138" s="1"/>
      <c r="J138" s="1"/>
      <c r="K138" s="1"/>
      <c r="L138" s="1"/>
      <c r="M138" s="1"/>
      <c r="P138" s="1" t="n">
        <f aca="false">(P137+P81)*(1+$G$14/12)</f>
        <v>26495.629671843</v>
      </c>
      <c r="Q138" s="1" t="n">
        <f aca="false">(Q137+Q81)*(1+$G$14/12)</f>
        <v>26495.629671843</v>
      </c>
      <c r="R138" s="1" t="n">
        <f aca="false">(R137+R81)*(1+$G$14/12)</f>
        <v>24547.0722463057</v>
      </c>
      <c r="S138" s="1" t="n">
        <f aca="false">(S137+S81)*(1+$G$14/12)</f>
        <v>24547.0722463057</v>
      </c>
      <c r="T138" s="1" t="n">
        <f aca="false">(T137+T81)*(1+$G$14/12)</f>
        <v>25257.1007689486</v>
      </c>
      <c r="U138" s="1" t="n">
        <f aca="false">(U137+U81)*(1+$G$14/12)</f>
        <v>25257.1007689486</v>
      </c>
      <c r="V138" s="1" t="n">
        <f aca="false">(V137+V81)*(1+$G$14/12)</f>
        <v>20187.9720327536</v>
      </c>
      <c r="W138" s="1" t="n">
        <f aca="false">(W137+W81)*(1+$G$14/12)</f>
        <v>20187.9720327536</v>
      </c>
    </row>
    <row r="139" customFormat="false" ht="12.75" hidden="false" customHeight="false" outlineLevel="0" collapsed="false">
      <c r="A139" s="0" t="n">
        <v>32</v>
      </c>
      <c r="B139" s="19" t="n">
        <v>37530</v>
      </c>
      <c r="C139" s="51"/>
      <c r="E139" s="1"/>
      <c r="F139" s="1"/>
      <c r="G139" s="1"/>
      <c r="H139" s="1"/>
      <c r="I139" s="1"/>
      <c r="J139" s="1"/>
      <c r="K139" s="1"/>
      <c r="L139" s="1"/>
      <c r="M139" s="1"/>
      <c r="P139" s="1" t="n">
        <f aca="false">(P138+P82)*(1+$G$14/12)</f>
        <v>35384.1075623603</v>
      </c>
      <c r="Q139" s="1" t="n">
        <f aca="false">(Q138+Q82)*(1+$G$14/12)</f>
        <v>35384.1075623603</v>
      </c>
      <c r="R139" s="1" t="n">
        <f aca="false">(R138+R82)*(1+$G$14/12)</f>
        <v>26000.6790528868</v>
      </c>
      <c r="S139" s="1" t="n">
        <f aca="false">(S138+S82)*(1+$G$14/12)</f>
        <v>26000.6790528868</v>
      </c>
      <c r="T139" s="1" t="n">
        <f aca="false">(T138+T82)*(1+$G$14/12)</f>
        <v>26806.7094561757</v>
      </c>
      <c r="U139" s="1" t="n">
        <f aca="false">(U138+U82)*(1+$G$14/12)</f>
        <v>26806.7094561757</v>
      </c>
      <c r="V139" s="1" t="n">
        <f aca="false">(V138+V82)*(1+$G$14/12)</f>
        <v>21598.801485441</v>
      </c>
      <c r="W139" s="1" t="n">
        <f aca="false">(W138+W82)*(1+$G$14/12)</f>
        <v>21598.801485441</v>
      </c>
    </row>
    <row r="140" customFormat="false" ht="12.75" hidden="false" customHeight="false" outlineLevel="0" collapsed="false">
      <c r="A140" s="0" t="n">
        <v>33</v>
      </c>
      <c r="B140" s="19" t="n">
        <v>37561</v>
      </c>
      <c r="C140" s="51"/>
      <c r="E140" s="1"/>
      <c r="F140" s="1"/>
      <c r="G140" s="1"/>
      <c r="H140" s="1"/>
      <c r="I140" s="1"/>
      <c r="J140" s="1"/>
      <c r="K140" s="1"/>
      <c r="L140" s="1"/>
      <c r="M140" s="1"/>
      <c r="P140" s="1" t="n">
        <f aca="false">(P139)*(1+$G$14/12)</f>
        <v>35649.5620859687</v>
      </c>
      <c r="Q140" s="1" t="n">
        <f aca="false">(Q139)*(1+$G$14/12)</f>
        <v>35649.5620859687</v>
      </c>
      <c r="R140" s="1" t="n">
        <f aca="false">(R139+R83)*(1+$G$14/12)</f>
        <v>27646.5413138648</v>
      </c>
      <c r="S140" s="1" t="n">
        <f aca="false">(S139+S83)*(1+$G$14/12)</f>
        <v>27646.5413138648</v>
      </c>
      <c r="T140" s="1" t="n">
        <f aca="false">(T139+T83)*(1+$G$14/12)</f>
        <v>32266.9764994083</v>
      </c>
      <c r="U140" s="1" t="n">
        <f aca="false">(U139+U83)*(1+$G$14/12)</f>
        <v>32266.9764994083</v>
      </c>
      <c r="V140" s="1" t="n">
        <f aca="false">(V139+V83)*(1+$G$14/12)</f>
        <v>23020.2150982516</v>
      </c>
      <c r="W140" s="1" t="n">
        <f aca="false">(W139+W83)*(1+$G$14/12)</f>
        <v>23020.2150982516</v>
      </c>
    </row>
    <row r="141" customFormat="false" ht="12.75" hidden="false" customHeight="false" outlineLevel="0" collapsed="false">
      <c r="A141" s="0" t="n">
        <v>34</v>
      </c>
      <c r="B141" s="19" t="n">
        <v>37591</v>
      </c>
      <c r="C141" s="5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R141" s="1" t="n">
        <f aca="false">(R140+R84)*(1+$G$14/12)</f>
        <v>36921.4667206799</v>
      </c>
      <c r="S141" s="1" t="n">
        <f aca="false">(S140+S84)*(1+$G$14/12)</f>
        <v>36921.4667206799</v>
      </c>
      <c r="T141" s="1" t="n">
        <f aca="false">(T140+T84)*(1+$G$14/12)</f>
        <v>37949.5572960216</v>
      </c>
      <c r="U141" s="1" t="n">
        <f aca="false">(U140+U84)*(1+$G$14/12)</f>
        <v>37949.5572960216</v>
      </c>
      <c r="V141" s="1" t="n">
        <f aca="false">(V140+V84)*(1+$G$14/12)</f>
        <v>24452.2922744366</v>
      </c>
      <c r="W141" s="1" t="n">
        <f aca="false">(W140+W84)*(1+$G$14/12)</f>
        <v>24452.2922744366</v>
      </c>
    </row>
    <row r="142" customFormat="false" ht="12.75" hidden="false" customHeight="false" outlineLevel="0" collapsed="false">
      <c r="A142" s="0" t="n">
        <v>35</v>
      </c>
      <c r="B142" s="19" t="n">
        <v>37622</v>
      </c>
      <c r="C142" s="5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R142" s="1" t="n">
        <f aca="false">(R141)*(1+$G$14/12)</f>
        <v>37198.4546408073</v>
      </c>
      <c r="S142" s="1" t="n">
        <f aca="false">(S141)*(1+$G$14/12)</f>
        <v>37198.4546408073</v>
      </c>
      <c r="T142" s="1" t="n">
        <f aca="false">(T141)*(1+$G$14/12)</f>
        <v>38234.2580373195</v>
      </c>
      <c r="U142" s="1" t="n">
        <f aca="false">(U141)*(1+$G$14/12)</f>
        <v>38234.2580373195</v>
      </c>
      <c r="V142" s="1" t="n">
        <f aca="false">(V141+V85)*(1+$G$14/12)</f>
        <v>25895.1130129371</v>
      </c>
      <c r="W142" s="1" t="n">
        <f aca="false">(W141+W85)*(1+$G$14/12)</f>
        <v>25895.1130129371</v>
      </c>
    </row>
    <row r="143" customFormat="false" ht="12.75" hidden="false" customHeight="false" outlineLevel="0" collapsed="false">
      <c r="A143" s="0" t="n">
        <v>36</v>
      </c>
      <c r="B143" s="19" t="n">
        <v>37653</v>
      </c>
      <c r="C143" s="5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V143" s="1" t="n">
        <f aca="false">(V142+V86)*(1+$G$14/12)</f>
        <v>27528.0932836862</v>
      </c>
      <c r="W143" s="1" t="n">
        <f aca="false">(W142+W86)*(1+$G$14/12)</f>
        <v>27528.0932836862</v>
      </c>
    </row>
    <row r="144" customFormat="false" ht="12.75" hidden="false" customHeight="false" outlineLevel="0" collapsed="false">
      <c r="A144" s="0" t="n">
        <v>37</v>
      </c>
      <c r="B144" s="19" t="n">
        <v>37681</v>
      </c>
      <c r="C144" s="5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V144" s="1" t="n">
        <f aca="false">(V143+V87)*(1+$G$14/12)</f>
        <v>36726.5674272582</v>
      </c>
      <c r="W144" s="1" t="n">
        <f aca="false">(W143+W87)*(1+$G$14/12)</f>
        <v>36726.5674272582</v>
      </c>
    </row>
    <row r="145" customFormat="false" ht="12.75" hidden="false" customHeight="false" outlineLevel="0" collapsed="false">
      <c r="A145" s="0" t="n">
        <v>38</v>
      </c>
      <c r="B145" s="19" t="n">
        <v>37712</v>
      </c>
      <c r="C145" s="5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V145" s="1" t="n">
        <f aca="false">(V144)*(1+$G$14/12)</f>
        <v>37002.0931966448</v>
      </c>
      <c r="W145" s="1" t="n">
        <f aca="false">(W144)*(1+$G$14/12)</f>
        <v>37002.0931966448</v>
      </c>
    </row>
    <row r="146" customFormat="false" ht="12.75" hidden="false" customHeight="false" outlineLevel="0" collapsed="false">
      <c r="C146" s="5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customFormat="false" ht="12.75" hidden="false" customHeight="false" outlineLevel="0" collapsed="false">
      <c r="C147" s="5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customFormat="false" ht="12.75" hidden="false" customHeight="false" outlineLevel="0" collapsed="false">
      <c r="C148" s="5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customFormat="false" ht="12.75" hidden="false" customHeight="false" outlineLevel="0" collapsed="false">
      <c r="C149" s="5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V149" s="1"/>
      <c r="W149" s="1"/>
    </row>
    <row r="150" customFormat="false" ht="12.75" hidden="false" customHeight="false" outlineLevel="0" collapsed="false">
      <c r="A150" s="52" t="s">
        <v>53</v>
      </c>
      <c r="B150" s="5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customFormat="false" ht="12.75" hidden="false" customHeight="false" outlineLevel="0" collapsed="false">
      <c r="A151" s="52"/>
      <c r="B151" s="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customFormat="false" ht="12.75" hidden="false" customHeight="false" outlineLevel="0" collapsed="false">
      <c r="A152" s="51" t="s">
        <v>54</v>
      </c>
      <c r="B152" s="51"/>
      <c r="C152" s="51"/>
      <c r="D152" s="45" t="n">
        <v>0</v>
      </c>
      <c r="E152" s="45" t="n">
        <v>0</v>
      </c>
      <c r="F152" s="45" t="n">
        <v>0</v>
      </c>
      <c r="G152" s="45" t="n">
        <v>0</v>
      </c>
      <c r="H152" s="45" t="n">
        <v>0</v>
      </c>
      <c r="I152" s="45" t="n">
        <v>0</v>
      </c>
      <c r="J152" s="45" t="n">
        <v>0</v>
      </c>
      <c r="K152" s="45" t="n">
        <v>0</v>
      </c>
      <c r="L152" s="45" t="n">
        <v>0</v>
      </c>
      <c r="M152" s="45" t="n">
        <v>0</v>
      </c>
      <c r="N152" s="45" t="n">
        <v>0</v>
      </c>
      <c r="O152" s="45" t="n">
        <v>0</v>
      </c>
      <c r="P152" s="45" t="n">
        <v>0</v>
      </c>
      <c r="Q152" s="45" t="n">
        <v>0</v>
      </c>
      <c r="R152" s="45" t="n">
        <v>0</v>
      </c>
      <c r="S152" s="45" t="n">
        <v>0</v>
      </c>
      <c r="T152" s="45" t="n">
        <v>0</v>
      </c>
      <c r="U152" s="45" t="n">
        <v>0</v>
      </c>
      <c r="V152" s="45" t="n">
        <v>0</v>
      </c>
      <c r="W152" s="45" t="n">
        <v>0</v>
      </c>
    </row>
    <row r="153" customFormat="false" ht="12.75" hidden="false" customHeight="false" outlineLevel="0" collapsed="false">
      <c r="A153" s="51"/>
      <c r="B153" s="51"/>
      <c r="C153" s="5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customFormat="false" ht="12.75" hidden="false" customHeight="false" outlineLevel="0" collapsed="false">
      <c r="A154" s="51" t="s">
        <v>55</v>
      </c>
      <c r="B154" s="51"/>
      <c r="C154" s="51"/>
      <c r="D154" s="1" t="n">
        <v>35619</v>
      </c>
      <c r="E154" s="1" t="n">
        <v>31727</v>
      </c>
      <c r="F154" s="1" t="n">
        <v>33818</v>
      </c>
      <c r="G154" s="1" t="n">
        <v>33818</v>
      </c>
      <c r="H154" s="1" t="n">
        <v>33818</v>
      </c>
      <c r="I154" s="1" t="n">
        <v>33818</v>
      </c>
      <c r="J154" s="1" t="n">
        <v>34741</v>
      </c>
      <c r="K154" s="1" t="n">
        <v>34741</v>
      </c>
      <c r="L154" s="1" t="n">
        <v>34741</v>
      </c>
      <c r="M154" s="1" t="n">
        <v>34741</v>
      </c>
      <c r="N154" s="1" t="n">
        <v>34509</v>
      </c>
      <c r="O154" s="1" t="n">
        <v>34509</v>
      </c>
      <c r="P154" s="1" t="n">
        <v>34509</v>
      </c>
      <c r="Q154" s="1" t="n">
        <v>34509</v>
      </c>
      <c r="R154" s="1" t="n">
        <v>36000</v>
      </c>
      <c r="S154" s="1" t="n">
        <v>36000</v>
      </c>
      <c r="T154" s="1" t="n">
        <v>36000</v>
      </c>
      <c r="U154" s="1" t="n">
        <v>36000</v>
      </c>
      <c r="V154" s="1" t="n">
        <v>35709</v>
      </c>
      <c r="W154" s="1" t="n">
        <v>35709</v>
      </c>
    </row>
    <row r="156" customFormat="false" ht="12.75" hidden="false" customHeight="false" outlineLevel="0" collapsed="false">
      <c r="A156" s="0" t="s">
        <v>56</v>
      </c>
      <c r="D156" s="34" t="n">
        <v>42000</v>
      </c>
      <c r="E156" s="34" t="n">
        <v>42000</v>
      </c>
      <c r="F156" s="34" t="n">
        <v>40000</v>
      </c>
      <c r="G156" s="34" t="n">
        <v>40000</v>
      </c>
      <c r="H156" s="34" t="n">
        <v>40000</v>
      </c>
      <c r="I156" s="34" t="n">
        <v>40000</v>
      </c>
      <c r="J156" s="34" t="n">
        <v>40000</v>
      </c>
      <c r="K156" s="34" t="n">
        <v>40000</v>
      </c>
      <c r="L156" s="34" t="n">
        <v>40000</v>
      </c>
      <c r="M156" s="34" t="n">
        <v>40000</v>
      </c>
      <c r="N156" s="34" t="n">
        <v>37000</v>
      </c>
      <c r="O156" s="34" t="n">
        <v>37000</v>
      </c>
      <c r="P156" s="34" t="n">
        <v>37000</v>
      </c>
      <c r="Q156" s="34" t="n">
        <v>37000</v>
      </c>
      <c r="R156" s="34" t="n">
        <v>37000</v>
      </c>
      <c r="S156" s="34" t="n">
        <v>37000</v>
      </c>
      <c r="T156" s="34" t="n">
        <v>37000</v>
      </c>
      <c r="U156" s="34" t="n">
        <v>37000</v>
      </c>
      <c r="V156" s="34" t="n">
        <v>37000</v>
      </c>
      <c r="W156" s="34" t="n">
        <v>37000</v>
      </c>
    </row>
    <row r="158" customFormat="false" ht="12.75" hidden="false" customHeight="false" outlineLevel="0" collapsed="false">
      <c r="A158" s="0" t="s">
        <v>57</v>
      </c>
      <c r="D158" s="48" t="n">
        <f aca="false">IF(D152=1,D156-D99,0)</f>
        <v>0</v>
      </c>
      <c r="E158" s="48" t="n">
        <f aca="false">IF(E152=1,E156-E99,0)</f>
        <v>0</v>
      </c>
      <c r="F158" s="48" t="n">
        <f aca="false">IF(F152=1,F156-F99,0)</f>
        <v>0</v>
      </c>
      <c r="G158" s="48" t="n">
        <f aca="false">IF(G152=1,G156-G99,0)</f>
        <v>0</v>
      </c>
      <c r="H158" s="48" t="n">
        <f aca="false">IF(H152=1,H156-H99,0)</f>
        <v>0</v>
      </c>
      <c r="I158" s="48" t="n">
        <f aca="false">IF(I152=1,I156-I99,0)</f>
        <v>0</v>
      </c>
      <c r="J158" s="48" t="n">
        <f aca="false">IF(J152=1,J156-J99,0)</f>
        <v>0</v>
      </c>
      <c r="K158" s="48" t="n">
        <f aca="false">IF(K152=1,K156-K99,0)</f>
        <v>0</v>
      </c>
      <c r="L158" s="48" t="n">
        <f aca="false">IF(L152=1,L156-L99,0)</f>
        <v>0</v>
      </c>
      <c r="M158" s="48" t="n">
        <f aca="false">IF(M152=1,M156-M99,0)</f>
        <v>0</v>
      </c>
      <c r="N158" s="48" t="n">
        <f aca="false">IF(N152=1,N156-N99,0)</f>
        <v>0</v>
      </c>
      <c r="O158" s="48" t="n">
        <f aca="false">IF(O152=1,O156-O99,0)</f>
        <v>0</v>
      </c>
      <c r="P158" s="48" t="n">
        <f aca="false">IF(P152=1,P156-P99,0)</f>
        <v>0</v>
      </c>
      <c r="Q158" s="48" t="n">
        <f aca="false">IF(Q152=1,Q156-Q99,0)</f>
        <v>0</v>
      </c>
      <c r="R158" s="48" t="n">
        <f aca="false">IF(R152=1,R156-R99,0)</f>
        <v>0</v>
      </c>
      <c r="S158" s="48" t="n">
        <f aca="false">IF(S152=1,S156-S99,0)</f>
        <v>0</v>
      </c>
      <c r="T158" s="48" t="n">
        <f aca="false">IF(T152=1,T156-T99,0)</f>
        <v>0</v>
      </c>
      <c r="U158" s="48" t="n">
        <f aca="false">IF(U152=1,U156-U99,0)</f>
        <v>0</v>
      </c>
      <c r="V158" s="48" t="n">
        <f aca="false">IF(V152=1,V156-V99,0)</f>
        <v>0</v>
      </c>
      <c r="W158" s="48" t="n">
        <f aca="false">IF(W152=1,W156-W99,0)</f>
        <v>0</v>
      </c>
    </row>
    <row r="159" customFormat="false" ht="12.75" hidden="false" customHeight="false" outlineLevel="0" collapsed="false"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</row>
    <row r="160" customFormat="false" ht="12.75" hidden="false" customHeight="false" outlineLevel="0" collapsed="false">
      <c r="A160" s="0" t="s">
        <v>58</v>
      </c>
      <c r="D160" s="53" t="n">
        <f aca="false">(1+$M$16)^YEARFRAC($A$3,D23)</f>
        <v>16.0382866676759</v>
      </c>
      <c r="E160" s="53" t="n">
        <f aca="false">(1+$M$16)^YEARFRAC($A$3,E23)</f>
        <v>16.0382866676759</v>
      </c>
      <c r="F160" s="53" t="n">
        <f aca="false">(1+$M$16)^YEARFRAC($A$3,F23)</f>
        <v>15.4437216038034</v>
      </c>
      <c r="G160" s="53" t="n">
        <f aca="false">(1+$M$16)^YEARFRAC($A$3,G23)</f>
        <v>15.4437216038034</v>
      </c>
      <c r="H160" s="53" t="n">
        <f aca="false">(1+$M$16)^YEARFRAC($A$3,H23)</f>
        <v>15.1547564207976</v>
      </c>
      <c r="I160" s="53" t="n">
        <f aca="false">(1+$M$16)^YEARFRAC($A$3,I23)</f>
        <v>15.1547564207976</v>
      </c>
      <c r="J160" s="53" t="n">
        <f aca="false">(1+$M$16)^YEARFRAC($A$3,J23)</f>
        <v>14.7314146789254</v>
      </c>
      <c r="K160" s="53" t="n">
        <f aca="false">(1+$M$16)^YEARFRAC($A$3,K23)</f>
        <v>14.7314146789254</v>
      </c>
      <c r="L160" s="53" t="n">
        <f aca="false">(1+$M$16)^YEARFRAC($A$3,L23)</f>
        <v>14.7314146789254</v>
      </c>
      <c r="M160" s="53" t="n">
        <f aca="false">(1+$M$16)^YEARFRAC($A$3,M23)</f>
        <v>14.7314146789254</v>
      </c>
      <c r="N160" s="53" t="n">
        <f aca="false">(1+$M$16)^YEARFRAC($A$3,N23)</f>
        <v>14.3198988104249</v>
      </c>
      <c r="O160" s="53" t="n">
        <f aca="false">(1+$M$16)^YEARFRAC($A$3,O23)</f>
        <v>14.3198988104249</v>
      </c>
      <c r="P160" s="53" t="n">
        <f aca="false">(1+$M$16)^YEARFRAC($A$3,P23)</f>
        <v>13.4038461974745</v>
      </c>
      <c r="Q160" s="53" t="n">
        <f aca="false">(1+$M$16)^YEARFRAC($A$3,Q23)</f>
        <v>13.4038461974745</v>
      </c>
      <c r="R160" s="53" t="n">
        <f aca="false">(1+$M$16)^YEARFRAC($A$3,R23)</f>
        <v>13.1530488204691</v>
      </c>
      <c r="S160" s="53" t="n">
        <f aca="false">(1+$M$16)^YEARFRAC($A$3,S23)</f>
        <v>13.1530488204691</v>
      </c>
      <c r="T160" s="53" t="n">
        <f aca="false">(1+$M$16)^YEARFRAC($A$3,T23)</f>
        <v>13.0294153957205</v>
      </c>
      <c r="U160" s="53" t="n">
        <f aca="false">(1+$M$16)^YEARFRAC($A$3,U23)</f>
        <v>13.0294153957205</v>
      </c>
      <c r="V160" s="53" t="n">
        <f aca="false">(1+$M$16)^YEARFRAC($A$3,V23)</f>
        <v>12.7856239378794</v>
      </c>
      <c r="W160" s="53" t="n">
        <f aca="false">(1+$M$16)^YEARFRAC($A$3,W23)</f>
        <v>12.7856239378794</v>
      </c>
    </row>
    <row r="161" customFormat="false" ht="12.75" hidden="false" customHeight="false" outlineLevel="0" collapsed="false">
      <c r="C161" s="53"/>
    </row>
    <row r="162" customFormat="false" ht="12.75" hidden="false" customHeight="false" outlineLevel="0" collapsed="false">
      <c r="A162" s="0" t="s">
        <v>59</v>
      </c>
      <c r="C162" s="1" t="n">
        <f aca="false">SUMPRODUCT(D158:W158,1/D160:W160)</f>
        <v>0</v>
      </c>
    </row>
    <row r="163" customFormat="false" ht="12.75" hidden="false" customHeight="false" outlineLevel="0" collapsed="false">
      <c r="C163" s="1"/>
    </row>
    <row r="164" customFormat="false" ht="12.75" hidden="false" customHeight="false" outlineLevel="0" collapsed="false">
      <c r="C164" s="1"/>
    </row>
    <row r="165" customFormat="false" ht="12.75" hidden="false" customHeight="false" outlineLevel="0" collapsed="false">
      <c r="A165" s="54" t="s">
        <v>60</v>
      </c>
      <c r="C165" s="1"/>
    </row>
    <row r="166" customFormat="false" ht="12.75" hidden="false" customHeight="false" outlineLevel="0" collapsed="false">
      <c r="A166" s="54"/>
      <c r="C166" s="1"/>
    </row>
    <row r="167" customFormat="false" ht="12.75" hidden="false" customHeight="false" outlineLevel="0" collapsed="false">
      <c r="A167" s="54"/>
      <c r="C167" s="1"/>
    </row>
    <row r="168" customFormat="false" ht="12.75" hidden="false" customHeight="false" outlineLevel="0" collapsed="false">
      <c r="C168" s="1"/>
      <c r="D168" s="0" t="s">
        <v>3</v>
      </c>
    </row>
    <row r="169" customFormat="false" ht="12.75" hidden="false" customHeight="false" outlineLevel="0" collapsed="false">
      <c r="B169" s="55" t="s">
        <v>18</v>
      </c>
      <c r="C169" s="56" t="n">
        <f aca="false">Sheet2!AD43</f>
        <v>72901.886266092</v>
      </c>
      <c r="D169" s="57" t="n">
        <v>0.15</v>
      </c>
      <c r="E169" s="57" t="n">
        <f aca="false">+D169+0.01</f>
        <v>0.16</v>
      </c>
      <c r="F169" s="57" t="n">
        <f aca="false">+E169+0.01</f>
        <v>0.17</v>
      </c>
      <c r="G169" s="57" t="n">
        <f aca="false">+F169+0.01</f>
        <v>0.18</v>
      </c>
      <c r="H169" s="57" t="n">
        <f aca="false">+G169+0.01</f>
        <v>0.19</v>
      </c>
      <c r="I169" s="57" t="n">
        <f aca="false">+H169+0.01</f>
        <v>0.2</v>
      </c>
      <c r="J169" s="57" t="n">
        <f aca="false">+I169+0.01</f>
        <v>0.21</v>
      </c>
      <c r="K169" s="57" t="n">
        <f aca="false">+J169+0.01</f>
        <v>0.22</v>
      </c>
      <c r="L169" s="57" t="n">
        <f aca="false">+K169+0.01</f>
        <v>0.23</v>
      </c>
      <c r="M169" s="57" t="n">
        <f aca="false">+L169+0.01</f>
        <v>0.24</v>
      </c>
      <c r="N169" s="57" t="n">
        <f aca="false">+M169+0.01</f>
        <v>0.25</v>
      </c>
      <c r="O169" s="57" t="n">
        <f aca="false">+N169+0.01</f>
        <v>0.26</v>
      </c>
      <c r="P169" s="57" t="n">
        <f aca="false">+O169+0.01</f>
        <v>0.27</v>
      </c>
      <c r="Q169" s="57" t="n">
        <f aca="false">+P169+0.01</f>
        <v>0.28</v>
      </c>
      <c r="R169" s="57" t="n">
        <f aca="false">+Q169+0.01</f>
        <v>0.29</v>
      </c>
      <c r="S169" s="57" t="n">
        <f aca="false">+R169+0.01</f>
        <v>0.3</v>
      </c>
      <c r="T169" s="57" t="n">
        <f aca="false">+S169+0.01</f>
        <v>0.31</v>
      </c>
      <c r="U169" s="57" t="n">
        <f aca="false">+T169+0.01</f>
        <v>0.32</v>
      </c>
      <c r="V169" s="57" t="n">
        <f aca="false">+U169+0.01</f>
        <v>0.33</v>
      </c>
      <c r="W169" s="57" t="n">
        <f aca="false">+V169+0.01</f>
        <v>0.34</v>
      </c>
      <c r="X169" s="57" t="n">
        <f aca="false">+W169+0.01</f>
        <v>0.35</v>
      </c>
    </row>
    <row r="170" customFormat="false" ht="12.75" hidden="false" customHeight="false" outlineLevel="0" collapsed="false">
      <c r="C170" s="58" t="n">
        <v>200</v>
      </c>
      <c r="D170" s="1" t="n">
        <f aca="true">TABLE($C$169,$G$11,$C170,$M$18,D$169)</f>
        <v>63928.9155859033</v>
      </c>
      <c r="E170" s="1" t="n">
        <f aca="true">TABLE($C$169,$G$11,$C170,$M$18,E$169)</f>
        <v>65354.1113988384</v>
      </c>
      <c r="F170" s="1" t="n">
        <f aca="true">TABLE($C$169,$G$11,$C170,$M$18,F$169)</f>
        <v>66794.7269741354</v>
      </c>
      <c r="G170" s="1" t="n">
        <f aca="true">TABLE($C$169,$G$11,$C170,$M$18,G$169)</f>
        <v>68250.9748047338</v>
      </c>
      <c r="H170" s="1" t="n">
        <f aca="true">TABLE($C$169,$G$11,$C170,$M$18,H$169)</f>
        <v>69723.0708781218</v>
      </c>
      <c r="I170" s="1" t="n">
        <f aca="true">TABLE($C$169,$G$11,$C170,$M$18,I$169)</f>
        <v>71211.2347419432</v>
      </c>
      <c r="J170" s="1" t="n">
        <f aca="true">TABLE($C$169,$G$11,$C170,$M$18,J$169)</f>
        <v>72715.6895709405</v>
      </c>
      <c r="K170" s="1" t="n">
        <f aca="true">TABLE($C$169,$G$11,$C170,$M$18,K$169)</f>
        <v>74236.6622352529</v>
      </c>
      <c r="L170" s="1" t="n">
        <f aca="true">TABLE($C$169,$G$11,$C170,$M$18,L$169)</f>
        <v>75774.3833701111</v>
      </c>
      <c r="M170" s="1" t="n">
        <f aca="true">TABLE($C$169,$G$11,$C170,$M$18,M$169)</f>
        <v>77329.0874469441</v>
      </c>
      <c r="N170" s="1" t="n">
        <f aca="true">TABLE($C$169,$G$11,$C170,$M$18,N$169)</f>
        <v>78901.01284594</v>
      </c>
      <c r="O170" s="1" t="n">
        <f aca="true">TABLE($C$169,$G$11,$C170,$M$18,O$169)</f>
        <v>80490.4019300831</v>
      </c>
      <c r="P170" s="1" t="n">
        <f aca="true">TABLE($C$169,$G$11,$C170,$M$18,P$169)</f>
        <v>82097.5011206995</v>
      </c>
      <c r="Q170" s="1" t="n">
        <f aca="true">TABLE($C$169,$G$11,$C170,$M$18,Q$169)</f>
        <v>83722.56097455</v>
      </c>
      <c r="R170" s="1" t="n">
        <f aca="true">TABLE($C$169,$G$11,$C170,$M$18,R$169)</f>
        <v>85365.8362624901</v>
      </c>
      <c r="S170" s="1" t="n">
        <f aca="true">TABLE($C$169,$G$11,$C170,$M$18,S$169)</f>
        <v>87027.5860497434</v>
      </c>
      <c r="T170" s="1" t="n">
        <f aca="true">TABLE($C$169,$G$11,$C170,$M$18,T$169)</f>
        <v>88708.0737778122</v>
      </c>
      <c r="U170" s="1" t="n">
        <f aca="true">TABLE($C$169,$G$11,$C170,$M$18,U$169)</f>
        <v>90407.5673480633</v>
      </c>
      <c r="V170" s="1" t="n">
        <f aca="true">TABLE($C$169,$G$11,$C170,$M$18,V$169)</f>
        <v>92126.3392070287</v>
      </c>
      <c r="W170" s="1" t="n">
        <f aca="true">TABLE($C$169,$G$11,$C170,$M$18,W$169)</f>
        <v>93864.6664334461</v>
      </c>
      <c r="X170" s="1" t="n">
        <f aca="true">TABLE($C$169,$G$11,$C170,$M$18,X$169)</f>
        <v>95622.8308270894</v>
      </c>
    </row>
    <row r="171" customFormat="false" ht="12.75" hidden="false" customHeight="false" outlineLevel="0" collapsed="false">
      <c r="C171" s="59" t="n">
        <f aca="false">+C170+25</f>
        <v>225</v>
      </c>
      <c r="D171" s="1" t="n">
        <f aca="true">TABLE($C$169,$G$11,$C171,$M$18,D$169)</f>
        <v>64772.7796473282</v>
      </c>
      <c r="E171" s="1" t="n">
        <f aca="true">TABLE($C$169,$G$11,$C171,$M$18,E$169)</f>
        <v>66197.9754602633</v>
      </c>
      <c r="F171" s="1" t="n">
        <f aca="true">TABLE($C$169,$G$11,$C171,$M$18,F$169)</f>
        <v>67638.5910355604</v>
      </c>
      <c r="G171" s="1" t="n">
        <f aca="true">TABLE($C$169,$G$11,$C171,$M$18,G$169)</f>
        <v>69094.8388661587</v>
      </c>
      <c r="H171" s="1" t="n">
        <f aca="true">TABLE($C$169,$G$11,$C171,$M$18,H$169)</f>
        <v>70566.9349395467</v>
      </c>
      <c r="I171" s="1" t="n">
        <f aca="true">TABLE($C$169,$G$11,$C171,$M$18,I$169)</f>
        <v>72055.0988033682</v>
      </c>
      <c r="J171" s="1" t="n">
        <f aca="true">TABLE($C$169,$G$11,$C171,$M$18,J$169)</f>
        <v>73559.5536323654</v>
      </c>
      <c r="K171" s="1" t="n">
        <f aca="true">TABLE($C$169,$G$11,$C171,$M$18,K$169)</f>
        <v>75080.5262966778</v>
      </c>
      <c r="L171" s="1" t="n">
        <f aca="true">TABLE($C$169,$G$11,$C171,$M$18,L$169)</f>
        <v>76618.2474315361</v>
      </c>
      <c r="M171" s="1" t="n">
        <f aca="true">TABLE($C$169,$G$11,$C171,$M$18,M$169)</f>
        <v>78172.951508369</v>
      </c>
      <c r="N171" s="1" t="n">
        <f aca="true">TABLE($C$169,$G$11,$C171,$M$18,N$169)</f>
        <v>79744.8769073649</v>
      </c>
      <c r="O171" s="1" t="n">
        <f aca="true">TABLE($C$169,$G$11,$C171,$M$18,O$169)</f>
        <v>81334.265991508</v>
      </c>
      <c r="P171" s="1" t="n">
        <f aca="true">TABLE($C$169,$G$11,$C171,$M$18,P$169)</f>
        <v>82941.3651821244</v>
      </c>
      <c r="Q171" s="1" t="n">
        <f aca="true">TABLE($C$169,$G$11,$C171,$M$18,Q$169)</f>
        <v>84566.425035975</v>
      </c>
      <c r="R171" s="1" t="n">
        <f aca="true">TABLE($C$169,$G$11,$C171,$M$18,R$169)</f>
        <v>86209.700323915</v>
      </c>
      <c r="S171" s="1" t="n">
        <f aca="true">TABLE($C$169,$G$11,$C171,$M$18,S$169)</f>
        <v>87871.4501111683</v>
      </c>
      <c r="T171" s="1" t="n">
        <f aca="true">TABLE($C$169,$G$11,$C171,$M$18,T$169)</f>
        <v>89551.9378392371</v>
      </c>
      <c r="U171" s="1" t="n">
        <f aca="true">TABLE($C$169,$G$11,$C171,$M$18,U$169)</f>
        <v>91251.4314094882</v>
      </c>
      <c r="V171" s="1" t="n">
        <f aca="true">TABLE($C$169,$G$11,$C171,$M$18,V$169)</f>
        <v>92970.2032684537</v>
      </c>
      <c r="W171" s="1" t="n">
        <f aca="true">TABLE($C$169,$G$11,$C171,$M$18,W$169)</f>
        <v>94708.530494871</v>
      </c>
      <c r="X171" s="1" t="n">
        <f aca="true">TABLE($C$169,$G$11,$C171,$M$18,X$169)</f>
        <v>96466.6948885144</v>
      </c>
    </row>
    <row r="172" customFormat="false" ht="12.75" hidden="false" customHeight="false" outlineLevel="0" collapsed="false">
      <c r="C172" s="59" t="n">
        <f aca="false">+C171+25</f>
        <v>250</v>
      </c>
      <c r="D172" s="1" t="n">
        <f aca="true">TABLE($C$169,$G$11,$C172,$M$18,D$169)</f>
        <v>65619.5671100521</v>
      </c>
      <c r="E172" s="1" t="n">
        <f aca="true">TABLE($C$169,$G$11,$C172,$M$18,E$169)</f>
        <v>67044.7629229872</v>
      </c>
      <c r="F172" s="1" t="n">
        <f aca="true">TABLE($C$169,$G$11,$C172,$M$18,F$169)</f>
        <v>68485.3784982842</v>
      </c>
      <c r="G172" s="1" t="n">
        <f aca="true">TABLE($C$169,$G$11,$C172,$M$18,G$169)</f>
        <v>69941.6263288826</v>
      </c>
      <c r="H172" s="1" t="n">
        <f aca="true">TABLE($C$169,$G$11,$C172,$M$18,H$169)</f>
        <v>71413.7224022706</v>
      </c>
      <c r="I172" s="1" t="n">
        <f aca="true">TABLE($C$169,$G$11,$C172,$M$18,I$169)</f>
        <v>72901.886266092</v>
      </c>
      <c r="J172" s="1" t="n">
        <f aca="true">TABLE($C$169,$G$11,$C172,$M$18,J$169)</f>
        <v>74406.3410950893</v>
      </c>
      <c r="K172" s="1" t="n">
        <f aca="true">TABLE($C$169,$G$11,$C172,$M$18,K$169)</f>
        <v>75927.3137594017</v>
      </c>
      <c r="L172" s="1" t="n">
        <f aca="true">TABLE($C$169,$G$11,$C172,$M$18,L$169)</f>
        <v>77465.03489426</v>
      </c>
      <c r="M172" s="1" t="n">
        <f aca="true">TABLE($C$169,$G$11,$C172,$M$18,M$169)</f>
        <v>79019.738971093</v>
      </c>
      <c r="N172" s="1" t="n">
        <f aca="true">TABLE($C$169,$G$11,$C172,$M$18,N$169)</f>
        <v>80591.6643700889</v>
      </c>
      <c r="O172" s="1" t="n">
        <f aca="true">TABLE($C$169,$G$11,$C172,$M$18,O$169)</f>
        <v>82181.0534542319</v>
      </c>
      <c r="P172" s="1" t="n">
        <f aca="true">TABLE($C$169,$G$11,$C172,$M$18,P$169)</f>
        <v>83788.1526448483</v>
      </c>
      <c r="Q172" s="1" t="n">
        <f aca="true">TABLE($C$169,$G$11,$C172,$M$18,Q$169)</f>
        <v>85413.2124986989</v>
      </c>
      <c r="R172" s="1" t="n">
        <f aca="true">TABLE($C$169,$G$11,$C172,$M$18,R$169)</f>
        <v>87056.4877866389</v>
      </c>
      <c r="S172" s="1" t="n">
        <f aca="true">TABLE($C$169,$G$11,$C172,$M$18,S$169)</f>
        <v>88718.2375738922</v>
      </c>
      <c r="T172" s="1" t="n">
        <f aca="true">TABLE($C$169,$G$11,$C172,$M$18,T$169)</f>
        <v>90398.725301961</v>
      </c>
      <c r="U172" s="1" t="n">
        <f aca="true">TABLE($C$169,$G$11,$C172,$M$18,U$169)</f>
        <v>92098.2188722121</v>
      </c>
      <c r="V172" s="1" t="n">
        <f aca="true">TABLE($C$169,$G$11,$C172,$M$18,V$169)</f>
        <v>93816.9907311775</v>
      </c>
      <c r="W172" s="1" t="n">
        <f aca="true">TABLE($C$169,$G$11,$C172,$M$18,W$169)</f>
        <v>95555.3179575949</v>
      </c>
      <c r="X172" s="1" t="n">
        <f aca="true">TABLE($C$169,$G$11,$C172,$M$18,X$169)</f>
        <v>97313.4823512383</v>
      </c>
    </row>
    <row r="173" customFormat="false" ht="12.75" hidden="false" customHeight="false" outlineLevel="0" collapsed="false">
      <c r="C173" s="59" t="n">
        <f aca="false">+C172+25</f>
        <v>275</v>
      </c>
      <c r="D173" s="1" t="n">
        <f aca="true">TABLE($C$169,$G$11,$C173,$M$18,D$169)</f>
        <v>66469.2910529029</v>
      </c>
      <c r="E173" s="1" t="n">
        <f aca="true">TABLE($C$169,$G$11,$C173,$M$18,E$169)</f>
        <v>67894.486865838</v>
      </c>
      <c r="F173" s="1" t="n">
        <f aca="true">TABLE($C$169,$G$11,$C173,$M$18,F$169)</f>
        <v>69335.102441135</v>
      </c>
      <c r="G173" s="1" t="n">
        <f aca="true">TABLE($C$169,$G$11,$C173,$M$18,G$169)</f>
        <v>70791.3502717334</v>
      </c>
      <c r="H173" s="1" t="n">
        <f aca="true">TABLE($C$169,$G$11,$C173,$M$18,H$169)</f>
        <v>72263.4463451214</v>
      </c>
      <c r="I173" s="1" t="n">
        <f aca="true">TABLE($C$169,$G$11,$C173,$M$18,I$169)</f>
        <v>73751.6102089428</v>
      </c>
      <c r="J173" s="1" t="n">
        <f aca="true">TABLE($C$169,$G$11,$C173,$M$18,J$169)</f>
        <v>75256.0650379401</v>
      </c>
      <c r="K173" s="1" t="n">
        <f aca="true">TABLE($C$169,$G$11,$C173,$M$18,K$169)</f>
        <v>76777.0377022524</v>
      </c>
      <c r="L173" s="1" t="n">
        <f aca="true">TABLE($C$169,$G$11,$C173,$M$18,L$169)</f>
        <v>78314.7588371107</v>
      </c>
      <c r="M173" s="1" t="n">
        <f aca="true">TABLE($C$169,$G$11,$C173,$M$18,M$169)</f>
        <v>79869.4629139437</v>
      </c>
      <c r="N173" s="1" t="n">
        <f aca="true">TABLE($C$169,$G$11,$C173,$M$18,N$169)</f>
        <v>81441.3883129396</v>
      </c>
      <c r="O173" s="1" t="n">
        <f aca="true">TABLE($C$169,$G$11,$C173,$M$18,O$169)</f>
        <v>83030.7773970827</v>
      </c>
      <c r="P173" s="1" t="n">
        <f aca="true">TABLE($C$169,$G$11,$C173,$M$18,P$169)</f>
        <v>84637.8765876991</v>
      </c>
      <c r="Q173" s="1" t="n">
        <f aca="true">TABLE($C$169,$G$11,$C173,$M$18,Q$169)</f>
        <v>86262.9364415496</v>
      </c>
      <c r="R173" s="1" t="n">
        <f aca="true">TABLE($C$169,$G$11,$C173,$M$18,R$169)</f>
        <v>87906.2117294897</v>
      </c>
      <c r="S173" s="1" t="n">
        <f aca="true">TABLE($C$169,$G$11,$C173,$M$18,S$169)</f>
        <v>89567.9615167429</v>
      </c>
      <c r="T173" s="1" t="n">
        <f aca="true">TABLE($C$169,$G$11,$C173,$M$18,T$169)</f>
        <v>91248.4492448117</v>
      </c>
      <c r="U173" s="1" t="n">
        <f aca="true">TABLE($C$169,$G$11,$C173,$M$18,U$169)</f>
        <v>92947.9428150629</v>
      </c>
      <c r="V173" s="1" t="n">
        <f aca="true">TABLE($C$169,$G$11,$C173,$M$18,V$169)</f>
        <v>94666.7146740283</v>
      </c>
      <c r="W173" s="1" t="n">
        <f aca="true">TABLE($C$169,$G$11,$C173,$M$18,W$169)</f>
        <v>96405.0419004456</v>
      </c>
      <c r="X173" s="1" t="n">
        <f aca="true">TABLE($C$169,$G$11,$C173,$M$18,X$169)</f>
        <v>98163.206294089</v>
      </c>
    </row>
    <row r="174" customFormat="false" ht="12.75" hidden="false" customHeight="false" outlineLevel="0" collapsed="false">
      <c r="C174" s="59" t="n">
        <f aca="false">+C173+25</f>
        <v>300</v>
      </c>
      <c r="D174" s="1" t="n">
        <f aca="true">TABLE($C$169,$G$11,$C174,$M$18,D$169)</f>
        <v>67321.964622186</v>
      </c>
      <c r="E174" s="1" t="n">
        <f aca="true">TABLE($C$169,$G$11,$C174,$M$18,E$169)</f>
        <v>68747.1604351211</v>
      </c>
      <c r="F174" s="1" t="n">
        <f aca="true">TABLE($C$169,$G$11,$C174,$M$18,F$169)</f>
        <v>70187.7760104182</v>
      </c>
      <c r="G174" s="1" t="n">
        <f aca="true">TABLE($C$169,$G$11,$C174,$M$18,G$169)</f>
        <v>71644.0238410165</v>
      </c>
      <c r="H174" s="1" t="n">
        <f aca="true">TABLE($C$169,$G$11,$C174,$M$18,H$169)</f>
        <v>73116.1199144045</v>
      </c>
      <c r="I174" s="1" t="n">
        <f aca="true">TABLE($C$169,$G$11,$C174,$M$18,I$169)</f>
        <v>74604.2837782259</v>
      </c>
      <c r="J174" s="1" t="n">
        <f aca="true">TABLE($C$169,$G$11,$C174,$M$18,J$169)</f>
        <v>76108.7386072232</v>
      </c>
      <c r="K174" s="1" t="n">
        <f aca="true">TABLE($C$169,$G$11,$C174,$M$18,K$169)</f>
        <v>77629.7112715356</v>
      </c>
      <c r="L174" s="1" t="n">
        <f aca="true">TABLE($C$169,$G$11,$C174,$M$18,L$169)</f>
        <v>79167.4324063939</v>
      </c>
      <c r="M174" s="1" t="n">
        <f aca="true">TABLE($C$169,$G$11,$C174,$M$18,M$169)</f>
        <v>80722.1364832268</v>
      </c>
      <c r="N174" s="1" t="n">
        <f aca="true">TABLE($C$169,$G$11,$C174,$M$18,N$169)</f>
        <v>82294.0618822228</v>
      </c>
      <c r="O174" s="1" t="n">
        <f aca="true">TABLE($C$169,$G$11,$C174,$M$18,O$169)</f>
        <v>83883.4509663658</v>
      </c>
      <c r="P174" s="1" t="n">
        <f aca="true">TABLE($C$169,$G$11,$C174,$M$18,P$169)</f>
        <v>85490.5501569822</v>
      </c>
      <c r="Q174" s="1" t="n">
        <f aca="true">TABLE($C$169,$G$11,$C174,$M$18,Q$169)</f>
        <v>87115.6100108328</v>
      </c>
      <c r="R174" s="1" t="n">
        <f aca="true">TABLE($C$169,$G$11,$C174,$M$18,R$169)</f>
        <v>88758.8852987728</v>
      </c>
      <c r="S174" s="1" t="n">
        <f aca="true">TABLE($C$169,$G$11,$C174,$M$18,S$169)</f>
        <v>90420.6350860261</v>
      </c>
      <c r="T174" s="1" t="n">
        <f aca="true">TABLE($C$169,$G$11,$C174,$M$18,T$169)</f>
        <v>92101.1228140949</v>
      </c>
      <c r="U174" s="1" t="n">
        <f aca="true">TABLE($C$169,$G$11,$C174,$M$18,U$169)</f>
        <v>93800.616384346</v>
      </c>
      <c r="V174" s="1" t="n">
        <f aca="true">TABLE($C$169,$G$11,$C174,$M$18,V$169)</f>
        <v>95519.3882433115</v>
      </c>
      <c r="W174" s="1" t="n">
        <f aca="true">TABLE($C$169,$G$11,$C174,$M$18,W$169)</f>
        <v>97257.7154697288</v>
      </c>
      <c r="X174" s="1" t="n">
        <f aca="true">TABLE($C$169,$G$11,$C174,$M$18,X$169)</f>
        <v>99015.8798633721</v>
      </c>
    </row>
    <row r="175" customFormat="false" ht="12.75" hidden="false" customHeight="false" outlineLevel="0" collapsed="false">
      <c r="C175" s="59" t="n">
        <f aca="false">+C174+25</f>
        <v>325</v>
      </c>
      <c r="D175" s="1" t="n">
        <f aca="true">TABLE($C$169,$G$11,$C175,$M$18,D$169)</f>
        <v>68177.6010320637</v>
      </c>
      <c r="E175" s="1" t="n">
        <f aca="true">TABLE($C$169,$G$11,$C175,$M$18,E$169)</f>
        <v>69602.7968449988</v>
      </c>
      <c r="F175" s="1" t="n">
        <f aca="true">TABLE($C$169,$G$11,$C175,$M$18,F$169)</f>
        <v>71043.4124202958</v>
      </c>
      <c r="G175" s="1" t="n">
        <f aca="true">TABLE($C$169,$G$11,$C175,$M$18,G$169)</f>
        <v>72499.6602508942</v>
      </c>
      <c r="H175" s="1" t="n">
        <f aca="true">TABLE($C$169,$G$11,$C175,$M$18,H$169)</f>
        <v>73971.7563242822</v>
      </c>
      <c r="I175" s="1" t="n">
        <f aca="true">TABLE($C$169,$G$11,$C175,$M$18,I$169)</f>
        <v>75459.9201881036</v>
      </c>
      <c r="J175" s="1" t="n">
        <f aca="true">TABLE($C$169,$G$11,$C175,$M$18,J$169)</f>
        <v>76964.3750171009</v>
      </c>
      <c r="K175" s="1" t="n">
        <f aca="true">TABLE($C$169,$G$11,$C175,$M$18,K$169)</f>
        <v>78485.3476814132</v>
      </c>
      <c r="L175" s="1" t="n">
        <f aca="true">TABLE($C$169,$G$11,$C175,$M$18,L$169)</f>
        <v>80023.0688162715</v>
      </c>
      <c r="M175" s="1" t="n">
        <f aca="true">TABLE($C$169,$G$11,$C175,$M$18,M$169)</f>
        <v>81577.7728931045</v>
      </c>
      <c r="N175" s="1" t="n">
        <f aca="true">TABLE($C$169,$G$11,$C175,$M$18,N$169)</f>
        <v>83149.6982921004</v>
      </c>
      <c r="O175" s="1" t="n">
        <f aca="true">TABLE($C$169,$G$11,$C175,$M$18,O$169)</f>
        <v>84739.0873762435</v>
      </c>
      <c r="P175" s="1" t="n">
        <f aca="true">TABLE($C$169,$G$11,$C175,$M$18,P$169)</f>
        <v>86346.1865668599</v>
      </c>
      <c r="Q175" s="1" t="n">
        <f aca="true">TABLE($C$169,$G$11,$C175,$M$18,Q$169)</f>
        <v>87971.2464207104</v>
      </c>
      <c r="R175" s="1" t="n">
        <f aca="true">TABLE($C$169,$G$11,$C175,$M$18,R$169)</f>
        <v>89614.5217086505</v>
      </c>
      <c r="S175" s="1" t="n">
        <f aca="true">TABLE($C$169,$G$11,$C175,$M$18,S$169)</f>
        <v>91276.2714959038</v>
      </c>
      <c r="T175" s="1" t="n">
        <f aca="true">TABLE($C$169,$G$11,$C175,$M$18,T$169)</f>
        <v>92956.7592239726</v>
      </c>
      <c r="U175" s="1" t="n">
        <f aca="true">TABLE($C$169,$G$11,$C175,$M$18,U$169)</f>
        <v>94656.2527942237</v>
      </c>
      <c r="V175" s="1" t="n">
        <f aca="true">TABLE($C$169,$G$11,$C175,$M$18,V$169)</f>
        <v>96375.0246531891</v>
      </c>
      <c r="W175" s="1" t="n">
        <f aca="true">TABLE($C$169,$G$11,$C175,$M$18,W$169)</f>
        <v>98113.3518796065</v>
      </c>
      <c r="X175" s="1" t="n">
        <f aca="true">TABLE($C$169,$G$11,$C175,$M$18,X$169)</f>
        <v>99871.5162732498</v>
      </c>
    </row>
    <row r="176" customFormat="false" ht="12.75" hidden="false" customHeight="false" outlineLevel="0" collapsed="false">
      <c r="C176" s="59" t="n">
        <f aca="false">+C175+25</f>
        <v>350</v>
      </c>
      <c r="D176" s="1" t="n">
        <f aca="true">TABLE($C$169,$G$11,$C176,$M$18,D$169)</f>
        <v>69036.2135649312</v>
      </c>
      <c r="E176" s="1" t="n">
        <f aca="true">TABLE($C$169,$G$11,$C176,$M$18,E$169)</f>
        <v>70461.4093778663</v>
      </c>
      <c r="F176" s="1" t="n">
        <f aca="true">TABLE($C$169,$G$11,$C176,$M$18,F$169)</f>
        <v>71902.0249531634</v>
      </c>
      <c r="G176" s="1" t="n">
        <f aca="true">TABLE($C$169,$G$11,$C176,$M$18,G$169)</f>
        <v>73358.2727837617</v>
      </c>
      <c r="H176" s="1" t="n">
        <f aca="true">TABLE($C$169,$G$11,$C176,$M$18,H$169)</f>
        <v>74830.3688571497</v>
      </c>
      <c r="I176" s="1" t="n">
        <f aca="true">TABLE($C$169,$G$11,$C176,$M$18,I$169)</f>
        <v>76318.5327209712</v>
      </c>
      <c r="J176" s="1" t="n">
        <f aca="true">TABLE($C$169,$G$11,$C176,$M$18,J$169)</f>
        <v>77822.9875499684</v>
      </c>
      <c r="K176" s="1" t="n">
        <f aca="true">TABLE($C$169,$G$11,$C176,$M$18,K$169)</f>
        <v>79343.9602142808</v>
      </c>
      <c r="L176" s="1" t="n">
        <f aca="true">TABLE($C$169,$G$11,$C176,$M$18,L$169)</f>
        <v>80881.6813491391</v>
      </c>
      <c r="M176" s="1" t="n">
        <f aca="true">TABLE($C$169,$G$11,$C176,$M$18,M$169)</f>
        <v>82436.3854259721</v>
      </c>
      <c r="N176" s="1" t="n">
        <f aca="true">TABLE($C$169,$G$11,$C176,$M$18,N$169)</f>
        <v>84008.310824968</v>
      </c>
      <c r="O176" s="1" t="n">
        <f aca="true">TABLE($C$169,$G$11,$C176,$M$18,O$169)</f>
        <v>85597.699909111</v>
      </c>
      <c r="P176" s="1" t="n">
        <f aca="true">TABLE($C$169,$G$11,$C176,$M$18,P$169)</f>
        <v>87204.7990997274</v>
      </c>
      <c r="Q176" s="1" t="n">
        <f aca="true">TABLE($C$169,$G$11,$C176,$M$18,Q$169)</f>
        <v>88829.858953578</v>
      </c>
      <c r="R176" s="1" t="n">
        <f aca="true">TABLE($C$169,$G$11,$C176,$M$18,R$169)</f>
        <v>90473.134241518</v>
      </c>
      <c r="S176" s="1" t="n">
        <f aca="true">TABLE($C$169,$G$11,$C176,$M$18,S$169)</f>
        <v>92134.8840287713</v>
      </c>
      <c r="T176" s="1" t="n">
        <f aca="true">TABLE($C$169,$G$11,$C176,$M$18,T$169)</f>
        <v>93815.3717568401</v>
      </c>
      <c r="U176" s="1" t="n">
        <f aca="true">TABLE($C$169,$G$11,$C176,$M$18,U$169)</f>
        <v>95514.8653270912</v>
      </c>
      <c r="V176" s="1" t="n">
        <f aca="true">TABLE($C$169,$G$11,$C176,$M$18,V$169)</f>
        <v>97233.6371860567</v>
      </c>
      <c r="W176" s="1" t="n">
        <f aca="true">TABLE($C$169,$G$11,$C176,$M$18,W$169)</f>
        <v>98971.964412474</v>
      </c>
      <c r="X176" s="1" t="n">
        <f aca="true">TABLE($C$169,$G$11,$C176,$M$18,X$169)</f>
        <v>100730.128806117</v>
      </c>
    </row>
    <row r="177" customFormat="false" ht="12.75" hidden="false" customHeight="false" outlineLevel="0" collapsed="false">
      <c r="C177" s="59" t="n">
        <f aca="false">+C176+25</f>
        <v>375</v>
      </c>
      <c r="D177" s="1" t="n">
        <f aca="true">TABLE($C$169,$G$11,$C177,$M$18,D$169)</f>
        <v>69897.8155717971</v>
      </c>
      <c r="E177" s="1" t="n">
        <f aca="true">TABLE($C$169,$G$11,$C177,$M$18,E$169)</f>
        <v>71323.0113847321</v>
      </c>
      <c r="F177" s="1" t="n">
        <f aca="true">TABLE($C$169,$G$11,$C177,$M$18,F$169)</f>
        <v>72763.6269600292</v>
      </c>
      <c r="G177" s="1" t="n">
        <f aca="true">TABLE($C$169,$G$11,$C177,$M$18,G$169)</f>
        <v>74219.8747906275</v>
      </c>
      <c r="H177" s="1" t="n">
        <f aca="true">TABLE($C$169,$G$11,$C177,$M$18,H$169)</f>
        <v>75691.9708640155</v>
      </c>
      <c r="I177" s="1" t="n">
        <f aca="true">TABLE($C$169,$G$11,$C177,$M$18,I$169)</f>
        <v>77180.134727837</v>
      </c>
      <c r="J177" s="1" t="n">
        <f aca="true">TABLE($C$169,$G$11,$C177,$M$18,J$169)</f>
        <v>78684.5895568342</v>
      </c>
      <c r="K177" s="1" t="n">
        <f aca="true">TABLE($C$169,$G$11,$C177,$M$18,K$169)</f>
        <v>80205.5622211466</v>
      </c>
      <c r="L177" s="1" t="n">
        <f aca="true">TABLE($C$169,$G$11,$C177,$M$18,L$169)</f>
        <v>81743.2833560049</v>
      </c>
      <c r="M177" s="1" t="n">
        <f aca="true">TABLE($C$169,$G$11,$C177,$M$18,M$169)</f>
        <v>83297.9874328379</v>
      </c>
      <c r="N177" s="1" t="n">
        <f aca="true">TABLE($C$169,$G$11,$C177,$M$18,N$169)</f>
        <v>84869.9128318338</v>
      </c>
      <c r="O177" s="1" t="n">
        <f aca="true">TABLE($C$169,$G$11,$C177,$M$18,O$169)</f>
        <v>86459.3019159769</v>
      </c>
      <c r="P177" s="1" t="n">
        <f aca="true">TABLE($C$169,$G$11,$C177,$M$18,P$169)</f>
        <v>88066.4011065933</v>
      </c>
      <c r="Q177" s="1" t="n">
        <f aca="true">TABLE($C$169,$G$11,$C177,$M$18,Q$169)</f>
        <v>89691.4609604438</v>
      </c>
      <c r="R177" s="1" t="n">
        <f aca="true">TABLE($C$169,$G$11,$C177,$M$18,R$169)</f>
        <v>91334.7362483838</v>
      </c>
      <c r="S177" s="1" t="n">
        <f aca="true">TABLE($C$169,$G$11,$C177,$M$18,S$169)</f>
        <v>92996.4860356371</v>
      </c>
      <c r="T177" s="1" t="n">
        <f aca="true">TABLE($C$169,$G$11,$C177,$M$18,T$169)</f>
        <v>94676.9737637059</v>
      </c>
      <c r="U177" s="1" t="n">
        <f aca="true">TABLE($C$169,$G$11,$C177,$M$18,U$169)</f>
        <v>96376.4673339571</v>
      </c>
      <c r="V177" s="1" t="n">
        <f aca="true">TABLE($C$169,$G$11,$C177,$M$18,V$169)</f>
        <v>98095.2391929225</v>
      </c>
      <c r="W177" s="1" t="n">
        <f aca="true">TABLE($C$169,$G$11,$C177,$M$18,W$169)</f>
        <v>99833.5664193398</v>
      </c>
      <c r="X177" s="1" t="n">
        <f aca="true">TABLE($C$169,$G$11,$C177,$M$18,X$169)</f>
        <v>101591.730812983</v>
      </c>
    </row>
    <row r="178" customFormat="false" ht="12.75" hidden="false" customHeight="false" outlineLevel="0" collapsed="false">
      <c r="C178" s="59" t="n">
        <f aca="false">+C177+25</f>
        <v>400</v>
      </c>
      <c r="D178" s="1" t="n">
        <f aca="true">TABLE($C$169,$G$11,$C178,$M$18,D$169)</f>
        <v>70762.4204726642</v>
      </c>
      <c r="E178" s="1" t="n">
        <f aca="true">TABLE($C$169,$G$11,$C178,$M$18,E$169)</f>
        <v>72187.6162855993</v>
      </c>
      <c r="F178" s="1" t="n">
        <f aca="true">TABLE($C$169,$G$11,$C178,$M$18,F$169)</f>
        <v>73628.2318608963</v>
      </c>
      <c r="G178" s="1" t="n">
        <f aca="true">TABLE($C$169,$G$11,$C178,$M$18,G$169)</f>
        <v>75084.4796914947</v>
      </c>
      <c r="H178" s="1" t="n">
        <f aca="true">TABLE($C$169,$G$11,$C178,$M$18,H$169)</f>
        <v>76556.5757648826</v>
      </c>
      <c r="I178" s="1" t="n">
        <f aca="true">TABLE($C$169,$G$11,$C178,$M$18,I$169)</f>
        <v>78044.7396287041</v>
      </c>
      <c r="J178" s="1" t="n">
        <f aca="true">TABLE($C$169,$G$11,$C178,$M$18,J$169)</f>
        <v>79549.1944577014</v>
      </c>
      <c r="K178" s="1" t="n">
        <f aca="true">TABLE($C$169,$G$11,$C178,$M$18,K$169)</f>
        <v>81070.1671220137</v>
      </c>
      <c r="L178" s="1" t="n">
        <f aca="true">TABLE($C$169,$G$11,$C178,$M$18,L$169)</f>
        <v>82607.888256872</v>
      </c>
      <c r="M178" s="1" t="n">
        <f aca="true">TABLE($C$169,$G$11,$C178,$M$18,M$169)</f>
        <v>84162.592333705</v>
      </c>
      <c r="N178" s="1" t="n">
        <f aca="true">TABLE($C$169,$G$11,$C178,$M$18,N$169)</f>
        <v>85734.5177327009</v>
      </c>
      <c r="O178" s="1" t="n">
        <f aca="true">TABLE($C$169,$G$11,$C178,$M$18,O$169)</f>
        <v>87323.906816844</v>
      </c>
      <c r="P178" s="1" t="n">
        <f aca="true">TABLE($C$169,$G$11,$C178,$M$18,P$169)</f>
        <v>88931.0060074604</v>
      </c>
      <c r="Q178" s="1" t="n">
        <f aca="true">TABLE($C$169,$G$11,$C178,$M$18,Q$169)</f>
        <v>90556.0658613109</v>
      </c>
      <c r="R178" s="1" t="n">
        <f aca="true">TABLE($C$169,$G$11,$C178,$M$18,R$169)</f>
        <v>92199.341149251</v>
      </c>
      <c r="S178" s="1" t="n">
        <f aca="true">TABLE($C$169,$G$11,$C178,$M$18,S$169)</f>
        <v>93861.0909365042</v>
      </c>
      <c r="T178" s="1" t="n">
        <f aca="true">TABLE($C$169,$G$11,$C178,$M$18,T$169)</f>
        <v>95541.578664573</v>
      </c>
      <c r="U178" s="1" t="n">
        <f aca="true">TABLE($C$169,$G$11,$C178,$M$18,U$169)</f>
        <v>97241.0722348242</v>
      </c>
      <c r="V178" s="1" t="n">
        <f aca="true">TABLE($C$169,$G$11,$C178,$M$18,V$169)</f>
        <v>98959.8440937896</v>
      </c>
      <c r="W178" s="1" t="n">
        <f aca="true">TABLE($C$169,$G$11,$C178,$M$18,W$169)</f>
        <v>100698.171320207</v>
      </c>
      <c r="X178" s="1" t="n">
        <f aca="true">TABLE($C$169,$G$11,$C178,$M$18,X$169)</f>
        <v>102456.33571385</v>
      </c>
    </row>
    <row r="179" customFormat="false" ht="12.75" hidden="false" customHeight="false" outlineLevel="0" collapsed="false">
      <c r="C179" s="59" t="n">
        <f aca="false">+C178+25</f>
        <v>425</v>
      </c>
      <c r="D179" s="1" t="n">
        <f aca="true">TABLE($C$169,$G$11,$C179,$M$18,D$169)</f>
        <v>71630.0417569136</v>
      </c>
      <c r="E179" s="1" t="n">
        <f aca="true">TABLE($C$169,$G$11,$C179,$M$18,E$169)</f>
        <v>73055.2375698487</v>
      </c>
      <c r="F179" s="1" t="n">
        <f aca="true">TABLE($C$169,$G$11,$C179,$M$18,F$169)</f>
        <v>74495.8531451457</v>
      </c>
      <c r="G179" s="1" t="n">
        <f aca="true">TABLE($C$169,$G$11,$C179,$M$18,G$169)</f>
        <v>75952.1009757441</v>
      </c>
      <c r="H179" s="1" t="n">
        <f aca="true">TABLE($C$169,$G$11,$C179,$M$18,H$169)</f>
        <v>77424.1970491321</v>
      </c>
      <c r="I179" s="1" t="n">
        <f aca="true">TABLE($C$169,$G$11,$C179,$M$18,I$169)</f>
        <v>78912.3609129535</v>
      </c>
      <c r="J179" s="1" t="n">
        <f aca="true">TABLE($C$169,$G$11,$C179,$M$18,J$169)</f>
        <v>80416.8157419508</v>
      </c>
      <c r="K179" s="1" t="n">
        <f aca="true">TABLE($C$169,$G$11,$C179,$M$18,K$169)</f>
        <v>81937.7884062632</v>
      </c>
      <c r="L179" s="1" t="n">
        <f aca="true">TABLE($C$169,$G$11,$C179,$M$18,L$169)</f>
        <v>83475.5095411214</v>
      </c>
      <c r="M179" s="1" t="n">
        <f aca="true">TABLE($C$169,$G$11,$C179,$M$18,M$169)</f>
        <v>85030.2136179544</v>
      </c>
      <c r="N179" s="1" t="n">
        <f aca="true">TABLE($C$169,$G$11,$C179,$M$18,N$169)</f>
        <v>86602.1390169503</v>
      </c>
      <c r="O179" s="1" t="n">
        <f aca="true">TABLE($C$169,$G$11,$C179,$M$18,O$169)</f>
        <v>88191.5281010934</v>
      </c>
      <c r="P179" s="1" t="n">
        <f aca="true">TABLE($C$169,$G$11,$C179,$M$18,P$169)</f>
        <v>89798.6272917098</v>
      </c>
      <c r="Q179" s="1" t="n">
        <f aca="true">TABLE($C$169,$G$11,$C179,$M$18,Q$169)</f>
        <v>91423.6871455603</v>
      </c>
      <c r="R179" s="1" t="n">
        <f aca="true">TABLE($C$169,$G$11,$C179,$M$18,R$169)</f>
        <v>93066.9624335004</v>
      </c>
      <c r="S179" s="1" t="n">
        <f aca="true">TABLE($C$169,$G$11,$C179,$M$18,S$169)</f>
        <v>94728.7122207537</v>
      </c>
      <c r="T179" s="1" t="n">
        <f aca="true">TABLE($C$169,$G$11,$C179,$M$18,T$169)</f>
        <v>96409.1999488225</v>
      </c>
      <c r="U179" s="1" t="n">
        <f aca="true">TABLE($C$169,$G$11,$C179,$M$18,U$169)</f>
        <v>98108.6935190736</v>
      </c>
      <c r="V179" s="1" t="n">
        <f aca="true">TABLE($C$169,$G$11,$C179,$M$18,V$169)</f>
        <v>99827.465378039</v>
      </c>
      <c r="W179" s="1" t="n">
        <f aca="true">TABLE($C$169,$G$11,$C179,$M$18,W$169)</f>
        <v>101565.792604456</v>
      </c>
      <c r="X179" s="1" t="n">
        <f aca="true">TABLE($C$169,$G$11,$C179,$M$18,X$169)</f>
        <v>103323.9569981</v>
      </c>
    </row>
    <row r="180" customFormat="false" ht="12.75" hidden="false" customHeight="false" outlineLevel="0" collapsed="false">
      <c r="C180" s="59" t="n">
        <f aca="false">+C179+25</f>
        <v>450</v>
      </c>
      <c r="D180" s="1" t="n">
        <f aca="true">TABLE($C$169,$G$11,$C180,$M$18,D$169)</f>
        <v>72500.6929836941</v>
      </c>
      <c r="E180" s="1" t="n">
        <f aca="true">TABLE($C$169,$G$11,$C180,$M$18,E$169)</f>
        <v>73925.8887966292</v>
      </c>
      <c r="F180" s="1" t="n">
        <f aca="true">TABLE($C$169,$G$11,$C180,$M$18,F$169)</f>
        <v>75366.5043719262</v>
      </c>
      <c r="G180" s="1" t="n">
        <f aca="true">TABLE($C$169,$G$11,$C180,$M$18,G$169)</f>
        <v>76822.7522025245</v>
      </c>
      <c r="H180" s="1" t="n">
        <f aca="true">TABLE($C$169,$G$11,$C180,$M$18,H$169)</f>
        <v>78294.8482759125</v>
      </c>
      <c r="I180" s="1" t="n">
        <f aca="true">TABLE($C$169,$G$11,$C180,$M$18,I$169)</f>
        <v>79783.012139734</v>
      </c>
      <c r="J180" s="1" t="n">
        <f aca="true">TABLE($C$169,$G$11,$C180,$M$18,J$169)</f>
        <v>81287.4669687312</v>
      </c>
      <c r="K180" s="1" t="n">
        <f aca="true">TABLE($C$169,$G$11,$C180,$M$18,K$169)</f>
        <v>82808.4396330436</v>
      </c>
      <c r="L180" s="1" t="n">
        <f aca="true">TABLE($C$169,$G$11,$C180,$M$18,L$169)</f>
        <v>84346.1607679019</v>
      </c>
      <c r="M180" s="1" t="n">
        <f aca="true">TABLE($C$169,$G$11,$C180,$M$18,M$169)</f>
        <v>85900.8648447349</v>
      </c>
      <c r="N180" s="1" t="n">
        <f aca="true">TABLE($C$169,$G$11,$C180,$M$18,N$169)</f>
        <v>87472.7902437308</v>
      </c>
      <c r="O180" s="1" t="n">
        <f aca="true">TABLE($C$169,$G$11,$C180,$M$18,O$169)</f>
        <v>89062.1793278739</v>
      </c>
      <c r="P180" s="1" t="n">
        <f aca="true">TABLE($C$169,$G$11,$C180,$M$18,P$169)</f>
        <v>90669.2785184902</v>
      </c>
      <c r="Q180" s="1" t="n">
        <f aca="true">TABLE($C$169,$G$11,$C180,$M$18,Q$169)</f>
        <v>92294.3383723408</v>
      </c>
      <c r="R180" s="1" t="n">
        <f aca="true">TABLE($C$169,$G$11,$C180,$M$18,R$169)</f>
        <v>93937.6136602808</v>
      </c>
      <c r="S180" s="1" t="n">
        <f aca="true">TABLE($C$169,$G$11,$C180,$M$18,S$169)</f>
        <v>95599.3634475341</v>
      </c>
      <c r="T180" s="1" t="n">
        <f aca="true">TABLE($C$169,$G$11,$C180,$M$18,T$169)</f>
        <v>97279.8511756029</v>
      </c>
      <c r="U180" s="1" t="n">
        <f aca="true">TABLE($C$169,$G$11,$C180,$M$18,U$169)</f>
        <v>98979.3447458541</v>
      </c>
      <c r="V180" s="1" t="n">
        <f aca="true">TABLE($C$169,$G$11,$C180,$M$18,V$169)</f>
        <v>100698.116604819</v>
      </c>
      <c r="W180" s="1" t="n">
        <f aca="true">TABLE($C$169,$G$11,$C180,$M$18,W$169)</f>
        <v>102436.443831237</v>
      </c>
      <c r="X180" s="1" t="n">
        <f aca="true">TABLE($C$169,$G$11,$C180,$M$18,X$169)</f>
        <v>104194.60822488</v>
      </c>
    </row>
    <row r="181" customFormat="false" ht="12.75" hidden="false" customHeight="false" outlineLevel="0" collapsed="false">
      <c r="C181" s="59" t="n">
        <f aca="false">+C180+25</f>
        <v>475</v>
      </c>
      <c r="D181" s="1" t="n">
        <f aca="true">TABLE($C$169,$G$11,$C181,$M$18,D$169)</f>
        <v>73374.387782305</v>
      </c>
      <c r="E181" s="1" t="n">
        <f aca="true">TABLE($C$169,$G$11,$C181,$M$18,E$169)</f>
        <v>74799.5835952402</v>
      </c>
      <c r="F181" s="1" t="n">
        <f aca="true">TABLE($C$169,$G$11,$C181,$M$18,F$169)</f>
        <v>76240.1991705372</v>
      </c>
      <c r="G181" s="1" t="n">
        <f aca="true">TABLE($C$169,$G$11,$C181,$M$18,G$169)</f>
        <v>77696.4470011355</v>
      </c>
      <c r="H181" s="1" t="n">
        <f aca="true">TABLE($C$169,$G$11,$C181,$M$18,H$169)</f>
        <v>79168.5430745235</v>
      </c>
      <c r="I181" s="1" t="n">
        <f aca="true">TABLE($C$169,$G$11,$C181,$M$18,I$169)</f>
        <v>80656.706938345</v>
      </c>
      <c r="J181" s="1" t="n">
        <f aca="true">TABLE($C$169,$G$11,$C181,$M$18,J$169)</f>
        <v>82161.1617673422</v>
      </c>
      <c r="K181" s="1" t="n">
        <f aca="true">TABLE($C$169,$G$11,$C181,$M$18,K$169)</f>
        <v>83682.1344316546</v>
      </c>
      <c r="L181" s="1" t="n">
        <f aca="true">TABLE($C$169,$G$11,$C181,$M$18,L$169)</f>
        <v>85219.8555665129</v>
      </c>
      <c r="M181" s="1" t="n">
        <f aca="true">TABLE($C$169,$G$11,$C181,$M$18,M$169)</f>
        <v>86774.5596433459</v>
      </c>
      <c r="N181" s="1" t="n">
        <f aca="true">TABLE($C$169,$G$11,$C181,$M$18,N$169)</f>
        <v>88346.4850423418</v>
      </c>
      <c r="O181" s="1" t="n">
        <f aca="true">TABLE($C$169,$G$11,$C181,$M$18,O$169)</f>
        <v>89935.8741264849</v>
      </c>
      <c r="P181" s="1" t="n">
        <f aca="true">TABLE($C$169,$G$11,$C181,$M$18,P$169)</f>
        <v>91542.9733171013</v>
      </c>
      <c r="Q181" s="1" t="n">
        <f aca="true">TABLE($C$169,$G$11,$C181,$M$18,Q$169)</f>
        <v>93168.0331709518</v>
      </c>
      <c r="R181" s="1" t="n">
        <f aca="true">TABLE($C$169,$G$11,$C181,$M$18,R$169)</f>
        <v>94811.3084588918</v>
      </c>
      <c r="S181" s="1" t="n">
        <f aca="true">TABLE($C$169,$G$11,$C181,$M$18,S$169)</f>
        <v>96473.0582461451</v>
      </c>
      <c r="T181" s="1" t="n">
        <f aca="true">TABLE($C$169,$G$11,$C181,$M$18,T$169)</f>
        <v>98153.5459742139</v>
      </c>
      <c r="U181" s="1" t="n">
        <f aca="true">TABLE($C$169,$G$11,$C181,$M$18,U$169)</f>
        <v>99853.0395444651</v>
      </c>
      <c r="V181" s="1" t="n">
        <f aca="true">TABLE($C$169,$G$11,$C181,$M$18,V$169)</f>
        <v>101571.81140343</v>
      </c>
      <c r="W181" s="1" t="n">
        <f aca="true">TABLE($C$169,$G$11,$C181,$M$18,W$169)</f>
        <v>103310.138629848</v>
      </c>
      <c r="X181" s="1" t="n">
        <f aca="true">TABLE($C$169,$G$11,$C181,$M$18,X$169)</f>
        <v>105068.303023491</v>
      </c>
    </row>
    <row r="182" customFormat="false" ht="12.75" hidden="false" customHeight="false" outlineLevel="0" collapsed="false">
      <c r="C182" s="59" t="n">
        <f aca="false">+C181+25</f>
        <v>500</v>
      </c>
      <c r="D182" s="1" t="n">
        <f aca="true">TABLE($C$169,$G$11,$C182,$M$18,D$169)</f>
        <v>74251.1398525914</v>
      </c>
      <c r="E182" s="1" t="n">
        <f aca="true">TABLE($C$169,$G$11,$C182,$M$18,E$169)</f>
        <v>75676.3356655264</v>
      </c>
      <c r="F182" s="1" t="n">
        <f aca="true">TABLE($C$169,$G$11,$C182,$M$18,F$169)</f>
        <v>77116.9512408235</v>
      </c>
      <c r="G182" s="1" t="n">
        <f aca="true">TABLE($C$169,$G$11,$C182,$M$18,G$169)</f>
        <v>78573.1990714218</v>
      </c>
      <c r="H182" s="1" t="n">
        <f aca="true">TABLE($C$169,$G$11,$C182,$M$18,H$169)</f>
        <v>80045.2951448098</v>
      </c>
      <c r="I182" s="1" t="n">
        <f aca="true">TABLE($C$169,$G$11,$C182,$M$18,I$169)</f>
        <v>81533.4590086313</v>
      </c>
      <c r="J182" s="1" t="n">
        <f aca="true">TABLE($C$169,$G$11,$C182,$M$18,J$169)</f>
        <v>83037.9138376285</v>
      </c>
      <c r="K182" s="1" t="n">
        <f aca="true">TABLE($C$169,$G$11,$C182,$M$18,K$169)</f>
        <v>84558.8865019409</v>
      </c>
      <c r="L182" s="1" t="n">
        <f aca="true">TABLE($C$169,$G$11,$C182,$M$18,L$169)</f>
        <v>86096.6076367992</v>
      </c>
      <c r="M182" s="1" t="n">
        <f aca="true">TABLE($C$169,$G$11,$C182,$M$18,M$169)</f>
        <v>87651.3117136322</v>
      </c>
      <c r="N182" s="1" t="n">
        <f aca="true">TABLE($C$169,$G$11,$C182,$M$18,N$169)</f>
        <v>89223.2371126281</v>
      </c>
      <c r="O182" s="1" t="n">
        <f aca="true">TABLE($C$169,$G$11,$C182,$M$18,O$169)</f>
        <v>90812.6261967712</v>
      </c>
      <c r="P182" s="1" t="n">
        <f aca="true">TABLE($C$169,$G$11,$C182,$M$18,P$169)</f>
        <v>92419.7253873876</v>
      </c>
      <c r="Q182" s="1" t="n">
        <f aca="true">TABLE($C$169,$G$11,$C182,$M$18,Q$169)</f>
        <v>94044.7852412381</v>
      </c>
      <c r="R182" s="1" t="n">
        <f aca="true">TABLE($C$169,$G$11,$C182,$M$18,R$169)</f>
        <v>95688.0605291781</v>
      </c>
      <c r="S182" s="1" t="n">
        <f aca="true">TABLE($C$169,$G$11,$C182,$M$18,S$169)</f>
        <v>97349.8103164314</v>
      </c>
      <c r="T182" s="1" t="n">
        <f aca="true">TABLE($C$169,$G$11,$C182,$M$18,T$169)</f>
        <v>99030.2980445002</v>
      </c>
      <c r="U182" s="1" t="n">
        <f aca="true">TABLE($C$169,$G$11,$C182,$M$18,U$169)</f>
        <v>100729.791614751</v>
      </c>
      <c r="V182" s="1" t="n">
        <f aca="true">TABLE($C$169,$G$11,$C182,$M$18,V$169)</f>
        <v>102448.563473717</v>
      </c>
      <c r="W182" s="1" t="n">
        <f aca="true">TABLE($C$169,$G$11,$C182,$M$18,W$169)</f>
        <v>104186.890700134</v>
      </c>
      <c r="X182" s="1" t="n">
        <f aca="true">TABLE($C$169,$G$11,$C182,$M$18,X$169)</f>
        <v>105945.055093777</v>
      </c>
    </row>
    <row r="183" customFormat="false" ht="12.75" hidden="false" customHeight="false" outlineLevel="0" collapsed="false">
      <c r="C183" s="59" t="n">
        <f aca="false">+C182+25</f>
        <v>525</v>
      </c>
      <c r="D183" s="1" t="n">
        <f aca="true">TABLE($C$169,$G$11,$C183,$M$18,D$169)</f>
        <v>75130.9629653346</v>
      </c>
      <c r="E183" s="1" t="n">
        <f aca="true">TABLE($C$169,$G$11,$C183,$M$18,E$169)</f>
        <v>76556.1587782697</v>
      </c>
      <c r="F183" s="1" t="n">
        <f aca="true">TABLE($C$169,$G$11,$C183,$M$18,F$169)</f>
        <v>77996.7743535667</v>
      </c>
      <c r="G183" s="1" t="n">
        <f aca="true">TABLE($C$169,$G$11,$C183,$M$18,G$169)</f>
        <v>79453.022184165</v>
      </c>
      <c r="H183" s="1" t="n">
        <f aca="true">TABLE($C$169,$G$11,$C183,$M$18,H$169)</f>
        <v>80925.118257553</v>
      </c>
      <c r="I183" s="1" t="n">
        <f aca="true">TABLE($C$169,$G$11,$C183,$M$18,I$169)</f>
        <v>82413.2821213745</v>
      </c>
      <c r="J183" s="1" t="n">
        <f aca="true">TABLE($C$169,$G$11,$C183,$M$18,J$169)</f>
        <v>83917.7369503717</v>
      </c>
      <c r="K183" s="1" t="n">
        <f aca="true">TABLE($C$169,$G$11,$C183,$M$18,K$169)</f>
        <v>85438.7096146841</v>
      </c>
      <c r="L183" s="1" t="n">
        <f aca="true">TABLE($C$169,$G$11,$C183,$M$18,L$169)</f>
        <v>86976.4307495424</v>
      </c>
      <c r="M183" s="1" t="n">
        <f aca="true">TABLE($C$169,$G$11,$C183,$M$18,M$169)</f>
        <v>88531.1348263754</v>
      </c>
      <c r="N183" s="1" t="n">
        <f aca="true">TABLE($C$169,$G$11,$C183,$M$18,N$169)</f>
        <v>90103.0602253713</v>
      </c>
      <c r="O183" s="1" t="n">
        <f aca="true">TABLE($C$169,$G$11,$C183,$M$18,O$169)</f>
        <v>91692.4493095144</v>
      </c>
      <c r="P183" s="1" t="n">
        <f aca="true">TABLE($C$169,$G$11,$C183,$M$18,P$169)</f>
        <v>93299.5485001308</v>
      </c>
      <c r="Q183" s="1" t="n">
        <f aca="true">TABLE($C$169,$G$11,$C183,$M$18,Q$169)</f>
        <v>94924.6083539813</v>
      </c>
      <c r="R183" s="1" t="n">
        <f aca="true">TABLE($C$169,$G$11,$C183,$M$18,R$169)</f>
        <v>96567.8836419214</v>
      </c>
      <c r="S183" s="1" t="n">
        <f aca="true">TABLE($C$169,$G$11,$C183,$M$18,S$169)</f>
        <v>98229.6334291746</v>
      </c>
      <c r="T183" s="1" t="n">
        <f aca="true">TABLE($C$169,$G$11,$C183,$M$18,T$169)</f>
        <v>99910.1211572434</v>
      </c>
      <c r="U183" s="1" t="n">
        <f aca="true">TABLE($C$169,$G$11,$C183,$M$18,U$169)</f>
        <v>101609.614727495</v>
      </c>
      <c r="V183" s="1" t="n">
        <f aca="true">TABLE($C$169,$G$11,$C183,$M$18,V$169)</f>
        <v>103328.38658646</v>
      </c>
      <c r="W183" s="1" t="n">
        <f aca="true">TABLE($C$169,$G$11,$C183,$M$18,W$169)</f>
        <v>105066.713812877</v>
      </c>
      <c r="X183" s="1" t="n">
        <f aca="true">TABLE($C$169,$G$11,$C183,$M$18,X$169)</f>
        <v>106824.878206521</v>
      </c>
    </row>
    <row r="184" customFormat="false" ht="12.75" hidden="false" customHeight="false" outlineLevel="0" collapsed="false">
      <c r="C184" s="59" t="n">
        <f aca="false">+C183+25</f>
        <v>550</v>
      </c>
      <c r="D184" s="1" t="n">
        <f aca="true">TABLE($C$169,$G$11,$C184,$M$18,D$169)</f>
        <v>76013.870962649</v>
      </c>
      <c r="E184" s="1" t="n">
        <f aca="true">TABLE($C$169,$G$11,$C184,$M$18,E$169)</f>
        <v>77439.0667755841</v>
      </c>
      <c r="F184" s="1" t="n">
        <f aca="true">TABLE($C$169,$G$11,$C184,$M$18,F$169)</f>
        <v>78879.6823508811</v>
      </c>
      <c r="G184" s="1" t="n">
        <f aca="true">TABLE($C$169,$G$11,$C184,$M$18,G$169)</f>
        <v>80335.9301814795</v>
      </c>
      <c r="H184" s="1" t="n">
        <f aca="true">TABLE($C$169,$G$11,$C184,$M$18,H$169)</f>
        <v>81808.0262548675</v>
      </c>
      <c r="I184" s="1" t="n">
        <f aca="true">TABLE($C$169,$G$11,$C184,$M$18,I$169)</f>
        <v>83296.1901186889</v>
      </c>
      <c r="J184" s="1" t="n">
        <f aca="true">TABLE($C$169,$G$11,$C184,$M$18,J$169)</f>
        <v>84800.6449476862</v>
      </c>
      <c r="K184" s="1" t="n">
        <f aca="true">TABLE($C$169,$G$11,$C184,$M$18,K$169)</f>
        <v>86321.6176119986</v>
      </c>
      <c r="L184" s="1" t="n">
        <f aca="true">TABLE($C$169,$G$11,$C184,$M$18,L$169)</f>
        <v>87859.3387468568</v>
      </c>
      <c r="M184" s="1" t="n">
        <f aca="true">TABLE($C$169,$G$11,$C184,$M$18,M$169)</f>
        <v>89414.0428236898</v>
      </c>
      <c r="N184" s="1" t="n">
        <f aca="true">TABLE($C$169,$G$11,$C184,$M$18,N$169)</f>
        <v>90985.9682226857</v>
      </c>
      <c r="O184" s="1" t="n">
        <f aca="true">TABLE($C$169,$G$11,$C184,$M$18,O$169)</f>
        <v>92575.3573068288</v>
      </c>
      <c r="P184" s="1" t="n">
        <f aca="true">TABLE($C$169,$G$11,$C184,$M$18,P$169)</f>
        <v>94182.4564974452</v>
      </c>
      <c r="Q184" s="1" t="n">
        <f aca="true">TABLE($C$169,$G$11,$C184,$M$18,Q$169)</f>
        <v>95807.5163512957</v>
      </c>
      <c r="R184" s="1" t="n">
        <f aca="true">TABLE($C$169,$G$11,$C184,$M$18,R$169)</f>
        <v>97450.7916392358</v>
      </c>
      <c r="S184" s="1" t="n">
        <f aca="true">TABLE($C$169,$G$11,$C184,$M$18,S$169)</f>
        <v>99112.541426489</v>
      </c>
      <c r="T184" s="1" t="n">
        <f aca="true">TABLE($C$169,$G$11,$C184,$M$18,T$169)</f>
        <v>100793.029154558</v>
      </c>
      <c r="U184" s="1" t="n">
        <f aca="true">TABLE($C$169,$G$11,$C184,$M$18,U$169)</f>
        <v>102492.522724809</v>
      </c>
      <c r="V184" s="1" t="n">
        <f aca="true">TABLE($C$169,$G$11,$C184,$M$18,V$169)</f>
        <v>104211.294583774</v>
      </c>
      <c r="W184" s="1" t="n">
        <f aca="true">TABLE($C$169,$G$11,$C184,$M$18,W$169)</f>
        <v>105949.621810192</v>
      </c>
      <c r="X184" s="1" t="n">
        <f aca="true">TABLE($C$169,$G$11,$C184,$M$18,X$169)</f>
        <v>107707.786203835</v>
      </c>
    </row>
    <row r="185" customFormat="false" ht="12.75" hidden="false" customHeight="false" outlineLevel="0" collapsed="false">
      <c r="C185" s="59" t="n">
        <f aca="false">+C184+25</f>
        <v>575</v>
      </c>
      <c r="D185" s="1" t="n">
        <f aca="true">TABLE($C$169,$G$11,$C185,$M$18,D$169)</f>
        <v>76899.8777583785</v>
      </c>
      <c r="E185" s="1" t="n">
        <f aca="true">TABLE($C$169,$G$11,$C185,$M$18,E$169)</f>
        <v>78325.0735713135</v>
      </c>
      <c r="F185" s="1" t="n">
        <f aca="true">TABLE($C$169,$G$11,$C185,$M$18,F$169)</f>
        <v>79765.6891466106</v>
      </c>
      <c r="G185" s="1" t="n">
        <f aca="true">TABLE($C$169,$G$11,$C185,$M$18,G$169)</f>
        <v>81221.9369772089</v>
      </c>
      <c r="H185" s="1" t="n">
        <f aca="true">TABLE($C$169,$G$11,$C185,$M$18,H$169)</f>
        <v>82694.0330505969</v>
      </c>
      <c r="I185" s="1" t="n">
        <f aca="true">TABLE($C$169,$G$11,$C185,$M$18,I$169)</f>
        <v>84182.1969144184</v>
      </c>
      <c r="J185" s="1" t="n">
        <f aca="true">TABLE($C$169,$G$11,$C185,$M$18,J$169)</f>
        <v>85686.6517434156</v>
      </c>
      <c r="K185" s="1" t="n">
        <f aca="true">TABLE($C$169,$G$11,$C185,$M$18,K$169)</f>
        <v>87207.624407728</v>
      </c>
      <c r="L185" s="1" t="n">
        <f aca="true">TABLE($C$169,$G$11,$C185,$M$18,L$169)</f>
        <v>88745.3455425863</v>
      </c>
      <c r="M185" s="1" t="n">
        <f aca="true">TABLE($C$169,$G$11,$C185,$M$18,M$169)</f>
        <v>90300.0496194193</v>
      </c>
      <c r="N185" s="1" t="n">
        <f aca="true">TABLE($C$169,$G$11,$C185,$M$18,N$169)</f>
        <v>91871.9750184152</v>
      </c>
      <c r="O185" s="1" t="n">
        <f aca="true">TABLE($C$169,$G$11,$C185,$M$18,O$169)</f>
        <v>93461.3641025583</v>
      </c>
      <c r="P185" s="1" t="n">
        <f aca="true">TABLE($C$169,$G$11,$C185,$M$18,P$169)</f>
        <v>95068.4632931747</v>
      </c>
      <c r="Q185" s="1" t="n">
        <f aca="true">TABLE($C$169,$G$11,$C185,$M$18,Q$169)</f>
        <v>96693.5231470252</v>
      </c>
      <c r="R185" s="1" t="n">
        <f aca="true">TABLE($C$169,$G$11,$C185,$M$18,R$169)</f>
        <v>98336.7984349652</v>
      </c>
      <c r="S185" s="1" t="n">
        <f aca="true">TABLE($C$169,$G$11,$C185,$M$18,S$169)</f>
        <v>99998.5482222185</v>
      </c>
      <c r="T185" s="1" t="n">
        <f aca="true">TABLE($C$169,$G$11,$C185,$M$18,T$169)</f>
        <v>101679.035950287</v>
      </c>
      <c r="U185" s="1" t="n">
        <f aca="true">TABLE($C$169,$G$11,$C185,$M$18,U$169)</f>
        <v>103378.529520538</v>
      </c>
      <c r="V185" s="1" t="n">
        <f aca="true">TABLE($C$169,$G$11,$C185,$M$18,V$169)</f>
        <v>105097.301379504</v>
      </c>
      <c r="W185" s="1" t="n">
        <f aca="true">TABLE($C$169,$G$11,$C185,$M$18,W$169)</f>
        <v>106835.628605921</v>
      </c>
      <c r="X185" s="1" t="n">
        <f aca="true">TABLE($C$169,$G$11,$C185,$M$18,X$169)</f>
        <v>108593.792999565</v>
      </c>
    </row>
    <row r="186" customFormat="false" ht="12.75" hidden="false" customHeight="false" outlineLevel="0" collapsed="false">
      <c r="C186" s="59" t="n">
        <f aca="false">+C185+25</f>
        <v>600</v>
      </c>
      <c r="D186" s="1" t="n">
        <f aca="true">TABLE($C$169,$G$11,$C186,$M$18,D$169)</f>
        <v>77788.9973384954</v>
      </c>
      <c r="E186" s="1" t="n">
        <f aca="true">TABLE($C$169,$G$11,$C186,$M$18,E$169)</f>
        <v>79214.1931514305</v>
      </c>
      <c r="F186" s="1" t="n">
        <f aca="true">TABLE($C$169,$G$11,$C186,$M$18,F$169)</f>
        <v>80654.8087267275</v>
      </c>
      <c r="G186" s="1" t="n">
        <f aca="true">TABLE($C$169,$G$11,$C186,$M$18,G$169)</f>
        <v>82111.0565573259</v>
      </c>
      <c r="H186" s="1" t="n">
        <f aca="true">TABLE($C$169,$G$11,$C186,$M$18,H$169)</f>
        <v>83583.1526307138</v>
      </c>
      <c r="I186" s="1" t="n">
        <f aca="true">TABLE($C$169,$G$11,$C186,$M$18,I$169)</f>
        <v>85071.3164945353</v>
      </c>
      <c r="J186" s="1" t="n">
        <f aca="true">TABLE($C$169,$G$11,$C186,$M$18,J$169)</f>
        <v>86575.7713235325</v>
      </c>
      <c r="K186" s="1" t="n">
        <f aca="true">TABLE($C$169,$G$11,$C186,$M$18,K$169)</f>
        <v>88096.7439878449</v>
      </c>
      <c r="L186" s="1" t="n">
        <f aca="true">TABLE($C$169,$G$11,$C186,$M$18,L$169)</f>
        <v>89634.4651227032</v>
      </c>
      <c r="M186" s="1" t="n">
        <f aca="true">TABLE($C$169,$G$11,$C186,$M$18,M$169)</f>
        <v>91189.1691995362</v>
      </c>
      <c r="N186" s="1" t="n">
        <f aca="true">TABLE($C$169,$G$11,$C186,$M$18,N$169)</f>
        <v>92761.0945985321</v>
      </c>
      <c r="O186" s="1" t="n">
        <f aca="true">TABLE($C$169,$G$11,$C186,$M$18,O$169)</f>
        <v>94350.4836826752</v>
      </c>
      <c r="P186" s="1" t="n">
        <f aca="true">TABLE($C$169,$G$11,$C186,$M$18,P$169)</f>
        <v>95957.5828732916</v>
      </c>
      <c r="Q186" s="1" t="n">
        <f aca="true">TABLE($C$169,$G$11,$C186,$M$18,Q$169)</f>
        <v>97582.6427271421</v>
      </c>
      <c r="R186" s="1" t="n">
        <f aca="true">TABLE($C$169,$G$11,$C186,$M$18,R$169)</f>
        <v>99225.9180150822</v>
      </c>
      <c r="S186" s="1" t="n">
        <f aca="true">TABLE($C$169,$G$11,$C186,$M$18,S$169)</f>
        <v>100887.667802335</v>
      </c>
      <c r="T186" s="1" t="n">
        <f aca="true">TABLE($C$169,$G$11,$C186,$M$18,T$169)</f>
        <v>102568.155530404</v>
      </c>
      <c r="U186" s="1" t="n">
        <f aca="true">TABLE($C$169,$G$11,$C186,$M$18,U$169)</f>
        <v>104267.649100655</v>
      </c>
      <c r="V186" s="1" t="n">
        <f aca="true">TABLE($C$169,$G$11,$C186,$M$18,V$169)</f>
        <v>105986.420959621</v>
      </c>
      <c r="W186" s="1" t="n">
        <f aca="true">TABLE($C$169,$G$11,$C186,$M$18,W$169)</f>
        <v>107724.748186038</v>
      </c>
      <c r="X186" s="1" t="n">
        <f aca="true">TABLE($C$169,$G$11,$C186,$M$18,X$169)</f>
        <v>109482.912579681</v>
      </c>
    </row>
    <row r="187" customFormat="false" ht="12.75" hidden="false" customHeight="false" outlineLevel="0" collapsed="false">
      <c r="C187" s="59" t="n">
        <f aca="false">+C186+25</f>
        <v>625</v>
      </c>
      <c r="D187" s="1" t="n">
        <f aca="true">TABLE($C$169,$G$11,$C187,$M$18,D$169)</f>
        <v>78681.2437615067</v>
      </c>
      <c r="E187" s="1" t="n">
        <f aca="true">TABLE($C$169,$G$11,$C187,$M$18,E$169)</f>
        <v>80106.4395744418</v>
      </c>
      <c r="F187" s="1" t="n">
        <f aca="true">TABLE($C$169,$G$11,$C187,$M$18,F$169)</f>
        <v>81547.0551497388</v>
      </c>
      <c r="G187" s="1" t="n">
        <f aca="true">TABLE($C$169,$G$11,$C187,$M$18,G$169)</f>
        <v>83003.3029803372</v>
      </c>
      <c r="H187" s="1" t="n">
        <f aca="true">TABLE($C$169,$G$11,$C187,$M$18,H$169)</f>
        <v>84475.3990537252</v>
      </c>
      <c r="I187" s="1" t="n">
        <f aca="true">TABLE($C$169,$G$11,$C187,$M$18,I$169)</f>
        <v>85963.5629175466</v>
      </c>
      <c r="J187" s="1" t="n">
        <f aca="true">TABLE($C$169,$G$11,$C187,$M$18,J$169)</f>
        <v>87468.0177465439</v>
      </c>
      <c r="K187" s="1" t="n">
        <f aca="true">TABLE($C$169,$G$11,$C187,$M$18,K$169)</f>
        <v>88988.9904108563</v>
      </c>
      <c r="L187" s="1" t="n">
        <f aca="true">TABLE($C$169,$G$11,$C187,$M$18,L$169)</f>
        <v>90526.7115457145</v>
      </c>
      <c r="M187" s="1" t="n">
        <f aca="true">TABLE($C$169,$G$11,$C187,$M$18,M$169)</f>
        <v>92081.4156225475</v>
      </c>
      <c r="N187" s="1" t="n">
        <f aca="true">TABLE($C$169,$G$11,$C187,$M$18,N$169)</f>
        <v>93653.3410215434</v>
      </c>
      <c r="O187" s="1" t="n">
        <f aca="true">TABLE($C$169,$G$11,$C187,$M$18,O$169)</f>
        <v>95242.7301056865</v>
      </c>
      <c r="P187" s="1" t="n">
        <f aca="true">TABLE($C$169,$G$11,$C187,$M$18,P$169)</f>
        <v>96849.8292963029</v>
      </c>
      <c r="Q187" s="1" t="n">
        <f aca="true">TABLE($C$169,$G$11,$C187,$M$18,Q$169)</f>
        <v>98474.8891501535</v>
      </c>
      <c r="R187" s="1" t="n">
        <f aca="true">TABLE($C$169,$G$11,$C187,$M$18,R$169)</f>
        <v>100118.164438093</v>
      </c>
      <c r="S187" s="1" t="n">
        <f aca="true">TABLE($C$169,$G$11,$C187,$M$18,S$169)</f>
        <v>101779.914225347</v>
      </c>
      <c r="T187" s="1" t="n">
        <f aca="true">TABLE($C$169,$G$11,$C187,$M$18,T$169)</f>
        <v>103460.401953416</v>
      </c>
      <c r="U187" s="1" t="n">
        <f aca="true">TABLE($C$169,$G$11,$C187,$M$18,U$169)</f>
        <v>105159.895523667</v>
      </c>
      <c r="V187" s="1" t="n">
        <f aca="true">TABLE($C$169,$G$11,$C187,$M$18,V$169)</f>
        <v>106878.667382632</v>
      </c>
      <c r="W187" s="1" t="n">
        <f aca="true">TABLE($C$169,$G$11,$C187,$M$18,W$169)</f>
        <v>108616.994609049</v>
      </c>
      <c r="X187" s="1" t="n">
        <f aca="true">TABLE($C$169,$G$11,$C187,$M$18,X$169)</f>
        <v>110375.159002693</v>
      </c>
    </row>
    <row r="188" customFormat="false" ht="12.75" hidden="false" customHeight="false" outlineLevel="0" collapsed="false">
      <c r="C188" s="59" t="n">
        <f aca="false">+C187+25</f>
        <v>650</v>
      </c>
      <c r="D188" s="1" t="n">
        <f aca="true">TABLE($C$169,$G$11,$C188,$M$18,D$169)</f>
        <v>79576.6311588523</v>
      </c>
      <c r="E188" s="1" t="n">
        <f aca="true">TABLE($C$169,$G$11,$C188,$M$18,E$169)</f>
        <v>81001.8269717874</v>
      </c>
      <c r="F188" s="1" t="n">
        <f aca="true">TABLE($C$169,$G$11,$C188,$M$18,F$169)</f>
        <v>82442.4425470844</v>
      </c>
      <c r="G188" s="1" t="n">
        <f aca="true">TABLE($C$169,$G$11,$C188,$M$18,G$169)</f>
        <v>83898.6903776828</v>
      </c>
      <c r="H188" s="1" t="n">
        <f aca="true">TABLE($C$169,$G$11,$C188,$M$18,H$169)</f>
        <v>85370.7864510708</v>
      </c>
      <c r="I188" s="1" t="n">
        <f aca="true">TABLE($C$169,$G$11,$C188,$M$18,I$169)</f>
        <v>86858.9503148922</v>
      </c>
      <c r="J188" s="1" t="n">
        <f aca="true">TABLE($C$169,$G$11,$C188,$M$18,J$169)</f>
        <v>88363.4051438895</v>
      </c>
      <c r="K188" s="1" t="n">
        <f aca="true">TABLE($C$169,$G$11,$C188,$M$18,K$169)</f>
        <v>89884.3778082019</v>
      </c>
      <c r="L188" s="1" t="n">
        <f aca="true">TABLE($C$169,$G$11,$C188,$M$18,L$169)</f>
        <v>91422.0989430602</v>
      </c>
      <c r="M188" s="1" t="n">
        <f aca="true">TABLE($C$169,$G$11,$C188,$M$18,M$169)</f>
        <v>92976.8030198931</v>
      </c>
      <c r="N188" s="1" t="n">
        <f aca="true">TABLE($C$169,$G$11,$C188,$M$18,N$169)</f>
        <v>94548.7284188891</v>
      </c>
      <c r="O188" s="1" t="n">
        <f aca="true">TABLE($C$169,$G$11,$C188,$M$18,O$169)</f>
        <v>96138.1175030321</v>
      </c>
      <c r="P188" s="1" t="n">
        <f aca="true">TABLE($C$169,$G$11,$C188,$M$18,P$169)</f>
        <v>97745.2166936485</v>
      </c>
      <c r="Q188" s="1" t="n">
        <f aca="true">TABLE($C$169,$G$11,$C188,$M$18,Q$169)</f>
        <v>99370.2765474991</v>
      </c>
      <c r="R188" s="1" t="n">
        <f aca="true">TABLE($C$169,$G$11,$C188,$M$18,R$169)</f>
        <v>101013.551835439</v>
      </c>
      <c r="S188" s="1" t="n">
        <f aca="true">TABLE($C$169,$G$11,$C188,$M$18,S$169)</f>
        <v>102675.301622692</v>
      </c>
      <c r="T188" s="1" t="n">
        <f aca="true">TABLE($C$169,$G$11,$C188,$M$18,T$169)</f>
        <v>104355.789350761</v>
      </c>
      <c r="U188" s="1" t="n">
        <f aca="true">TABLE($C$169,$G$11,$C188,$M$18,U$169)</f>
        <v>106055.282921012</v>
      </c>
      <c r="V188" s="1" t="n">
        <f aca="true">TABLE($C$169,$G$11,$C188,$M$18,V$169)</f>
        <v>107774.054779978</v>
      </c>
      <c r="W188" s="1" t="n">
        <f aca="true">TABLE($C$169,$G$11,$C188,$M$18,W$169)</f>
        <v>109512.382006395</v>
      </c>
      <c r="X188" s="1" t="n">
        <f aca="true">TABLE($C$169,$G$11,$C188,$M$18,X$169)</f>
        <v>111270.546400038</v>
      </c>
    </row>
    <row r="189" customFormat="false" ht="12.75" hidden="false" customHeight="false" outlineLevel="0" collapsed="false">
      <c r="C189" s="59" t="n">
        <f aca="false">+C188+25</f>
        <v>675</v>
      </c>
      <c r="D189" s="1" t="n">
        <f aca="true">TABLE($C$169,$G$11,$C189,$M$18,D$169)</f>
        <v>80475.1737353156</v>
      </c>
      <c r="E189" s="1" t="n">
        <f aca="true">TABLE($C$169,$G$11,$C189,$M$18,E$169)</f>
        <v>81900.3695482507</v>
      </c>
      <c r="F189" s="1" t="n">
        <f aca="true">TABLE($C$169,$G$11,$C189,$M$18,F$169)</f>
        <v>83340.9851235478</v>
      </c>
      <c r="G189" s="1" t="n">
        <f aca="true">TABLE($C$169,$G$11,$C189,$M$18,G$169)</f>
        <v>84797.2329541461</v>
      </c>
      <c r="H189" s="1" t="n">
        <f aca="true">TABLE($C$169,$G$11,$C189,$M$18,H$169)</f>
        <v>86269.3290275341</v>
      </c>
      <c r="I189" s="1" t="n">
        <f aca="true">TABLE($C$169,$G$11,$C189,$M$18,I$169)</f>
        <v>87757.4928913555</v>
      </c>
      <c r="J189" s="1" t="n">
        <f aca="true">TABLE($C$169,$G$11,$C189,$M$18,J$169)</f>
        <v>89261.9477203528</v>
      </c>
      <c r="K189" s="1" t="n">
        <f aca="true">TABLE($C$169,$G$11,$C189,$M$18,K$169)</f>
        <v>90782.9203846652</v>
      </c>
      <c r="L189" s="1" t="n">
        <f aca="true">TABLE($C$169,$G$11,$C189,$M$18,L$169)</f>
        <v>92320.6415195235</v>
      </c>
      <c r="M189" s="1" t="n">
        <f aca="true">TABLE($C$169,$G$11,$C189,$M$18,M$169)</f>
        <v>93875.3455963564</v>
      </c>
      <c r="N189" s="1" t="n">
        <f aca="true">TABLE($C$169,$G$11,$C189,$M$18,N$169)</f>
        <v>95447.2709953523</v>
      </c>
      <c r="O189" s="1" t="n">
        <f aca="true">TABLE($C$169,$G$11,$C189,$M$18,O$169)</f>
        <v>97036.6600794954</v>
      </c>
      <c r="P189" s="1" t="n">
        <f aca="true">TABLE($C$169,$G$11,$C189,$M$18,P$169)</f>
        <v>98643.7592701118</v>
      </c>
      <c r="Q189" s="1" t="n">
        <f aca="true">TABLE($C$169,$G$11,$C189,$M$18,Q$169)</f>
        <v>100268.819123962</v>
      </c>
      <c r="R189" s="1" t="n">
        <f aca="true">TABLE($C$169,$G$11,$C189,$M$18,R$169)</f>
        <v>101912.094411902</v>
      </c>
      <c r="S189" s="1" t="n">
        <f aca="true">TABLE($C$169,$G$11,$C189,$M$18,S$169)</f>
        <v>103573.844199156</v>
      </c>
      <c r="T189" s="1" t="n">
        <f aca="true">TABLE($C$169,$G$11,$C189,$M$18,T$169)</f>
        <v>105254.331927224</v>
      </c>
      <c r="U189" s="1" t="n">
        <f aca="true">TABLE($C$169,$G$11,$C189,$M$18,U$169)</f>
        <v>106953.825497476</v>
      </c>
      <c r="V189" s="1" t="n">
        <f aca="true">TABLE($C$169,$G$11,$C189,$M$18,V$169)</f>
        <v>108672.597356441</v>
      </c>
      <c r="W189" s="1" t="n">
        <f aca="true">TABLE($C$169,$G$11,$C189,$M$18,W$169)</f>
        <v>110410.924582858</v>
      </c>
      <c r="X189" s="1" t="n">
        <f aca="true">TABLE($C$169,$G$11,$C189,$M$18,X$169)</f>
        <v>112169.088976502</v>
      </c>
    </row>
    <row r="190" customFormat="false" ht="12.75" hidden="false" customHeight="false" outlineLevel="0" collapsed="false">
      <c r="C190" s="59" t="n">
        <f aca="false">+C189+25</f>
        <v>700</v>
      </c>
      <c r="D190" s="1" t="n">
        <f aca="true">TABLE($C$169,$G$11,$C190,$M$18,D$169)</f>
        <v>81376.8857694316</v>
      </c>
      <c r="E190" s="1" t="n">
        <f aca="true">TABLE($C$169,$G$11,$C190,$M$18,E$169)</f>
        <v>82802.0815823667</v>
      </c>
      <c r="F190" s="1" t="n">
        <f aca="true">TABLE($C$169,$G$11,$C190,$M$18,F$169)</f>
        <v>84242.6971576637</v>
      </c>
      <c r="G190" s="1" t="n">
        <f aca="true">TABLE($C$169,$G$11,$C190,$M$18,G$169)</f>
        <v>85698.944988262</v>
      </c>
      <c r="H190" s="1" t="n">
        <f aca="true">TABLE($C$169,$G$11,$C190,$M$18,H$169)</f>
        <v>87171.04106165</v>
      </c>
      <c r="I190" s="1" t="n">
        <f aca="true">TABLE($C$169,$G$11,$C190,$M$18,I$169)</f>
        <v>88659.2049254715</v>
      </c>
      <c r="J190" s="1" t="n">
        <f aca="true">TABLE($C$169,$G$11,$C190,$M$18,J$169)</f>
        <v>90163.6597544687</v>
      </c>
      <c r="K190" s="1" t="n">
        <f aca="true">TABLE($C$169,$G$11,$C190,$M$18,K$169)</f>
        <v>91684.6324187811</v>
      </c>
      <c r="L190" s="1" t="n">
        <f aca="true">TABLE($C$169,$G$11,$C190,$M$18,L$169)</f>
        <v>93222.3535536394</v>
      </c>
      <c r="M190" s="1" t="n">
        <f aca="true">TABLE($C$169,$G$11,$C190,$M$18,M$169)</f>
        <v>94777.0576304724</v>
      </c>
      <c r="N190" s="1" t="n">
        <f aca="true">TABLE($C$169,$G$11,$C190,$M$18,N$169)</f>
        <v>96348.9830294683</v>
      </c>
      <c r="O190" s="1" t="n">
        <f aca="true">TABLE($C$169,$G$11,$C190,$M$18,O$169)</f>
        <v>97938.3721136114</v>
      </c>
      <c r="P190" s="1" t="n">
        <f aca="true">TABLE($C$169,$G$11,$C190,$M$18,P$169)</f>
        <v>99545.4713042277</v>
      </c>
      <c r="Q190" s="1" t="n">
        <f aca="true">TABLE($C$169,$G$11,$C190,$M$18,Q$169)</f>
        <v>101170.531158078</v>
      </c>
      <c r="R190" s="1" t="n">
        <f aca="true">TABLE($C$169,$G$11,$C190,$M$18,R$169)</f>
        <v>102813.806446018</v>
      </c>
      <c r="S190" s="1" t="n">
        <f aca="true">TABLE($C$169,$G$11,$C190,$M$18,S$169)</f>
        <v>104475.556233272</v>
      </c>
      <c r="T190" s="1" t="n">
        <f aca="true">TABLE($C$169,$G$11,$C190,$M$18,T$169)</f>
        <v>106156.04396134</v>
      </c>
      <c r="U190" s="1" t="n">
        <f aca="true">TABLE($C$169,$G$11,$C190,$M$18,U$169)</f>
        <v>107855.537531592</v>
      </c>
      <c r="V190" s="1" t="n">
        <f aca="true">TABLE($C$169,$G$11,$C190,$M$18,V$169)</f>
        <v>109574.309390557</v>
      </c>
      <c r="W190" s="1" t="n">
        <f aca="true">TABLE($C$169,$G$11,$C190,$M$18,W$169)</f>
        <v>111312.636616974</v>
      </c>
      <c r="X190" s="1" t="n">
        <f aca="true">TABLE($C$169,$G$11,$C190,$M$18,X$169)</f>
        <v>113070.801010618</v>
      </c>
    </row>
    <row r="191" customFormat="false" ht="12.75" hidden="false" customHeight="false" outlineLevel="0" collapsed="false">
      <c r="C191" s="60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customFormat="false" ht="12.75" hidden="false" customHeight="false" outlineLevel="0" collapsed="false">
      <c r="C192" s="60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customFormat="false" ht="12.75" hidden="false" customHeight="false" outlineLevel="0" collapsed="false">
      <c r="C193" s="1"/>
      <c r="D193" s="0" t="s">
        <v>61</v>
      </c>
    </row>
    <row r="194" customFormat="false" ht="12.75" hidden="false" customHeight="false" outlineLevel="0" collapsed="false">
      <c r="B194" s="55" t="s">
        <v>18</v>
      </c>
      <c r="C194" s="56" t="n">
        <f aca="false">Sheet2!AD43</f>
        <v>72901.886266092</v>
      </c>
      <c r="D194" s="61" t="n">
        <v>50</v>
      </c>
      <c r="E194" s="62" t="n">
        <f aca="false">+D194+25</f>
        <v>75</v>
      </c>
      <c r="F194" s="62" t="n">
        <f aca="false">+E194+25</f>
        <v>100</v>
      </c>
      <c r="G194" s="62" t="n">
        <f aca="false">+F194+25</f>
        <v>125</v>
      </c>
      <c r="H194" s="62" t="n">
        <f aca="false">+G194+25</f>
        <v>150</v>
      </c>
      <c r="I194" s="62" t="n">
        <f aca="false">+H194+25</f>
        <v>175</v>
      </c>
      <c r="J194" s="62" t="n">
        <f aca="false">+I194+25</f>
        <v>200</v>
      </c>
      <c r="K194" s="62" t="n">
        <f aca="false">+J194+25</f>
        <v>225</v>
      </c>
      <c r="L194" s="62" t="n">
        <f aca="false">+K194+25</f>
        <v>250</v>
      </c>
      <c r="M194" s="62" t="n">
        <f aca="false">+L194+25</f>
        <v>275</v>
      </c>
      <c r="N194" s="62" t="n">
        <f aca="false">+M194+25</f>
        <v>300</v>
      </c>
      <c r="O194" s="62" t="n">
        <f aca="false">+N194+25</f>
        <v>325</v>
      </c>
      <c r="P194" s="62" t="n">
        <f aca="false">+O194+25</f>
        <v>350</v>
      </c>
      <c r="Q194" s="62" t="n">
        <f aca="false">+P194+25</f>
        <v>375</v>
      </c>
      <c r="R194" s="62" t="n">
        <f aca="false">+Q194+25</f>
        <v>400</v>
      </c>
      <c r="S194" s="62" t="n">
        <f aca="false">+R194+25</f>
        <v>425</v>
      </c>
      <c r="T194" s="62" t="n">
        <f aca="false">+S194+25</f>
        <v>450</v>
      </c>
      <c r="U194" s="62" t="n">
        <f aca="false">+T194+25</f>
        <v>475</v>
      </c>
      <c r="V194" s="62" t="n">
        <f aca="false">+U194+25</f>
        <v>500</v>
      </c>
      <c r="W194" s="62" t="n">
        <f aca="false">+V194+25</f>
        <v>525</v>
      </c>
      <c r="X194" s="62" t="n">
        <f aca="false">+W194+25</f>
        <v>550</v>
      </c>
      <c r="Y194" s="62" t="n">
        <f aca="false">+X194+25</f>
        <v>575</v>
      </c>
      <c r="Z194" s="62" t="n">
        <f aca="false">+Y194+25</f>
        <v>600</v>
      </c>
      <c r="AA194" s="62" t="n">
        <f aca="false">+Z194+25</f>
        <v>625</v>
      </c>
      <c r="AB194" s="62" t="n">
        <f aca="false">+AA194+25</f>
        <v>650</v>
      </c>
      <c r="AC194" s="62" t="n">
        <f aca="false">+AB194+25</f>
        <v>675</v>
      </c>
      <c r="AD194" s="62" t="n">
        <f aca="false">+AC194+25</f>
        <v>700</v>
      </c>
      <c r="AE194" s="62" t="n">
        <f aca="false">+AD194+25</f>
        <v>725</v>
      </c>
      <c r="AF194" s="62" t="n">
        <f aca="false">+AE194+25</f>
        <v>750</v>
      </c>
      <c r="AG194" s="62" t="n">
        <f aca="false">+AF194+25</f>
        <v>775</v>
      </c>
      <c r="AH194" s="62" t="n">
        <f aca="false">+AG194+25</f>
        <v>800</v>
      </c>
      <c r="AI194" s="62" t="n">
        <f aca="false">+AH194+25</f>
        <v>825</v>
      </c>
      <c r="AJ194" s="62" t="n">
        <f aca="false">+AI194+25</f>
        <v>850</v>
      </c>
      <c r="AK194" s="62" t="n">
        <f aca="false">+AJ194+25</f>
        <v>875</v>
      </c>
      <c r="AL194" s="62" t="n">
        <f aca="false">+AK194+25</f>
        <v>900</v>
      </c>
      <c r="AM194" s="62" t="n">
        <f aca="false">+AL194+25</f>
        <v>925</v>
      </c>
      <c r="AN194" s="62" t="n">
        <f aca="false">+AM194+25</f>
        <v>950</v>
      </c>
    </row>
    <row r="195" customFormat="false" ht="12.75" hidden="false" customHeight="false" outlineLevel="0" collapsed="false">
      <c r="C195" s="58" t="n">
        <v>200</v>
      </c>
      <c r="D195" s="1" t="n">
        <f aca="true">TABLE($C$194,$G$11,$C195,$G$9,D$194)</f>
        <v>63897.1851551664</v>
      </c>
      <c r="E195" s="1" t="n">
        <f aca="true">TABLE($C$194,$G$11,$C195,$G$9,E$194)</f>
        <v>64628.5901138441</v>
      </c>
      <c r="F195" s="1" t="n">
        <f aca="true">TABLE($C$194,$G$11,$C195,$G$9,F$194)</f>
        <v>65359.9950725217</v>
      </c>
      <c r="G195" s="1" t="n">
        <f aca="true">TABLE($C$194,$G$11,$C195,$G$9,G$194)</f>
        <v>66091.4000311994</v>
      </c>
      <c r="H195" s="1" t="n">
        <f aca="true">TABLE($C$194,$G$11,$C195,$G$9,H$194)</f>
        <v>66822.8049898771</v>
      </c>
      <c r="I195" s="1" t="n">
        <f aca="true">TABLE($C$194,$G$11,$C195,$G$9,I$194)</f>
        <v>67554.2099485548</v>
      </c>
      <c r="J195" s="1" t="n">
        <f aca="true">TABLE($C$194,$G$11,$C195,$G$9,J$194)</f>
        <v>68285.6149072325</v>
      </c>
      <c r="K195" s="1" t="n">
        <f aca="true">TABLE($C$194,$G$11,$C195,$G$9,K$194)</f>
        <v>69017.0198659102</v>
      </c>
      <c r="L195" s="1" t="n">
        <f aca="true">TABLE($C$194,$G$11,$C195,$G$9,L$194)</f>
        <v>69748.4248245879</v>
      </c>
      <c r="M195" s="1" t="n">
        <f aca="true">TABLE($C$194,$G$11,$C195,$G$9,M$194)</f>
        <v>70479.8297832655</v>
      </c>
      <c r="N195" s="1" t="n">
        <f aca="true">TABLE($C$194,$G$11,$C195,$G$9,N$194)</f>
        <v>71211.2347419432</v>
      </c>
      <c r="O195" s="1" t="n">
        <f aca="true">TABLE($C$194,$G$11,$C195,$G$9,O$194)</f>
        <v>71942.6397006209</v>
      </c>
      <c r="P195" s="1" t="n">
        <f aca="true">TABLE($C$194,$G$11,$C195,$G$9,P$194)</f>
        <v>72674.0446592986</v>
      </c>
      <c r="Q195" s="1" t="n">
        <f aca="true">TABLE($C$194,$G$11,$C195,$G$9,Q$194)</f>
        <v>73405.4496179763</v>
      </c>
      <c r="R195" s="1" t="n">
        <f aca="true">TABLE($C$194,$G$11,$C195,$G$9,R$194)</f>
        <v>74136.854576654</v>
      </c>
      <c r="S195" s="1" t="n">
        <f aca="true">TABLE($C$194,$G$11,$C195,$G$9,S$194)</f>
        <v>74868.2595353317</v>
      </c>
      <c r="T195" s="1" t="n">
        <f aca="true">TABLE($C$194,$G$11,$C195,$G$9,T$194)</f>
        <v>75599.6644940093</v>
      </c>
      <c r="U195" s="1" t="n">
        <f aca="true">TABLE($C$194,$G$11,$C195,$G$9,U$194)</f>
        <v>76331.069452687</v>
      </c>
      <c r="V195" s="1" t="n">
        <f aca="true">TABLE($C$194,$G$11,$C195,$G$9,V$194)</f>
        <v>77062.4744113647</v>
      </c>
      <c r="W195" s="1" t="n">
        <f aca="true">TABLE($C$194,$G$11,$C195,$G$9,W$194)</f>
        <v>77793.8793700424</v>
      </c>
      <c r="X195" s="1" t="n">
        <f aca="true">TABLE($C$194,$G$11,$C195,$G$9,X$194)</f>
        <v>78525.2843287201</v>
      </c>
      <c r="Y195" s="1" t="n">
        <f aca="true">TABLE($C$194,$G$11,$C195,$G$9,Y$194)</f>
        <v>79256.6892873978</v>
      </c>
      <c r="Z195" s="1" t="n">
        <f aca="true">TABLE($C$194,$G$11,$C195,$G$9,Z$194)</f>
        <v>79988.0942460755</v>
      </c>
      <c r="AA195" s="1" t="n">
        <f aca="true">TABLE($C$194,$G$11,$C195,$G$9,AA$194)</f>
        <v>80719.4992047531</v>
      </c>
      <c r="AB195" s="1" t="n">
        <f aca="true">TABLE($C$194,$G$11,$C195,$G$9,AB$194)</f>
        <v>81450.9041634308</v>
      </c>
      <c r="AC195" s="1" t="n">
        <f aca="true">TABLE($C$194,$G$11,$C195,$G$9,AC$194)</f>
        <v>82182.3091221085</v>
      </c>
      <c r="AD195" s="1" t="n">
        <f aca="true">TABLE($C$194,$G$11,$C195,$G$9,AD$194)</f>
        <v>82913.7140807862</v>
      </c>
      <c r="AE195" s="1" t="n">
        <f aca="true">TABLE($C$194,$G$11,$C195,$G$9,AE$194)</f>
        <v>83645.1190394639</v>
      </c>
      <c r="AF195" s="1" t="n">
        <f aca="true">TABLE($C$194,$G$11,$C195,$G$9,AF$194)</f>
        <v>84376.5239981416</v>
      </c>
      <c r="AG195" s="1" t="n">
        <f aca="true">TABLE($C$194,$G$11,$C195,$G$9,AG$194)</f>
        <v>85107.9289568193</v>
      </c>
      <c r="AH195" s="1" t="n">
        <f aca="true">TABLE($C$194,$G$11,$C195,$G$9,AH$194)</f>
        <v>85839.3339154969</v>
      </c>
      <c r="AI195" s="1" t="n">
        <f aca="true">TABLE($C$194,$G$11,$C195,$G$9,AI$194)</f>
        <v>86570.7388741746</v>
      </c>
      <c r="AJ195" s="1" t="n">
        <f aca="true">TABLE($C$194,$G$11,$C195,$G$9,AJ$194)</f>
        <v>87302.1438328523</v>
      </c>
      <c r="AK195" s="1" t="n">
        <f aca="true">TABLE($C$194,$G$11,$C195,$G$9,AK$194)</f>
        <v>88033.54879153</v>
      </c>
      <c r="AL195" s="1" t="n">
        <f aca="true">TABLE($C$194,$G$11,$C195,$G$9,AL$194)</f>
        <v>88764.9537502077</v>
      </c>
      <c r="AM195" s="1" t="n">
        <f aca="true">TABLE($C$194,$G$11,$C195,$G$9,AM$194)</f>
        <v>89496.3587088854</v>
      </c>
      <c r="AN195" s="1" t="n">
        <f aca="true">TABLE($C$194,$G$11,$C195,$G$9,AN$194)</f>
        <v>90227.7636675631</v>
      </c>
    </row>
    <row r="196" customFormat="false" ht="12.75" hidden="false" customHeight="false" outlineLevel="0" collapsed="false">
      <c r="C196" s="59" t="n">
        <f aca="false">+C195+25</f>
        <v>225</v>
      </c>
      <c r="D196" s="1" t="n">
        <f aca="true">TABLE($C$194,$G$11,$C196,$G$9,D$194)</f>
        <v>64741.0492165913</v>
      </c>
      <c r="E196" s="1" t="n">
        <f aca="true">TABLE($C$194,$G$11,$C196,$G$9,E$194)</f>
        <v>65472.454175269</v>
      </c>
      <c r="F196" s="1" t="n">
        <f aca="true">TABLE($C$194,$G$11,$C196,$G$9,F$194)</f>
        <v>66203.8591339467</v>
      </c>
      <c r="G196" s="1" t="n">
        <f aca="true">TABLE($C$194,$G$11,$C196,$G$9,G$194)</f>
        <v>66935.2640926244</v>
      </c>
      <c r="H196" s="1" t="n">
        <f aca="true">TABLE($C$194,$G$11,$C196,$G$9,H$194)</f>
        <v>67666.669051302</v>
      </c>
      <c r="I196" s="1" t="n">
        <f aca="true">TABLE($C$194,$G$11,$C196,$G$9,I$194)</f>
        <v>68398.0740099797</v>
      </c>
      <c r="J196" s="1" t="n">
        <f aca="true">TABLE($C$194,$G$11,$C196,$G$9,J$194)</f>
        <v>69129.4789686574</v>
      </c>
      <c r="K196" s="1" t="n">
        <f aca="true">TABLE($C$194,$G$11,$C196,$G$9,K$194)</f>
        <v>69860.8839273351</v>
      </c>
      <c r="L196" s="1" t="n">
        <f aca="true">TABLE($C$194,$G$11,$C196,$G$9,L$194)</f>
        <v>70592.2888860128</v>
      </c>
      <c r="M196" s="1" t="n">
        <f aca="true">TABLE($C$194,$G$11,$C196,$G$9,M$194)</f>
        <v>71323.6938446905</v>
      </c>
      <c r="N196" s="1" t="n">
        <f aca="true">TABLE($C$194,$G$11,$C196,$G$9,N$194)</f>
        <v>72055.0988033682</v>
      </c>
      <c r="O196" s="1" t="n">
        <f aca="true">TABLE($C$194,$G$11,$C196,$G$9,O$194)</f>
        <v>72786.5037620458</v>
      </c>
      <c r="P196" s="1" t="n">
        <f aca="true">TABLE($C$194,$G$11,$C196,$G$9,P$194)</f>
        <v>73517.9087207235</v>
      </c>
      <c r="Q196" s="1" t="n">
        <f aca="true">TABLE($C$194,$G$11,$C196,$G$9,Q$194)</f>
        <v>74249.3136794012</v>
      </c>
      <c r="R196" s="1" t="n">
        <f aca="true">TABLE($C$194,$G$11,$C196,$G$9,R$194)</f>
        <v>74980.7186380789</v>
      </c>
      <c r="S196" s="1" t="n">
        <f aca="true">TABLE($C$194,$G$11,$C196,$G$9,S$194)</f>
        <v>75712.1235967566</v>
      </c>
      <c r="T196" s="1" t="n">
        <f aca="true">TABLE($C$194,$G$11,$C196,$G$9,T$194)</f>
        <v>76443.5285554343</v>
      </c>
      <c r="U196" s="1" t="n">
        <f aca="true">TABLE($C$194,$G$11,$C196,$G$9,U$194)</f>
        <v>77174.933514112</v>
      </c>
      <c r="V196" s="1" t="n">
        <f aca="true">TABLE($C$194,$G$11,$C196,$G$9,V$194)</f>
        <v>77906.3384727896</v>
      </c>
      <c r="W196" s="1" t="n">
        <f aca="true">TABLE($C$194,$G$11,$C196,$G$9,W$194)</f>
        <v>78637.7434314673</v>
      </c>
      <c r="X196" s="1" t="n">
        <f aca="true">TABLE($C$194,$G$11,$C196,$G$9,X$194)</f>
        <v>79369.148390145</v>
      </c>
      <c r="Y196" s="1" t="n">
        <f aca="true">TABLE($C$194,$G$11,$C196,$G$9,Y$194)</f>
        <v>80100.5533488227</v>
      </c>
      <c r="Z196" s="1" t="n">
        <f aca="true">TABLE($C$194,$G$11,$C196,$G$9,Z$194)</f>
        <v>80831.9583075004</v>
      </c>
      <c r="AA196" s="1" t="n">
        <f aca="true">TABLE($C$194,$G$11,$C196,$G$9,AA$194)</f>
        <v>81563.3632661781</v>
      </c>
      <c r="AB196" s="1" t="n">
        <f aca="true">TABLE($C$194,$G$11,$C196,$G$9,AB$194)</f>
        <v>82294.7682248558</v>
      </c>
      <c r="AC196" s="1" t="n">
        <f aca="true">TABLE($C$194,$G$11,$C196,$G$9,AC$194)</f>
        <v>83026.1731835335</v>
      </c>
      <c r="AD196" s="1" t="n">
        <f aca="true">TABLE($C$194,$G$11,$C196,$G$9,AD$194)</f>
        <v>83757.5781422111</v>
      </c>
      <c r="AE196" s="1" t="n">
        <f aca="true">TABLE($C$194,$G$11,$C196,$G$9,AE$194)</f>
        <v>84488.9831008888</v>
      </c>
      <c r="AF196" s="1" t="n">
        <f aca="true">TABLE($C$194,$G$11,$C196,$G$9,AF$194)</f>
        <v>85220.3880595665</v>
      </c>
      <c r="AG196" s="1" t="n">
        <f aca="true">TABLE($C$194,$G$11,$C196,$G$9,AG$194)</f>
        <v>85951.7930182442</v>
      </c>
      <c r="AH196" s="1" t="n">
        <f aca="true">TABLE($C$194,$G$11,$C196,$G$9,AH$194)</f>
        <v>86683.1979769219</v>
      </c>
      <c r="AI196" s="1" t="n">
        <f aca="true">TABLE($C$194,$G$11,$C196,$G$9,AI$194)</f>
        <v>87414.6029355996</v>
      </c>
      <c r="AJ196" s="1" t="n">
        <f aca="true">TABLE($C$194,$G$11,$C196,$G$9,AJ$194)</f>
        <v>88146.0078942772</v>
      </c>
      <c r="AK196" s="1" t="n">
        <f aca="true">TABLE($C$194,$G$11,$C196,$G$9,AK$194)</f>
        <v>88877.4128529549</v>
      </c>
      <c r="AL196" s="1" t="n">
        <f aca="true">TABLE($C$194,$G$11,$C196,$G$9,AL$194)</f>
        <v>89608.8178116326</v>
      </c>
      <c r="AM196" s="1" t="n">
        <f aca="true">TABLE($C$194,$G$11,$C196,$G$9,AM$194)</f>
        <v>90340.2227703103</v>
      </c>
      <c r="AN196" s="1" t="n">
        <f aca="true">TABLE($C$194,$G$11,$C196,$G$9,AN$194)</f>
        <v>91071.627728988</v>
      </c>
    </row>
    <row r="197" customFormat="false" ht="12.75" hidden="false" customHeight="false" outlineLevel="0" collapsed="false">
      <c r="C197" s="59" t="n">
        <f aca="false">+C196+25</f>
        <v>250</v>
      </c>
      <c r="D197" s="1" t="n">
        <f aca="true">TABLE($C$194,$G$11,$C197,$G$9,D$194)</f>
        <v>65587.8366793152</v>
      </c>
      <c r="E197" s="1" t="n">
        <f aca="true">TABLE($C$194,$G$11,$C197,$G$9,E$194)</f>
        <v>66319.2416379929</v>
      </c>
      <c r="F197" s="1" t="n">
        <f aca="true">TABLE($C$194,$G$11,$C197,$G$9,F$194)</f>
        <v>67050.6465966706</v>
      </c>
      <c r="G197" s="1" t="n">
        <f aca="true">TABLE($C$194,$G$11,$C197,$G$9,G$194)</f>
        <v>67782.0515553483</v>
      </c>
      <c r="H197" s="1" t="n">
        <f aca="true">TABLE($C$194,$G$11,$C197,$G$9,H$194)</f>
        <v>68513.4565140259</v>
      </c>
      <c r="I197" s="1" t="n">
        <f aca="true">TABLE($C$194,$G$11,$C197,$G$9,I$194)</f>
        <v>69244.8614727036</v>
      </c>
      <c r="J197" s="1" t="n">
        <f aca="true">TABLE($C$194,$G$11,$C197,$G$9,J$194)</f>
        <v>69976.2664313813</v>
      </c>
      <c r="K197" s="1" t="n">
        <f aca="true">TABLE($C$194,$G$11,$C197,$G$9,K$194)</f>
        <v>70707.671390059</v>
      </c>
      <c r="L197" s="1" t="n">
        <f aca="true">TABLE($C$194,$G$11,$C197,$G$9,L$194)</f>
        <v>71439.0763487367</v>
      </c>
      <c r="M197" s="1" t="n">
        <f aca="true">TABLE($C$194,$G$11,$C197,$G$9,M$194)</f>
        <v>72170.4813074144</v>
      </c>
      <c r="N197" s="1" t="n">
        <f aca="true">TABLE($C$194,$G$11,$C197,$G$9,N$194)</f>
        <v>72901.886266092</v>
      </c>
      <c r="O197" s="1" t="n">
        <f aca="true">TABLE($C$194,$G$11,$C197,$G$9,O$194)</f>
        <v>73633.2912247697</v>
      </c>
      <c r="P197" s="1" t="n">
        <f aca="true">TABLE($C$194,$G$11,$C197,$G$9,P$194)</f>
        <v>74364.6961834474</v>
      </c>
      <c r="Q197" s="1" t="n">
        <f aca="true">TABLE($C$194,$G$11,$C197,$G$9,Q$194)</f>
        <v>75096.1011421251</v>
      </c>
      <c r="R197" s="1" t="n">
        <f aca="true">TABLE($C$194,$G$11,$C197,$G$9,R$194)</f>
        <v>75827.5061008028</v>
      </c>
      <c r="S197" s="1" t="n">
        <f aca="true">TABLE($C$194,$G$11,$C197,$G$9,S$194)</f>
        <v>76558.9110594805</v>
      </c>
      <c r="T197" s="1" t="n">
        <f aca="true">TABLE($C$194,$G$11,$C197,$G$9,T$194)</f>
        <v>77290.3160181582</v>
      </c>
      <c r="U197" s="1" t="n">
        <f aca="true">TABLE($C$194,$G$11,$C197,$G$9,U$194)</f>
        <v>78021.7209768358</v>
      </c>
      <c r="V197" s="1" t="n">
        <f aca="true">TABLE($C$194,$G$11,$C197,$G$9,V$194)</f>
        <v>78753.1259355135</v>
      </c>
      <c r="W197" s="1" t="n">
        <f aca="true">TABLE($C$194,$G$11,$C197,$G$9,W$194)</f>
        <v>79484.5308941912</v>
      </c>
      <c r="X197" s="1" t="n">
        <f aca="true">TABLE($C$194,$G$11,$C197,$G$9,X$194)</f>
        <v>80215.9358528689</v>
      </c>
      <c r="Y197" s="1" t="n">
        <f aca="true">TABLE($C$194,$G$11,$C197,$G$9,Y$194)</f>
        <v>80947.3408115466</v>
      </c>
      <c r="Z197" s="1" t="n">
        <f aca="true">TABLE($C$194,$G$11,$C197,$G$9,Z$194)</f>
        <v>81678.7457702243</v>
      </c>
      <c r="AA197" s="1" t="n">
        <f aca="true">TABLE($C$194,$G$11,$C197,$G$9,AA$194)</f>
        <v>82410.150728902</v>
      </c>
      <c r="AB197" s="1" t="n">
        <f aca="true">TABLE($C$194,$G$11,$C197,$G$9,AB$194)</f>
        <v>83141.5556875797</v>
      </c>
      <c r="AC197" s="1" t="n">
        <f aca="true">TABLE($C$194,$G$11,$C197,$G$9,AC$194)</f>
        <v>83872.9606462573</v>
      </c>
      <c r="AD197" s="1" t="n">
        <f aca="true">TABLE($C$194,$G$11,$C197,$G$9,AD$194)</f>
        <v>84604.365604935</v>
      </c>
      <c r="AE197" s="1" t="n">
        <f aca="true">TABLE($C$194,$G$11,$C197,$G$9,AE$194)</f>
        <v>85335.7705636127</v>
      </c>
      <c r="AF197" s="1" t="n">
        <f aca="true">TABLE($C$194,$G$11,$C197,$G$9,AF$194)</f>
        <v>86067.1755222904</v>
      </c>
      <c r="AG197" s="1" t="n">
        <f aca="true">TABLE($C$194,$G$11,$C197,$G$9,AG$194)</f>
        <v>86798.5804809681</v>
      </c>
      <c r="AH197" s="1" t="n">
        <f aca="true">TABLE($C$194,$G$11,$C197,$G$9,AH$194)</f>
        <v>87529.9854396458</v>
      </c>
      <c r="AI197" s="1" t="n">
        <f aca="true">TABLE($C$194,$G$11,$C197,$G$9,AI$194)</f>
        <v>88261.3903983235</v>
      </c>
      <c r="AJ197" s="1" t="n">
        <f aca="true">TABLE($C$194,$G$11,$C197,$G$9,AJ$194)</f>
        <v>88992.7953570011</v>
      </c>
      <c r="AK197" s="1" t="n">
        <f aca="true">TABLE($C$194,$G$11,$C197,$G$9,AK$194)</f>
        <v>89724.2003156788</v>
      </c>
      <c r="AL197" s="1" t="n">
        <f aca="true">TABLE($C$194,$G$11,$C197,$G$9,AL$194)</f>
        <v>90455.6052743565</v>
      </c>
      <c r="AM197" s="1" t="n">
        <f aca="true">TABLE($C$194,$G$11,$C197,$G$9,AM$194)</f>
        <v>91187.0102330342</v>
      </c>
      <c r="AN197" s="1" t="n">
        <f aca="true">TABLE($C$194,$G$11,$C197,$G$9,AN$194)</f>
        <v>91918.4151917119</v>
      </c>
    </row>
    <row r="198" customFormat="false" ht="12.75" hidden="false" customHeight="false" outlineLevel="0" collapsed="false">
      <c r="C198" s="59" t="n">
        <f aca="false">+C197+25</f>
        <v>275</v>
      </c>
      <c r="D198" s="1" t="n">
        <f aca="true">TABLE($C$194,$G$11,$C198,$G$9,D$194)</f>
        <v>66437.560622166</v>
      </c>
      <c r="E198" s="1" t="n">
        <f aca="true">TABLE($C$194,$G$11,$C198,$G$9,E$194)</f>
        <v>67168.9655808437</v>
      </c>
      <c r="F198" s="1" t="n">
        <f aca="true">TABLE($C$194,$G$11,$C198,$G$9,F$194)</f>
        <v>67900.3705395213</v>
      </c>
      <c r="G198" s="1" t="n">
        <f aca="true">TABLE($C$194,$G$11,$C198,$G$9,G$194)</f>
        <v>68631.775498199</v>
      </c>
      <c r="H198" s="1" t="n">
        <f aca="true">TABLE($C$194,$G$11,$C198,$G$9,H$194)</f>
        <v>69363.1804568767</v>
      </c>
      <c r="I198" s="1" t="n">
        <f aca="true">TABLE($C$194,$G$11,$C198,$G$9,I$194)</f>
        <v>70094.5854155544</v>
      </c>
      <c r="J198" s="1" t="n">
        <f aca="true">TABLE($C$194,$G$11,$C198,$G$9,J$194)</f>
        <v>70825.9903742321</v>
      </c>
      <c r="K198" s="1" t="n">
        <f aca="true">TABLE($C$194,$G$11,$C198,$G$9,K$194)</f>
        <v>71557.3953329098</v>
      </c>
      <c r="L198" s="1" t="n">
        <f aca="true">TABLE($C$194,$G$11,$C198,$G$9,L$194)</f>
        <v>72288.8002915875</v>
      </c>
      <c r="M198" s="1" t="n">
        <f aca="true">TABLE($C$194,$G$11,$C198,$G$9,M$194)</f>
        <v>73020.2052502651</v>
      </c>
      <c r="N198" s="1" t="n">
        <f aca="true">TABLE($C$194,$G$11,$C198,$G$9,N$194)</f>
        <v>73751.6102089428</v>
      </c>
      <c r="O198" s="1" t="n">
        <f aca="true">TABLE($C$194,$G$11,$C198,$G$9,O$194)</f>
        <v>74483.0151676205</v>
      </c>
      <c r="P198" s="1" t="n">
        <f aca="true">TABLE($C$194,$G$11,$C198,$G$9,P$194)</f>
        <v>75214.4201262982</v>
      </c>
      <c r="Q198" s="1" t="n">
        <f aca="true">TABLE($C$194,$G$11,$C198,$G$9,Q$194)</f>
        <v>75945.8250849759</v>
      </c>
      <c r="R198" s="1" t="n">
        <f aca="true">TABLE($C$194,$G$11,$C198,$G$9,R$194)</f>
        <v>76677.2300436536</v>
      </c>
      <c r="S198" s="1" t="n">
        <f aca="true">TABLE($C$194,$G$11,$C198,$G$9,S$194)</f>
        <v>77408.6350023313</v>
      </c>
      <c r="T198" s="1" t="n">
        <f aca="true">TABLE($C$194,$G$11,$C198,$G$9,T$194)</f>
        <v>78140.0399610089</v>
      </c>
      <c r="U198" s="1" t="n">
        <f aca="true">TABLE($C$194,$G$11,$C198,$G$9,U$194)</f>
        <v>78871.4449196866</v>
      </c>
      <c r="V198" s="1" t="n">
        <f aca="true">TABLE($C$194,$G$11,$C198,$G$9,V$194)</f>
        <v>79602.8498783643</v>
      </c>
      <c r="W198" s="1" t="n">
        <f aca="true">TABLE($C$194,$G$11,$C198,$G$9,W$194)</f>
        <v>80334.254837042</v>
      </c>
      <c r="X198" s="1" t="n">
        <f aca="true">TABLE($C$194,$G$11,$C198,$G$9,X$194)</f>
        <v>81065.6597957197</v>
      </c>
      <c r="Y198" s="1" t="n">
        <f aca="true">TABLE($C$194,$G$11,$C198,$G$9,Y$194)</f>
        <v>81797.0647543974</v>
      </c>
      <c r="Z198" s="1" t="n">
        <f aca="true">TABLE($C$194,$G$11,$C198,$G$9,Z$194)</f>
        <v>82528.4697130751</v>
      </c>
      <c r="AA198" s="1" t="n">
        <f aca="true">TABLE($C$194,$G$11,$C198,$G$9,AA$194)</f>
        <v>83259.8746717527</v>
      </c>
      <c r="AB198" s="1" t="n">
        <f aca="true">TABLE($C$194,$G$11,$C198,$G$9,AB$194)</f>
        <v>83991.2796304304</v>
      </c>
      <c r="AC198" s="1" t="n">
        <f aca="true">TABLE($C$194,$G$11,$C198,$G$9,AC$194)</f>
        <v>84722.6845891081</v>
      </c>
      <c r="AD198" s="1" t="n">
        <f aca="true">TABLE($C$194,$G$11,$C198,$G$9,AD$194)</f>
        <v>85454.0895477858</v>
      </c>
      <c r="AE198" s="1" t="n">
        <f aca="true">TABLE($C$194,$G$11,$C198,$G$9,AE$194)</f>
        <v>86185.4945064635</v>
      </c>
      <c r="AF198" s="1" t="n">
        <f aca="true">TABLE($C$194,$G$11,$C198,$G$9,AF$194)</f>
        <v>86916.8994651412</v>
      </c>
      <c r="AG198" s="1" t="n">
        <f aca="true">TABLE($C$194,$G$11,$C198,$G$9,AG$194)</f>
        <v>87648.3044238189</v>
      </c>
      <c r="AH198" s="1" t="n">
        <f aca="true">TABLE($C$194,$G$11,$C198,$G$9,AH$194)</f>
        <v>88379.7093824965</v>
      </c>
      <c r="AI198" s="1" t="n">
        <f aca="true">TABLE($C$194,$G$11,$C198,$G$9,AI$194)</f>
        <v>89111.1143411742</v>
      </c>
      <c r="AJ198" s="1" t="n">
        <f aca="true">TABLE($C$194,$G$11,$C198,$G$9,AJ$194)</f>
        <v>89842.5192998519</v>
      </c>
      <c r="AK198" s="1" t="n">
        <f aca="true">TABLE($C$194,$G$11,$C198,$G$9,AK$194)</f>
        <v>90573.9242585296</v>
      </c>
      <c r="AL198" s="1" t="n">
        <f aca="true">TABLE($C$194,$G$11,$C198,$G$9,AL$194)</f>
        <v>91305.3292172073</v>
      </c>
      <c r="AM198" s="1" t="n">
        <f aca="true">TABLE($C$194,$G$11,$C198,$G$9,AM$194)</f>
        <v>92036.734175885</v>
      </c>
      <c r="AN198" s="1" t="n">
        <f aca="true">TABLE($C$194,$G$11,$C198,$G$9,AN$194)</f>
        <v>92768.1391345627</v>
      </c>
    </row>
    <row r="199" customFormat="false" ht="12.75" hidden="false" customHeight="false" outlineLevel="0" collapsed="false">
      <c r="C199" s="59" t="n">
        <f aca="false">+C198+25</f>
        <v>300</v>
      </c>
      <c r="D199" s="1" t="n">
        <f aca="true">TABLE($C$194,$G$11,$C199,$G$9,D$194)</f>
        <v>67290.2341914491</v>
      </c>
      <c r="E199" s="1" t="n">
        <f aca="true">TABLE($C$194,$G$11,$C199,$G$9,E$194)</f>
        <v>68021.6391501268</v>
      </c>
      <c r="F199" s="1" t="n">
        <f aca="true">TABLE($C$194,$G$11,$C199,$G$9,F$194)</f>
        <v>68753.0441088045</v>
      </c>
      <c r="G199" s="1" t="n">
        <f aca="true">TABLE($C$194,$G$11,$C199,$G$9,G$194)</f>
        <v>69484.4490674821</v>
      </c>
      <c r="H199" s="1" t="n">
        <f aca="true">TABLE($C$194,$G$11,$C199,$G$9,H$194)</f>
        <v>70215.8540261598</v>
      </c>
      <c r="I199" s="1" t="n">
        <f aca="true">TABLE($C$194,$G$11,$C199,$G$9,I$194)</f>
        <v>70947.2589848375</v>
      </c>
      <c r="J199" s="1" t="n">
        <f aca="true">TABLE($C$194,$G$11,$C199,$G$9,J$194)</f>
        <v>71678.6639435152</v>
      </c>
      <c r="K199" s="1" t="n">
        <f aca="true">TABLE($C$194,$G$11,$C199,$G$9,K$194)</f>
        <v>72410.0689021929</v>
      </c>
      <c r="L199" s="1" t="n">
        <f aca="true">TABLE($C$194,$G$11,$C199,$G$9,L$194)</f>
        <v>73141.4738608706</v>
      </c>
      <c r="M199" s="1" t="n">
        <f aca="true">TABLE($C$194,$G$11,$C199,$G$9,M$194)</f>
        <v>73872.8788195483</v>
      </c>
      <c r="N199" s="1" t="n">
        <f aca="true">TABLE($C$194,$G$11,$C199,$G$9,N$194)</f>
        <v>74604.2837782259</v>
      </c>
      <c r="O199" s="1" t="n">
        <f aca="true">TABLE($C$194,$G$11,$C199,$G$9,O$194)</f>
        <v>75335.6887369036</v>
      </c>
      <c r="P199" s="1" t="n">
        <f aca="true">TABLE($C$194,$G$11,$C199,$G$9,P$194)</f>
        <v>76067.0936955813</v>
      </c>
      <c r="Q199" s="1" t="n">
        <f aca="true">TABLE($C$194,$G$11,$C199,$G$9,Q$194)</f>
        <v>76798.498654259</v>
      </c>
      <c r="R199" s="1" t="n">
        <f aca="true">TABLE($C$194,$G$11,$C199,$G$9,R$194)</f>
        <v>77529.9036129367</v>
      </c>
      <c r="S199" s="1" t="n">
        <f aca="true">TABLE($C$194,$G$11,$C199,$G$9,S$194)</f>
        <v>78261.3085716144</v>
      </c>
      <c r="T199" s="1" t="n">
        <f aca="true">TABLE($C$194,$G$11,$C199,$G$9,T$194)</f>
        <v>78992.7135302921</v>
      </c>
      <c r="U199" s="1" t="n">
        <f aca="true">TABLE($C$194,$G$11,$C199,$G$9,U$194)</f>
        <v>79724.1184889698</v>
      </c>
      <c r="V199" s="1" t="n">
        <f aca="true">TABLE($C$194,$G$11,$C199,$G$9,V$194)</f>
        <v>80455.5234476474</v>
      </c>
      <c r="W199" s="1" t="n">
        <f aca="true">TABLE($C$194,$G$11,$C199,$G$9,W$194)</f>
        <v>81186.9284063251</v>
      </c>
      <c r="X199" s="1" t="n">
        <f aca="true">TABLE($C$194,$G$11,$C199,$G$9,X$194)</f>
        <v>81918.3333650028</v>
      </c>
      <c r="Y199" s="1" t="n">
        <f aca="true">TABLE($C$194,$G$11,$C199,$G$9,Y$194)</f>
        <v>82649.7383236805</v>
      </c>
      <c r="Z199" s="1" t="n">
        <f aca="true">TABLE($C$194,$G$11,$C199,$G$9,Z$194)</f>
        <v>83381.1432823582</v>
      </c>
      <c r="AA199" s="1" t="n">
        <f aca="true">TABLE($C$194,$G$11,$C199,$G$9,AA$194)</f>
        <v>84112.5482410359</v>
      </c>
      <c r="AB199" s="1" t="n">
        <f aca="true">TABLE($C$194,$G$11,$C199,$G$9,AB$194)</f>
        <v>84843.9531997136</v>
      </c>
      <c r="AC199" s="1" t="n">
        <f aca="true">TABLE($C$194,$G$11,$C199,$G$9,AC$194)</f>
        <v>85575.3581583913</v>
      </c>
      <c r="AD199" s="1" t="n">
        <f aca="true">TABLE($C$194,$G$11,$C199,$G$9,AD$194)</f>
        <v>86306.7631170689</v>
      </c>
      <c r="AE199" s="1" t="n">
        <f aca="true">TABLE($C$194,$G$11,$C199,$G$9,AE$194)</f>
        <v>87038.1680757466</v>
      </c>
      <c r="AF199" s="1" t="n">
        <f aca="true">TABLE($C$194,$G$11,$C199,$G$9,AF$194)</f>
        <v>87769.5730344243</v>
      </c>
      <c r="AG199" s="1" t="n">
        <f aca="true">TABLE($C$194,$G$11,$C199,$G$9,AG$194)</f>
        <v>88500.977993102</v>
      </c>
      <c r="AH199" s="1" t="n">
        <f aca="true">TABLE($C$194,$G$11,$C199,$G$9,AH$194)</f>
        <v>89232.3829517797</v>
      </c>
      <c r="AI199" s="1" t="n">
        <f aca="true">TABLE($C$194,$G$11,$C199,$G$9,AI$194)</f>
        <v>89963.7879104574</v>
      </c>
      <c r="AJ199" s="1" t="n">
        <f aca="true">TABLE($C$194,$G$11,$C199,$G$9,AJ$194)</f>
        <v>90695.192869135</v>
      </c>
      <c r="AK199" s="1" t="n">
        <f aca="true">TABLE($C$194,$G$11,$C199,$G$9,AK$194)</f>
        <v>91426.5978278127</v>
      </c>
      <c r="AL199" s="1" t="n">
        <f aca="true">TABLE($C$194,$G$11,$C199,$G$9,AL$194)</f>
        <v>92158.0027864904</v>
      </c>
      <c r="AM199" s="1" t="n">
        <f aca="true">TABLE($C$194,$G$11,$C199,$G$9,AM$194)</f>
        <v>92889.4077451681</v>
      </c>
      <c r="AN199" s="1" t="n">
        <f aca="true">TABLE($C$194,$G$11,$C199,$G$9,AN$194)</f>
        <v>93620.8127038458</v>
      </c>
    </row>
    <row r="200" customFormat="false" ht="12.75" hidden="false" customHeight="false" outlineLevel="0" collapsed="false">
      <c r="C200" s="59" t="n">
        <f aca="false">+C199+25</f>
        <v>325</v>
      </c>
      <c r="D200" s="1" t="n">
        <f aca="true">TABLE($C$194,$G$11,$C200,$G$9,D$194)</f>
        <v>68145.8706013268</v>
      </c>
      <c r="E200" s="1" t="n">
        <f aca="true">TABLE($C$194,$G$11,$C200,$G$9,E$194)</f>
        <v>68877.2755600045</v>
      </c>
      <c r="F200" s="1" t="n">
        <f aca="true">TABLE($C$194,$G$11,$C200,$G$9,F$194)</f>
        <v>69608.6805186821</v>
      </c>
      <c r="G200" s="1" t="n">
        <f aca="true">TABLE($C$194,$G$11,$C200,$G$9,G$194)</f>
        <v>70340.0854773598</v>
      </c>
      <c r="H200" s="1" t="n">
        <f aca="true">TABLE($C$194,$G$11,$C200,$G$9,H$194)</f>
        <v>71071.4904360375</v>
      </c>
      <c r="I200" s="1" t="n">
        <f aca="true">TABLE($C$194,$G$11,$C200,$G$9,I$194)</f>
        <v>71802.8953947152</v>
      </c>
      <c r="J200" s="1" t="n">
        <f aca="true">TABLE($C$194,$G$11,$C200,$G$9,J$194)</f>
        <v>72534.3003533929</v>
      </c>
      <c r="K200" s="1" t="n">
        <f aca="true">TABLE($C$194,$G$11,$C200,$G$9,K$194)</f>
        <v>73265.7053120706</v>
      </c>
      <c r="L200" s="1" t="n">
        <f aca="true">TABLE($C$194,$G$11,$C200,$G$9,L$194)</f>
        <v>73997.1102707483</v>
      </c>
      <c r="M200" s="1" t="n">
        <f aca="true">TABLE($C$194,$G$11,$C200,$G$9,M$194)</f>
        <v>74728.5152294259</v>
      </c>
      <c r="N200" s="1" t="n">
        <f aca="true">TABLE($C$194,$G$11,$C200,$G$9,N$194)</f>
        <v>75459.9201881036</v>
      </c>
      <c r="O200" s="1" t="n">
        <f aca="true">TABLE($C$194,$G$11,$C200,$G$9,O$194)</f>
        <v>76191.3251467813</v>
      </c>
      <c r="P200" s="1" t="n">
        <f aca="true">TABLE($C$194,$G$11,$C200,$G$9,P$194)</f>
        <v>76922.730105459</v>
      </c>
      <c r="Q200" s="1" t="n">
        <f aca="true">TABLE($C$194,$G$11,$C200,$G$9,Q$194)</f>
        <v>77654.1350641367</v>
      </c>
      <c r="R200" s="1" t="n">
        <f aca="true">TABLE($C$194,$G$11,$C200,$G$9,R$194)</f>
        <v>78385.5400228144</v>
      </c>
      <c r="S200" s="1" t="n">
        <f aca="true">TABLE($C$194,$G$11,$C200,$G$9,S$194)</f>
        <v>79116.9449814921</v>
      </c>
      <c r="T200" s="1" t="n">
        <f aca="true">TABLE($C$194,$G$11,$C200,$G$9,T$194)</f>
        <v>79848.3499401697</v>
      </c>
      <c r="U200" s="1" t="n">
        <f aca="true">TABLE($C$194,$G$11,$C200,$G$9,U$194)</f>
        <v>80579.7548988474</v>
      </c>
      <c r="V200" s="1" t="n">
        <f aca="true">TABLE($C$194,$G$11,$C200,$G$9,V$194)</f>
        <v>81311.1598575251</v>
      </c>
      <c r="W200" s="1" t="n">
        <f aca="true">TABLE($C$194,$G$11,$C200,$G$9,W$194)</f>
        <v>82042.5648162028</v>
      </c>
      <c r="X200" s="1" t="n">
        <f aca="true">TABLE($C$194,$G$11,$C200,$G$9,X$194)</f>
        <v>82773.9697748805</v>
      </c>
      <c r="Y200" s="1" t="n">
        <f aca="true">TABLE($C$194,$G$11,$C200,$G$9,Y$194)</f>
        <v>83505.3747335582</v>
      </c>
      <c r="Z200" s="1" t="n">
        <f aca="true">TABLE($C$194,$G$11,$C200,$G$9,Z$194)</f>
        <v>84236.7796922359</v>
      </c>
      <c r="AA200" s="1" t="n">
        <f aca="true">TABLE($C$194,$G$11,$C200,$G$9,AA$194)</f>
        <v>84968.1846509135</v>
      </c>
      <c r="AB200" s="1" t="n">
        <f aca="true">TABLE($C$194,$G$11,$C200,$G$9,AB$194)</f>
        <v>85699.5896095912</v>
      </c>
      <c r="AC200" s="1" t="n">
        <f aca="true">TABLE($C$194,$G$11,$C200,$G$9,AC$194)</f>
        <v>86430.9945682689</v>
      </c>
      <c r="AD200" s="1" t="n">
        <f aca="true">TABLE($C$194,$G$11,$C200,$G$9,AD$194)</f>
        <v>87162.3995269466</v>
      </c>
      <c r="AE200" s="1" t="n">
        <f aca="true">TABLE($C$194,$G$11,$C200,$G$9,AE$194)</f>
        <v>87893.8044856243</v>
      </c>
      <c r="AF200" s="1" t="n">
        <f aca="true">TABLE($C$194,$G$11,$C200,$G$9,AF$194)</f>
        <v>88625.209444302</v>
      </c>
      <c r="AG200" s="1" t="n">
        <f aca="true">TABLE($C$194,$G$11,$C200,$G$9,AG$194)</f>
        <v>89356.6144029796</v>
      </c>
      <c r="AH200" s="1" t="n">
        <f aca="true">TABLE($C$194,$G$11,$C200,$G$9,AH$194)</f>
        <v>90088.0193616573</v>
      </c>
      <c r="AI200" s="1" t="n">
        <f aca="true">TABLE($C$194,$G$11,$C200,$G$9,AI$194)</f>
        <v>90819.424320335</v>
      </c>
      <c r="AJ200" s="1" t="n">
        <f aca="true">TABLE($C$194,$G$11,$C200,$G$9,AJ$194)</f>
        <v>91550.8292790127</v>
      </c>
      <c r="AK200" s="1" t="n">
        <f aca="true">TABLE($C$194,$G$11,$C200,$G$9,AK$194)</f>
        <v>92282.2342376904</v>
      </c>
      <c r="AL200" s="1" t="n">
        <f aca="true">TABLE($C$194,$G$11,$C200,$G$9,AL$194)</f>
        <v>93013.6391963681</v>
      </c>
      <c r="AM200" s="1" t="n">
        <f aca="true">TABLE($C$194,$G$11,$C200,$G$9,AM$194)</f>
        <v>93745.0441550458</v>
      </c>
      <c r="AN200" s="1" t="n">
        <f aca="true">TABLE($C$194,$G$11,$C200,$G$9,AN$194)</f>
        <v>94476.4491137234</v>
      </c>
    </row>
    <row r="201" customFormat="false" ht="12.75" hidden="false" customHeight="false" outlineLevel="0" collapsed="false">
      <c r="C201" s="59" t="n">
        <f aca="false">+C200+25</f>
        <v>350</v>
      </c>
      <c r="D201" s="1" t="n">
        <f aca="true">TABLE($C$194,$G$11,$C201,$G$9,D$194)</f>
        <v>69004.4831341943</v>
      </c>
      <c r="E201" s="1" t="n">
        <f aca="true">TABLE($C$194,$G$11,$C201,$G$9,E$194)</f>
        <v>69735.888092872</v>
      </c>
      <c r="F201" s="1" t="n">
        <f aca="true">TABLE($C$194,$G$11,$C201,$G$9,F$194)</f>
        <v>70467.2930515497</v>
      </c>
      <c r="G201" s="1" t="n">
        <f aca="true">TABLE($C$194,$G$11,$C201,$G$9,G$194)</f>
        <v>71198.6980102274</v>
      </c>
      <c r="H201" s="1" t="n">
        <f aca="true">TABLE($C$194,$G$11,$C201,$G$9,H$194)</f>
        <v>71930.1029689051</v>
      </c>
      <c r="I201" s="1" t="n">
        <f aca="true">TABLE($C$194,$G$11,$C201,$G$9,I$194)</f>
        <v>72661.5079275827</v>
      </c>
      <c r="J201" s="1" t="n">
        <f aca="true">TABLE($C$194,$G$11,$C201,$G$9,J$194)</f>
        <v>73392.9128862604</v>
      </c>
      <c r="K201" s="1" t="n">
        <f aca="true">TABLE($C$194,$G$11,$C201,$G$9,K$194)</f>
        <v>74124.3178449381</v>
      </c>
      <c r="L201" s="1" t="n">
        <f aca="true">TABLE($C$194,$G$11,$C201,$G$9,L$194)</f>
        <v>74855.7228036158</v>
      </c>
      <c r="M201" s="1" t="n">
        <f aca="true">TABLE($C$194,$G$11,$C201,$G$9,M$194)</f>
        <v>75587.1277622935</v>
      </c>
      <c r="N201" s="1" t="n">
        <f aca="true">TABLE($C$194,$G$11,$C201,$G$9,N$194)</f>
        <v>76318.5327209712</v>
      </c>
      <c r="O201" s="1" t="n">
        <f aca="true">TABLE($C$194,$G$11,$C201,$G$9,O$194)</f>
        <v>77049.9376796488</v>
      </c>
      <c r="P201" s="1" t="n">
        <f aca="true">TABLE($C$194,$G$11,$C201,$G$9,P$194)</f>
        <v>77781.3426383265</v>
      </c>
      <c r="Q201" s="1" t="n">
        <f aca="true">TABLE($C$194,$G$11,$C201,$G$9,Q$194)</f>
        <v>78512.7475970042</v>
      </c>
      <c r="R201" s="1" t="n">
        <f aca="true">TABLE($C$194,$G$11,$C201,$G$9,R$194)</f>
        <v>79244.1525556819</v>
      </c>
      <c r="S201" s="1" t="n">
        <f aca="true">TABLE($C$194,$G$11,$C201,$G$9,S$194)</f>
        <v>79975.5575143596</v>
      </c>
      <c r="T201" s="1" t="n">
        <f aca="true">TABLE($C$194,$G$11,$C201,$G$9,T$194)</f>
        <v>80706.9624730373</v>
      </c>
      <c r="U201" s="1" t="n">
        <f aca="true">TABLE($C$194,$G$11,$C201,$G$9,U$194)</f>
        <v>81438.367431715</v>
      </c>
      <c r="V201" s="1" t="n">
        <f aca="true">TABLE($C$194,$G$11,$C201,$G$9,V$194)</f>
        <v>82169.7723903926</v>
      </c>
      <c r="W201" s="1" t="n">
        <f aca="true">TABLE($C$194,$G$11,$C201,$G$9,W$194)</f>
        <v>82901.1773490703</v>
      </c>
      <c r="X201" s="1" t="n">
        <f aca="true">TABLE($C$194,$G$11,$C201,$G$9,X$194)</f>
        <v>83632.582307748</v>
      </c>
      <c r="Y201" s="1" t="n">
        <f aca="true">TABLE($C$194,$G$11,$C201,$G$9,Y$194)</f>
        <v>84363.9872664257</v>
      </c>
      <c r="Z201" s="1" t="n">
        <f aca="true">TABLE($C$194,$G$11,$C201,$G$9,Z$194)</f>
        <v>85095.3922251034</v>
      </c>
      <c r="AA201" s="1" t="n">
        <f aca="true">TABLE($C$194,$G$11,$C201,$G$9,AA$194)</f>
        <v>85826.7971837811</v>
      </c>
      <c r="AB201" s="1" t="n">
        <f aca="true">TABLE($C$194,$G$11,$C201,$G$9,AB$194)</f>
        <v>86558.2021424588</v>
      </c>
      <c r="AC201" s="1" t="n">
        <f aca="true">TABLE($C$194,$G$11,$C201,$G$9,AC$194)</f>
        <v>87289.6071011365</v>
      </c>
      <c r="AD201" s="1" t="n">
        <f aca="true">TABLE($C$194,$G$11,$C201,$G$9,AD$194)</f>
        <v>88021.0120598141</v>
      </c>
      <c r="AE201" s="1" t="n">
        <f aca="true">TABLE($C$194,$G$11,$C201,$G$9,AE$194)</f>
        <v>88752.4170184918</v>
      </c>
      <c r="AF201" s="1" t="n">
        <f aca="true">TABLE($C$194,$G$11,$C201,$G$9,AF$194)</f>
        <v>89483.8219771695</v>
      </c>
      <c r="AG201" s="1" t="n">
        <f aca="true">TABLE($C$194,$G$11,$C201,$G$9,AG$194)</f>
        <v>90215.2269358472</v>
      </c>
      <c r="AH201" s="1" t="n">
        <f aca="true">TABLE($C$194,$G$11,$C201,$G$9,AH$194)</f>
        <v>90946.6318945249</v>
      </c>
      <c r="AI201" s="1" t="n">
        <f aca="true">TABLE($C$194,$G$11,$C201,$G$9,AI$194)</f>
        <v>91678.0368532026</v>
      </c>
      <c r="AJ201" s="1" t="n">
        <f aca="true">TABLE($C$194,$G$11,$C201,$G$9,AJ$194)</f>
        <v>92409.4418118802</v>
      </c>
      <c r="AK201" s="1" t="n">
        <f aca="true">TABLE($C$194,$G$11,$C201,$G$9,AK$194)</f>
        <v>93140.8467705579</v>
      </c>
      <c r="AL201" s="1" t="n">
        <f aca="true">TABLE($C$194,$G$11,$C201,$G$9,AL$194)</f>
        <v>93872.2517292356</v>
      </c>
      <c r="AM201" s="1" t="n">
        <f aca="true">TABLE($C$194,$G$11,$C201,$G$9,AM$194)</f>
        <v>94603.6566879133</v>
      </c>
      <c r="AN201" s="1" t="n">
        <f aca="true">TABLE($C$194,$G$11,$C201,$G$9,AN$194)</f>
        <v>95335.061646591</v>
      </c>
    </row>
    <row r="202" customFormat="false" ht="12.75" hidden="false" customHeight="false" outlineLevel="0" collapsed="false">
      <c r="C202" s="59" t="n">
        <f aca="false">+C201+25</f>
        <v>375</v>
      </c>
      <c r="D202" s="1" t="n">
        <f aca="true">TABLE($C$194,$G$11,$C202,$G$9,D$194)</f>
        <v>69866.0851410601</v>
      </c>
      <c r="E202" s="1" t="n">
        <f aca="true">TABLE($C$194,$G$11,$C202,$G$9,E$194)</f>
        <v>70597.4900997378</v>
      </c>
      <c r="F202" s="1" t="n">
        <f aca="true">TABLE($C$194,$G$11,$C202,$G$9,F$194)</f>
        <v>71328.8950584155</v>
      </c>
      <c r="G202" s="1" t="n">
        <f aca="true">TABLE($C$194,$G$11,$C202,$G$9,G$194)</f>
        <v>72060.3000170932</v>
      </c>
      <c r="H202" s="1" t="n">
        <f aca="true">TABLE($C$194,$G$11,$C202,$G$9,H$194)</f>
        <v>72791.7049757709</v>
      </c>
      <c r="I202" s="1" t="n">
        <f aca="true">TABLE($C$194,$G$11,$C202,$G$9,I$194)</f>
        <v>73523.1099344486</v>
      </c>
      <c r="J202" s="1" t="n">
        <f aca="true">TABLE($C$194,$G$11,$C202,$G$9,J$194)</f>
        <v>74254.5148931263</v>
      </c>
      <c r="K202" s="1" t="n">
        <f aca="true">TABLE($C$194,$G$11,$C202,$G$9,K$194)</f>
        <v>74985.9198518039</v>
      </c>
      <c r="L202" s="1" t="n">
        <f aca="true">TABLE($C$194,$G$11,$C202,$G$9,L$194)</f>
        <v>75717.3248104816</v>
      </c>
      <c r="M202" s="1" t="n">
        <f aca="true">TABLE($C$194,$G$11,$C202,$G$9,M$194)</f>
        <v>76448.7297691593</v>
      </c>
      <c r="N202" s="1" t="n">
        <f aca="true">TABLE($C$194,$G$11,$C202,$G$9,N$194)</f>
        <v>77180.134727837</v>
      </c>
      <c r="O202" s="1" t="n">
        <f aca="true">TABLE($C$194,$G$11,$C202,$G$9,O$194)</f>
        <v>77911.5396865147</v>
      </c>
      <c r="P202" s="1" t="n">
        <f aca="true">TABLE($C$194,$G$11,$C202,$G$9,P$194)</f>
        <v>78642.9446451924</v>
      </c>
      <c r="Q202" s="1" t="n">
        <f aca="true">TABLE($C$194,$G$11,$C202,$G$9,Q$194)</f>
        <v>79374.34960387</v>
      </c>
      <c r="R202" s="1" t="n">
        <f aca="true">TABLE($C$194,$G$11,$C202,$G$9,R$194)</f>
        <v>80105.7545625477</v>
      </c>
      <c r="S202" s="1" t="n">
        <f aca="true">TABLE($C$194,$G$11,$C202,$G$9,S$194)</f>
        <v>80837.1595212254</v>
      </c>
      <c r="T202" s="1" t="n">
        <f aca="true">TABLE($C$194,$G$11,$C202,$G$9,T$194)</f>
        <v>81568.5644799031</v>
      </c>
      <c r="U202" s="1" t="n">
        <f aca="true">TABLE($C$194,$G$11,$C202,$G$9,U$194)</f>
        <v>82299.9694385808</v>
      </c>
      <c r="V202" s="1" t="n">
        <f aca="true">TABLE($C$194,$G$11,$C202,$G$9,V$194)</f>
        <v>83031.3743972585</v>
      </c>
      <c r="W202" s="1" t="n">
        <f aca="true">TABLE($C$194,$G$11,$C202,$G$9,W$194)</f>
        <v>83762.7793559362</v>
      </c>
      <c r="X202" s="1" t="n">
        <f aca="true">TABLE($C$194,$G$11,$C202,$G$9,X$194)</f>
        <v>84494.1843146139</v>
      </c>
      <c r="Y202" s="1" t="n">
        <f aca="true">TABLE($C$194,$G$11,$C202,$G$9,Y$194)</f>
        <v>85225.5892732915</v>
      </c>
      <c r="Z202" s="1" t="n">
        <f aca="true">TABLE($C$194,$G$11,$C202,$G$9,Z$194)</f>
        <v>85956.9942319692</v>
      </c>
      <c r="AA202" s="1" t="n">
        <f aca="true">TABLE($C$194,$G$11,$C202,$G$9,AA$194)</f>
        <v>86688.3991906469</v>
      </c>
      <c r="AB202" s="1" t="n">
        <f aca="true">TABLE($C$194,$G$11,$C202,$G$9,AB$194)</f>
        <v>87419.8041493246</v>
      </c>
      <c r="AC202" s="1" t="n">
        <f aca="true">TABLE($C$194,$G$11,$C202,$G$9,AC$194)</f>
        <v>88151.2091080023</v>
      </c>
      <c r="AD202" s="1" t="n">
        <f aca="true">TABLE($C$194,$G$11,$C202,$G$9,AD$194)</f>
        <v>88882.61406668</v>
      </c>
      <c r="AE202" s="1" t="n">
        <f aca="true">TABLE($C$194,$G$11,$C202,$G$9,AE$194)</f>
        <v>89614.0190253576</v>
      </c>
      <c r="AF202" s="1" t="n">
        <f aca="true">TABLE($C$194,$G$11,$C202,$G$9,AF$194)</f>
        <v>90345.4239840353</v>
      </c>
      <c r="AG202" s="1" t="n">
        <f aca="true">TABLE($C$194,$G$11,$C202,$G$9,AG$194)</f>
        <v>91076.828942713</v>
      </c>
      <c r="AH202" s="1" t="n">
        <f aca="true">TABLE($C$194,$G$11,$C202,$G$9,AH$194)</f>
        <v>91808.2339013907</v>
      </c>
      <c r="AI202" s="1" t="n">
        <f aca="true">TABLE($C$194,$G$11,$C202,$G$9,AI$194)</f>
        <v>92539.6388600684</v>
      </c>
      <c r="AJ202" s="1" t="n">
        <f aca="true">TABLE($C$194,$G$11,$C202,$G$9,AJ$194)</f>
        <v>93271.0438187461</v>
      </c>
      <c r="AK202" s="1" t="n">
        <f aca="true">TABLE($C$194,$G$11,$C202,$G$9,AK$194)</f>
        <v>94002.4487774238</v>
      </c>
      <c r="AL202" s="1" t="n">
        <f aca="true">TABLE($C$194,$G$11,$C202,$G$9,AL$194)</f>
        <v>94733.8537361015</v>
      </c>
      <c r="AM202" s="1" t="n">
        <f aca="true">TABLE($C$194,$G$11,$C202,$G$9,AM$194)</f>
        <v>95465.2586947791</v>
      </c>
      <c r="AN202" s="1" t="n">
        <f aca="true">TABLE($C$194,$G$11,$C202,$G$9,AN$194)</f>
        <v>96196.6636534568</v>
      </c>
    </row>
    <row r="203" customFormat="false" ht="12.75" hidden="false" customHeight="false" outlineLevel="0" collapsed="false">
      <c r="C203" s="59" t="n">
        <f aca="false">+C202+25</f>
        <v>400</v>
      </c>
      <c r="D203" s="1" t="n">
        <f aca="true">TABLE($C$194,$G$11,$C203,$G$9,D$194)</f>
        <v>70730.6900419273</v>
      </c>
      <c r="E203" s="1" t="n">
        <f aca="true">TABLE($C$194,$G$11,$C203,$G$9,E$194)</f>
        <v>71462.0950006049</v>
      </c>
      <c r="F203" s="1" t="n">
        <f aca="true">TABLE($C$194,$G$11,$C203,$G$9,F$194)</f>
        <v>72193.4999592826</v>
      </c>
      <c r="G203" s="1" t="n">
        <f aca="true">TABLE($C$194,$G$11,$C203,$G$9,G$194)</f>
        <v>72924.9049179603</v>
      </c>
      <c r="H203" s="1" t="n">
        <f aca="true">TABLE($C$194,$G$11,$C203,$G$9,H$194)</f>
        <v>73656.309876638</v>
      </c>
      <c r="I203" s="1" t="n">
        <f aca="true">TABLE($C$194,$G$11,$C203,$G$9,I$194)</f>
        <v>74387.7148353157</v>
      </c>
      <c r="J203" s="1" t="n">
        <f aca="true">TABLE($C$194,$G$11,$C203,$G$9,J$194)</f>
        <v>75119.1197939934</v>
      </c>
      <c r="K203" s="1" t="n">
        <f aca="true">TABLE($C$194,$G$11,$C203,$G$9,K$194)</f>
        <v>75850.5247526711</v>
      </c>
      <c r="L203" s="1" t="n">
        <f aca="true">TABLE($C$194,$G$11,$C203,$G$9,L$194)</f>
        <v>76581.9297113487</v>
      </c>
      <c r="M203" s="1" t="n">
        <f aca="true">TABLE($C$194,$G$11,$C203,$G$9,M$194)</f>
        <v>77313.3346700264</v>
      </c>
      <c r="N203" s="1" t="n">
        <f aca="true">TABLE($C$194,$G$11,$C203,$G$9,N$194)</f>
        <v>78044.7396287041</v>
      </c>
      <c r="O203" s="1" t="n">
        <f aca="true">TABLE($C$194,$G$11,$C203,$G$9,O$194)</f>
        <v>78776.1445873818</v>
      </c>
      <c r="P203" s="1" t="n">
        <f aca="true">TABLE($C$194,$G$11,$C203,$G$9,P$194)</f>
        <v>79507.5495460595</v>
      </c>
      <c r="Q203" s="1" t="n">
        <f aca="true">TABLE($C$194,$G$11,$C203,$G$9,Q$194)</f>
        <v>80238.9545047372</v>
      </c>
      <c r="R203" s="1" t="n">
        <f aca="true">TABLE($C$194,$G$11,$C203,$G$9,R$194)</f>
        <v>80970.3594634149</v>
      </c>
      <c r="S203" s="1" t="n">
        <f aca="true">TABLE($C$194,$G$11,$C203,$G$9,S$194)</f>
        <v>81701.7644220925</v>
      </c>
      <c r="T203" s="1" t="n">
        <f aca="true">TABLE($C$194,$G$11,$C203,$G$9,T$194)</f>
        <v>82433.1693807702</v>
      </c>
      <c r="U203" s="1" t="n">
        <f aca="true">TABLE($C$194,$G$11,$C203,$G$9,U$194)</f>
        <v>83164.5743394479</v>
      </c>
      <c r="V203" s="1" t="n">
        <f aca="true">TABLE($C$194,$G$11,$C203,$G$9,V$194)</f>
        <v>83895.9792981256</v>
      </c>
      <c r="W203" s="1" t="n">
        <f aca="true">TABLE($C$194,$G$11,$C203,$G$9,W$194)</f>
        <v>84627.3842568033</v>
      </c>
      <c r="X203" s="1" t="n">
        <f aca="true">TABLE($C$194,$G$11,$C203,$G$9,X$194)</f>
        <v>85358.789215481</v>
      </c>
      <c r="Y203" s="1" t="n">
        <f aca="true">TABLE($C$194,$G$11,$C203,$G$9,Y$194)</f>
        <v>86090.1941741587</v>
      </c>
      <c r="Z203" s="1" t="n">
        <f aca="true">TABLE($C$194,$G$11,$C203,$G$9,Z$194)</f>
        <v>86821.5991328364</v>
      </c>
      <c r="AA203" s="1" t="n">
        <f aca="true">TABLE($C$194,$G$11,$C203,$G$9,AA$194)</f>
        <v>87553.004091514</v>
      </c>
      <c r="AB203" s="1" t="n">
        <f aca="true">TABLE($C$194,$G$11,$C203,$G$9,AB$194)</f>
        <v>88284.4090501917</v>
      </c>
      <c r="AC203" s="1" t="n">
        <f aca="true">TABLE($C$194,$G$11,$C203,$G$9,AC$194)</f>
        <v>89015.8140088694</v>
      </c>
      <c r="AD203" s="1" t="n">
        <f aca="true">TABLE($C$194,$G$11,$C203,$G$9,AD$194)</f>
        <v>89747.2189675471</v>
      </c>
      <c r="AE203" s="1" t="n">
        <f aca="true">TABLE($C$194,$G$11,$C203,$G$9,AE$194)</f>
        <v>90478.6239262248</v>
      </c>
      <c r="AF203" s="1" t="n">
        <f aca="true">TABLE($C$194,$G$11,$C203,$G$9,AF$194)</f>
        <v>91210.0288849025</v>
      </c>
      <c r="AG203" s="1" t="n">
        <f aca="true">TABLE($C$194,$G$11,$C203,$G$9,AG$194)</f>
        <v>91941.4338435802</v>
      </c>
      <c r="AH203" s="1" t="n">
        <f aca="true">TABLE($C$194,$G$11,$C203,$G$9,AH$194)</f>
        <v>92672.8388022578</v>
      </c>
      <c r="AI203" s="1" t="n">
        <f aca="true">TABLE($C$194,$G$11,$C203,$G$9,AI$194)</f>
        <v>93404.2437609355</v>
      </c>
      <c r="AJ203" s="1" t="n">
        <f aca="true">TABLE($C$194,$G$11,$C203,$G$9,AJ$194)</f>
        <v>94135.6487196132</v>
      </c>
      <c r="AK203" s="1" t="n">
        <f aca="true">TABLE($C$194,$G$11,$C203,$G$9,AK$194)</f>
        <v>94867.0536782909</v>
      </c>
      <c r="AL203" s="1" t="n">
        <f aca="true">TABLE($C$194,$G$11,$C203,$G$9,AL$194)</f>
        <v>95598.4586369686</v>
      </c>
      <c r="AM203" s="1" t="n">
        <f aca="true">TABLE($C$194,$G$11,$C203,$G$9,AM$194)</f>
        <v>96329.8635956463</v>
      </c>
      <c r="AN203" s="1" t="n">
        <f aca="true">TABLE($C$194,$G$11,$C203,$G$9,AN$194)</f>
        <v>97061.268554324</v>
      </c>
    </row>
    <row r="204" customFormat="false" ht="12.75" hidden="false" customHeight="false" outlineLevel="0" collapsed="false">
      <c r="C204" s="59" t="n">
        <f aca="false">+C203+25</f>
        <v>425</v>
      </c>
      <c r="D204" s="1" t="n">
        <f aca="true">TABLE($C$194,$G$11,$C204,$G$9,D$194)</f>
        <v>71598.3113261767</v>
      </c>
      <c r="E204" s="1" t="n">
        <f aca="true">TABLE($C$194,$G$11,$C204,$G$9,E$194)</f>
        <v>72329.7162848544</v>
      </c>
      <c r="F204" s="1" t="n">
        <f aca="true">TABLE($C$194,$G$11,$C204,$G$9,F$194)</f>
        <v>73061.1212435321</v>
      </c>
      <c r="G204" s="1" t="n">
        <f aca="true">TABLE($C$194,$G$11,$C204,$G$9,G$194)</f>
        <v>73792.5262022097</v>
      </c>
      <c r="H204" s="1" t="n">
        <f aca="true">TABLE($C$194,$G$11,$C204,$G$9,H$194)</f>
        <v>74523.9311608874</v>
      </c>
      <c r="I204" s="1" t="n">
        <f aca="true">TABLE($C$194,$G$11,$C204,$G$9,I$194)</f>
        <v>75255.3361195651</v>
      </c>
      <c r="J204" s="1" t="n">
        <f aca="true">TABLE($C$194,$G$11,$C204,$G$9,J$194)</f>
        <v>75986.7410782428</v>
      </c>
      <c r="K204" s="1" t="n">
        <f aca="true">TABLE($C$194,$G$11,$C204,$G$9,K$194)</f>
        <v>76718.1460369205</v>
      </c>
      <c r="L204" s="1" t="n">
        <f aca="true">TABLE($C$194,$G$11,$C204,$G$9,L$194)</f>
        <v>77449.5509955982</v>
      </c>
      <c r="M204" s="1" t="n">
        <f aca="true">TABLE($C$194,$G$11,$C204,$G$9,M$194)</f>
        <v>78180.9559542758</v>
      </c>
      <c r="N204" s="1" t="n">
        <f aca="true">TABLE($C$194,$G$11,$C204,$G$9,N$194)</f>
        <v>78912.3609129535</v>
      </c>
      <c r="O204" s="1" t="n">
        <f aca="true">TABLE($C$194,$G$11,$C204,$G$9,O$194)</f>
        <v>79643.7658716312</v>
      </c>
      <c r="P204" s="1" t="n">
        <f aca="true">TABLE($C$194,$G$11,$C204,$G$9,P$194)</f>
        <v>80375.1708303089</v>
      </c>
      <c r="Q204" s="1" t="n">
        <f aca="true">TABLE($C$194,$G$11,$C204,$G$9,Q$194)</f>
        <v>81106.5757889866</v>
      </c>
      <c r="R204" s="1" t="n">
        <f aca="true">TABLE($C$194,$G$11,$C204,$G$9,R$194)</f>
        <v>81837.9807476643</v>
      </c>
      <c r="S204" s="1" t="n">
        <f aca="true">TABLE($C$194,$G$11,$C204,$G$9,S$194)</f>
        <v>82569.385706342</v>
      </c>
      <c r="T204" s="1" t="n">
        <f aca="true">TABLE($C$194,$G$11,$C204,$G$9,T$194)</f>
        <v>83300.7906650196</v>
      </c>
      <c r="U204" s="1" t="n">
        <f aca="true">TABLE($C$194,$G$11,$C204,$G$9,U$194)</f>
        <v>84032.1956236973</v>
      </c>
      <c r="V204" s="1" t="n">
        <f aca="true">TABLE($C$194,$G$11,$C204,$G$9,V$194)</f>
        <v>84763.600582375</v>
      </c>
      <c r="W204" s="1" t="n">
        <f aca="true">TABLE($C$194,$G$11,$C204,$G$9,W$194)</f>
        <v>85495.0055410527</v>
      </c>
      <c r="X204" s="1" t="n">
        <f aca="true">TABLE($C$194,$G$11,$C204,$G$9,X$194)</f>
        <v>86226.4104997304</v>
      </c>
      <c r="Y204" s="1" t="n">
        <f aca="true">TABLE($C$194,$G$11,$C204,$G$9,Y$194)</f>
        <v>86957.8154584081</v>
      </c>
      <c r="Z204" s="1" t="n">
        <f aca="true">TABLE($C$194,$G$11,$C204,$G$9,Z$194)</f>
        <v>87689.2204170858</v>
      </c>
      <c r="AA204" s="1" t="n">
        <f aca="true">TABLE($C$194,$G$11,$C204,$G$9,AA$194)</f>
        <v>88420.6253757634</v>
      </c>
      <c r="AB204" s="1" t="n">
        <f aca="true">TABLE($C$194,$G$11,$C204,$G$9,AB$194)</f>
        <v>89152.0303344411</v>
      </c>
      <c r="AC204" s="1" t="n">
        <f aca="true">TABLE($C$194,$G$11,$C204,$G$9,AC$194)</f>
        <v>89883.4352931188</v>
      </c>
      <c r="AD204" s="1" t="n">
        <f aca="true">TABLE($C$194,$G$11,$C204,$G$9,AD$194)</f>
        <v>90614.8402517965</v>
      </c>
      <c r="AE204" s="1" t="n">
        <f aca="true">TABLE($C$194,$G$11,$C204,$G$9,AE$194)</f>
        <v>91346.2452104742</v>
      </c>
      <c r="AF204" s="1" t="n">
        <f aca="true">TABLE($C$194,$G$11,$C204,$G$9,AF$194)</f>
        <v>92077.6501691519</v>
      </c>
      <c r="AG204" s="1" t="n">
        <f aca="true">TABLE($C$194,$G$11,$C204,$G$9,AG$194)</f>
        <v>92809.0551278296</v>
      </c>
      <c r="AH204" s="1" t="n">
        <f aca="true">TABLE($C$194,$G$11,$C204,$G$9,AH$194)</f>
        <v>93540.4600865073</v>
      </c>
      <c r="AI204" s="1" t="n">
        <f aca="true">TABLE($C$194,$G$11,$C204,$G$9,AI$194)</f>
        <v>94271.8650451849</v>
      </c>
      <c r="AJ204" s="1" t="n">
        <f aca="true">TABLE($C$194,$G$11,$C204,$G$9,AJ$194)</f>
        <v>95003.2700038626</v>
      </c>
      <c r="AK204" s="1" t="n">
        <f aca="true">TABLE($C$194,$G$11,$C204,$G$9,AK$194)</f>
        <v>95734.6749625403</v>
      </c>
      <c r="AL204" s="1" t="n">
        <f aca="true">TABLE($C$194,$G$11,$C204,$G$9,AL$194)</f>
        <v>96466.079921218</v>
      </c>
      <c r="AM204" s="1" t="n">
        <f aca="true">TABLE($C$194,$G$11,$C204,$G$9,AM$194)</f>
        <v>97197.4848798957</v>
      </c>
      <c r="AN204" s="1" t="n">
        <f aca="true">TABLE($C$194,$G$11,$C204,$G$9,AN$194)</f>
        <v>97928.8898385734</v>
      </c>
    </row>
    <row r="205" customFormat="false" ht="12.75" hidden="false" customHeight="false" outlineLevel="0" collapsed="false">
      <c r="C205" s="59" t="n">
        <f aca="false">+C204+25</f>
        <v>450</v>
      </c>
      <c r="D205" s="1" t="n">
        <f aca="true">TABLE($C$194,$G$11,$C205,$G$9,D$194)</f>
        <v>72468.9625529571</v>
      </c>
      <c r="E205" s="1" t="n">
        <f aca="true">TABLE($C$194,$G$11,$C205,$G$9,E$194)</f>
        <v>73200.3675116348</v>
      </c>
      <c r="F205" s="1" t="n">
        <f aca="true">TABLE($C$194,$G$11,$C205,$G$9,F$194)</f>
        <v>73931.7724703125</v>
      </c>
      <c r="G205" s="1" t="n">
        <f aca="true">TABLE($C$194,$G$11,$C205,$G$9,G$194)</f>
        <v>74663.1774289902</v>
      </c>
      <c r="H205" s="1" t="n">
        <f aca="true">TABLE($C$194,$G$11,$C205,$G$9,H$194)</f>
        <v>75394.5823876679</v>
      </c>
      <c r="I205" s="1" t="n">
        <f aca="true">TABLE($C$194,$G$11,$C205,$G$9,I$194)</f>
        <v>76125.9873463455</v>
      </c>
      <c r="J205" s="1" t="n">
        <f aca="true">TABLE($C$194,$G$11,$C205,$G$9,J$194)</f>
        <v>76857.3923050232</v>
      </c>
      <c r="K205" s="1" t="n">
        <f aca="true">TABLE($C$194,$G$11,$C205,$G$9,K$194)</f>
        <v>77588.7972637009</v>
      </c>
      <c r="L205" s="1" t="n">
        <f aca="true">TABLE($C$194,$G$11,$C205,$G$9,L$194)</f>
        <v>78320.2022223786</v>
      </c>
      <c r="M205" s="1" t="n">
        <f aca="true">TABLE($C$194,$G$11,$C205,$G$9,M$194)</f>
        <v>79051.6071810563</v>
      </c>
      <c r="N205" s="1" t="n">
        <f aca="true">TABLE($C$194,$G$11,$C205,$G$9,N$194)</f>
        <v>79783.012139734</v>
      </c>
      <c r="O205" s="1" t="n">
        <f aca="true">TABLE($C$194,$G$11,$C205,$G$9,O$194)</f>
        <v>80514.4170984117</v>
      </c>
      <c r="P205" s="1" t="n">
        <f aca="true">TABLE($C$194,$G$11,$C205,$G$9,P$194)</f>
        <v>81245.8220570893</v>
      </c>
      <c r="Q205" s="1" t="n">
        <f aca="true">TABLE($C$194,$G$11,$C205,$G$9,Q$194)</f>
        <v>81977.227015767</v>
      </c>
      <c r="R205" s="1" t="n">
        <f aca="true">TABLE($C$194,$G$11,$C205,$G$9,R$194)</f>
        <v>82708.6319744447</v>
      </c>
      <c r="S205" s="1" t="n">
        <f aca="true">TABLE($C$194,$G$11,$C205,$G$9,S$194)</f>
        <v>83440.0369331224</v>
      </c>
      <c r="T205" s="1" t="n">
        <f aca="true">TABLE($C$194,$G$11,$C205,$G$9,T$194)</f>
        <v>84171.4418918001</v>
      </c>
      <c r="U205" s="1" t="n">
        <f aca="true">TABLE($C$194,$G$11,$C205,$G$9,U$194)</f>
        <v>84902.8468504778</v>
      </c>
      <c r="V205" s="1" t="n">
        <f aca="true">TABLE($C$194,$G$11,$C205,$G$9,V$194)</f>
        <v>85634.2518091555</v>
      </c>
      <c r="W205" s="1" t="n">
        <f aca="true">TABLE($C$194,$G$11,$C205,$G$9,W$194)</f>
        <v>86365.6567678331</v>
      </c>
      <c r="X205" s="1" t="n">
        <f aca="true">TABLE($C$194,$G$11,$C205,$G$9,X$194)</f>
        <v>87097.0617265108</v>
      </c>
      <c r="Y205" s="1" t="n">
        <f aca="true">TABLE($C$194,$G$11,$C205,$G$9,Y$194)</f>
        <v>87828.4666851885</v>
      </c>
      <c r="Z205" s="1" t="n">
        <f aca="true">TABLE($C$194,$G$11,$C205,$G$9,Z$194)</f>
        <v>88559.8716438662</v>
      </c>
      <c r="AA205" s="1" t="n">
        <f aca="true">TABLE($C$194,$G$11,$C205,$G$9,AA$194)</f>
        <v>89291.2766025439</v>
      </c>
      <c r="AB205" s="1" t="n">
        <f aca="true">TABLE($C$194,$G$11,$C205,$G$9,AB$194)</f>
        <v>90022.6815612216</v>
      </c>
      <c r="AC205" s="1" t="n">
        <f aca="true">TABLE($C$194,$G$11,$C205,$G$9,AC$194)</f>
        <v>90754.0865198993</v>
      </c>
      <c r="AD205" s="1" t="n">
        <f aca="true">TABLE($C$194,$G$11,$C205,$G$9,AD$194)</f>
        <v>91485.4914785769</v>
      </c>
      <c r="AE205" s="1" t="n">
        <f aca="true">TABLE($C$194,$G$11,$C205,$G$9,AE$194)</f>
        <v>92216.8964372546</v>
      </c>
      <c r="AF205" s="1" t="n">
        <f aca="true">TABLE($C$194,$G$11,$C205,$G$9,AF$194)</f>
        <v>92948.3013959323</v>
      </c>
      <c r="AG205" s="1" t="n">
        <f aca="true">TABLE($C$194,$G$11,$C205,$G$9,AG$194)</f>
        <v>93679.70635461</v>
      </c>
      <c r="AH205" s="1" t="n">
        <f aca="true">TABLE($C$194,$G$11,$C205,$G$9,AH$194)</f>
        <v>94411.1113132877</v>
      </c>
      <c r="AI205" s="1" t="n">
        <f aca="true">TABLE($C$194,$G$11,$C205,$G$9,AI$194)</f>
        <v>95142.5162719654</v>
      </c>
      <c r="AJ205" s="1" t="n">
        <f aca="true">TABLE($C$194,$G$11,$C205,$G$9,AJ$194)</f>
        <v>95873.9212306431</v>
      </c>
      <c r="AK205" s="1" t="n">
        <f aca="true">TABLE($C$194,$G$11,$C205,$G$9,AK$194)</f>
        <v>96605.3261893207</v>
      </c>
      <c r="AL205" s="1" t="n">
        <f aca="true">TABLE($C$194,$G$11,$C205,$G$9,AL$194)</f>
        <v>97336.7311479984</v>
      </c>
      <c r="AM205" s="1" t="n">
        <f aca="true">TABLE($C$194,$G$11,$C205,$G$9,AM$194)</f>
        <v>98068.1361066761</v>
      </c>
      <c r="AN205" s="1" t="n">
        <f aca="true">TABLE($C$194,$G$11,$C205,$G$9,AN$194)</f>
        <v>98799.5410653538</v>
      </c>
    </row>
    <row r="206" customFormat="false" ht="12.75" hidden="false" customHeight="false" outlineLevel="0" collapsed="false">
      <c r="C206" s="59" t="n">
        <f aca="false">+C205+25</f>
        <v>475</v>
      </c>
      <c r="D206" s="1" t="n">
        <f aca="true">TABLE($C$194,$G$11,$C206,$G$9,D$194)</f>
        <v>73342.6573515681</v>
      </c>
      <c r="E206" s="1" t="n">
        <f aca="true">TABLE($C$194,$G$11,$C206,$G$9,E$194)</f>
        <v>74074.0623102458</v>
      </c>
      <c r="F206" s="1" t="n">
        <f aca="true">TABLE($C$194,$G$11,$C206,$G$9,F$194)</f>
        <v>74805.4672689235</v>
      </c>
      <c r="G206" s="1" t="n">
        <f aca="true">TABLE($C$194,$G$11,$C206,$G$9,G$194)</f>
        <v>75536.8722276012</v>
      </c>
      <c r="H206" s="1" t="n">
        <f aca="true">TABLE($C$194,$G$11,$C206,$G$9,H$194)</f>
        <v>76268.2771862789</v>
      </c>
      <c r="I206" s="1" t="n">
        <f aca="true">TABLE($C$194,$G$11,$C206,$G$9,I$194)</f>
        <v>76999.6821449566</v>
      </c>
      <c r="J206" s="1" t="n">
        <f aca="true">TABLE($C$194,$G$11,$C206,$G$9,J$194)</f>
        <v>77731.0871036342</v>
      </c>
      <c r="K206" s="1" t="n">
        <f aca="true">TABLE($C$194,$G$11,$C206,$G$9,K$194)</f>
        <v>78462.4920623119</v>
      </c>
      <c r="L206" s="1" t="n">
        <f aca="true">TABLE($C$194,$G$11,$C206,$G$9,L$194)</f>
        <v>79193.8970209896</v>
      </c>
      <c r="M206" s="1" t="n">
        <f aca="true">TABLE($C$194,$G$11,$C206,$G$9,M$194)</f>
        <v>79925.3019796673</v>
      </c>
      <c r="N206" s="1" t="n">
        <f aca="true">TABLE($C$194,$G$11,$C206,$G$9,N$194)</f>
        <v>80656.706938345</v>
      </c>
      <c r="O206" s="1" t="n">
        <f aca="true">TABLE($C$194,$G$11,$C206,$G$9,O$194)</f>
        <v>81388.1118970227</v>
      </c>
      <c r="P206" s="1" t="n">
        <f aca="true">TABLE($C$194,$G$11,$C206,$G$9,P$194)</f>
        <v>82119.5168557004</v>
      </c>
      <c r="Q206" s="1" t="n">
        <f aca="true">TABLE($C$194,$G$11,$C206,$G$9,Q$194)</f>
        <v>82850.9218143781</v>
      </c>
      <c r="R206" s="1" t="n">
        <f aca="true">TABLE($C$194,$G$11,$C206,$G$9,R$194)</f>
        <v>83582.3267730557</v>
      </c>
      <c r="S206" s="1" t="n">
        <f aca="true">TABLE($C$194,$G$11,$C206,$G$9,S$194)</f>
        <v>84313.7317317334</v>
      </c>
      <c r="T206" s="1" t="n">
        <f aca="true">TABLE($C$194,$G$11,$C206,$G$9,T$194)</f>
        <v>85045.1366904111</v>
      </c>
      <c r="U206" s="1" t="n">
        <f aca="true">TABLE($C$194,$G$11,$C206,$G$9,U$194)</f>
        <v>85776.5416490888</v>
      </c>
      <c r="V206" s="1" t="n">
        <f aca="true">TABLE($C$194,$G$11,$C206,$G$9,V$194)</f>
        <v>86507.9466077665</v>
      </c>
      <c r="W206" s="1" t="n">
        <f aca="true">TABLE($C$194,$G$11,$C206,$G$9,W$194)</f>
        <v>87239.3515664442</v>
      </c>
      <c r="X206" s="1" t="n">
        <f aca="true">TABLE($C$194,$G$11,$C206,$G$9,X$194)</f>
        <v>87970.7565251219</v>
      </c>
      <c r="Y206" s="1" t="n">
        <f aca="true">TABLE($C$194,$G$11,$C206,$G$9,Y$194)</f>
        <v>88702.1614837995</v>
      </c>
      <c r="Z206" s="1" t="n">
        <f aca="true">TABLE($C$194,$G$11,$C206,$G$9,Z$194)</f>
        <v>89433.5664424772</v>
      </c>
      <c r="AA206" s="1" t="n">
        <f aca="true">TABLE($C$194,$G$11,$C206,$G$9,AA$194)</f>
        <v>90164.9714011549</v>
      </c>
      <c r="AB206" s="1" t="n">
        <f aca="true">TABLE($C$194,$G$11,$C206,$G$9,AB$194)</f>
        <v>90896.3763598326</v>
      </c>
      <c r="AC206" s="1" t="n">
        <f aca="true">TABLE($C$194,$G$11,$C206,$G$9,AC$194)</f>
        <v>91627.7813185103</v>
      </c>
      <c r="AD206" s="1" t="n">
        <f aca="true">TABLE($C$194,$G$11,$C206,$G$9,AD$194)</f>
        <v>92359.186277188</v>
      </c>
      <c r="AE206" s="1" t="n">
        <f aca="true">TABLE($C$194,$G$11,$C206,$G$9,AE$194)</f>
        <v>93090.5912358657</v>
      </c>
      <c r="AF206" s="1" t="n">
        <f aca="true">TABLE($C$194,$G$11,$C206,$G$9,AF$194)</f>
        <v>93821.9961945434</v>
      </c>
      <c r="AG206" s="1" t="n">
        <f aca="true">TABLE($C$194,$G$11,$C206,$G$9,AG$194)</f>
        <v>94553.401153221</v>
      </c>
      <c r="AH206" s="1" t="n">
        <f aca="true">TABLE($C$194,$G$11,$C206,$G$9,AH$194)</f>
        <v>95284.8061118987</v>
      </c>
      <c r="AI206" s="1" t="n">
        <f aca="true">TABLE($C$194,$G$11,$C206,$G$9,AI$194)</f>
        <v>96016.2110705764</v>
      </c>
      <c r="AJ206" s="1" t="n">
        <f aca="true">TABLE($C$194,$G$11,$C206,$G$9,AJ$194)</f>
        <v>96747.6160292541</v>
      </c>
      <c r="AK206" s="1" t="n">
        <f aca="true">TABLE($C$194,$G$11,$C206,$G$9,AK$194)</f>
        <v>97479.0209879318</v>
      </c>
      <c r="AL206" s="1" t="n">
        <f aca="true">TABLE($C$194,$G$11,$C206,$G$9,AL$194)</f>
        <v>98210.4259466095</v>
      </c>
      <c r="AM206" s="1" t="n">
        <f aca="true">TABLE($C$194,$G$11,$C206,$G$9,AM$194)</f>
        <v>98941.8309052872</v>
      </c>
      <c r="AN206" s="1" t="n">
        <f aca="true">TABLE($C$194,$G$11,$C206,$G$9,AN$194)</f>
        <v>99673.2358639648</v>
      </c>
    </row>
    <row r="207" customFormat="false" ht="12.75" hidden="false" customHeight="false" outlineLevel="0" collapsed="false">
      <c r="C207" s="59" t="n">
        <f aca="false">+C206+25</f>
        <v>500</v>
      </c>
      <c r="D207" s="1" t="n">
        <f aca="true">TABLE($C$194,$G$11,$C207,$G$9,D$194)</f>
        <v>74219.4094218544</v>
      </c>
      <c r="E207" s="1" t="n">
        <f aca="true">TABLE($C$194,$G$11,$C207,$G$9,E$194)</f>
        <v>74950.8143805321</v>
      </c>
      <c r="F207" s="1" t="n">
        <f aca="true">TABLE($C$194,$G$11,$C207,$G$9,F$194)</f>
        <v>75682.2193392098</v>
      </c>
      <c r="G207" s="1" t="n">
        <f aca="true">TABLE($C$194,$G$11,$C207,$G$9,G$194)</f>
        <v>76413.6242978875</v>
      </c>
      <c r="H207" s="1" t="n">
        <f aca="true">TABLE($C$194,$G$11,$C207,$G$9,H$194)</f>
        <v>77145.0292565652</v>
      </c>
      <c r="I207" s="1" t="n">
        <f aca="true">TABLE($C$194,$G$11,$C207,$G$9,I$194)</f>
        <v>77876.4342152429</v>
      </c>
      <c r="J207" s="1" t="n">
        <f aca="true">TABLE($C$194,$G$11,$C207,$G$9,J$194)</f>
        <v>78607.8391739205</v>
      </c>
      <c r="K207" s="1" t="n">
        <f aca="true">TABLE($C$194,$G$11,$C207,$G$9,K$194)</f>
        <v>79339.2441325982</v>
      </c>
      <c r="L207" s="1" t="n">
        <f aca="true">TABLE($C$194,$G$11,$C207,$G$9,L$194)</f>
        <v>80070.6490912759</v>
      </c>
      <c r="M207" s="1" t="n">
        <f aca="true">TABLE($C$194,$G$11,$C207,$G$9,M$194)</f>
        <v>80802.0540499536</v>
      </c>
      <c r="N207" s="1" t="n">
        <f aca="true">TABLE($C$194,$G$11,$C207,$G$9,N$194)</f>
        <v>81533.4590086313</v>
      </c>
      <c r="O207" s="1" t="n">
        <f aca="true">TABLE($C$194,$G$11,$C207,$G$9,O$194)</f>
        <v>82264.863967309</v>
      </c>
      <c r="P207" s="1" t="n">
        <f aca="true">TABLE($C$194,$G$11,$C207,$G$9,P$194)</f>
        <v>82996.2689259867</v>
      </c>
      <c r="Q207" s="1" t="n">
        <f aca="true">TABLE($C$194,$G$11,$C207,$G$9,Q$194)</f>
        <v>83727.6738846643</v>
      </c>
      <c r="R207" s="1" t="n">
        <f aca="true">TABLE($C$194,$G$11,$C207,$G$9,R$194)</f>
        <v>84459.078843342</v>
      </c>
      <c r="S207" s="1" t="n">
        <f aca="true">TABLE($C$194,$G$11,$C207,$G$9,S$194)</f>
        <v>85190.4838020197</v>
      </c>
      <c r="T207" s="1" t="n">
        <f aca="true">TABLE($C$194,$G$11,$C207,$G$9,T$194)</f>
        <v>85921.8887606974</v>
      </c>
      <c r="U207" s="1" t="n">
        <f aca="true">TABLE($C$194,$G$11,$C207,$G$9,U$194)</f>
        <v>86653.2937193751</v>
      </c>
      <c r="V207" s="1" t="n">
        <f aca="true">TABLE($C$194,$G$11,$C207,$G$9,V$194)</f>
        <v>87384.6986780528</v>
      </c>
      <c r="W207" s="1" t="n">
        <f aca="true">TABLE($C$194,$G$11,$C207,$G$9,W$194)</f>
        <v>88116.1036367305</v>
      </c>
      <c r="X207" s="1" t="n">
        <f aca="true">TABLE($C$194,$G$11,$C207,$G$9,X$194)</f>
        <v>88847.5085954081</v>
      </c>
      <c r="Y207" s="1" t="n">
        <f aca="true">TABLE($C$194,$G$11,$C207,$G$9,Y$194)</f>
        <v>89578.9135540858</v>
      </c>
      <c r="Z207" s="1" t="n">
        <f aca="true">TABLE($C$194,$G$11,$C207,$G$9,Z$194)</f>
        <v>90310.3185127635</v>
      </c>
      <c r="AA207" s="1" t="n">
        <f aca="true">TABLE($C$194,$G$11,$C207,$G$9,AA$194)</f>
        <v>91041.7234714412</v>
      </c>
      <c r="AB207" s="1" t="n">
        <f aca="true">TABLE($C$194,$G$11,$C207,$G$9,AB$194)</f>
        <v>91773.1284301189</v>
      </c>
      <c r="AC207" s="1" t="n">
        <f aca="true">TABLE($C$194,$G$11,$C207,$G$9,AC$194)</f>
        <v>92504.5333887966</v>
      </c>
      <c r="AD207" s="1" t="n">
        <f aca="true">TABLE($C$194,$G$11,$C207,$G$9,AD$194)</f>
        <v>93235.9383474743</v>
      </c>
      <c r="AE207" s="1" t="n">
        <f aca="true">TABLE($C$194,$G$11,$C207,$G$9,AE$194)</f>
        <v>93967.343306152</v>
      </c>
      <c r="AF207" s="1" t="n">
        <f aca="true">TABLE($C$194,$G$11,$C207,$G$9,AF$194)</f>
        <v>94698.7482648296</v>
      </c>
      <c r="AG207" s="1" t="n">
        <f aca="true">TABLE($C$194,$G$11,$C207,$G$9,AG$194)</f>
        <v>95430.1532235073</v>
      </c>
      <c r="AH207" s="1" t="n">
        <f aca="true">TABLE($C$194,$G$11,$C207,$G$9,AH$194)</f>
        <v>96161.558182185</v>
      </c>
      <c r="AI207" s="1" t="n">
        <f aca="true">TABLE($C$194,$G$11,$C207,$G$9,AI$194)</f>
        <v>96892.9631408627</v>
      </c>
      <c r="AJ207" s="1" t="n">
        <f aca="true">TABLE($C$194,$G$11,$C207,$G$9,AJ$194)</f>
        <v>97624.3680995404</v>
      </c>
      <c r="AK207" s="1" t="n">
        <f aca="true">TABLE($C$194,$G$11,$C207,$G$9,AK$194)</f>
        <v>98355.7730582181</v>
      </c>
      <c r="AL207" s="1" t="n">
        <f aca="true">TABLE($C$194,$G$11,$C207,$G$9,AL$194)</f>
        <v>99087.1780168958</v>
      </c>
      <c r="AM207" s="1" t="n">
        <f aca="true">TABLE($C$194,$G$11,$C207,$G$9,AM$194)</f>
        <v>99818.5829755734</v>
      </c>
      <c r="AN207" s="1" t="n">
        <f aca="true">TABLE($C$194,$G$11,$C207,$G$9,AN$194)</f>
        <v>100549.987934251</v>
      </c>
    </row>
    <row r="208" customFormat="false" ht="12.75" hidden="false" customHeight="false" outlineLevel="0" collapsed="false">
      <c r="C208" s="59" t="n">
        <f aca="false">+C207+25</f>
        <v>525</v>
      </c>
      <c r="D208" s="1" t="n">
        <f aca="true">TABLE($C$194,$G$11,$C208,$G$9,D$194)</f>
        <v>75099.2325345976</v>
      </c>
      <c r="E208" s="1" t="n">
        <f aca="true">TABLE($C$194,$G$11,$C208,$G$9,E$194)</f>
        <v>75830.6374932753</v>
      </c>
      <c r="F208" s="1" t="n">
        <f aca="true">TABLE($C$194,$G$11,$C208,$G$9,F$194)</f>
        <v>76562.042451953</v>
      </c>
      <c r="G208" s="1" t="n">
        <f aca="true">TABLE($C$194,$G$11,$C208,$G$9,G$194)</f>
        <v>77293.4474106307</v>
      </c>
      <c r="H208" s="1" t="n">
        <f aca="true">TABLE($C$194,$G$11,$C208,$G$9,H$194)</f>
        <v>78024.8523693084</v>
      </c>
      <c r="I208" s="1" t="n">
        <f aca="true">TABLE($C$194,$G$11,$C208,$G$9,I$194)</f>
        <v>78756.2573279861</v>
      </c>
      <c r="J208" s="1" t="n">
        <f aca="true">TABLE($C$194,$G$11,$C208,$G$9,J$194)</f>
        <v>79487.6622866638</v>
      </c>
      <c r="K208" s="1" t="n">
        <f aca="true">TABLE($C$194,$G$11,$C208,$G$9,K$194)</f>
        <v>80219.0672453414</v>
      </c>
      <c r="L208" s="1" t="n">
        <f aca="true">TABLE($C$194,$G$11,$C208,$G$9,L$194)</f>
        <v>80950.4722040191</v>
      </c>
      <c r="M208" s="1" t="n">
        <f aca="true">TABLE($C$194,$G$11,$C208,$G$9,M$194)</f>
        <v>81681.8771626968</v>
      </c>
      <c r="N208" s="1" t="n">
        <f aca="true">TABLE($C$194,$G$11,$C208,$G$9,N$194)</f>
        <v>82413.2821213745</v>
      </c>
      <c r="O208" s="1" t="n">
        <f aca="true">TABLE($C$194,$G$11,$C208,$G$9,O$194)</f>
        <v>83144.6870800522</v>
      </c>
      <c r="P208" s="1" t="n">
        <f aca="true">TABLE($C$194,$G$11,$C208,$G$9,P$194)</f>
        <v>83876.0920387299</v>
      </c>
      <c r="Q208" s="1" t="n">
        <f aca="true">TABLE($C$194,$G$11,$C208,$G$9,Q$194)</f>
        <v>84607.4969974076</v>
      </c>
      <c r="R208" s="1" t="n">
        <f aca="true">TABLE($C$194,$G$11,$C208,$G$9,R$194)</f>
        <v>85338.9019560852</v>
      </c>
      <c r="S208" s="1" t="n">
        <f aca="true">TABLE($C$194,$G$11,$C208,$G$9,S$194)</f>
        <v>86070.3069147629</v>
      </c>
      <c r="T208" s="1" t="n">
        <f aca="true">TABLE($C$194,$G$11,$C208,$G$9,T$194)</f>
        <v>86801.7118734406</v>
      </c>
      <c r="U208" s="1" t="n">
        <f aca="true">TABLE($C$194,$G$11,$C208,$G$9,U$194)</f>
        <v>87533.1168321183</v>
      </c>
      <c r="V208" s="1" t="n">
        <f aca="true">TABLE($C$194,$G$11,$C208,$G$9,V$194)</f>
        <v>88264.521790796</v>
      </c>
      <c r="W208" s="1" t="n">
        <f aca="true">TABLE($C$194,$G$11,$C208,$G$9,W$194)</f>
        <v>88995.9267494737</v>
      </c>
      <c r="X208" s="1" t="n">
        <f aca="true">TABLE($C$194,$G$11,$C208,$G$9,X$194)</f>
        <v>89727.3317081514</v>
      </c>
      <c r="Y208" s="1" t="n">
        <f aca="true">TABLE($C$194,$G$11,$C208,$G$9,Y$194)</f>
        <v>90458.736666829</v>
      </c>
      <c r="Z208" s="1" t="n">
        <f aca="true">TABLE($C$194,$G$11,$C208,$G$9,Z$194)</f>
        <v>91190.1416255067</v>
      </c>
      <c r="AA208" s="1" t="n">
        <f aca="true">TABLE($C$194,$G$11,$C208,$G$9,AA$194)</f>
        <v>91921.5465841844</v>
      </c>
      <c r="AB208" s="1" t="n">
        <f aca="true">TABLE($C$194,$G$11,$C208,$G$9,AB$194)</f>
        <v>92652.9515428621</v>
      </c>
      <c r="AC208" s="1" t="n">
        <f aca="true">TABLE($C$194,$G$11,$C208,$G$9,AC$194)</f>
        <v>93384.3565015398</v>
      </c>
      <c r="AD208" s="1" t="n">
        <f aca="true">TABLE($C$194,$G$11,$C208,$G$9,AD$194)</f>
        <v>94115.7614602175</v>
      </c>
      <c r="AE208" s="1" t="n">
        <f aca="true">TABLE($C$194,$G$11,$C208,$G$9,AE$194)</f>
        <v>94847.1664188952</v>
      </c>
      <c r="AF208" s="1" t="n">
        <f aca="true">TABLE($C$194,$G$11,$C208,$G$9,AF$194)</f>
        <v>95578.5713775728</v>
      </c>
      <c r="AG208" s="1" t="n">
        <f aca="true">TABLE($C$194,$G$11,$C208,$G$9,AG$194)</f>
        <v>96309.9763362505</v>
      </c>
      <c r="AH208" s="1" t="n">
        <f aca="true">TABLE($C$194,$G$11,$C208,$G$9,AH$194)</f>
        <v>97041.3812949282</v>
      </c>
      <c r="AI208" s="1" t="n">
        <f aca="true">TABLE($C$194,$G$11,$C208,$G$9,AI$194)</f>
        <v>97772.7862536059</v>
      </c>
      <c r="AJ208" s="1" t="n">
        <f aca="true">TABLE($C$194,$G$11,$C208,$G$9,AJ$194)</f>
        <v>98504.1912122836</v>
      </c>
      <c r="AK208" s="1" t="n">
        <f aca="true">TABLE($C$194,$G$11,$C208,$G$9,AK$194)</f>
        <v>99235.5961709613</v>
      </c>
      <c r="AL208" s="1" t="n">
        <f aca="true">TABLE($C$194,$G$11,$C208,$G$9,AL$194)</f>
        <v>99967.001129639</v>
      </c>
      <c r="AM208" s="1" t="n">
        <f aca="true">TABLE($C$194,$G$11,$C208,$G$9,AM$194)</f>
        <v>100698.406088317</v>
      </c>
      <c r="AN208" s="1" t="n">
        <f aca="true">TABLE($C$194,$G$11,$C208,$G$9,AN$194)</f>
        <v>101429.811046994</v>
      </c>
    </row>
    <row r="209" customFormat="false" ht="12.75" hidden="false" customHeight="false" outlineLevel="0" collapsed="false">
      <c r="C209" s="59" t="n">
        <f aca="false">+C208+25</f>
        <v>550</v>
      </c>
      <c r="D209" s="1" t="n">
        <f aca="true">TABLE($C$194,$G$11,$C209,$G$9,D$194)</f>
        <v>75982.1405319121</v>
      </c>
      <c r="E209" s="1" t="n">
        <f aca="true">TABLE($C$194,$G$11,$C209,$G$9,E$194)</f>
        <v>76713.5454905898</v>
      </c>
      <c r="F209" s="1" t="n">
        <f aca="true">TABLE($C$194,$G$11,$C209,$G$9,F$194)</f>
        <v>77444.9504492674</v>
      </c>
      <c r="G209" s="1" t="n">
        <f aca="true">TABLE($C$194,$G$11,$C209,$G$9,G$194)</f>
        <v>78176.3554079451</v>
      </c>
      <c r="H209" s="1" t="n">
        <f aca="true">TABLE($C$194,$G$11,$C209,$G$9,H$194)</f>
        <v>78907.7603666228</v>
      </c>
      <c r="I209" s="1" t="n">
        <f aca="true">TABLE($C$194,$G$11,$C209,$G$9,I$194)</f>
        <v>79639.1653253005</v>
      </c>
      <c r="J209" s="1" t="n">
        <f aca="true">TABLE($C$194,$G$11,$C209,$G$9,J$194)</f>
        <v>80370.5702839782</v>
      </c>
      <c r="K209" s="1" t="n">
        <f aca="true">TABLE($C$194,$G$11,$C209,$G$9,K$194)</f>
        <v>81101.9752426559</v>
      </c>
      <c r="L209" s="1" t="n">
        <f aca="true">TABLE($C$194,$G$11,$C209,$G$9,L$194)</f>
        <v>81833.3802013336</v>
      </c>
      <c r="M209" s="1" t="n">
        <f aca="true">TABLE($C$194,$G$11,$C209,$G$9,M$194)</f>
        <v>82564.7851600112</v>
      </c>
      <c r="N209" s="1" t="n">
        <f aca="true">TABLE($C$194,$G$11,$C209,$G$9,N$194)</f>
        <v>83296.1901186889</v>
      </c>
      <c r="O209" s="1" t="n">
        <f aca="true">TABLE($C$194,$G$11,$C209,$G$9,O$194)</f>
        <v>84027.5950773666</v>
      </c>
      <c r="P209" s="1" t="n">
        <f aca="true">TABLE($C$194,$G$11,$C209,$G$9,P$194)</f>
        <v>84759.0000360443</v>
      </c>
      <c r="Q209" s="1" t="n">
        <f aca="true">TABLE($C$194,$G$11,$C209,$G$9,Q$194)</f>
        <v>85490.404994722</v>
      </c>
      <c r="R209" s="1" t="n">
        <f aca="true">TABLE($C$194,$G$11,$C209,$G$9,R$194)</f>
        <v>86221.8099533997</v>
      </c>
      <c r="S209" s="1" t="n">
        <f aca="true">TABLE($C$194,$G$11,$C209,$G$9,S$194)</f>
        <v>86953.2149120774</v>
      </c>
      <c r="T209" s="1" t="n">
        <f aca="true">TABLE($C$194,$G$11,$C209,$G$9,T$194)</f>
        <v>87684.619870755</v>
      </c>
      <c r="U209" s="1" t="n">
        <f aca="true">TABLE($C$194,$G$11,$C209,$G$9,U$194)</f>
        <v>88416.0248294327</v>
      </c>
      <c r="V209" s="1" t="n">
        <f aca="true">TABLE($C$194,$G$11,$C209,$G$9,V$194)</f>
        <v>89147.4297881104</v>
      </c>
      <c r="W209" s="1" t="n">
        <f aca="true">TABLE($C$194,$G$11,$C209,$G$9,W$194)</f>
        <v>89878.8347467881</v>
      </c>
      <c r="X209" s="1" t="n">
        <f aca="true">TABLE($C$194,$G$11,$C209,$G$9,X$194)</f>
        <v>90610.2397054658</v>
      </c>
      <c r="Y209" s="1" t="n">
        <f aca="true">TABLE($C$194,$G$11,$C209,$G$9,Y$194)</f>
        <v>91341.6446641435</v>
      </c>
      <c r="Z209" s="1" t="n">
        <f aca="true">TABLE($C$194,$G$11,$C209,$G$9,Z$194)</f>
        <v>92073.0496228212</v>
      </c>
      <c r="AA209" s="1" t="n">
        <f aca="true">TABLE($C$194,$G$11,$C209,$G$9,AA$194)</f>
        <v>92804.4545814988</v>
      </c>
      <c r="AB209" s="1" t="n">
        <f aca="true">TABLE($C$194,$G$11,$C209,$G$9,AB$194)</f>
        <v>93535.8595401765</v>
      </c>
      <c r="AC209" s="1" t="n">
        <f aca="true">TABLE($C$194,$G$11,$C209,$G$9,AC$194)</f>
        <v>94267.2644988542</v>
      </c>
      <c r="AD209" s="1" t="n">
        <f aca="true">TABLE($C$194,$G$11,$C209,$G$9,AD$194)</f>
        <v>94998.6694575319</v>
      </c>
      <c r="AE209" s="1" t="n">
        <f aca="true">TABLE($C$194,$G$11,$C209,$G$9,AE$194)</f>
        <v>95730.0744162096</v>
      </c>
      <c r="AF209" s="1" t="n">
        <f aca="true">TABLE($C$194,$G$11,$C209,$G$9,AF$194)</f>
        <v>96461.4793748873</v>
      </c>
      <c r="AG209" s="1" t="n">
        <f aca="true">TABLE($C$194,$G$11,$C209,$G$9,AG$194)</f>
        <v>97192.884333565</v>
      </c>
      <c r="AH209" s="1" t="n">
        <f aca="true">TABLE($C$194,$G$11,$C209,$G$9,AH$194)</f>
        <v>97924.2892922426</v>
      </c>
      <c r="AI209" s="1" t="n">
        <f aca="true">TABLE($C$194,$G$11,$C209,$G$9,AI$194)</f>
        <v>98655.6942509203</v>
      </c>
      <c r="AJ209" s="1" t="n">
        <f aca="true">TABLE($C$194,$G$11,$C209,$G$9,AJ$194)</f>
        <v>99387.099209598</v>
      </c>
      <c r="AK209" s="1" t="n">
        <f aca="true">TABLE($C$194,$G$11,$C209,$G$9,AK$194)</f>
        <v>100118.504168276</v>
      </c>
      <c r="AL209" s="1" t="n">
        <f aca="true">TABLE($C$194,$G$11,$C209,$G$9,AL$194)</f>
        <v>100849.909126953</v>
      </c>
      <c r="AM209" s="1" t="n">
        <f aca="true">TABLE($C$194,$G$11,$C209,$G$9,AM$194)</f>
        <v>101581.314085631</v>
      </c>
      <c r="AN209" s="1" t="n">
        <f aca="true">TABLE($C$194,$G$11,$C209,$G$9,AN$194)</f>
        <v>102312.719044309</v>
      </c>
    </row>
    <row r="210" customFormat="false" ht="12.75" hidden="false" customHeight="false" outlineLevel="0" collapsed="false">
      <c r="C210" s="59" t="n">
        <f aca="false">+C209+25</f>
        <v>575</v>
      </c>
      <c r="D210" s="1" t="n">
        <f aca="true">TABLE($C$194,$G$11,$C210,$G$9,D$194)</f>
        <v>76868.1473276415</v>
      </c>
      <c r="E210" s="1" t="n">
        <f aca="true">TABLE($C$194,$G$11,$C210,$G$9,E$194)</f>
        <v>77599.5522863192</v>
      </c>
      <c r="F210" s="1" t="n">
        <f aca="true">TABLE($C$194,$G$11,$C210,$G$9,F$194)</f>
        <v>78330.9572449969</v>
      </c>
      <c r="G210" s="1" t="n">
        <f aca="true">TABLE($C$194,$G$11,$C210,$G$9,G$194)</f>
        <v>79062.3622036746</v>
      </c>
      <c r="H210" s="1" t="n">
        <f aca="true">TABLE($C$194,$G$11,$C210,$G$9,H$194)</f>
        <v>79793.7671623523</v>
      </c>
      <c r="I210" s="1" t="n">
        <f aca="true">TABLE($C$194,$G$11,$C210,$G$9,I$194)</f>
        <v>80525.1721210299</v>
      </c>
      <c r="J210" s="1" t="n">
        <f aca="true">TABLE($C$194,$G$11,$C210,$G$9,J$194)</f>
        <v>81256.5770797076</v>
      </c>
      <c r="K210" s="1" t="n">
        <f aca="true">TABLE($C$194,$G$11,$C210,$G$9,K$194)</f>
        <v>81987.9820383853</v>
      </c>
      <c r="L210" s="1" t="n">
        <f aca="true">TABLE($C$194,$G$11,$C210,$G$9,L$194)</f>
        <v>82719.386997063</v>
      </c>
      <c r="M210" s="1" t="n">
        <f aca="true">TABLE($C$194,$G$11,$C210,$G$9,M$194)</f>
        <v>83450.7919557407</v>
      </c>
      <c r="N210" s="1" t="n">
        <f aca="true">TABLE($C$194,$G$11,$C210,$G$9,N$194)</f>
        <v>84182.1969144184</v>
      </c>
      <c r="O210" s="1" t="n">
        <f aca="true">TABLE($C$194,$G$11,$C210,$G$9,O$194)</f>
        <v>84913.6018730961</v>
      </c>
      <c r="P210" s="1" t="n">
        <f aca="true">TABLE($C$194,$G$11,$C210,$G$9,P$194)</f>
        <v>85645.0068317737</v>
      </c>
      <c r="Q210" s="1" t="n">
        <f aca="true">TABLE($C$194,$G$11,$C210,$G$9,Q$194)</f>
        <v>86376.4117904514</v>
      </c>
      <c r="R210" s="1" t="n">
        <f aca="true">TABLE($C$194,$G$11,$C210,$G$9,R$194)</f>
        <v>87107.8167491291</v>
      </c>
      <c r="S210" s="1" t="n">
        <f aca="true">TABLE($C$194,$G$11,$C210,$G$9,S$194)</f>
        <v>87839.2217078068</v>
      </c>
      <c r="T210" s="1" t="n">
        <f aca="true">TABLE($C$194,$G$11,$C210,$G$9,T$194)</f>
        <v>88570.6266664845</v>
      </c>
      <c r="U210" s="1" t="n">
        <f aca="true">TABLE($C$194,$G$11,$C210,$G$9,U$194)</f>
        <v>89302.0316251622</v>
      </c>
      <c r="V210" s="1" t="n">
        <f aca="true">TABLE($C$194,$G$11,$C210,$G$9,V$194)</f>
        <v>90033.4365838399</v>
      </c>
      <c r="W210" s="1" t="n">
        <f aca="true">TABLE($C$194,$G$11,$C210,$G$9,W$194)</f>
        <v>90764.8415425175</v>
      </c>
      <c r="X210" s="1" t="n">
        <f aca="true">TABLE($C$194,$G$11,$C210,$G$9,X$194)</f>
        <v>91496.2465011952</v>
      </c>
      <c r="Y210" s="1" t="n">
        <f aca="true">TABLE($C$194,$G$11,$C210,$G$9,Y$194)</f>
        <v>92227.6514598729</v>
      </c>
      <c r="Z210" s="1" t="n">
        <f aca="true">TABLE($C$194,$G$11,$C210,$G$9,Z$194)</f>
        <v>92959.0564185506</v>
      </c>
      <c r="AA210" s="1" t="n">
        <f aca="true">TABLE($C$194,$G$11,$C210,$G$9,AA$194)</f>
        <v>93690.4613772283</v>
      </c>
      <c r="AB210" s="1" t="n">
        <f aca="true">TABLE($C$194,$G$11,$C210,$G$9,AB$194)</f>
        <v>94421.866335906</v>
      </c>
      <c r="AC210" s="1" t="n">
        <f aca="true">TABLE($C$194,$G$11,$C210,$G$9,AC$194)</f>
        <v>95153.2712945837</v>
      </c>
      <c r="AD210" s="1" t="n">
        <f aca="true">TABLE($C$194,$G$11,$C210,$G$9,AD$194)</f>
        <v>95884.6762532613</v>
      </c>
      <c r="AE210" s="1" t="n">
        <f aca="true">TABLE($C$194,$G$11,$C210,$G$9,AE$194)</f>
        <v>96616.081211939</v>
      </c>
      <c r="AF210" s="1" t="n">
        <f aca="true">TABLE($C$194,$G$11,$C210,$G$9,AF$194)</f>
        <v>97347.4861706167</v>
      </c>
      <c r="AG210" s="1" t="n">
        <f aca="true">TABLE($C$194,$G$11,$C210,$G$9,AG$194)</f>
        <v>98078.8911292944</v>
      </c>
      <c r="AH210" s="1" t="n">
        <f aca="true">TABLE($C$194,$G$11,$C210,$G$9,AH$194)</f>
        <v>98810.2960879721</v>
      </c>
      <c r="AI210" s="1" t="n">
        <f aca="true">TABLE($C$194,$G$11,$C210,$G$9,AI$194)</f>
        <v>99541.7010466498</v>
      </c>
      <c r="AJ210" s="1" t="n">
        <f aca="true">TABLE($C$194,$G$11,$C210,$G$9,AJ$194)</f>
        <v>100273.106005327</v>
      </c>
      <c r="AK210" s="1" t="n">
        <f aca="true">TABLE($C$194,$G$11,$C210,$G$9,AK$194)</f>
        <v>101004.510964005</v>
      </c>
      <c r="AL210" s="1" t="n">
        <f aca="true">TABLE($C$194,$G$11,$C210,$G$9,AL$194)</f>
        <v>101735.915922683</v>
      </c>
      <c r="AM210" s="1" t="n">
        <f aca="true">TABLE($C$194,$G$11,$C210,$G$9,AM$194)</f>
        <v>102467.320881361</v>
      </c>
      <c r="AN210" s="1" t="n">
        <f aca="true">TABLE($C$194,$G$11,$C210,$G$9,AN$194)</f>
        <v>103198.725840038</v>
      </c>
    </row>
    <row r="211" customFormat="false" ht="12.75" hidden="false" customHeight="false" outlineLevel="0" collapsed="false">
      <c r="C211" s="59" t="n">
        <f aca="false">+C210+25</f>
        <v>600</v>
      </c>
      <c r="D211" s="1" t="n">
        <f aca="true">TABLE($C$194,$G$11,$C211,$G$9,D$194)</f>
        <v>77757.2669077584</v>
      </c>
      <c r="E211" s="1" t="n">
        <f aca="true">TABLE($C$194,$G$11,$C211,$G$9,E$194)</f>
        <v>78488.6718664361</v>
      </c>
      <c r="F211" s="1" t="n">
        <f aca="true">TABLE($C$194,$G$11,$C211,$G$9,F$194)</f>
        <v>79220.0768251138</v>
      </c>
      <c r="G211" s="1" t="n">
        <f aca="true">TABLE($C$194,$G$11,$C211,$G$9,G$194)</f>
        <v>79951.4817837915</v>
      </c>
      <c r="H211" s="1" t="n">
        <f aca="true">TABLE($C$194,$G$11,$C211,$G$9,H$194)</f>
        <v>80682.8867424692</v>
      </c>
      <c r="I211" s="1" t="n">
        <f aca="true">TABLE($C$194,$G$11,$C211,$G$9,I$194)</f>
        <v>81414.2917011469</v>
      </c>
      <c r="J211" s="1" t="n">
        <f aca="true">TABLE($C$194,$G$11,$C211,$G$9,J$194)</f>
        <v>82145.6966598246</v>
      </c>
      <c r="K211" s="1" t="n">
        <f aca="true">TABLE($C$194,$G$11,$C211,$G$9,K$194)</f>
        <v>82877.1016185022</v>
      </c>
      <c r="L211" s="1" t="n">
        <f aca="true">TABLE($C$194,$G$11,$C211,$G$9,L$194)</f>
        <v>83608.5065771799</v>
      </c>
      <c r="M211" s="1" t="n">
        <f aca="true">TABLE($C$194,$G$11,$C211,$G$9,M$194)</f>
        <v>84339.9115358576</v>
      </c>
      <c r="N211" s="1" t="n">
        <f aca="true">TABLE($C$194,$G$11,$C211,$G$9,N$194)</f>
        <v>85071.3164945353</v>
      </c>
      <c r="O211" s="1" t="n">
        <f aca="true">TABLE($C$194,$G$11,$C211,$G$9,O$194)</f>
        <v>85802.721453213</v>
      </c>
      <c r="P211" s="1" t="n">
        <f aca="true">TABLE($C$194,$G$11,$C211,$G$9,P$194)</f>
        <v>86534.1264118907</v>
      </c>
      <c r="Q211" s="1" t="n">
        <f aca="true">TABLE($C$194,$G$11,$C211,$G$9,Q$194)</f>
        <v>87265.5313705684</v>
      </c>
      <c r="R211" s="1" t="n">
        <f aca="true">TABLE($C$194,$G$11,$C211,$G$9,R$194)</f>
        <v>87996.936329246</v>
      </c>
      <c r="S211" s="1" t="n">
        <f aca="true">TABLE($C$194,$G$11,$C211,$G$9,S$194)</f>
        <v>88728.3412879237</v>
      </c>
      <c r="T211" s="1" t="n">
        <f aca="true">TABLE($C$194,$G$11,$C211,$G$9,T$194)</f>
        <v>89459.7462466014</v>
      </c>
      <c r="U211" s="1" t="n">
        <f aca="true">TABLE($C$194,$G$11,$C211,$G$9,U$194)</f>
        <v>90191.1512052791</v>
      </c>
      <c r="V211" s="1" t="n">
        <f aca="true">TABLE($C$194,$G$11,$C211,$G$9,V$194)</f>
        <v>90922.5561639568</v>
      </c>
      <c r="W211" s="1" t="n">
        <f aca="true">TABLE($C$194,$G$11,$C211,$G$9,W$194)</f>
        <v>91653.9611226345</v>
      </c>
      <c r="X211" s="1" t="n">
        <f aca="true">TABLE($C$194,$G$11,$C211,$G$9,X$194)</f>
        <v>92385.3660813122</v>
      </c>
      <c r="Y211" s="1" t="n">
        <f aca="true">TABLE($C$194,$G$11,$C211,$G$9,Y$194)</f>
        <v>93116.7710399898</v>
      </c>
      <c r="Z211" s="1" t="n">
        <f aca="true">TABLE($C$194,$G$11,$C211,$G$9,Z$194)</f>
        <v>93848.1759986675</v>
      </c>
      <c r="AA211" s="1" t="n">
        <f aca="true">TABLE($C$194,$G$11,$C211,$G$9,AA$194)</f>
        <v>94579.5809573452</v>
      </c>
      <c r="AB211" s="1" t="n">
        <f aca="true">TABLE($C$194,$G$11,$C211,$G$9,AB$194)</f>
        <v>95310.9859160229</v>
      </c>
      <c r="AC211" s="1" t="n">
        <f aca="true">TABLE($C$194,$G$11,$C211,$G$9,AC$194)</f>
        <v>96042.3908747006</v>
      </c>
      <c r="AD211" s="1" t="n">
        <f aca="true">TABLE($C$194,$G$11,$C211,$G$9,AD$194)</f>
        <v>96773.7958333783</v>
      </c>
      <c r="AE211" s="1" t="n">
        <f aca="true">TABLE($C$194,$G$11,$C211,$G$9,AE$194)</f>
        <v>97505.200792056</v>
      </c>
      <c r="AF211" s="1" t="n">
        <f aca="true">TABLE($C$194,$G$11,$C211,$G$9,AF$194)</f>
        <v>98236.6057507336</v>
      </c>
      <c r="AG211" s="1" t="n">
        <f aca="true">TABLE($C$194,$G$11,$C211,$G$9,AG$194)</f>
        <v>98968.0107094113</v>
      </c>
      <c r="AH211" s="1" t="n">
        <f aca="true">TABLE($C$194,$G$11,$C211,$G$9,AH$194)</f>
        <v>99699.415668089</v>
      </c>
      <c r="AI211" s="1" t="n">
        <f aca="true">TABLE($C$194,$G$11,$C211,$G$9,AI$194)</f>
        <v>100430.820626767</v>
      </c>
      <c r="AJ211" s="1" t="n">
        <f aca="true">TABLE($C$194,$G$11,$C211,$G$9,AJ$194)</f>
        <v>101162.225585444</v>
      </c>
      <c r="AK211" s="1" t="n">
        <f aca="true">TABLE($C$194,$G$11,$C211,$G$9,AK$194)</f>
        <v>101893.630544122</v>
      </c>
      <c r="AL211" s="1" t="n">
        <f aca="true">TABLE($C$194,$G$11,$C211,$G$9,AL$194)</f>
        <v>102625.0355028</v>
      </c>
      <c r="AM211" s="1" t="n">
        <f aca="true">TABLE($C$194,$G$11,$C211,$G$9,AM$194)</f>
        <v>103356.440461477</v>
      </c>
      <c r="AN211" s="1" t="n">
        <f aca="true">TABLE($C$194,$G$11,$C211,$G$9,AN$194)</f>
        <v>104087.845420155</v>
      </c>
    </row>
    <row r="212" customFormat="false" ht="12.75" hidden="false" customHeight="false" outlineLevel="0" collapsed="false">
      <c r="C212" s="59" t="n">
        <f aca="false">+C211+25</f>
        <v>625</v>
      </c>
      <c r="D212" s="1" t="n">
        <f aca="true">TABLE($C$194,$G$11,$C212,$G$9,D$194)</f>
        <v>78649.5133307698</v>
      </c>
      <c r="E212" s="1" t="n">
        <f aca="true">TABLE($C$194,$G$11,$C212,$G$9,E$194)</f>
        <v>79380.9182894475</v>
      </c>
      <c r="F212" s="1" t="n">
        <f aca="true">TABLE($C$194,$G$11,$C212,$G$9,F$194)</f>
        <v>80112.3232481251</v>
      </c>
      <c r="G212" s="1" t="n">
        <f aca="true">TABLE($C$194,$G$11,$C212,$G$9,G$194)</f>
        <v>80843.7282068028</v>
      </c>
      <c r="H212" s="1" t="n">
        <f aca="true">TABLE($C$194,$G$11,$C212,$G$9,H$194)</f>
        <v>81575.1331654805</v>
      </c>
      <c r="I212" s="1" t="n">
        <f aca="true">TABLE($C$194,$G$11,$C212,$G$9,I$194)</f>
        <v>82306.5381241582</v>
      </c>
      <c r="J212" s="1" t="n">
        <f aca="true">TABLE($C$194,$G$11,$C212,$G$9,J$194)</f>
        <v>83037.9430828359</v>
      </c>
      <c r="K212" s="1" t="n">
        <f aca="true">TABLE($C$194,$G$11,$C212,$G$9,K$194)</f>
        <v>83769.3480415136</v>
      </c>
      <c r="L212" s="1" t="n">
        <f aca="true">TABLE($C$194,$G$11,$C212,$G$9,L$194)</f>
        <v>84500.7530001913</v>
      </c>
      <c r="M212" s="1" t="n">
        <f aca="true">TABLE($C$194,$G$11,$C212,$G$9,M$194)</f>
        <v>85232.1579588689</v>
      </c>
      <c r="N212" s="1" t="n">
        <f aca="true">TABLE($C$194,$G$11,$C212,$G$9,N$194)</f>
        <v>85963.5629175466</v>
      </c>
      <c r="O212" s="1" t="n">
        <f aca="true">TABLE($C$194,$G$11,$C212,$G$9,O$194)</f>
        <v>86694.9678762243</v>
      </c>
      <c r="P212" s="1" t="n">
        <f aca="true">TABLE($C$194,$G$11,$C212,$G$9,P$194)</f>
        <v>87426.372834902</v>
      </c>
      <c r="Q212" s="1" t="n">
        <f aca="true">TABLE($C$194,$G$11,$C212,$G$9,Q$194)</f>
        <v>88157.7777935797</v>
      </c>
      <c r="R212" s="1" t="n">
        <f aca="true">TABLE($C$194,$G$11,$C212,$G$9,R$194)</f>
        <v>88889.1827522574</v>
      </c>
      <c r="S212" s="1" t="n">
        <f aca="true">TABLE($C$194,$G$11,$C212,$G$9,S$194)</f>
        <v>89620.5877109351</v>
      </c>
      <c r="T212" s="1" t="n">
        <f aca="true">TABLE($C$194,$G$11,$C212,$G$9,T$194)</f>
        <v>90351.9926696127</v>
      </c>
      <c r="U212" s="1" t="n">
        <f aca="true">TABLE($C$194,$G$11,$C212,$G$9,U$194)</f>
        <v>91083.3976282904</v>
      </c>
      <c r="V212" s="1" t="n">
        <f aca="true">TABLE($C$194,$G$11,$C212,$G$9,V$194)</f>
        <v>91814.8025869681</v>
      </c>
      <c r="W212" s="1" t="n">
        <f aca="true">TABLE($C$194,$G$11,$C212,$G$9,W$194)</f>
        <v>92546.2075456458</v>
      </c>
      <c r="X212" s="1" t="n">
        <f aca="true">TABLE($C$194,$G$11,$C212,$G$9,X$194)</f>
        <v>93277.6125043235</v>
      </c>
      <c r="Y212" s="1" t="n">
        <f aca="true">TABLE($C$194,$G$11,$C212,$G$9,Y$194)</f>
        <v>94009.0174630012</v>
      </c>
      <c r="Z212" s="1" t="n">
        <f aca="true">TABLE($C$194,$G$11,$C212,$G$9,Z$194)</f>
        <v>94740.4224216789</v>
      </c>
      <c r="AA212" s="1" t="n">
        <f aca="true">TABLE($C$194,$G$11,$C212,$G$9,AA$194)</f>
        <v>95471.8273803565</v>
      </c>
      <c r="AB212" s="1" t="n">
        <f aca="true">TABLE($C$194,$G$11,$C212,$G$9,AB$194)</f>
        <v>96203.2323390342</v>
      </c>
      <c r="AC212" s="1" t="n">
        <f aca="true">TABLE($C$194,$G$11,$C212,$G$9,AC$194)</f>
        <v>96934.6372977119</v>
      </c>
      <c r="AD212" s="1" t="n">
        <f aca="true">TABLE($C$194,$G$11,$C212,$G$9,AD$194)</f>
        <v>97666.0422563896</v>
      </c>
      <c r="AE212" s="1" t="n">
        <f aca="true">TABLE($C$194,$G$11,$C212,$G$9,AE$194)</f>
        <v>98397.4472150673</v>
      </c>
      <c r="AF212" s="1" t="n">
        <f aca="true">TABLE($C$194,$G$11,$C212,$G$9,AF$194)</f>
        <v>99128.852173745</v>
      </c>
      <c r="AG212" s="1" t="n">
        <f aca="true">TABLE($C$194,$G$11,$C212,$G$9,AG$194)</f>
        <v>99860.2571324227</v>
      </c>
      <c r="AH212" s="1" t="n">
        <f aca="true">TABLE($C$194,$G$11,$C212,$G$9,AH$194)</f>
        <v>100591.6620911</v>
      </c>
      <c r="AI212" s="1" t="n">
        <f aca="true">TABLE($C$194,$G$11,$C212,$G$9,AI$194)</f>
        <v>101323.067049778</v>
      </c>
      <c r="AJ212" s="1" t="n">
        <f aca="true">TABLE($C$194,$G$11,$C212,$G$9,AJ$194)</f>
        <v>102054.472008456</v>
      </c>
      <c r="AK212" s="1" t="n">
        <f aca="true">TABLE($C$194,$G$11,$C212,$G$9,AK$194)</f>
        <v>102785.876967133</v>
      </c>
      <c r="AL212" s="1" t="n">
        <f aca="true">TABLE($C$194,$G$11,$C212,$G$9,AL$194)</f>
        <v>103517.281925811</v>
      </c>
      <c r="AM212" s="1" t="n">
        <f aca="true">TABLE($C$194,$G$11,$C212,$G$9,AM$194)</f>
        <v>104248.686884489</v>
      </c>
      <c r="AN212" s="1" t="n">
        <f aca="true">TABLE($C$194,$G$11,$C212,$G$9,AN$194)</f>
        <v>104980.091843166</v>
      </c>
    </row>
    <row r="213" customFormat="false" ht="12.75" hidden="false" customHeight="false" outlineLevel="0" collapsed="false">
      <c r="C213" s="59" t="n">
        <f aca="false">+C212+25</f>
        <v>650</v>
      </c>
      <c r="D213" s="1" t="n">
        <f aca="true">TABLE($C$194,$G$11,$C213,$G$9,D$194)</f>
        <v>79544.9007281154</v>
      </c>
      <c r="E213" s="1" t="n">
        <f aca="true">TABLE($C$194,$G$11,$C213,$G$9,E$194)</f>
        <v>80276.3056867931</v>
      </c>
      <c r="F213" s="1" t="n">
        <f aca="true">TABLE($C$194,$G$11,$C213,$G$9,F$194)</f>
        <v>81007.7106454708</v>
      </c>
      <c r="G213" s="1" t="n">
        <f aca="true">TABLE($C$194,$G$11,$C213,$G$9,G$194)</f>
        <v>81739.1156041484</v>
      </c>
      <c r="H213" s="1" t="n">
        <f aca="true">TABLE($C$194,$G$11,$C213,$G$9,H$194)</f>
        <v>82470.5205628261</v>
      </c>
      <c r="I213" s="1" t="n">
        <f aca="true">TABLE($C$194,$G$11,$C213,$G$9,I$194)</f>
        <v>83201.9255215038</v>
      </c>
      <c r="J213" s="1" t="n">
        <f aca="true">TABLE($C$194,$G$11,$C213,$G$9,J$194)</f>
        <v>83933.3304801815</v>
      </c>
      <c r="K213" s="1" t="n">
        <f aca="true">TABLE($C$194,$G$11,$C213,$G$9,K$194)</f>
        <v>84664.7354388592</v>
      </c>
      <c r="L213" s="1" t="n">
        <f aca="true">TABLE($C$194,$G$11,$C213,$G$9,L$194)</f>
        <v>85396.1403975369</v>
      </c>
      <c r="M213" s="1" t="n">
        <f aca="true">TABLE($C$194,$G$11,$C213,$G$9,M$194)</f>
        <v>86127.5453562146</v>
      </c>
      <c r="N213" s="1" t="n">
        <f aca="true">TABLE($C$194,$G$11,$C213,$G$9,N$194)</f>
        <v>86858.9503148922</v>
      </c>
      <c r="O213" s="1" t="n">
        <f aca="true">TABLE($C$194,$G$11,$C213,$G$9,O$194)</f>
        <v>87590.3552735699</v>
      </c>
      <c r="P213" s="1" t="n">
        <f aca="true">TABLE($C$194,$G$11,$C213,$G$9,P$194)</f>
        <v>88321.7602322476</v>
      </c>
      <c r="Q213" s="1" t="n">
        <f aca="true">TABLE($C$194,$G$11,$C213,$G$9,Q$194)</f>
        <v>89053.1651909253</v>
      </c>
      <c r="R213" s="1" t="n">
        <f aca="true">TABLE($C$194,$G$11,$C213,$G$9,R$194)</f>
        <v>89784.570149603</v>
      </c>
      <c r="S213" s="1" t="n">
        <f aca="true">TABLE($C$194,$G$11,$C213,$G$9,S$194)</f>
        <v>90515.9751082807</v>
      </c>
      <c r="T213" s="1" t="n">
        <f aca="true">TABLE($C$194,$G$11,$C213,$G$9,T$194)</f>
        <v>91247.3800669584</v>
      </c>
      <c r="U213" s="1" t="n">
        <f aca="true">TABLE($C$194,$G$11,$C213,$G$9,U$194)</f>
        <v>91978.785025636</v>
      </c>
      <c r="V213" s="1" t="n">
        <f aca="true">TABLE($C$194,$G$11,$C213,$G$9,V$194)</f>
        <v>92710.1899843137</v>
      </c>
      <c r="W213" s="1" t="n">
        <f aca="true">TABLE($C$194,$G$11,$C213,$G$9,W$194)</f>
        <v>93441.5949429914</v>
      </c>
      <c r="X213" s="1" t="n">
        <f aca="true">TABLE($C$194,$G$11,$C213,$G$9,X$194)</f>
        <v>94172.9999016691</v>
      </c>
      <c r="Y213" s="1" t="n">
        <f aca="true">TABLE($C$194,$G$11,$C213,$G$9,Y$194)</f>
        <v>94904.4048603468</v>
      </c>
      <c r="Z213" s="1" t="n">
        <f aca="true">TABLE($C$194,$G$11,$C213,$G$9,Z$194)</f>
        <v>95635.8098190245</v>
      </c>
      <c r="AA213" s="1" t="n">
        <f aca="true">TABLE($C$194,$G$11,$C213,$G$9,AA$194)</f>
        <v>96367.2147777022</v>
      </c>
      <c r="AB213" s="1" t="n">
        <f aca="true">TABLE($C$194,$G$11,$C213,$G$9,AB$194)</f>
        <v>97098.6197363798</v>
      </c>
      <c r="AC213" s="1" t="n">
        <f aca="true">TABLE($C$194,$G$11,$C213,$G$9,AC$194)</f>
        <v>97830.0246950575</v>
      </c>
      <c r="AD213" s="1" t="n">
        <f aca="true">TABLE($C$194,$G$11,$C213,$G$9,AD$194)</f>
        <v>98561.4296537352</v>
      </c>
      <c r="AE213" s="1" t="n">
        <f aca="true">TABLE($C$194,$G$11,$C213,$G$9,AE$194)</f>
        <v>99292.8346124129</v>
      </c>
      <c r="AF213" s="1" t="n">
        <f aca="true">TABLE($C$194,$G$11,$C213,$G$9,AF$194)</f>
        <v>100024.239571091</v>
      </c>
      <c r="AG213" s="1" t="n">
        <f aca="true">TABLE($C$194,$G$11,$C213,$G$9,AG$194)</f>
        <v>100755.644529768</v>
      </c>
      <c r="AH213" s="1" t="n">
        <f aca="true">TABLE($C$194,$G$11,$C213,$G$9,AH$194)</f>
        <v>101487.049488446</v>
      </c>
      <c r="AI213" s="1" t="n">
        <f aca="true">TABLE($C$194,$G$11,$C213,$G$9,AI$194)</f>
        <v>102218.454447124</v>
      </c>
      <c r="AJ213" s="1" t="n">
        <f aca="true">TABLE($C$194,$G$11,$C213,$G$9,AJ$194)</f>
        <v>102949.859405801</v>
      </c>
      <c r="AK213" s="1" t="n">
        <f aca="true">TABLE($C$194,$G$11,$C213,$G$9,AK$194)</f>
        <v>103681.264364479</v>
      </c>
      <c r="AL213" s="1" t="n">
        <f aca="true">TABLE($C$194,$G$11,$C213,$G$9,AL$194)</f>
        <v>104412.669323157</v>
      </c>
      <c r="AM213" s="1" t="n">
        <f aca="true">TABLE($C$194,$G$11,$C213,$G$9,AM$194)</f>
        <v>105144.074281834</v>
      </c>
      <c r="AN213" s="1" t="n">
        <f aca="true">TABLE($C$194,$G$11,$C213,$G$9,AN$194)</f>
        <v>105875.479240512</v>
      </c>
    </row>
    <row r="214" customFormat="false" ht="12.75" hidden="false" customHeight="false" outlineLevel="0" collapsed="false">
      <c r="C214" s="59" t="n">
        <f aca="false">+C213+25</f>
        <v>675</v>
      </c>
      <c r="D214" s="1" t="n">
        <f aca="true">TABLE($C$194,$G$11,$C214,$G$9,D$194)</f>
        <v>80443.4433045787</v>
      </c>
      <c r="E214" s="1" t="n">
        <f aca="true">TABLE($C$194,$G$11,$C214,$G$9,E$194)</f>
        <v>81174.8482632564</v>
      </c>
      <c r="F214" s="1" t="n">
        <f aca="true">TABLE($C$194,$G$11,$C214,$G$9,F$194)</f>
        <v>81906.2532219341</v>
      </c>
      <c r="G214" s="1" t="n">
        <f aca="true">TABLE($C$194,$G$11,$C214,$G$9,G$194)</f>
        <v>82637.6581806117</v>
      </c>
      <c r="H214" s="1" t="n">
        <f aca="true">TABLE($C$194,$G$11,$C214,$G$9,H$194)</f>
        <v>83369.0631392894</v>
      </c>
      <c r="I214" s="1" t="n">
        <f aca="true">TABLE($C$194,$G$11,$C214,$G$9,I$194)</f>
        <v>84100.4680979671</v>
      </c>
      <c r="J214" s="1" t="n">
        <f aca="true">TABLE($C$194,$G$11,$C214,$G$9,J$194)</f>
        <v>84831.8730566448</v>
      </c>
      <c r="K214" s="1" t="n">
        <f aca="true">TABLE($C$194,$G$11,$C214,$G$9,K$194)</f>
        <v>85563.2780153225</v>
      </c>
      <c r="L214" s="1" t="n">
        <f aca="true">TABLE($C$194,$G$11,$C214,$G$9,L$194)</f>
        <v>86294.6829740002</v>
      </c>
      <c r="M214" s="1" t="n">
        <f aca="true">TABLE($C$194,$G$11,$C214,$G$9,M$194)</f>
        <v>87026.0879326779</v>
      </c>
      <c r="N214" s="1" t="n">
        <f aca="true">TABLE($C$194,$G$11,$C214,$G$9,N$194)</f>
        <v>87757.4928913555</v>
      </c>
      <c r="O214" s="1" t="n">
        <f aca="true">TABLE($C$194,$G$11,$C214,$G$9,O$194)</f>
        <v>88488.8978500332</v>
      </c>
      <c r="P214" s="1" t="n">
        <f aca="true">TABLE($C$194,$G$11,$C214,$G$9,P$194)</f>
        <v>89220.3028087109</v>
      </c>
      <c r="Q214" s="1" t="n">
        <f aca="true">TABLE($C$194,$G$11,$C214,$G$9,Q$194)</f>
        <v>89951.7077673886</v>
      </c>
      <c r="R214" s="1" t="n">
        <f aca="true">TABLE($C$194,$G$11,$C214,$G$9,R$194)</f>
        <v>90683.1127260663</v>
      </c>
      <c r="S214" s="1" t="n">
        <f aca="true">TABLE($C$194,$G$11,$C214,$G$9,S$194)</f>
        <v>91414.517684744</v>
      </c>
      <c r="T214" s="1" t="n">
        <f aca="true">TABLE($C$194,$G$11,$C214,$G$9,T$194)</f>
        <v>92145.9226434217</v>
      </c>
      <c r="U214" s="1" t="n">
        <f aca="true">TABLE($C$194,$G$11,$C214,$G$9,U$194)</f>
        <v>92877.3276020993</v>
      </c>
      <c r="V214" s="1" t="n">
        <f aca="true">TABLE($C$194,$G$11,$C214,$G$9,V$194)</f>
        <v>93608.732560777</v>
      </c>
      <c r="W214" s="1" t="n">
        <f aca="true">TABLE($C$194,$G$11,$C214,$G$9,W$194)</f>
        <v>94340.1375194547</v>
      </c>
      <c r="X214" s="1" t="n">
        <f aca="true">TABLE($C$194,$G$11,$C214,$G$9,X$194)</f>
        <v>95071.5424781324</v>
      </c>
      <c r="Y214" s="1" t="n">
        <f aca="true">TABLE($C$194,$G$11,$C214,$G$9,Y$194)</f>
        <v>95802.9474368101</v>
      </c>
      <c r="Z214" s="1" t="n">
        <f aca="true">TABLE($C$194,$G$11,$C214,$G$9,Z$194)</f>
        <v>96534.3523954878</v>
      </c>
      <c r="AA214" s="1" t="n">
        <f aca="true">TABLE($C$194,$G$11,$C214,$G$9,AA$194)</f>
        <v>97265.7573541655</v>
      </c>
      <c r="AB214" s="1" t="n">
        <f aca="true">TABLE($C$194,$G$11,$C214,$G$9,AB$194)</f>
        <v>97997.1623128431</v>
      </c>
      <c r="AC214" s="1" t="n">
        <f aca="true">TABLE($C$194,$G$11,$C214,$G$9,AC$194)</f>
        <v>98728.5672715208</v>
      </c>
      <c r="AD214" s="1" t="n">
        <f aca="true">TABLE($C$194,$G$11,$C214,$G$9,AD$194)</f>
        <v>99459.9722301985</v>
      </c>
      <c r="AE214" s="1" t="n">
        <f aca="true">TABLE($C$194,$G$11,$C214,$G$9,AE$194)</f>
        <v>100191.377188876</v>
      </c>
      <c r="AF214" s="1" t="n">
        <f aca="true">TABLE($C$194,$G$11,$C214,$G$9,AF$194)</f>
        <v>100922.782147554</v>
      </c>
      <c r="AG214" s="1" t="n">
        <f aca="true">TABLE($C$194,$G$11,$C214,$G$9,AG$194)</f>
        <v>101654.187106232</v>
      </c>
      <c r="AH214" s="1" t="n">
        <f aca="true">TABLE($C$194,$G$11,$C214,$G$9,AH$194)</f>
        <v>102385.592064909</v>
      </c>
      <c r="AI214" s="1" t="n">
        <f aca="true">TABLE($C$194,$G$11,$C214,$G$9,AI$194)</f>
        <v>103116.997023587</v>
      </c>
      <c r="AJ214" s="1" t="n">
        <f aca="true">TABLE($C$194,$G$11,$C214,$G$9,AJ$194)</f>
        <v>103848.401982265</v>
      </c>
      <c r="AK214" s="1" t="n">
        <f aca="true">TABLE($C$194,$G$11,$C214,$G$9,AK$194)</f>
        <v>104579.806940942</v>
      </c>
      <c r="AL214" s="1" t="n">
        <f aca="true">TABLE($C$194,$G$11,$C214,$G$9,AL$194)</f>
        <v>105311.21189962</v>
      </c>
      <c r="AM214" s="1" t="n">
        <f aca="true">TABLE($C$194,$G$11,$C214,$G$9,AM$194)</f>
        <v>106042.616858298</v>
      </c>
      <c r="AN214" s="1" t="n">
        <f aca="true">TABLE($C$194,$G$11,$C214,$G$9,AN$194)</f>
        <v>106774.021816975</v>
      </c>
    </row>
    <row r="215" customFormat="false" ht="12.75" hidden="false" customHeight="false" outlineLevel="0" collapsed="false">
      <c r="C215" s="59" t="n">
        <f aca="false">+C214+25</f>
        <v>700</v>
      </c>
      <c r="D215" s="1" t="n">
        <f aca="true">TABLE($C$194,$G$11,$C215,$G$9,D$194)</f>
        <v>81345.1553386946</v>
      </c>
      <c r="E215" s="1" t="n">
        <f aca="true">TABLE($C$194,$G$11,$C215,$G$9,E$194)</f>
        <v>82076.5602973723</v>
      </c>
      <c r="F215" s="1" t="n">
        <f aca="true">TABLE($C$194,$G$11,$C215,$G$9,F$194)</f>
        <v>82807.96525605</v>
      </c>
      <c r="G215" s="1" t="n">
        <f aca="true">TABLE($C$194,$G$11,$C215,$G$9,G$194)</f>
        <v>83539.3702147277</v>
      </c>
      <c r="H215" s="1" t="n">
        <f aca="true">TABLE($C$194,$G$11,$C215,$G$9,H$194)</f>
        <v>84270.7751734054</v>
      </c>
      <c r="I215" s="1" t="n">
        <f aca="true">TABLE($C$194,$G$11,$C215,$G$9,I$194)</f>
        <v>85002.180132083</v>
      </c>
      <c r="J215" s="1" t="n">
        <f aca="true">TABLE($C$194,$G$11,$C215,$G$9,J$194)</f>
        <v>85733.5850907607</v>
      </c>
      <c r="K215" s="1" t="n">
        <f aca="true">TABLE($C$194,$G$11,$C215,$G$9,K$194)</f>
        <v>86464.9900494384</v>
      </c>
      <c r="L215" s="1" t="n">
        <f aca="true">TABLE($C$194,$G$11,$C215,$G$9,L$194)</f>
        <v>87196.3950081161</v>
      </c>
      <c r="M215" s="1" t="n">
        <f aca="true">TABLE($C$194,$G$11,$C215,$G$9,M$194)</f>
        <v>87927.7999667938</v>
      </c>
      <c r="N215" s="1" t="n">
        <f aca="true">TABLE($C$194,$G$11,$C215,$G$9,N$194)</f>
        <v>88659.2049254715</v>
      </c>
      <c r="O215" s="1" t="n">
        <f aca="true">TABLE($C$194,$G$11,$C215,$G$9,O$194)</f>
        <v>89390.6098841492</v>
      </c>
      <c r="P215" s="1" t="n">
        <f aca="true">TABLE($C$194,$G$11,$C215,$G$9,P$194)</f>
        <v>90122.0148428268</v>
      </c>
      <c r="Q215" s="1" t="n">
        <f aca="true">TABLE($C$194,$G$11,$C215,$G$9,Q$194)</f>
        <v>90853.4198015045</v>
      </c>
      <c r="R215" s="1" t="n">
        <f aca="true">TABLE($C$194,$G$11,$C215,$G$9,R$194)</f>
        <v>91584.8247601822</v>
      </c>
      <c r="S215" s="1" t="n">
        <f aca="true">TABLE($C$194,$G$11,$C215,$G$9,S$194)</f>
        <v>92316.2297188599</v>
      </c>
      <c r="T215" s="1" t="n">
        <f aca="true">TABLE($C$194,$G$11,$C215,$G$9,T$194)</f>
        <v>93047.6346775376</v>
      </c>
      <c r="U215" s="1" t="n">
        <f aca="true">TABLE($C$194,$G$11,$C215,$G$9,U$194)</f>
        <v>93779.0396362153</v>
      </c>
      <c r="V215" s="1" t="n">
        <f aca="true">TABLE($C$194,$G$11,$C215,$G$9,V$194)</f>
        <v>94510.444594893</v>
      </c>
      <c r="W215" s="1" t="n">
        <f aca="true">TABLE($C$194,$G$11,$C215,$G$9,W$194)</f>
        <v>95241.8495535707</v>
      </c>
      <c r="X215" s="1" t="n">
        <f aca="true">TABLE($C$194,$G$11,$C215,$G$9,X$194)</f>
        <v>95973.2545122483</v>
      </c>
      <c r="Y215" s="1" t="n">
        <f aca="true">TABLE($C$194,$G$11,$C215,$G$9,Y$194)</f>
        <v>96704.659470926</v>
      </c>
      <c r="Z215" s="1" t="n">
        <f aca="true">TABLE($C$194,$G$11,$C215,$G$9,Z$194)</f>
        <v>97436.0644296037</v>
      </c>
      <c r="AA215" s="1" t="n">
        <f aca="true">TABLE($C$194,$G$11,$C215,$G$9,AA$194)</f>
        <v>98167.4693882814</v>
      </c>
      <c r="AB215" s="1" t="n">
        <f aca="true">TABLE($C$194,$G$11,$C215,$G$9,AB$194)</f>
        <v>98898.8743469591</v>
      </c>
      <c r="AC215" s="1" t="n">
        <f aca="true">TABLE($C$194,$G$11,$C215,$G$9,AC$194)</f>
        <v>99630.2793056368</v>
      </c>
      <c r="AD215" s="1" t="n">
        <f aca="true">TABLE($C$194,$G$11,$C215,$G$9,AD$194)</f>
        <v>100361.684264314</v>
      </c>
      <c r="AE215" s="1" t="n">
        <f aca="true">TABLE($C$194,$G$11,$C215,$G$9,AE$194)</f>
        <v>101093.089222992</v>
      </c>
      <c r="AF215" s="1" t="n">
        <f aca="true">TABLE($C$194,$G$11,$C215,$G$9,AF$194)</f>
        <v>101824.49418167</v>
      </c>
      <c r="AG215" s="1" t="n">
        <f aca="true">TABLE($C$194,$G$11,$C215,$G$9,AG$194)</f>
        <v>102555.899140348</v>
      </c>
      <c r="AH215" s="1" t="n">
        <f aca="true">TABLE($C$194,$G$11,$C215,$G$9,AH$194)</f>
        <v>103287.304099025</v>
      </c>
      <c r="AI215" s="1" t="n">
        <f aca="true">TABLE($C$194,$G$11,$C215,$G$9,AI$194)</f>
        <v>104018.709057703</v>
      </c>
      <c r="AJ215" s="1" t="n">
        <f aca="true">TABLE($C$194,$G$11,$C215,$G$9,AJ$194)</f>
        <v>104750.114016381</v>
      </c>
      <c r="AK215" s="1" t="n">
        <f aca="true">TABLE($C$194,$G$11,$C215,$G$9,AK$194)</f>
        <v>105481.518975058</v>
      </c>
      <c r="AL215" s="1" t="n">
        <f aca="true">TABLE($C$194,$G$11,$C215,$G$9,AL$194)</f>
        <v>106212.923933736</v>
      </c>
      <c r="AM215" s="1" t="n">
        <f aca="true">TABLE($C$194,$G$11,$C215,$G$9,AM$194)</f>
        <v>106944.328892414</v>
      </c>
      <c r="AN215" s="1" t="n">
        <f aca="true">TABLE($C$194,$G$11,$C215,$G$9,AN$194)</f>
        <v>107675.733851091</v>
      </c>
    </row>
    <row r="216" customFormat="false" ht="12.75" hidden="false" customHeight="false" outlineLevel="0" collapsed="false">
      <c r="C216" s="60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customFormat="false" ht="12.75" hidden="false" customHeight="false" outlineLevel="0" collapsed="false">
      <c r="C217" s="60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customFormat="false" ht="12.75" hidden="false" customHeight="false" outlineLevel="0" collapsed="false">
      <c r="C218" s="60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customFormat="false" ht="12.75" hidden="false" customHeight="false" outlineLevel="0" collapsed="false">
      <c r="C219" s="60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customFormat="false" ht="12.75" hidden="false" customHeight="false" outlineLevel="0" collapsed="false">
      <c r="C220" s="60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customFormat="false" ht="12.75" hidden="false" customHeight="false" outlineLevel="0" collapsed="false">
      <c r="C221" s="60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customFormat="false" ht="12.75" hidden="false" customHeight="false" outlineLevel="0" collapsed="false">
      <c r="C222" s="60"/>
      <c r="E222" s="1" t="n">
        <f aca="false">Sheet2!AD43</f>
        <v>72901.886266092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customFormat="false" ht="15.75" hidden="false" customHeight="false" outlineLevel="0" collapsed="false">
      <c r="C223" s="60"/>
      <c r="D223" s="26" t="n">
        <v>0.15</v>
      </c>
      <c r="E223" s="27" t="n">
        <f aca="true">TABLE(E$222,$M$18,$D223)</f>
        <v>65619.5671100521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customFormat="false" ht="15.75" hidden="false" customHeight="false" outlineLevel="0" collapsed="false">
      <c r="C224" s="60"/>
      <c r="D224" s="26" t="n">
        <v>0.16</v>
      </c>
      <c r="E224" s="27" t="n">
        <f aca="true">TABLE(E$222,$M$18,$D224)</f>
        <v>67044.7629229872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customFormat="false" ht="15.75" hidden="false" customHeight="false" outlineLevel="0" collapsed="false">
      <c r="C225" s="60"/>
      <c r="D225" s="26" t="n">
        <v>0.17</v>
      </c>
      <c r="E225" s="27" t="n">
        <f aca="true">TABLE(E$222,$M$18,$D225)</f>
        <v>68485.3784982842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customFormat="false" ht="15.75" hidden="false" customHeight="false" outlineLevel="0" collapsed="false">
      <c r="C226" s="60"/>
      <c r="D226" s="26" t="n">
        <v>0.18</v>
      </c>
      <c r="E226" s="27" t="n">
        <f aca="true">TABLE(E$222,$M$18,$D226)</f>
        <v>69941.6263288826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customFormat="false" ht="15.75" hidden="false" customHeight="false" outlineLevel="0" collapsed="false">
      <c r="C227" s="60"/>
      <c r="D227" s="26" t="n">
        <v>0.19</v>
      </c>
      <c r="E227" s="27" t="n">
        <f aca="true">TABLE(E$222,$M$18,$D227)</f>
        <v>71413.7224022706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customFormat="false" ht="15.75" hidden="false" customHeight="false" outlineLevel="0" collapsed="false">
      <c r="C228" s="60"/>
      <c r="D228" s="26" t="n">
        <v>0.2</v>
      </c>
      <c r="E228" s="27" t="n">
        <f aca="true">TABLE(E$222,$M$18,$D228)</f>
        <v>72901.886266092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customFormat="false" ht="15.75" hidden="false" customHeight="false" outlineLevel="0" collapsed="false">
      <c r="C229" s="60"/>
      <c r="D229" s="26" t="n">
        <v>0.21</v>
      </c>
      <c r="E229" s="27" t="n">
        <f aca="true">TABLE(E$222,$M$18,$D229)</f>
        <v>74406.3410950893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customFormat="false" ht="15.75" hidden="false" customHeight="false" outlineLevel="0" collapsed="false">
      <c r="C230" s="60"/>
      <c r="D230" s="26" t="n">
        <v>0.22</v>
      </c>
      <c r="E230" s="27" t="n">
        <f aca="true">TABLE(E$222,$M$18,$D230)</f>
        <v>75927.3137594017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customFormat="false" ht="15.75" hidden="false" customHeight="false" outlineLevel="0" collapsed="false">
      <c r="C231" s="60"/>
      <c r="D231" s="26" t="n">
        <v>0.23</v>
      </c>
      <c r="E231" s="27" t="n">
        <f aca="true">TABLE(E$222,$M$18,$D231)</f>
        <v>77465.03489426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customFormat="false" ht="15.75" hidden="false" customHeight="false" outlineLevel="0" collapsed="false">
      <c r="C232" s="60"/>
      <c r="D232" s="26" t="n">
        <v>0.24</v>
      </c>
      <c r="E232" s="27" t="n">
        <f aca="true">TABLE(E$222,$M$18,$D232)</f>
        <v>79019.738971093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customFormat="false" ht="15.75" hidden="false" customHeight="false" outlineLevel="0" collapsed="false">
      <c r="C233" s="60"/>
      <c r="D233" s="26" t="n">
        <v>0.25</v>
      </c>
      <c r="E233" s="27" t="n">
        <f aca="true">TABLE(E$222,$M$18,$D233)</f>
        <v>80591.6643700889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customFormat="false" ht="15.75" hidden="false" customHeight="false" outlineLevel="0" collapsed="false">
      <c r="C234" s="60"/>
      <c r="D234" s="26" t="n">
        <v>0.26</v>
      </c>
      <c r="E234" s="27" t="n">
        <f aca="true">TABLE(E$222,$M$18,$D234)</f>
        <v>82181.0534542319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customFormat="false" ht="15.75" hidden="false" customHeight="false" outlineLevel="0" collapsed="false">
      <c r="C235" s="60"/>
      <c r="D235" s="26" t="n">
        <v>0.27</v>
      </c>
      <c r="E235" s="27" t="n">
        <f aca="true">TABLE(E$222,$M$18,$D235)</f>
        <v>83788.1526448483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customFormat="false" ht="15.75" hidden="false" customHeight="false" outlineLevel="0" collapsed="false">
      <c r="C236" s="60"/>
      <c r="D236" s="26" t="n">
        <v>0.28</v>
      </c>
      <c r="E236" s="27" t="n">
        <f aca="true">TABLE(E$222,$M$18,$D236)</f>
        <v>85413.2124986989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customFormat="false" ht="15.75" hidden="false" customHeight="false" outlineLevel="0" collapsed="false">
      <c r="C237" s="60"/>
      <c r="D237" s="26" t="n">
        <v>0.29</v>
      </c>
      <c r="E237" s="27" t="n">
        <f aca="true">TABLE(E$222,$M$18,$D237)</f>
        <v>87056.4877866389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customFormat="false" ht="15.75" hidden="false" customHeight="false" outlineLevel="0" collapsed="false">
      <c r="C238" s="60"/>
      <c r="D238" s="26" t="n">
        <v>0.3</v>
      </c>
      <c r="E238" s="27" t="n">
        <f aca="true">TABLE(E$222,$M$18,$D238)</f>
        <v>88718.2375738922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customFormat="false" ht="15.75" hidden="false" customHeight="false" outlineLevel="0" collapsed="false">
      <c r="C239" s="60"/>
      <c r="D239" s="26" t="n">
        <v>0.31</v>
      </c>
      <c r="E239" s="27" t="n">
        <f aca="true">TABLE(E$222,$M$18,$D239)</f>
        <v>90398.725301961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customFormat="false" ht="15.75" hidden="false" customHeight="false" outlineLevel="0" collapsed="false">
      <c r="C240" s="60"/>
      <c r="D240" s="26" t="n">
        <v>0.32</v>
      </c>
      <c r="E240" s="27" t="n">
        <f aca="true">TABLE(E$222,$M$18,$D240)</f>
        <v>92098.2188722121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customFormat="false" ht="15.75" hidden="false" customHeight="false" outlineLevel="0" collapsed="false">
      <c r="C241" s="60"/>
      <c r="D241" s="26" t="n">
        <v>0.33</v>
      </c>
      <c r="E241" s="27" t="n">
        <f aca="true">TABLE(E$222,$M$18,$D241)</f>
        <v>93816.9907311775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customFormat="false" ht="15.75" hidden="false" customHeight="false" outlineLevel="0" collapsed="false">
      <c r="C242" s="60"/>
      <c r="D242" s="26" t="n">
        <v>0.34</v>
      </c>
      <c r="E242" s="27" t="n">
        <f aca="true">TABLE(E$222,$M$18,$D242)</f>
        <v>95555.3179575949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customFormat="false" ht="15.75" hidden="false" customHeight="false" outlineLevel="0" collapsed="false">
      <c r="C243" s="60"/>
      <c r="D243" s="26" t="n">
        <v>0.35</v>
      </c>
      <c r="E243" s="27" t="n">
        <f aca="true">TABLE(E$222,$M$18,$D243)</f>
        <v>97313.4823512378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customFormat="false" ht="12.75" hidden="false" customHeight="false" outlineLevel="0" collapsed="false">
      <c r="C244" s="60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customFormat="false" ht="12.75" hidden="false" customHeight="false" outlineLevel="0" collapsed="false">
      <c r="C245" s="60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customFormat="false" ht="12.75" hidden="false" customHeight="false" outlineLevel="0" collapsed="false">
      <c r="C246" s="60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customFormat="false" ht="12.75" hidden="false" customHeight="false" outlineLevel="0" collapsed="false">
      <c r="C247" s="60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customFormat="false" ht="12.75" hidden="false" customHeight="false" outlineLevel="0" collapsed="false">
      <c r="C248" s="60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customFormat="false" ht="12.75" hidden="false" customHeight="false" outlineLevel="0" collapsed="false">
      <c r="C249" s="60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customFormat="false" ht="12.75" hidden="false" customHeight="false" outlineLevel="0" collapsed="false">
      <c r="C250" s="60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customFormat="false" ht="12.75" hidden="false" customHeight="false" outlineLevel="0" collapsed="false">
      <c r="C251" s="60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customFormat="false" ht="12.75" hidden="false" customHeight="false" outlineLevel="0" collapsed="false">
      <c r="C252" s="60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customFormat="false" ht="12.75" hidden="false" customHeight="false" outlineLevel="0" collapsed="false">
      <c r="C253" s="60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customFormat="false" ht="12.75" hidden="false" customHeight="false" outlineLevel="0" collapsed="false">
      <c r="C254" s="60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customFormat="false" ht="12.75" hidden="false" customHeight="false" outlineLevel="0" collapsed="false">
      <c r="C255" s="60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customFormat="false" ht="12.75" hidden="false" customHeight="false" outlineLevel="0" collapsed="false">
      <c r="C256" s="60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customFormat="false" ht="12.75" hidden="false" customHeight="false" outlineLevel="0" collapsed="false">
      <c r="C257" s="60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customFormat="false" ht="12.75" hidden="false" customHeight="false" outlineLevel="0" collapsed="false">
      <c r="C258" s="60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customFormat="false" ht="12.75" hidden="false" customHeight="false" outlineLevel="0" collapsed="false">
      <c r="C259" s="60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customFormat="false" ht="12.75" hidden="false" customHeight="false" outlineLevel="0" collapsed="false">
      <c r="C260" s="60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customFormat="false" ht="12.75" hidden="false" customHeight="false" outlineLevel="0" collapsed="false">
      <c r="C261" s="60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customFormat="false" ht="12.75" hidden="false" customHeight="false" outlineLevel="0" collapsed="false">
      <c r="C262" s="60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customFormat="false" ht="12.75" hidden="false" customHeight="false" outlineLevel="0" collapsed="false">
      <c r="C263" s="60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customFormat="false" ht="12.75" hidden="false" customHeight="false" outlineLevel="0" collapsed="false">
      <c r="C264" s="60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customFormat="false" ht="12.75" hidden="false" customHeight="false" outlineLevel="0" collapsed="false">
      <c r="C265" s="60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customFormat="false" ht="12.75" hidden="false" customHeight="false" outlineLevel="0" collapsed="false">
      <c r="C266" s="60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customFormat="false" ht="12.75" hidden="false" customHeight="false" outlineLevel="0" collapsed="false">
      <c r="C267" s="60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customFormat="false" ht="12.75" hidden="false" customHeight="false" outlineLevel="0" collapsed="false">
      <c r="C268" s="60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customFormat="false" ht="12.75" hidden="false" customHeight="false" outlineLevel="0" collapsed="false">
      <c r="C269" s="60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customFormat="false" ht="12.75" hidden="false" customHeight="false" outlineLevel="0" collapsed="false">
      <c r="C270" s="60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customFormat="false" ht="12.75" hidden="false" customHeight="false" outlineLevel="0" collapsed="false">
      <c r="C271" s="60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customFormat="false" ht="12.75" hidden="false" customHeight="false" outlineLevel="0" collapsed="false">
      <c r="C272" s="60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customFormat="false" ht="12.75" hidden="false" customHeight="false" outlineLevel="0" collapsed="false">
      <c r="C273" s="60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customFormat="false" ht="12.75" hidden="false" customHeight="false" outlineLevel="0" collapsed="false">
      <c r="C274" s="60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customFormat="false" ht="12.75" hidden="false" customHeight="false" outlineLevel="0" collapsed="false">
      <c r="C275" s="60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customFormat="false" ht="12.75" hidden="false" customHeight="false" outlineLevel="0" collapsed="false">
      <c r="C276" s="60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customFormat="false" ht="12.75" hidden="false" customHeight="false" outlineLevel="0" collapsed="false">
      <c r="C277" s="60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customFormat="false" ht="12.75" hidden="false" customHeight="false" outlineLevel="0" collapsed="false">
      <c r="C278" s="60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customFormat="false" ht="12.75" hidden="false" customHeight="false" outlineLevel="0" collapsed="false">
      <c r="C279" s="60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customFormat="false" ht="12.75" hidden="false" customHeight="false" outlineLevel="0" collapsed="false">
      <c r="C280" s="60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customFormat="false" ht="12.75" hidden="false" customHeight="false" outlineLevel="0" collapsed="false">
      <c r="C281" s="60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customFormat="false" ht="12.75" hidden="false" customHeight="false" outlineLevel="0" collapsed="false">
      <c r="C282" s="60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customFormat="false" ht="12.75" hidden="false" customHeight="false" outlineLevel="0" collapsed="false">
      <c r="B283" s="0" t="s">
        <v>62</v>
      </c>
      <c r="C283" s="60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6" customFormat="false" ht="12.75" hidden="false" customHeight="false" outlineLevel="0" collapsed="false">
      <c r="B286" s="16" t="s">
        <v>47</v>
      </c>
      <c r="D286" s="1" t="n">
        <f aca="false">((D46)*(1+$G$14/12)^($A$64-$A51+1))-(D46)</f>
        <v>372.398694519243</v>
      </c>
      <c r="E286" s="1" t="n">
        <f aca="false">((E46)*(1+$G$14/12)^($A$64-$A51+1))-(E46)</f>
        <v>372.398694519243</v>
      </c>
      <c r="F286" s="1" t="n">
        <f aca="false">+((F46)*(1+$G$14/12)^($A$68-$A51+1))-(F46)</f>
        <v>243.509019936447</v>
      </c>
      <c r="G286" s="1" t="n">
        <f aca="false">+((G46)*(1+$G$14/12)^($A$68-$A51+1))-(G46)</f>
        <v>243.509019936447</v>
      </c>
      <c r="H286" s="1" t="n">
        <f aca="false">((H46)*(1+$G$14/12)^($A$70-$A51+1))-(H46)</f>
        <v>272.643592283918</v>
      </c>
      <c r="I286" s="1" t="n">
        <f aca="false">((I46)*(1+$G$14/12)^($A$70-$A51+1))-(I46)</f>
        <v>272.643592283918</v>
      </c>
      <c r="J286" s="1" t="n">
        <f aca="false">((J46)*(1+$G$14/12)^($A$74-$A51+1))-(J46)</f>
        <v>511.811920562025</v>
      </c>
      <c r="K286" s="1" t="n">
        <f aca="false">((K46)*(1+$G$14/12)^($A$74-$A51+1))-(K46)</f>
        <v>511.811920562025</v>
      </c>
      <c r="L286" s="1" t="n">
        <f aca="false">((L46)*(1+$G$14/12)^($A$74-$A51+1))-(L46)</f>
        <v>511.811920562025</v>
      </c>
      <c r="M286" s="1" t="n">
        <f aca="false">((M46)*(1+$G$14/12)^($A$74-$A51+1))-(M46)</f>
        <v>511.811920562025</v>
      </c>
      <c r="N286" s="1" t="n">
        <f aca="false">((N46)*(1+$G$14/12)^($A$76-$A51+1))-(N46)</f>
        <v>555.106134662236</v>
      </c>
      <c r="O286" s="1" t="n">
        <f aca="false">((O46)*(1+$G$14/12)^($A$76-$A51+1))-(O46)</f>
        <v>555.106134662236</v>
      </c>
      <c r="P286" s="38" t="n">
        <f aca="false">((P46)*(1+$G$14/12)^($A$83-$A51+1))-(P46)</f>
        <v>723.926699413917</v>
      </c>
      <c r="Q286" s="1" t="n">
        <f aca="false">((Q46)*(1+$G$14/12)^($A$83-$A51+1))-(Q46)</f>
        <v>723.926699413917</v>
      </c>
      <c r="R286" s="1" t="n">
        <f aca="false">((R46)*(1+$G$14/12)^($A$85-$A51+1))-(R46)</f>
        <v>538.195687086375</v>
      </c>
      <c r="S286" s="1" t="n">
        <f aca="false">((S46)*(1+$G$14/12)^($A$85-$A51+1))-(S46)</f>
        <v>538.195687086375</v>
      </c>
      <c r="T286" s="1" t="n">
        <f aca="false">((T46)*(1+$G$14/12)^($A$85-$A51+1))-(T46)</f>
        <v>538.195687086375</v>
      </c>
      <c r="U286" s="1" t="n">
        <f aca="false">((U46)*(1+$G$14/12)^($A$85-$A51+1))-(U46)</f>
        <v>538.195687086375</v>
      </c>
      <c r="V286" s="1" t="n">
        <f aca="false">((V46)*(1+$G$14/12)^($A$88-$A51+1))-(V46)</f>
        <v>586.288685102771</v>
      </c>
      <c r="W286" s="1" t="n">
        <f aca="false">((W46)*(1+$G$14/12)^($A$88-$A51+1))-(W46)</f>
        <v>586.288685102771</v>
      </c>
    </row>
    <row r="287" customFormat="false" ht="12.75" hidden="false" customHeight="false" outlineLevel="0" collapsed="false">
      <c r="A287" s="0" t="n">
        <v>1</v>
      </c>
      <c r="B287" s="19" t="n">
        <v>36586</v>
      </c>
      <c r="D287" s="18" t="n">
        <f aca="false">((D51*$G$16)*(1+$G$14/12)^($A$64-$A51+1))-(D51*$G$16)</f>
        <v>121.029575718754</v>
      </c>
      <c r="E287" s="18" t="n">
        <f aca="false">((E51*$G$16)*(1+$G$14/12)^($A$64-$A51+1))-(E51*$G$16)</f>
        <v>0</v>
      </c>
      <c r="F287" s="18" t="n">
        <f aca="false">((F51*$G$16)*(1+$G$14/12)^($A$68-$A51+1))-(F51*$G$16)</f>
        <v>0</v>
      </c>
      <c r="G287" s="18" t="n">
        <f aca="false">((G51*$G$16)*(1+$G$14/12)^($A$68-$A51+1))-(G51*$G$16)</f>
        <v>0</v>
      </c>
      <c r="H287" s="18" t="n">
        <f aca="false">((H51*$G$16)*(1+$G$14/12)^($A$70-$A51+1))-(H51*$G$16)</f>
        <v>0</v>
      </c>
      <c r="I287" s="18" t="n">
        <f aca="false">((I51*$G$16)*(1+$G$14/12)^($A$70-$A51+1))-(I51*$G$16)</f>
        <v>0</v>
      </c>
      <c r="J287" s="18" t="n">
        <f aca="false">((J51*$G$16)*(1+$G$14/12)^($A$74-$A51+1))-(J51*$G$16)</f>
        <v>0</v>
      </c>
      <c r="K287" s="18" t="n">
        <f aca="false">((K51*$G$16)*(1+$G$14/12)^($A$74-$A51+1))-(K51*$G$16)</f>
        <v>0</v>
      </c>
      <c r="L287" s="18" t="n">
        <f aca="false">((L51*$G$16)*(1+$G$14/12)^($A$74-$A51+1))-(L51*$G$16)</f>
        <v>0</v>
      </c>
      <c r="M287" s="18" t="n">
        <f aca="false">((M51*$G$16)*(1+$G$14/12)^($A$74-$A51+1))-(M51*$G$16)</f>
        <v>0</v>
      </c>
      <c r="N287" s="18" t="n">
        <f aca="false">((N51*$G$16)*(1+$G$14/12)^($A$76-$A51+1))-(N51*$G$16)</f>
        <v>0</v>
      </c>
      <c r="O287" s="18" t="n">
        <f aca="false">((O51*$G$16)*(1+$G$14/12)^($A$76-$A51+1))-(O51*$G$16)</f>
        <v>0</v>
      </c>
      <c r="P287" s="18" t="n">
        <f aca="false">((P51*$G$16)*(1+$G$14/12)^($A$83-$A51+1))-(P51*$G$16)</f>
        <v>0</v>
      </c>
      <c r="Q287" s="18" t="n">
        <f aca="false">((Q51*$G$16)*(1+$G$14/12)^($A$83-$A51+1))-(Q51*$G$16)</f>
        <v>0</v>
      </c>
      <c r="R287" s="18" t="n">
        <f aca="false">((R51*$G$16)*(1+$G$14/12)^($A$85-$A51+1))-(R51*$G$16)</f>
        <v>0</v>
      </c>
      <c r="S287" s="18" t="n">
        <f aca="false">((S51*$G$16)*(1+$G$14/12)^($A$85-$A51+1))-(S51*$G$16)</f>
        <v>0</v>
      </c>
      <c r="T287" s="18" t="n">
        <f aca="false">((T51*$G$16)*(1+$G$14/12)^($A$85-$A51+1))-(T51*$G$16)</f>
        <v>0</v>
      </c>
      <c r="U287" s="18" t="n">
        <f aca="false">((U51*$G$16)*(1+$G$14/12)^($A$85-$A51+1))-(U51*$G$16)</f>
        <v>0</v>
      </c>
      <c r="V287" s="18" t="n">
        <f aca="false">((V51*$G$16)*(1+$G$14/12)^($A$88-$A51+1))-(V51*$G$16)</f>
        <v>0</v>
      </c>
      <c r="W287" s="18" t="n">
        <f aca="false">((W51*$G$16)*(1+$G$14/12)^($A$88-$A51+1))-(W51*$G$16)</f>
        <v>0</v>
      </c>
    </row>
    <row r="288" customFormat="false" ht="12.75" hidden="false" customHeight="false" outlineLevel="0" collapsed="false">
      <c r="A288" s="0" t="n">
        <v>2</v>
      </c>
      <c r="B288" s="19" t="n">
        <v>36617</v>
      </c>
      <c r="D288" s="18" t="n">
        <f aca="false">((D52*$G$16)*(1+$G$14/12)^($A$64-$A52+1))-(D52*$G$16)</f>
        <v>123.167470969086</v>
      </c>
      <c r="E288" s="18" t="n">
        <f aca="false">((E52*$G$16)*(1+$G$14/12)^($A$64-$A52+1))-(E52*$G$16)</f>
        <v>91.7289242596911</v>
      </c>
      <c r="F288" s="18" t="n">
        <f aca="false">((F52*$G$16)*(1+$G$14/12)^($A$68-$A52+1))-(F52*$G$16)</f>
        <v>0</v>
      </c>
      <c r="G288" s="18" t="n">
        <f aca="false">((G52*$G$16)*(1+$G$14/12)^($A$68-$A52+1))-(G52*$G$16)</f>
        <v>0</v>
      </c>
      <c r="H288" s="18" t="n">
        <f aca="false">((H52*$G$16)*(1+$G$14/12)^($A$70-$A52+1))-(H52*$G$16)</f>
        <v>0</v>
      </c>
      <c r="I288" s="18" t="n">
        <f aca="false">((I52*$G$16)*(1+$G$14/12)^($A$70-$A52+1))-(I52*$G$16)</f>
        <v>0</v>
      </c>
      <c r="J288" s="18" t="n">
        <f aca="false">((J52*$G$16)*(1+$G$14/12)^($A$74-$A52+1))-(J52*$G$16)</f>
        <v>105.823441961885</v>
      </c>
      <c r="K288" s="18" t="n">
        <f aca="false">((K52*$G$16)*(1+$G$14/12)^($A$74-$A52+1))-(K52*$G$16)</f>
        <v>105.823441961885</v>
      </c>
      <c r="L288" s="18" t="n">
        <f aca="false">((L52*$G$16)*(1+$G$14/12)^($A$74-$A52+1))-(L52*$G$16)</f>
        <v>105.823441961885</v>
      </c>
      <c r="M288" s="18" t="n">
        <f aca="false">((M52*$G$16)*(1+$G$14/12)^($A$74-$A52+1))-(M52*$G$16)</f>
        <v>105.823441961885</v>
      </c>
      <c r="N288" s="18" t="n">
        <f aca="false">((N52*$G$16)*(1+$G$14/12)^($A$76-$A52+1))-(N52*$G$16)</f>
        <v>115.24658604216</v>
      </c>
      <c r="O288" s="18" t="n">
        <f aca="false">((O52*$G$16)*(1+$G$14/12)^($A$76-$A52+1))-(O52*$G$16)</f>
        <v>115.24658604216</v>
      </c>
      <c r="P288" s="18" t="n">
        <f aca="false">((P52*$G$16)*(1+$G$14/12)^($A$83-$A52+1))-(P52*$G$16)</f>
        <v>151.566037135422</v>
      </c>
      <c r="Q288" s="18" t="n">
        <f aca="false">((Q52*$G$16)*(1+$G$14/12)^($A$83-$A52+1))-(Q52*$G$16)</f>
        <v>151.566037135422</v>
      </c>
      <c r="R288" s="18" t="n">
        <f aca="false">((R52*$G$16)*(1+$G$14/12)^($A$85-$A52+1))-(R52*$G$16)</f>
        <v>0</v>
      </c>
      <c r="S288" s="18" t="n">
        <f aca="false">((S52*$G$16)*(1+$G$14/12)^($A$85-$A52+1))-(S52*$G$16)</f>
        <v>0</v>
      </c>
      <c r="T288" s="18" t="n">
        <f aca="false">((T52*$G$16)*(1+$G$14/12)^($A$85-$A52+1))-(T52*$G$16)</f>
        <v>0</v>
      </c>
      <c r="U288" s="18" t="n">
        <f aca="false">((U52*$G$16)*(1+$G$14/12)^($A$85-$A52+1))-(U52*$G$16)</f>
        <v>0</v>
      </c>
      <c r="V288" s="18" t="n">
        <f aca="false">((V52*$G$16)*(1+$G$14/12)^($A$88-$A52+1))-(V52*$G$16)</f>
        <v>0</v>
      </c>
      <c r="W288" s="18" t="n">
        <f aca="false">((W52*$G$16)*(1+$G$14/12)^($A$88-$A52+1))-(W52*$G$16)</f>
        <v>0</v>
      </c>
    </row>
    <row r="289" customFormat="false" ht="12.75" hidden="false" customHeight="false" outlineLevel="0" collapsed="false">
      <c r="A289" s="0" t="n">
        <v>3</v>
      </c>
      <c r="B289" s="19" t="n">
        <v>36647</v>
      </c>
      <c r="D289" s="18" t="n">
        <f aca="false">((D53*$G$16)*(1+$G$14/12)^($A$64-$A53+1))-(D53*$G$16)</f>
        <v>113.262377487146</v>
      </c>
      <c r="E289" s="18" t="n">
        <f aca="false">((E53*$G$16)*(1+$G$14/12)^($A$64-$A53+1))-(E53*$G$16)</f>
        <v>106.431259404992</v>
      </c>
      <c r="F289" s="18" t="n">
        <f aca="false">((F53*$G$16)*(1+$G$14/12)^($A$68-$A53+1))-(F53*$G$16)</f>
        <v>139.624366131686</v>
      </c>
      <c r="G289" s="18" t="n">
        <f aca="false">((G53*$G$16)*(1+$G$14/12)^($A$68-$A53+1))-(G53*$G$16)</f>
        <v>139.624366131686</v>
      </c>
      <c r="H289" s="18" t="n">
        <f aca="false">((H53*$G$16)*(1+$G$14/12)^($A$70-$A53+1))-(H53*$G$16)</f>
        <v>0</v>
      </c>
      <c r="I289" s="18" t="n">
        <f aca="false">((I53*$G$16)*(1+$G$14/12)^($A$70-$A53+1))-(I53*$G$16)</f>
        <v>0</v>
      </c>
      <c r="J289" s="18" t="n">
        <f aca="false">((J53*$G$16)*(1+$G$14/12)^($A$74-$A53+1))-(J53*$G$16)</f>
        <v>0</v>
      </c>
      <c r="K289" s="18" t="n">
        <f aca="false">((K53*$G$16)*(1+$G$14/12)^($A$74-$A53+1))-(K53*$G$16)</f>
        <v>0</v>
      </c>
      <c r="L289" s="18" t="n">
        <f aca="false">((L53*$G$16)*(1+$G$14/12)^($A$74-$A53+1))-(L53*$G$16)</f>
        <v>0</v>
      </c>
      <c r="M289" s="18" t="n">
        <f aca="false">((M53*$G$16)*(1+$G$14/12)^($A$74-$A53+1))-(M53*$G$16)</f>
        <v>0</v>
      </c>
      <c r="N289" s="18" t="n">
        <f aca="false">((N53*$G$16)*(1+$G$14/12)^($A$76-$A53+1))-(N53*$G$16)</f>
        <v>0</v>
      </c>
      <c r="O289" s="18" t="n">
        <f aca="false">((O53*$G$16)*(1+$G$14/12)^($A$76-$A53+1))-(O53*$G$16)</f>
        <v>0</v>
      </c>
      <c r="P289" s="18" t="n">
        <f aca="false">((P53*$G$16)*(1+$G$14/12)^($A$83-$A53+1))-(P53*$G$16)</f>
        <v>0</v>
      </c>
      <c r="Q289" s="18" t="n">
        <f aca="false">((Q53*$G$16)*(1+$G$14/12)^($A$83-$A53+1))-(Q53*$G$16)</f>
        <v>0</v>
      </c>
      <c r="R289" s="18" t="n">
        <f aca="false">((R53*$G$16)*(1+$G$14/12)^($A$85-$A53+1))-(R53*$G$16)</f>
        <v>163.638763198277</v>
      </c>
      <c r="S289" s="18" t="n">
        <f aca="false">((S53*$G$16)*(1+$G$14/12)^($A$85-$A53+1))-(S53*$G$16)</f>
        <v>163.638763198277</v>
      </c>
      <c r="T289" s="18" t="n">
        <f aca="false">((T53*$G$16)*(1+$G$14/12)^($A$85-$A53+1))-(T53*$G$16)</f>
        <v>163.638763198277</v>
      </c>
      <c r="U289" s="18" t="n">
        <f aca="false">((U53*$G$16)*(1+$G$14/12)^($A$85-$A53+1))-(U53*$G$16)</f>
        <v>163.638763198277</v>
      </c>
      <c r="V289" s="18" t="n">
        <f aca="false">((V53*$G$16)*(1+$G$14/12)^($A$88-$A53+1))-(V53*$G$16)</f>
        <v>179.209753739112</v>
      </c>
      <c r="W289" s="18" t="n">
        <f aca="false">((W53*$G$16)*(1+$G$14/12)^($A$88-$A53+1))-(W53*$G$16)</f>
        <v>179.209753739112</v>
      </c>
    </row>
    <row r="290" customFormat="false" ht="12.75" hidden="false" customHeight="false" outlineLevel="0" collapsed="false">
      <c r="A290" s="0" t="n">
        <v>4</v>
      </c>
      <c r="B290" s="19" t="n">
        <v>36678</v>
      </c>
      <c r="D290" s="18" t="n">
        <f aca="false">((D54*$G$16)*(1+$G$14/12)^($A$64-$A54+1))-(D54*$G$16)</f>
        <v>103.4310395219</v>
      </c>
      <c r="E290" s="18" t="n">
        <f aca="false">((E54*$G$16)*(1+$G$14/12)^($A$64-$A54+1))-(E54*$G$16)</f>
        <v>97.1928723563358</v>
      </c>
      <c r="F290" s="18" t="n">
        <f aca="false">((F54*$G$16)*(1+$G$14/12)^($A$68-$A54+1))-(F54*$G$16)</f>
        <v>0</v>
      </c>
      <c r="G290" s="18" t="n">
        <f aca="false">((G54*$G$16)*(1+$G$14/12)^($A$68-$A54+1))-(G54*$G$16)</f>
        <v>0</v>
      </c>
      <c r="H290" s="18" t="n">
        <f aca="false">((H54*$G$16)*(1+$G$14/12)^($A$70-$A54+1))-(H54*$G$16)</f>
        <v>148.917754657603</v>
      </c>
      <c r="I290" s="18" t="n">
        <f aca="false">((I54*$G$16)*(1+$G$14/12)^($A$70-$A54+1))-(I54*$G$16)</f>
        <v>148.917754657603</v>
      </c>
      <c r="J290" s="18" t="n">
        <f aca="false">((J54*$G$16)*(1+$G$14/12)^($A$74-$A54+1))-(J54*$G$16)</f>
        <v>0</v>
      </c>
      <c r="K290" s="18" t="n">
        <f aca="false">((K54*$G$16)*(1+$G$14/12)^($A$74-$A54+1))-(K54*$G$16)</f>
        <v>0</v>
      </c>
      <c r="L290" s="18" t="n">
        <f aca="false">((L54*$G$16)*(1+$G$14/12)^($A$74-$A54+1))-(L54*$G$16)</f>
        <v>0</v>
      </c>
      <c r="M290" s="18" t="n">
        <f aca="false">((M54*$G$16)*(1+$G$14/12)^($A$74-$A54+1))-(M54*$G$16)</f>
        <v>0</v>
      </c>
      <c r="N290" s="18" t="n">
        <f aca="false">((N54*$G$16)*(1+$G$14/12)^($A$76-$A54+1))-(N54*$G$16)</f>
        <v>0</v>
      </c>
      <c r="O290" s="18" t="n">
        <f aca="false">((O54*$G$16)*(1+$G$14/12)^($A$76-$A54+1))-(O54*$G$16)</f>
        <v>0</v>
      </c>
      <c r="P290" s="18" t="n">
        <f aca="false">((P54*$G$16)*(1+$G$14/12)^($A$83-$A54+1))-(P54*$G$16)</f>
        <v>0</v>
      </c>
      <c r="Q290" s="18" t="n">
        <f aca="false">((Q54*$G$16)*(1+$G$14/12)^($A$83-$A54+1))-(Q54*$G$16)</f>
        <v>0</v>
      </c>
      <c r="R290" s="18" t="n">
        <f aca="false">((R54*$G$16)*(1+$G$14/12)^($A$85-$A54+1))-(R54*$G$16)</f>
        <v>0</v>
      </c>
      <c r="S290" s="18" t="n">
        <f aca="false">((S54*$G$16)*(1+$G$14/12)^($A$85-$A54+1))-(S54*$G$16)</f>
        <v>0</v>
      </c>
      <c r="T290" s="18" t="n">
        <f aca="false">((T54*$G$16)*(1+$G$14/12)^($A$85-$A54+1))-(T54*$G$16)</f>
        <v>0</v>
      </c>
      <c r="U290" s="18" t="n">
        <f aca="false">((U54*$G$16)*(1+$G$14/12)^($A$85-$A54+1))-(U54*$G$16)</f>
        <v>0</v>
      </c>
      <c r="V290" s="18" t="n">
        <f aca="false">((V54*$G$16)*(1+$G$14/12)^($A$88-$A54+1))-(V54*$G$16)</f>
        <v>0</v>
      </c>
      <c r="W290" s="18" t="n">
        <f aca="false">((W54*$G$16)*(1+$G$14/12)^($A$88-$A54+1))-(W54*$G$16)</f>
        <v>0</v>
      </c>
    </row>
    <row r="291" customFormat="false" ht="12.75" hidden="false" customHeight="false" outlineLevel="0" collapsed="false">
      <c r="A291" s="0" t="n">
        <v>5</v>
      </c>
      <c r="B291" s="19" t="n">
        <v>36708</v>
      </c>
      <c r="D291" s="18" t="n">
        <f aca="false">((D55*$G$16)*(1+$G$14/12)^($A$64-$A55+1))-(D55*$G$16)</f>
        <v>93.6729078734575</v>
      </c>
      <c r="E291" s="18" t="n">
        <f aca="false">((E55*$G$16)*(1+$G$14/12)^($A$64-$A55+1))-(E55*$G$16)</f>
        <v>88.0232763808203</v>
      </c>
      <c r="F291" s="18" t="n">
        <f aca="false">((F55*$G$16)*(1+$G$14/12)^($A$68-$A55+1))-(F55*$G$16)</f>
        <v>0</v>
      </c>
      <c r="G291" s="18" t="n">
        <f aca="false">((G55*$G$16)*(1+$G$14/12)^($A$68-$A55+1))-(G55*$G$16)</f>
        <v>0</v>
      </c>
      <c r="H291" s="18" t="n">
        <f aca="false">((H55*$G$16)*(1+$G$14/12)^($A$70-$A55+1))-(H55*$G$16)</f>
        <v>0</v>
      </c>
      <c r="I291" s="18" t="n">
        <f aca="false">((I55*$G$16)*(1+$G$14/12)^($A$70-$A55+1))-(I55*$G$16)</f>
        <v>0</v>
      </c>
      <c r="J291" s="18" t="n">
        <f aca="false">((J55*$G$16)*(1+$G$14/12)^($A$74-$A55+1))-(J55*$G$16)</f>
        <v>0</v>
      </c>
      <c r="K291" s="18" t="n">
        <f aca="false">((K55*$G$16)*(1+$G$14/12)^($A$74-$A55+1))-(K55*$G$16)</f>
        <v>0</v>
      </c>
      <c r="L291" s="18" t="n">
        <f aca="false">((L55*$G$16)*(1+$G$14/12)^($A$74-$A55+1))-(L55*$G$16)</f>
        <v>0</v>
      </c>
      <c r="M291" s="18" t="n">
        <f aca="false">((M55*$G$16)*(1+$G$14/12)^($A$74-$A55+1))-(M55*$G$16)</f>
        <v>0</v>
      </c>
      <c r="N291" s="18" t="n">
        <f aca="false">((N55*$G$16)*(1+$G$14/12)^($A$76-$A55+1))-(N55*$G$16)</f>
        <v>0</v>
      </c>
      <c r="O291" s="18" t="n">
        <f aca="false">((O55*$G$16)*(1+$G$14/12)^($A$76-$A55+1))-(O55*$G$16)</f>
        <v>0</v>
      </c>
      <c r="P291" s="18" t="n">
        <f aca="false">((P55*$G$16)*(1+$G$14/12)^($A$83-$A55+1))-(P55*$G$16)</f>
        <v>0</v>
      </c>
      <c r="Q291" s="18" t="n">
        <f aca="false">((Q55*$G$16)*(1+$G$14/12)^($A$83-$A55+1))-(Q55*$G$16)</f>
        <v>0</v>
      </c>
      <c r="R291" s="18" t="n">
        <f aca="false">((R55*$G$16)*(1+$G$14/12)^($A$85-$A55+1))-(R55*$G$16)</f>
        <v>0</v>
      </c>
      <c r="S291" s="18" t="n">
        <f aca="false">((S55*$G$16)*(1+$G$14/12)^($A$85-$A55+1))-(S55*$G$16)</f>
        <v>0</v>
      </c>
      <c r="T291" s="18" t="n">
        <f aca="false">((T55*$G$16)*(1+$G$14/12)^($A$85-$A55+1))-(T55*$G$16)</f>
        <v>0</v>
      </c>
      <c r="U291" s="18" t="n">
        <f aca="false">((U55*$G$16)*(1+$G$14/12)^($A$85-$A55+1))-(U55*$G$16)</f>
        <v>0</v>
      </c>
      <c r="V291" s="18" t="n">
        <f aca="false">((V55*$G$16)*(1+$G$14/12)^($A$88-$A55+1))-(V55*$G$16)</f>
        <v>0</v>
      </c>
      <c r="W291" s="18" t="n">
        <f aca="false">((W55*$G$16)*(1+$G$14/12)^($A$88-$A55+1))-(W55*$G$16)</f>
        <v>0</v>
      </c>
    </row>
    <row r="292" customFormat="false" ht="12.75" hidden="false" customHeight="false" outlineLevel="0" collapsed="false">
      <c r="A292" s="0" t="n">
        <v>6</v>
      </c>
      <c r="B292" s="19" t="n">
        <v>36739</v>
      </c>
      <c r="D292" s="18" t="n">
        <f aca="false">((D56*$G$16)*(1+$G$14/12)^($A$64-$A56+1))-(D56*$G$16)</f>
        <v>83.9874374313945</v>
      </c>
      <c r="E292" s="18" t="n">
        <f aca="false">((E56*$G$16)*(1+$G$14/12)^($A$64-$A56+1))-(E56*$G$16)</f>
        <v>78.9219592449022</v>
      </c>
      <c r="F292" s="18" t="n">
        <f aca="false">((F56*$G$16)*(1+$G$14/12)^($A$68-$A56+1))-(F56*$G$16)</f>
        <v>112.157347016007</v>
      </c>
      <c r="G292" s="18" t="n">
        <f aca="false">((G56*$G$16)*(1+$G$14/12)^($A$68-$A56+1))-(G56*$G$16)</f>
        <v>112.157347016007</v>
      </c>
      <c r="H292" s="18" t="n">
        <f aca="false">((H56*$G$16)*(1+$G$14/12)^($A$70-$A56+1))-(H56*$G$16)</f>
        <v>0</v>
      </c>
      <c r="I292" s="18" t="n">
        <f aca="false">((I56*$G$16)*(1+$G$14/12)^($A$70-$A56+1))-(I56*$G$16)</f>
        <v>0</v>
      </c>
      <c r="J292" s="18" t="n">
        <f aca="false">((J56*$G$16)*(1+$G$14/12)^($A$74-$A56+1))-(J56*$G$16)</f>
        <v>120.603479786795</v>
      </c>
      <c r="K292" s="18" t="n">
        <f aca="false">((K56*$G$16)*(1+$G$14/12)^($A$74-$A56+1))-(K56*$G$16)</f>
        <v>120.603479786795</v>
      </c>
      <c r="L292" s="18" t="n">
        <f aca="false">((L56*$G$16)*(1+$G$14/12)^($A$74-$A56+1))-(L56*$G$16)</f>
        <v>120.603479786795</v>
      </c>
      <c r="M292" s="18" t="n">
        <f aca="false">((M56*$G$16)*(1+$G$14/12)^($A$74-$A56+1))-(M56*$G$16)</f>
        <v>120.603479786795</v>
      </c>
      <c r="N292" s="18" t="n">
        <f aca="false">((N56*$G$16)*(1+$G$14/12)^($A$76-$A56+1))-(N56*$G$16)</f>
        <v>0</v>
      </c>
      <c r="O292" s="18" t="n">
        <f aca="false">((O56*$G$16)*(1+$G$14/12)^($A$76-$A56+1))-(O56*$G$16)</f>
        <v>0</v>
      </c>
      <c r="P292" s="18" t="n">
        <f aca="false">((P56*$G$16)*(1+$G$14/12)^($A$83-$A56+1))-(P56*$G$16)</f>
        <v>0</v>
      </c>
      <c r="Q292" s="18" t="n">
        <f aca="false">((Q56*$G$16)*(1+$G$14/12)^($A$83-$A56+1))-(Q56*$G$16)</f>
        <v>0</v>
      </c>
      <c r="R292" s="18" t="n">
        <f aca="false">((R56*$G$16)*(1+$G$14/12)^($A$85-$A56+1))-(R56*$G$16)</f>
        <v>0</v>
      </c>
      <c r="S292" s="18" t="n">
        <f aca="false">((S56*$G$16)*(1+$G$14/12)^($A$85-$A56+1))-(S56*$G$16)</f>
        <v>0</v>
      </c>
      <c r="T292" s="18" t="n">
        <f aca="false">((T56*$G$16)*(1+$G$14/12)^($A$85-$A56+1))-(T56*$G$16)</f>
        <v>0</v>
      </c>
      <c r="U292" s="18" t="n">
        <f aca="false">((U56*$G$16)*(1+$G$14/12)^($A$85-$A56+1))-(U56*$G$16)</f>
        <v>0</v>
      </c>
      <c r="V292" s="18" t="n">
        <f aca="false">((V56*$G$16)*(1+$G$14/12)^($A$88-$A56+1))-(V56*$G$16)</f>
        <v>0</v>
      </c>
      <c r="W292" s="18" t="n">
        <f aca="false">((W56*$G$16)*(1+$G$14/12)^($A$88-$A56+1))-(W56*$G$16)</f>
        <v>0</v>
      </c>
    </row>
    <row r="293" customFormat="false" ht="12.75" hidden="false" customHeight="false" outlineLevel="0" collapsed="false">
      <c r="A293" s="0" t="n">
        <v>7</v>
      </c>
      <c r="B293" s="19" t="n">
        <v>36770</v>
      </c>
      <c r="D293" s="18" t="n">
        <f aca="false">((D57*$G$16)*(1+$G$14/12)^($A$64-$A57+1))-(D57*$G$16)</f>
        <v>74.3740871442974</v>
      </c>
      <c r="E293" s="18" t="n">
        <f aca="false">((E57*$G$16)*(1+$G$14/12)^($A$64-$A57+1))-(E57*$G$16)</f>
        <v>69.88841252924</v>
      </c>
      <c r="F293" s="18" t="n">
        <f aca="false">((F57*$G$16)*(1+$G$14/12)^($A$68-$A57+1))-(F57*$G$16)</f>
        <v>113.445353864347</v>
      </c>
      <c r="G293" s="18" t="n">
        <f aca="false">((G57*$G$16)*(1+$G$14/12)^($A$68-$A57+1))-(G57*$G$16)</f>
        <v>113.445353864347</v>
      </c>
      <c r="H293" s="18" t="n">
        <f aca="false">((H57*$G$16)*(1+$G$14/12)^($A$70-$A57+1))-(H57*$G$16)</f>
        <v>0</v>
      </c>
      <c r="I293" s="18" t="n">
        <f aca="false">((I57*$G$16)*(1+$G$14/12)^($A$70-$A57+1))-(I57*$G$16)</f>
        <v>0</v>
      </c>
      <c r="J293" s="18" t="n">
        <f aca="false">((J57*$G$16)*(1+$G$14/12)^($A$74-$A57+1))-(J57*$G$16)</f>
        <v>113.819946397261</v>
      </c>
      <c r="K293" s="18" t="n">
        <f aca="false">((K57*$G$16)*(1+$G$14/12)^($A$74-$A57+1))-(K57*$G$16)</f>
        <v>113.819946397261</v>
      </c>
      <c r="L293" s="18" t="n">
        <f aca="false">((L57*$G$16)*(1+$G$14/12)^($A$74-$A57+1))-(L57*$G$16)</f>
        <v>113.819946397261</v>
      </c>
      <c r="M293" s="18" t="n">
        <f aca="false">((M57*$G$16)*(1+$G$14/12)^($A$74-$A57+1))-(M57*$G$16)</f>
        <v>113.819946397261</v>
      </c>
      <c r="N293" s="18" t="n">
        <f aca="false">((N57*$G$16)*(1+$G$14/12)^($A$76-$A57+1))-(N57*$G$16)</f>
        <v>0</v>
      </c>
      <c r="O293" s="18" t="n">
        <f aca="false">((O57*$G$16)*(1+$G$14/12)^($A$76-$A57+1))-(O57*$G$16)</f>
        <v>0</v>
      </c>
      <c r="P293" s="18" t="n">
        <f aca="false">((P57*$G$16)*(1+$G$14/12)^($A$83-$A57+1))-(P57*$G$16)</f>
        <v>0</v>
      </c>
      <c r="Q293" s="18" t="n">
        <f aca="false">((Q57*$G$16)*(1+$G$14/12)^($A$83-$A57+1))-(Q57*$G$16)</f>
        <v>0</v>
      </c>
      <c r="R293" s="18" t="n">
        <f aca="false">((R57*$G$16)*(1+$G$14/12)^($A$85-$A57+1))-(R57*$G$16)</f>
        <v>141.588465040371</v>
      </c>
      <c r="S293" s="18" t="n">
        <f aca="false">((S57*$G$16)*(1+$G$14/12)^($A$85-$A57+1))-(S57*$G$16)</f>
        <v>141.588465040371</v>
      </c>
      <c r="T293" s="18" t="n">
        <f aca="false">((T57*$G$16)*(1+$G$14/12)^($A$85-$A57+1))-(T57*$G$16)</f>
        <v>141.588465040371</v>
      </c>
      <c r="U293" s="18" t="n">
        <f aca="false">((U57*$G$16)*(1+$G$14/12)^($A$85-$A57+1))-(U57*$G$16)</f>
        <v>141.588465040371</v>
      </c>
      <c r="V293" s="18" t="n">
        <f aca="false">((V57*$G$16)*(1+$G$14/12)^($A$88-$A57+1))-(V57*$G$16)</f>
        <v>156.834844915332</v>
      </c>
      <c r="W293" s="18" t="n">
        <f aca="false">((W57*$G$16)*(1+$G$14/12)^($A$88-$A57+1))-(W57*$G$16)</f>
        <v>156.834844915332</v>
      </c>
    </row>
    <row r="294" customFormat="false" ht="12.75" hidden="false" customHeight="false" outlineLevel="0" collapsed="false">
      <c r="A294" s="0" t="n">
        <v>8</v>
      </c>
      <c r="B294" s="19" t="n">
        <v>36800</v>
      </c>
      <c r="D294" s="18" t="n">
        <f aca="false">((D58*$G$16)*(1+$G$14/12)^($A$64-$A58+1))-(D58*$G$16)</f>
        <v>64.8323199895426</v>
      </c>
      <c r="E294" s="18" t="n">
        <f aca="false">((E58*$G$16)*(1+$G$14/12)^($A$64-$A58+1))-(E58*$G$16)</f>
        <v>60.9221316002972</v>
      </c>
      <c r="F294" s="18" t="n">
        <f aca="false">((F58*$G$16)*(1+$G$14/12)^($A$68-$A58+1))-(F58*$G$16)</f>
        <v>103.598133285263</v>
      </c>
      <c r="G294" s="18" t="n">
        <f aca="false">((G58*$G$16)*(1+$G$14/12)^($A$68-$A58+1))-(G58*$G$16)</f>
        <v>103.598133285263</v>
      </c>
      <c r="H294" s="18" t="n">
        <f aca="false">((H58*$G$16)*(1+$G$14/12)^($A$70-$A58+1))-(H58*$G$16)</f>
        <v>112.157347016007</v>
      </c>
      <c r="I294" s="18" t="n">
        <f aca="false">((I58*$G$16)*(1+$G$14/12)^($A$70-$A58+1))-(I58*$G$16)</f>
        <v>112.157347016007</v>
      </c>
      <c r="J294" s="18" t="n">
        <f aca="false">((J58*$G$16)*(1+$G$14/12)^($A$74-$A58+1))-(J58*$G$16)</f>
        <v>107.086924697602</v>
      </c>
      <c r="K294" s="18" t="n">
        <f aca="false">((K58*$G$16)*(1+$G$14/12)^($A$74-$A58+1))-(K58*$G$16)</f>
        <v>107.086924697602</v>
      </c>
      <c r="L294" s="18" t="n">
        <f aca="false">((L58*$G$16)*(1+$G$14/12)^($A$74-$A58+1))-(L58*$G$16)</f>
        <v>107.086924697602</v>
      </c>
      <c r="M294" s="18" t="n">
        <f aca="false">((M58*$G$16)*(1+$G$14/12)^($A$74-$A58+1))-(M58*$G$16)</f>
        <v>107.086924697602</v>
      </c>
      <c r="N294" s="18" t="n">
        <f aca="false">((N58*$G$16)*(1+$G$14/12)^($A$76-$A58+1))-(N58*$G$16)</f>
        <v>119.810035840829</v>
      </c>
      <c r="O294" s="18" t="n">
        <f aca="false">((O58*$G$16)*(1+$G$14/12)^($A$76-$A58+1))-(O58*$G$16)</f>
        <v>119.810035840829</v>
      </c>
      <c r="P294" s="18" t="n">
        <f aca="false">((P58*$G$16)*(1+$G$14/12)^($A$83-$A58+1))-(P58*$G$16)</f>
        <v>0</v>
      </c>
      <c r="Q294" s="18" t="n">
        <f aca="false">((Q58*$G$16)*(1+$G$14/12)^($A$83-$A58+1))-(Q58*$G$16)</f>
        <v>0</v>
      </c>
      <c r="R294" s="18" t="n">
        <f aca="false">((R58*$G$16)*(1+$G$14/12)^($A$85-$A58+1))-(R58*$G$16)</f>
        <v>0</v>
      </c>
      <c r="S294" s="18" t="n">
        <f aca="false">((S58*$G$16)*(1+$G$14/12)^($A$85-$A58+1))-(S58*$G$16)</f>
        <v>0</v>
      </c>
      <c r="T294" s="18" t="n">
        <f aca="false">((T58*$G$16)*(1+$G$14/12)^($A$85-$A58+1))-(T58*$G$16)</f>
        <v>0</v>
      </c>
      <c r="U294" s="18" t="n">
        <f aca="false">((U58*$G$16)*(1+$G$14/12)^($A$85-$A58+1))-(U58*$G$16)</f>
        <v>0</v>
      </c>
      <c r="V294" s="18" t="n">
        <f aca="false">((V58*$G$16)*(1+$G$14/12)^($A$88-$A58+1))-(V58*$G$16)</f>
        <v>0</v>
      </c>
      <c r="W294" s="18" t="n">
        <f aca="false">((W58*$G$16)*(1+$G$14/12)^($A$88-$A58+1))-(W58*$G$16)</f>
        <v>0</v>
      </c>
    </row>
    <row r="295" customFormat="false" ht="12.75" hidden="false" customHeight="false" outlineLevel="0" collapsed="false">
      <c r="A295" s="0" t="n">
        <v>9</v>
      </c>
      <c r="B295" s="19" t="n">
        <v>36831</v>
      </c>
      <c r="D295" s="18" t="n">
        <f aca="false">((D59*$G$16)*(1+$G$14/12)^($A$64-$A59+1))-(D59*$G$16)</f>
        <v>55.3616029432951</v>
      </c>
      <c r="E295" s="18" t="n">
        <f aca="false">((E59*$G$16)*(1+$G$14/12)^($A$64-$A59+1))-(E59*$G$16)</f>
        <v>52.0226155821488</v>
      </c>
      <c r="F295" s="18" t="n">
        <f aca="false">((F59*$G$16)*(1+$G$14/12)^($A$68-$A59+1))-(F59*$G$16)</f>
        <v>93.824237288439</v>
      </c>
      <c r="G295" s="18" t="n">
        <f aca="false">((G59*$G$16)*(1+$G$14/12)^($A$68-$A59+1))-(G59*$G$16)</f>
        <v>93.824237288439</v>
      </c>
      <c r="H295" s="18" t="n">
        <f aca="false">((H59*$G$16)*(1+$G$14/12)^($A$70-$A59+1))-(H59*$G$16)</f>
        <v>113.445353864347</v>
      </c>
      <c r="I295" s="18" t="n">
        <f aca="false">((I59*$G$16)*(1+$G$14/12)^($A$70-$A59+1))-(I59*$G$16)</f>
        <v>113.445353864347</v>
      </c>
      <c r="J295" s="18" t="n">
        <f aca="false">((J59*$G$16)*(1+$G$14/12)^($A$74-$A59+1))-(J59*$G$16)</f>
        <v>100.404038566606</v>
      </c>
      <c r="K295" s="18" t="n">
        <f aca="false">((K59*$G$16)*(1+$G$14/12)^($A$74-$A59+1))-(K59*$G$16)</f>
        <v>100.404038566606</v>
      </c>
      <c r="L295" s="18" t="n">
        <f aca="false">((L59*$G$16)*(1+$G$14/12)^($A$74-$A59+1))-(L59*$G$16)</f>
        <v>100.404038566606</v>
      </c>
      <c r="M295" s="18" t="n">
        <f aca="false">((M59*$G$16)*(1+$G$14/12)^($A$74-$A59+1))-(M59*$G$16)</f>
        <v>100.404038566606</v>
      </c>
      <c r="N295" s="18" t="n">
        <f aca="false">((N59*$G$16)*(1+$G$14/12)^($A$76-$A59+1))-(N59*$G$16)</f>
        <v>113.071130960437</v>
      </c>
      <c r="O295" s="18" t="n">
        <f aca="false">((O59*$G$16)*(1+$G$14/12)^($A$76-$A59+1))-(O59*$G$16)</f>
        <v>113.071130960437</v>
      </c>
      <c r="P295" s="18" t="n">
        <f aca="false">((P59*$G$16)*(1+$G$14/12)^($A$83-$A59+1))-(P59*$G$16)</f>
        <v>0</v>
      </c>
      <c r="Q295" s="18" t="n">
        <f aca="false">((Q59*$G$16)*(1+$G$14/12)^($A$83-$A59+1))-(Q59*$G$16)</f>
        <v>0</v>
      </c>
      <c r="R295" s="18" t="n">
        <f aca="false">((R59*$G$16)*(1+$G$14/12)^($A$85-$A59+1))-(R59*$G$16)</f>
        <v>0</v>
      </c>
      <c r="S295" s="18" t="n">
        <f aca="false">((S59*$G$16)*(1+$G$14/12)^($A$85-$A59+1))-(S59*$G$16)</f>
        <v>0</v>
      </c>
      <c r="T295" s="18" t="n">
        <f aca="false">((T59*$G$16)*(1+$G$14/12)^($A$85-$A59+1))-(T59*$G$16)</f>
        <v>0</v>
      </c>
      <c r="U295" s="18" t="n">
        <f aca="false">((U59*$G$16)*(1+$G$14/12)^($A$85-$A59+1))-(U59*$G$16)</f>
        <v>0</v>
      </c>
      <c r="V295" s="18" t="n">
        <f aca="false">((V59*$G$16)*(1+$G$14/12)^($A$88-$A59+1))-(V59*$G$16)</f>
        <v>0</v>
      </c>
      <c r="W295" s="18" t="n">
        <f aca="false">((W59*$G$16)*(1+$G$14/12)^($A$88-$A59+1))-(W59*$G$16)</f>
        <v>0</v>
      </c>
    </row>
    <row r="296" customFormat="false" ht="12.75" hidden="false" customHeight="false" outlineLevel="0" collapsed="false">
      <c r="A296" s="0" t="n">
        <v>10</v>
      </c>
      <c r="B296" s="19" t="n">
        <v>36861</v>
      </c>
      <c r="D296" s="18" t="n">
        <f aca="false">((D60*$G$16)*(1+$G$14/12)^($A$64-$A60+1))-(D60*$G$16)</f>
        <v>45.9614069507336</v>
      </c>
      <c r="E296" s="18" t="n">
        <f aca="false">((E60*$G$16)*(1+$G$14/12)^($A$64-$A60+1))-(E60*$G$16)</f>
        <v>43.1893673285031</v>
      </c>
      <c r="F296" s="18" t="n">
        <f aca="false">((F60*$G$16)*(1+$G$14/12)^($A$68-$A60+1))-(F60*$G$16)</f>
        <v>84.1231198828184</v>
      </c>
      <c r="G296" s="18" t="n">
        <f aca="false">((G60*$G$16)*(1+$G$14/12)^($A$68-$A60+1))-(G60*$G$16)</f>
        <v>84.1231198828184</v>
      </c>
      <c r="H296" s="18" t="n">
        <f aca="false">((H60*$G$16)*(1+$G$14/12)^($A$70-$A60+1))-(H60*$G$16)</f>
        <v>103.598133285263</v>
      </c>
      <c r="I296" s="18" t="n">
        <f aca="false">((I60*$G$16)*(1+$G$14/12)^($A$70-$A60+1))-(I60*$G$16)</f>
        <v>103.598133285263</v>
      </c>
      <c r="J296" s="18" t="n">
        <f aca="false">((J60*$G$16)*(1+$G$14/12)^($A$74-$A60+1))-(J60*$G$16)</f>
        <v>93.770914683739</v>
      </c>
      <c r="K296" s="18" t="n">
        <f aca="false">((K60*$G$16)*(1+$G$14/12)^($A$74-$A60+1))-(K60*$G$16)</f>
        <v>93.770914683739</v>
      </c>
      <c r="L296" s="18" t="n">
        <f aca="false">((L60*$G$16)*(1+$G$14/12)^($A$74-$A60+1))-(L60*$G$16)</f>
        <v>93.770914683739</v>
      </c>
      <c r="M296" s="18" t="n">
        <f aca="false">((M60*$G$16)*(1+$G$14/12)^($A$74-$A60+1))-(M60*$G$16)</f>
        <v>93.770914683739</v>
      </c>
      <c r="N296" s="18" t="n">
        <f aca="false">((N60*$G$16)*(1+$G$14/12)^($A$76-$A60+1))-(N60*$G$16)</f>
        <v>106.382405456171</v>
      </c>
      <c r="O296" s="18" t="n">
        <f aca="false">((O60*$G$16)*(1+$G$14/12)^($A$76-$A60+1))-(O60*$G$16)</f>
        <v>106.382405456171</v>
      </c>
      <c r="P296" s="18" t="n">
        <f aca="false">((P60*$G$16)*(1+$G$14/12)^($A$83-$A60+1))-(P60*$G$16)</f>
        <v>0</v>
      </c>
      <c r="Q296" s="18" t="n">
        <f aca="false">((Q60*$G$16)*(1+$G$14/12)^($A$83-$A60+1))-(Q60*$G$16)</f>
        <v>0</v>
      </c>
      <c r="R296" s="18" t="n">
        <f aca="false">((R60*$G$16)*(1+$G$14/12)^($A$85-$A60+1))-(R60*$G$16)</f>
        <v>0</v>
      </c>
      <c r="S296" s="18" t="n">
        <f aca="false">((S60*$G$16)*(1+$G$14/12)^($A$85-$A60+1))-(S60*$G$16)</f>
        <v>0</v>
      </c>
      <c r="T296" s="18" t="n">
        <f aca="false">((T60*$G$16)*(1+$G$14/12)^($A$85-$A60+1))-(T60*$G$16)</f>
        <v>0</v>
      </c>
      <c r="U296" s="18" t="n">
        <f aca="false">((U60*$G$16)*(1+$G$14/12)^($A$85-$A60+1))-(U60*$G$16)</f>
        <v>0</v>
      </c>
      <c r="V296" s="18" t="n">
        <f aca="false">((V60*$G$16)*(1+$G$14/12)^($A$88-$A60+1))-(V60*$G$16)</f>
        <v>0</v>
      </c>
      <c r="W296" s="18" t="n">
        <f aca="false">((W60*$G$16)*(1+$G$14/12)^($A$88-$A60+1))-(W60*$G$16)</f>
        <v>0</v>
      </c>
    </row>
    <row r="297" customFormat="false" ht="12.75" hidden="false" customHeight="false" outlineLevel="0" collapsed="false">
      <c r="A297" s="0" t="n">
        <v>11</v>
      </c>
      <c r="B297" s="19" t="n">
        <v>36892</v>
      </c>
      <c r="D297" s="18" t="n">
        <f aca="false">((D61*$G$16)*(1+$G$14/12)^($A$64-$A61+1))-(D61*$G$16)</f>
        <v>36.6312068964958</v>
      </c>
      <c r="E297" s="18" t="n">
        <f aca="false">((E61*$G$16)*(1+$G$14/12)^($A$64-$A61+1))-(E61*$G$16)</f>
        <v>34.4218933949301</v>
      </c>
      <c r="F297" s="18" t="n">
        <f aca="false">((F61*$G$16)*(1+$G$14/12)^($A$68-$A61+1))-(F61*$G$16)</f>
        <v>74.4942391429149</v>
      </c>
      <c r="G297" s="18" t="n">
        <f aca="false">((G61*$G$16)*(1+$G$14/12)^($A$68-$A61+1))-(G61*$G$16)</f>
        <v>74.4942391429149</v>
      </c>
      <c r="H297" s="18" t="n">
        <f aca="false">((H61*$G$16)*(1+$G$14/12)^($A$70-$A61+1))-(H61*$G$16)</f>
        <v>93.824237288439</v>
      </c>
      <c r="I297" s="18" t="n">
        <f aca="false">((I61*$G$16)*(1+$G$14/12)^($A$70-$A61+1))-(I61*$G$16)</f>
        <v>93.824237288439</v>
      </c>
      <c r="J297" s="18" t="n">
        <f aca="false">((J61*$G$16)*(1+$G$14/12)^($A$74-$A61+1))-(J61*$G$16)</f>
        <v>87.1871825082966</v>
      </c>
      <c r="K297" s="18" t="n">
        <f aca="false">((K61*$G$16)*(1+$G$14/12)^($A$74-$A61+1))-(K61*$G$16)</f>
        <v>87.1871825082966</v>
      </c>
      <c r="L297" s="18" t="n">
        <f aca="false">((L61*$G$16)*(1+$G$14/12)^($A$74-$A61+1))-(L61*$G$16)</f>
        <v>87.1871825082966</v>
      </c>
      <c r="M297" s="18" t="n">
        <f aca="false">((M61*$G$16)*(1+$G$14/12)^($A$74-$A61+1))-(M61*$G$16)</f>
        <v>87.1871825082966</v>
      </c>
      <c r="N297" s="18" t="n">
        <f aca="false">((N61*$G$16)*(1+$G$14/12)^($A$76-$A61+1))-(N61*$G$16)</f>
        <v>99.7434856812992</v>
      </c>
      <c r="O297" s="18" t="n">
        <f aca="false">((O61*$G$16)*(1+$G$14/12)^($A$76-$A61+1))-(O61*$G$16)</f>
        <v>99.7434856812992</v>
      </c>
      <c r="P297" s="18" t="n">
        <f aca="false">((P61*$G$16)*(1+$G$14/12)^($A$83-$A61+1))-(P61*$G$16)</f>
        <v>0</v>
      </c>
      <c r="Q297" s="18" t="n">
        <f aca="false">((Q61*$G$16)*(1+$G$14/12)^($A$83-$A61+1))-(Q61*$G$16)</f>
        <v>0</v>
      </c>
      <c r="R297" s="18" t="n">
        <f aca="false">((R61*$G$16)*(1+$G$14/12)^($A$85-$A61+1))-(R61*$G$16)</f>
        <v>0</v>
      </c>
      <c r="S297" s="18" t="n">
        <f aca="false">((S61*$G$16)*(1+$G$14/12)^($A$85-$A61+1))-(S61*$G$16)</f>
        <v>0</v>
      </c>
      <c r="T297" s="18" t="n">
        <f aca="false">((T61*$G$16)*(1+$G$14/12)^($A$85-$A61+1))-(T61*$G$16)</f>
        <v>0</v>
      </c>
      <c r="U297" s="18" t="n">
        <f aca="false">((U61*$G$16)*(1+$G$14/12)^($A$85-$A61+1))-(U61*$G$16)</f>
        <v>0</v>
      </c>
      <c r="V297" s="18" t="n">
        <f aca="false">((V61*$G$16)*(1+$G$14/12)^($A$88-$A61+1))-(V61*$G$16)</f>
        <v>0</v>
      </c>
      <c r="W297" s="18" t="n">
        <f aca="false">((W61*$G$16)*(1+$G$14/12)^($A$88-$A61+1))-(W61*$G$16)</f>
        <v>0</v>
      </c>
    </row>
    <row r="298" customFormat="false" ht="12.75" hidden="false" customHeight="false" outlineLevel="0" collapsed="false">
      <c r="A298" s="0" t="n">
        <v>12</v>
      </c>
      <c r="B298" s="19" t="n">
        <v>36923</v>
      </c>
      <c r="D298" s="18" t="n">
        <f aca="false">((D62*$G$16)*(1+$G$14/12)^($A$64-$A62+1))-(D62*$G$16)</f>
        <v>27.3704815753442</v>
      </c>
      <c r="E298" s="18" t="n">
        <f aca="false">((E62*$G$16)*(1+$G$14/12)^($A$64-$A62+1))-(E62*$G$16)</f>
        <v>25.7197040112953</v>
      </c>
      <c r="F298" s="18" t="n">
        <f aca="false">((F62*$G$16)*(1+$G$14/12)^($A$68-$A62+1))-(F62*$G$16)</f>
        <v>64.9370571785403</v>
      </c>
      <c r="G298" s="18" t="n">
        <f aca="false">((G62*$G$16)*(1+$G$14/12)^($A$68-$A62+1))-(G62*$G$16)</f>
        <v>64.9370571785403</v>
      </c>
      <c r="H298" s="18" t="n">
        <f aca="false">((H62*$G$16)*(1+$G$14/12)^($A$70-$A62+1))-(H62*$G$16)</f>
        <v>84.1231198828184</v>
      </c>
      <c r="I298" s="18" t="n">
        <f aca="false">((I62*$G$16)*(1+$G$14/12)^($A$70-$A62+1))-(I62*$G$16)</f>
        <v>84.1231198828184</v>
      </c>
      <c r="J298" s="18" t="n">
        <f aca="false">((J62*$G$16)*(1+$G$14/12)^($A$74-$A62+1))-(J62*$G$16)</f>
        <v>80.6524742587017</v>
      </c>
      <c r="K298" s="18" t="n">
        <f aca="false">((K62*$G$16)*(1+$G$14/12)^($A$74-$A62+1))-(K62*$G$16)</f>
        <v>80.6524742587017</v>
      </c>
      <c r="L298" s="18" t="n">
        <f aca="false">((L62*$G$16)*(1+$G$14/12)^($A$74-$A62+1))-(L62*$G$16)</f>
        <v>80.6524742587017</v>
      </c>
      <c r="M298" s="18" t="n">
        <f aca="false">((M62*$G$16)*(1+$G$14/12)^($A$74-$A62+1))-(M62*$G$16)</f>
        <v>80.6524742587017</v>
      </c>
      <c r="N298" s="18" t="n">
        <f aca="false">((N62*$G$16)*(1+$G$14/12)^($A$76-$A62+1))-(N62*$G$16)</f>
        <v>93.154000771346</v>
      </c>
      <c r="O298" s="18" t="n">
        <f aca="false">((O62*$G$16)*(1+$G$14/12)^($A$76-$A62+1))-(O62*$G$16)</f>
        <v>93.154000771346</v>
      </c>
      <c r="P298" s="18" t="n">
        <f aca="false">((P62*$G$16)*(1+$G$14/12)^($A$83-$A62+1))-(P62*$G$16)</f>
        <v>0</v>
      </c>
      <c r="Q298" s="18" t="n">
        <f aca="false">((Q62*$G$16)*(1+$G$14/12)^($A$83-$A62+1))-(Q62*$G$16)</f>
        <v>0</v>
      </c>
      <c r="R298" s="18" t="n">
        <f aca="false">((R62*$G$16)*(1+$G$14/12)^($A$85-$A62+1))-(R62*$G$16)</f>
        <v>0</v>
      </c>
      <c r="S298" s="18" t="n">
        <f aca="false">((S62*$G$16)*(1+$G$14/12)^($A$85-$A62+1))-(S62*$G$16)</f>
        <v>0</v>
      </c>
      <c r="T298" s="18" t="n">
        <f aca="false">((T62*$G$16)*(1+$G$14/12)^($A$85-$A62+1))-(T62*$G$16)</f>
        <v>0</v>
      </c>
      <c r="U298" s="18" t="n">
        <f aca="false">((U62*$G$16)*(1+$G$14/12)^($A$85-$A62+1))-(U62*$G$16)</f>
        <v>0</v>
      </c>
      <c r="V298" s="18" t="n">
        <f aca="false">((V62*$G$16)*(1+$G$14/12)^($A$88-$A62+1))-(V62*$G$16)</f>
        <v>0</v>
      </c>
      <c r="W298" s="18" t="n">
        <f aca="false">((W62*$G$16)*(1+$G$14/12)^($A$88-$A62+1))-(W62*$G$16)</f>
        <v>0</v>
      </c>
    </row>
    <row r="299" customFormat="false" ht="12.75" hidden="false" customHeight="false" outlineLevel="0" collapsed="false">
      <c r="A299" s="0" t="n">
        <v>13</v>
      </c>
      <c r="B299" s="19" t="n">
        <v>36951</v>
      </c>
      <c r="D299" s="18" t="n">
        <f aca="false">((D63*$G$16)*(1+$G$14/12)^($A$64-$A63+1))-(D63*$G$16)</f>
        <v>82.6216172946433</v>
      </c>
      <c r="E299" s="18" t="n">
        <f aca="false">((E63*$G$16)*(1+$G$14/12)^($A$64-$A63+1))-(E63*$G$16)</f>
        <v>77.648657391127</v>
      </c>
      <c r="F299" s="18" t="n">
        <f aca="false">((F63*$G$16)*(1+$G$14/12)^($A$68-$A63+1))-(F63*$G$16)</f>
        <v>55.4510401047544</v>
      </c>
      <c r="G299" s="18" t="n">
        <f aca="false">((G63*$G$16)*(1+$G$14/12)^($A$68-$A63+1))-(G63*$G$16)</f>
        <v>55.4510401047544</v>
      </c>
      <c r="H299" s="18" t="n">
        <f aca="false">((H63*$G$16)*(1+$G$14/12)^($A$70-$A63+1))-(H63*$G$16)</f>
        <v>74.4942391429149</v>
      </c>
      <c r="I299" s="18" t="n">
        <f aca="false">((I63*$G$16)*(1+$G$14/12)^($A$70-$A63+1))-(I63*$G$16)</f>
        <v>74.4942391429149</v>
      </c>
      <c r="J299" s="18" t="n">
        <f aca="false">((J63*$G$16)*(1+$G$14/12)^($A$74-$A63+1))-(J63*$G$16)</f>
        <v>74.1664248919601</v>
      </c>
      <c r="K299" s="18" t="n">
        <f aca="false">((K63*$G$16)*(1+$G$14/12)^($A$74-$A63+1))-(K63*$G$16)</f>
        <v>74.1664248919601</v>
      </c>
      <c r="L299" s="18" t="n">
        <f aca="false">((L63*$G$16)*(1+$G$14/12)^($A$74-$A63+1))-(L63*$G$16)</f>
        <v>74.1664248919601</v>
      </c>
      <c r="M299" s="18" t="n">
        <f aca="false">((M63*$G$16)*(1+$G$14/12)^($A$74-$A63+1))-(M63*$G$16)</f>
        <v>74.1664248919601</v>
      </c>
      <c r="N299" s="18" t="n">
        <f aca="false">((N63*$G$16)*(1+$G$14/12)^($A$76-$A63+1))-(N63*$G$16)</f>
        <v>86.6135826233737</v>
      </c>
      <c r="O299" s="18" t="n">
        <f aca="false">((O63*$G$16)*(1+$G$14/12)^($A$76-$A63+1))-(O63*$G$16)</f>
        <v>86.6135826233737</v>
      </c>
      <c r="P299" s="18" t="n">
        <f aca="false">((P63*$G$16)*(1+$G$14/12)^($A$83-$A63+1))-(P63*$G$16)</f>
        <v>0</v>
      </c>
      <c r="Q299" s="18" t="n">
        <f aca="false">((Q63*$G$16)*(1+$G$14/12)^($A$83-$A63+1))-(Q63*$G$16)</f>
        <v>0</v>
      </c>
      <c r="R299" s="18" t="n">
        <f aca="false">((R63*$G$16)*(1+$G$14/12)^($A$85-$A63+1))-(R63*$G$16)</f>
        <v>0</v>
      </c>
      <c r="S299" s="18" t="n">
        <f aca="false">((S63*$G$16)*(1+$G$14/12)^($A$85-$A63+1))-(S63*$G$16)</f>
        <v>0</v>
      </c>
      <c r="T299" s="18" t="n">
        <f aca="false">((T63*$G$16)*(1+$G$14/12)^($A$85-$A63+1))-(T63*$G$16)</f>
        <v>0</v>
      </c>
      <c r="U299" s="18" t="n">
        <f aca="false">((U63*$G$16)*(1+$G$14/12)^($A$85-$A63+1))-(U63*$G$16)</f>
        <v>0</v>
      </c>
      <c r="V299" s="18" t="n">
        <f aca="false">((V63*$G$16)*(1+$G$14/12)^($A$88-$A63+1))-(V63*$G$16)</f>
        <v>0</v>
      </c>
      <c r="W299" s="18" t="n">
        <f aca="false">((W63*$G$16)*(1+$G$14/12)^($A$88-$A63+1))-(W63*$G$16)</f>
        <v>0</v>
      </c>
    </row>
    <row r="300" customFormat="false" ht="12.75" hidden="false" customHeight="false" outlineLevel="0" collapsed="false">
      <c r="A300" s="0" t="n">
        <v>14</v>
      </c>
      <c r="B300" s="19" t="n">
        <v>36982</v>
      </c>
      <c r="F300" s="18" t="n">
        <f aca="false">((F64*$G$16)*(1+$G$14/12)^($A$68-$A64+1))-(F64*$G$16)</f>
        <v>46.0356580120433</v>
      </c>
      <c r="G300" s="18" t="n">
        <f aca="false">((G64*$G$16)*(1+$G$14/12)^($A$68-$A64+1))-(G64*$G$16)</f>
        <v>46.0356580120433</v>
      </c>
      <c r="H300" s="18" t="n">
        <f aca="false">((H64*$G$16)*(1+$G$14/12)^($A$70-$A64+1))-(H64*$G$16)</f>
        <v>64.9370571785403</v>
      </c>
      <c r="I300" s="18" t="n">
        <f aca="false">((I64*$G$16)*(1+$G$14/12)^($A$70-$A64+1))-(I64*$G$16)</f>
        <v>64.9370571785403</v>
      </c>
      <c r="J300" s="18" t="n">
        <f aca="false">((J64*$G$16)*(1+$G$14/12)^($A$74-$A64+1))-(J64*$G$16)</f>
        <v>67.728672083269</v>
      </c>
      <c r="K300" s="18" t="n">
        <f aca="false">((K64*$G$16)*(1+$G$14/12)^($A$74-$A64+1))-(K64*$G$16)</f>
        <v>67.728672083269</v>
      </c>
      <c r="L300" s="18" t="n">
        <f aca="false">((L64*$G$16)*(1+$G$14/12)^($A$74-$A64+1))-(L64*$G$16)</f>
        <v>67.728672083269</v>
      </c>
      <c r="M300" s="18" t="n">
        <f aca="false">((M64*$G$16)*(1+$G$14/12)^($A$74-$A64+1))-(M64*$G$16)</f>
        <v>67.728672083269</v>
      </c>
      <c r="N300" s="18" t="n">
        <f aca="false">((N64*$G$16)*(1+$G$14/12)^($A$76-$A64+1))-(N64*$G$16)</f>
        <v>80.1218658754207</v>
      </c>
      <c r="O300" s="18" t="n">
        <f aca="false">((O64*$G$16)*(1+$G$14/12)^($A$76-$A64+1))-(O64*$G$16)</f>
        <v>80.1218658754207</v>
      </c>
      <c r="P300" s="18" t="n">
        <f aca="false">((P64*$G$16)*(1+$G$14/12)^($A$83-$A64+1))-(P64*$G$16)</f>
        <v>0</v>
      </c>
      <c r="Q300" s="18" t="n">
        <f aca="false">((Q64*$G$16)*(1+$G$14/12)^($A$83-$A64+1))-(Q64*$G$16)</f>
        <v>0</v>
      </c>
      <c r="R300" s="18" t="n">
        <f aca="false">((R64*$G$16)*(1+$G$14/12)^($A$85-$A64+1))-(R64*$G$16)</f>
        <v>0</v>
      </c>
      <c r="S300" s="18" t="n">
        <f aca="false">((S64*$G$16)*(1+$G$14/12)^($A$85-$A64+1))-(S64*$G$16)</f>
        <v>0</v>
      </c>
      <c r="T300" s="18" t="n">
        <f aca="false">((T64*$G$16)*(1+$G$14/12)^($A$85-$A64+1))-(T64*$G$16)</f>
        <v>0</v>
      </c>
      <c r="U300" s="18" t="n">
        <f aca="false">((U64*$G$16)*(1+$G$14/12)^($A$85-$A64+1))-(U64*$G$16)</f>
        <v>0</v>
      </c>
      <c r="V300" s="18" t="n">
        <f aca="false">((V64*$G$16)*(1+$G$14/12)^($A$88-$A64+1))-(V64*$G$16)</f>
        <v>0</v>
      </c>
      <c r="W300" s="18" t="n">
        <f aca="false">((W64*$G$16)*(1+$G$14/12)^($A$88-$A64+1))-(W64*$G$16)</f>
        <v>0</v>
      </c>
    </row>
    <row r="301" customFormat="false" ht="12.75" hidden="false" customHeight="false" outlineLevel="0" collapsed="false">
      <c r="A301" s="0" t="n">
        <v>15</v>
      </c>
      <c r="B301" s="19" t="n">
        <v>37012</v>
      </c>
      <c r="F301" s="18" t="n">
        <f aca="false">((F65*$G$16)*(1+$G$14/12)^($A$68-$A65+1))-(F65*$G$16)</f>
        <v>36.6903849367163</v>
      </c>
      <c r="G301" s="18" t="n">
        <f aca="false">((G65*$G$16)*(1+$G$14/12)^($A$68-$A65+1))-(G65*$G$16)</f>
        <v>36.6903849367163</v>
      </c>
      <c r="H301" s="18" t="n">
        <f aca="false">((H65*$G$16)*(1+$G$14/12)^($A$70-$A65+1))-(H65*$G$16)</f>
        <v>55.4510401047544</v>
      </c>
      <c r="I301" s="18" t="n">
        <f aca="false">((I65*$G$16)*(1+$G$14/12)^($A$70-$A65+1))-(I65*$G$16)</f>
        <v>55.4510401047544</v>
      </c>
      <c r="J301" s="18" t="n">
        <f aca="false">((J65*$G$16)*(1+$G$14/12)^($A$74-$A65+1))-(J65*$G$16)</f>
        <v>61.3388562057751</v>
      </c>
      <c r="K301" s="18" t="n">
        <f aca="false">((K65*$G$16)*(1+$G$14/12)^($A$74-$A65+1))-(K65*$G$16)</f>
        <v>61.3388562057751</v>
      </c>
      <c r="L301" s="18" t="n">
        <f aca="false">((L65*$G$16)*(1+$G$14/12)^($A$74-$A65+1))-(L65*$G$16)</f>
        <v>61.3388562057751</v>
      </c>
      <c r="M301" s="18" t="n">
        <f aca="false">((M65*$G$16)*(1+$G$14/12)^($A$74-$A65+1))-(M65*$G$16)</f>
        <v>61.3388562057751</v>
      </c>
      <c r="N301" s="18" t="n">
        <f aca="false">((N65*$G$16)*(1+$G$14/12)^($A$76-$A65+1))-(N65*$G$16)</f>
        <v>73.6784878860919</v>
      </c>
      <c r="O301" s="18" t="n">
        <f aca="false">((O65*$G$16)*(1+$G$14/12)^($A$76-$A65+1))-(O65*$G$16)</f>
        <v>73.6784878860919</v>
      </c>
      <c r="P301" s="18" t="n">
        <f aca="false">((P65*$G$16)*(1+$G$14/12)^($A$83-$A65+1))-(P65*$G$16)</f>
        <v>119.810035840829</v>
      </c>
      <c r="Q301" s="18" t="n">
        <f aca="false">((Q65*$G$16)*(1+$G$14/12)^($A$83-$A65+1))-(Q65*$G$16)</f>
        <v>119.810035840829</v>
      </c>
      <c r="R301" s="18" t="n">
        <f aca="false">((R65*$G$16)*(1+$G$14/12)^($A$85-$A65+1))-(R65*$G$16)</f>
        <v>0</v>
      </c>
      <c r="S301" s="18" t="n">
        <f aca="false">((S65*$G$16)*(1+$G$14/12)^($A$85-$A65+1))-(S65*$G$16)</f>
        <v>0</v>
      </c>
      <c r="T301" s="18" t="n">
        <f aca="false">((T65*$G$16)*(1+$G$14/12)^($A$85-$A65+1))-(T65*$G$16)</f>
        <v>0</v>
      </c>
      <c r="U301" s="18" t="n">
        <f aca="false">((U65*$G$16)*(1+$G$14/12)^($A$85-$A65+1))-(U65*$G$16)</f>
        <v>0</v>
      </c>
      <c r="V301" s="18" t="n">
        <f aca="false">((V65*$G$16)*(1+$G$14/12)^($A$88-$A65+1))-(V65*$G$16)</f>
        <v>0</v>
      </c>
      <c r="W301" s="18" t="n">
        <f aca="false">((W65*$G$16)*(1+$G$14/12)^($A$88-$A65+1))-(W65*$G$16)</f>
        <v>0</v>
      </c>
    </row>
    <row r="302" customFormat="false" ht="12.75" hidden="false" customHeight="false" outlineLevel="0" collapsed="false">
      <c r="A302" s="0" t="n">
        <v>16</v>
      </c>
      <c r="B302" s="19" t="n">
        <v>37043</v>
      </c>
      <c r="F302" s="18" t="n">
        <f aca="false">((F66*$G$16)*(1+$G$14/12)^($A$68-$A66+1))-(F66*$G$16)</f>
        <v>27.414698831524</v>
      </c>
      <c r="G302" s="18" t="n">
        <f aca="false">((G66*$G$16)*(1+$G$14/12)^($A$68-$A66+1))-(G66*$G$16)</f>
        <v>27.414698831524</v>
      </c>
      <c r="H302" s="18" t="n">
        <f aca="false">((H66*$G$16)*(1+$G$14/12)^($A$70-$A66+1))-(H66*$G$16)</f>
        <v>46.0356580120433</v>
      </c>
      <c r="I302" s="18" t="n">
        <f aca="false">((I66*$G$16)*(1+$G$14/12)^($A$70-$A66+1))-(I66*$G$16)</f>
        <v>46.0356580120433</v>
      </c>
      <c r="J302" s="18" t="n">
        <f aca="false">((J66*$G$16)*(1+$G$14/12)^($A$74-$A66+1))-(J66*$G$16)</f>
        <v>54.9966203104876</v>
      </c>
      <c r="K302" s="18" t="n">
        <f aca="false">((K66*$G$16)*(1+$G$14/12)^($A$74-$A66+1))-(K66*$G$16)</f>
        <v>54.9966203104876</v>
      </c>
      <c r="L302" s="18" t="n">
        <f aca="false">((L66*$G$16)*(1+$G$14/12)^($A$74-$A66+1))-(L66*$G$16)</f>
        <v>54.9966203104876</v>
      </c>
      <c r="M302" s="18" t="n">
        <f aca="false">((M66*$G$16)*(1+$G$14/12)^($A$74-$A66+1))-(M66*$G$16)</f>
        <v>54.9966203104876</v>
      </c>
      <c r="N302" s="18" t="n">
        <f aca="false">((N66*$G$16)*(1+$G$14/12)^($A$76-$A66+1))-(N66*$G$16)</f>
        <v>67.2830887143001</v>
      </c>
      <c r="O302" s="18" t="n">
        <f aca="false">((O66*$G$16)*(1+$G$14/12)^($A$76-$A66+1))-(O66*$G$16)</f>
        <v>67.2830887143001</v>
      </c>
      <c r="P302" s="18" t="n">
        <f aca="false">((P66*$G$16)*(1+$G$14/12)^($A$83-$A66+1))-(P66*$G$16)</f>
        <v>113.071130960437</v>
      </c>
      <c r="Q302" s="18" t="n">
        <f aca="false">((Q66*$G$16)*(1+$G$14/12)^($A$83-$A66+1))-(Q66*$G$16)</f>
        <v>113.071130960437</v>
      </c>
      <c r="R302" s="18" t="n">
        <f aca="false">((R66*$G$16)*(1+$G$14/12)^($A$85-$A66+1))-(R66*$G$16)</f>
        <v>0</v>
      </c>
      <c r="S302" s="18" t="n">
        <f aca="false">((S66*$G$16)*(1+$G$14/12)^($A$85-$A66+1))-(S66*$G$16)</f>
        <v>0</v>
      </c>
      <c r="T302" s="18" t="n">
        <f aca="false">((T66*$G$16)*(1+$G$14/12)^($A$85-$A66+1))-(T66*$G$16)</f>
        <v>66.0245718747867</v>
      </c>
      <c r="U302" s="18" t="n">
        <f aca="false">((U66*$G$16)*(1+$G$14/12)^($A$85-$A66+1))-(U66*$G$16)</f>
        <v>66.0245718747867</v>
      </c>
      <c r="V302" s="18" t="n">
        <f aca="false">((V66*$G$16)*(1+$G$14/12)^($A$88-$A66+1))-(V66*$G$16)</f>
        <v>0</v>
      </c>
      <c r="W302" s="18" t="n">
        <f aca="false">((W66*$G$16)*(1+$G$14/12)^($A$88-$A66+1))-(W66*$G$16)</f>
        <v>0</v>
      </c>
    </row>
    <row r="303" customFormat="false" ht="12.75" hidden="false" customHeight="false" outlineLevel="0" collapsed="false">
      <c r="A303" s="0" t="n">
        <v>17</v>
      </c>
      <c r="B303" s="19" t="n">
        <v>37073</v>
      </c>
      <c r="F303" s="18" t="n">
        <f aca="false">((F67*$G$16)*(1+$G$14/12)^($A$68-$A67+1))-(F67*$G$16)</f>
        <v>82.7586673707247</v>
      </c>
      <c r="G303" s="18" t="n">
        <f aca="false">((G67*$G$16)*(1+$G$14/12)^($A$68-$A67+1))-(G67*$G$16)</f>
        <v>82.7586673707247</v>
      </c>
      <c r="H303" s="18" t="n">
        <f aca="false">((H67*$G$16)*(1+$G$14/12)^($A$70-$A67+1))-(H67*$G$16)</f>
        <v>36.6903849367163</v>
      </c>
      <c r="I303" s="18" t="n">
        <f aca="false">((I67*$G$16)*(1+$G$14/12)^($A$70-$A67+1))-(I67*$G$16)</f>
        <v>36.6903849367163</v>
      </c>
      <c r="J303" s="18" t="n">
        <f aca="false">((J67*$G$16)*(1+$G$14/12)^($A$74-$A67+1))-(J67*$G$16)</f>
        <v>48.7016101063358</v>
      </c>
      <c r="K303" s="18" t="n">
        <f aca="false">((K67*$G$16)*(1+$G$14/12)^($A$74-$A67+1))-(K67*$G$16)</f>
        <v>48.7016101063358</v>
      </c>
      <c r="L303" s="18" t="n">
        <f aca="false">((L67*$G$16)*(1+$G$14/12)^($A$74-$A67+1))-(L67*$G$16)</f>
        <v>48.7016101063358</v>
      </c>
      <c r="M303" s="18" t="n">
        <f aca="false">((M67*$G$16)*(1+$G$14/12)^($A$74-$A67+1))-(M67*$G$16)</f>
        <v>48.7016101063358</v>
      </c>
      <c r="N303" s="18" t="n">
        <f aca="false">((N67*$G$16)*(1+$G$14/12)^($A$76-$A67+1))-(N67*$G$16)</f>
        <v>60.9353110991582</v>
      </c>
      <c r="O303" s="18" t="n">
        <f aca="false">((O67*$G$16)*(1+$G$14/12)^($A$76-$A67+1))-(O67*$G$16)</f>
        <v>60.9353110991582</v>
      </c>
      <c r="P303" s="18" t="n">
        <f aca="false">((P67*$G$16)*(1+$G$14/12)^($A$83-$A67+1))-(P67*$G$16)</f>
        <v>106.382405456171</v>
      </c>
      <c r="Q303" s="18" t="n">
        <f aca="false">((Q67*$G$16)*(1+$G$14/12)^($A$83-$A67+1))-(Q67*$G$16)</f>
        <v>106.382405456171</v>
      </c>
      <c r="R303" s="18" t="n">
        <f aca="false">((R67*$G$16)*(1+$G$14/12)^($A$85-$A67+1))-(R67*$G$16)</f>
        <v>124.967421489607</v>
      </c>
      <c r="S303" s="18" t="n">
        <f aca="false">((S67*$G$16)*(1+$G$14/12)^($A$85-$A67+1))-(S67*$G$16)</f>
        <v>124.967421489607</v>
      </c>
      <c r="T303" s="18" t="n">
        <f aca="false">((T67*$G$16)*(1+$G$14/12)^($A$85-$A67+1))-(T67*$G$16)</f>
        <v>124.967421489607</v>
      </c>
      <c r="U303" s="18" t="n">
        <f aca="false">((U67*$G$16)*(1+$G$14/12)^($A$85-$A67+1))-(U67*$G$16)</f>
        <v>124.967421489607</v>
      </c>
      <c r="V303" s="18" t="n">
        <f aca="false">((V67*$G$16)*(1+$G$14/12)^($A$88-$A67+1))-(V67*$G$16)</f>
        <v>0</v>
      </c>
      <c r="W303" s="18" t="n">
        <f aca="false">((W67*$G$16)*(1+$G$14/12)^($A$88-$A67+1))-(W67*$G$16)</f>
        <v>0</v>
      </c>
    </row>
    <row r="304" customFormat="false" ht="12.75" hidden="false" customHeight="false" outlineLevel="0" collapsed="false">
      <c r="A304" s="0" t="n">
        <v>18</v>
      </c>
      <c r="B304" s="19" t="n">
        <v>37104</v>
      </c>
      <c r="H304" s="18" t="n">
        <f aca="false">((H68*$G$16)*(1+$G$14/12)^($A$70-$A68+1))-(H68*$G$16)</f>
        <v>27.414698831524</v>
      </c>
      <c r="I304" s="18" t="n">
        <f aca="false">((I68*$G$16)*(1+$G$14/12)^($A$70-$A68+1))-(I68*$G$16)</f>
        <v>27.414698831524</v>
      </c>
      <c r="J304" s="18" t="n">
        <f aca="false">((J68*$G$16)*(1+$G$14/12)^($A$74-$A68+1))-(J68*$G$16)</f>
        <v>42.453473940379</v>
      </c>
      <c r="K304" s="18" t="n">
        <f aca="false">((K68*$G$16)*(1+$G$14/12)^($A$74-$A68+1))-(K68*$G$16)</f>
        <v>42.453473940379</v>
      </c>
      <c r="L304" s="18" t="n">
        <f aca="false">((L68*$G$16)*(1+$G$14/12)^($A$74-$A68+1))-(L68*$G$16)</f>
        <v>42.453473940379</v>
      </c>
      <c r="M304" s="18" t="n">
        <f aca="false">((M68*$G$16)*(1+$G$14/12)^($A$74-$A68+1))-(M68*$G$16)</f>
        <v>42.453473940379</v>
      </c>
      <c r="N304" s="18" t="n">
        <f aca="false">((N68*$G$16)*(1+$G$14/12)^($A$76-$A68+1))-(N68*$G$16)</f>
        <v>54.6348004400239</v>
      </c>
      <c r="O304" s="18" t="n">
        <f aca="false">((O68*$G$16)*(1+$G$14/12)^($A$76-$A68+1))-(O68*$G$16)</f>
        <v>54.6348004400239</v>
      </c>
      <c r="P304" s="18" t="n">
        <f aca="false">((P68*$G$16)*(1+$G$14/12)^($A$83-$A68+1))-(P68*$G$16)</f>
        <v>99.7434856812992</v>
      </c>
      <c r="Q304" s="18" t="n">
        <f aca="false">((Q68*$G$16)*(1+$G$14/12)^($A$83-$A68+1))-(Q68*$G$16)</f>
        <v>99.7434856812992</v>
      </c>
      <c r="R304" s="18" t="n">
        <f aca="false">((R68*$G$16)*(1+$G$14/12)^($A$85-$A68+1))-(R68*$G$16)</f>
        <v>117.938431299793</v>
      </c>
      <c r="S304" s="18" t="n">
        <f aca="false">((S68*$G$16)*(1+$G$14/12)^($A$85-$A68+1))-(S68*$G$16)</f>
        <v>117.938431299793</v>
      </c>
      <c r="T304" s="18" t="n">
        <f aca="false">((T68*$G$16)*(1+$G$14/12)^($A$85-$A68+1))-(T68*$G$16)</f>
        <v>117.938431299793</v>
      </c>
      <c r="U304" s="18" t="n">
        <f aca="false">((U68*$G$16)*(1+$G$14/12)^($A$85-$A68+1))-(U68*$G$16)</f>
        <v>117.938431299793</v>
      </c>
      <c r="V304" s="18" t="n">
        <f aca="false">((V68*$G$16)*(1+$G$14/12)^($A$88-$A68+1))-(V68*$G$16)</f>
        <v>0</v>
      </c>
      <c r="W304" s="18" t="n">
        <f aca="false">((W68*$G$16)*(1+$G$14/12)^($A$88-$A68+1))-(W68*$G$16)</f>
        <v>0</v>
      </c>
    </row>
    <row r="305" customFormat="false" ht="12.75" hidden="false" customHeight="false" outlineLevel="0" collapsed="false">
      <c r="A305" s="0" t="n">
        <v>19</v>
      </c>
      <c r="B305" s="19" t="n">
        <v>37135</v>
      </c>
      <c r="H305" s="18" t="n">
        <f aca="false">((H69*$G$16)*(1+$G$14/12)^($A$70-$A69+1))-(H69*$G$16)</f>
        <v>82.7586673707247</v>
      </c>
      <c r="I305" s="18" t="n">
        <f aca="false">((I69*$G$16)*(1+$G$14/12)^($A$70-$A69+1))-(I69*$G$16)</f>
        <v>82.7586673707247</v>
      </c>
      <c r="J305" s="18" t="n">
        <f aca="false">((J69*$G$16)*(1+$G$14/12)^($A$74-$A69+1))-(J69*$G$16)</f>
        <v>36.251862778162</v>
      </c>
      <c r="K305" s="18" t="n">
        <f aca="false">((K69*$G$16)*(1+$G$14/12)^($A$74-$A69+1))-(K69*$G$16)</f>
        <v>36.251862778162</v>
      </c>
      <c r="L305" s="18" t="n">
        <f aca="false">((L69*$G$16)*(1+$G$14/12)^($A$74-$A69+1))-(L69*$G$16)</f>
        <v>36.251862778162</v>
      </c>
      <c r="M305" s="18" t="n">
        <f aca="false">((M69*$G$16)*(1+$G$14/12)^($A$74-$A69+1))-(M69*$G$16)</f>
        <v>36.251862778162</v>
      </c>
      <c r="N305" s="18" t="n">
        <f aca="false">((N69*$G$16)*(1+$G$14/12)^($A$76-$A69+1))-(N69*$G$16)</f>
        <v>48.3812047766888</v>
      </c>
      <c r="O305" s="18" t="n">
        <f aca="false">((O69*$G$16)*(1+$G$14/12)^($A$76-$A69+1))-(O69*$G$16)</f>
        <v>48.3812047766888</v>
      </c>
      <c r="P305" s="18" t="n">
        <f aca="false">((P69*$G$16)*(1+$G$14/12)^($A$83-$A69+1))-(P69*$G$16)</f>
        <v>93.154000771346</v>
      </c>
      <c r="Q305" s="18" t="n">
        <f aca="false">((Q69*$G$16)*(1+$G$14/12)^($A$83-$A69+1))-(Q69*$G$16)</f>
        <v>93.154000771346</v>
      </c>
      <c r="R305" s="18" t="n">
        <f aca="false">((R69*$G$16)*(1+$G$14/12)^($A$85-$A69+1))-(R69*$G$16)</f>
        <v>110.961780525476</v>
      </c>
      <c r="S305" s="18" t="n">
        <f aca="false">((S69*$G$16)*(1+$G$14/12)^($A$85-$A69+1))-(S69*$G$16)</f>
        <v>110.961780525476</v>
      </c>
      <c r="T305" s="18" t="n">
        <f aca="false">((T69*$G$16)*(1+$G$14/12)^($A$85-$A69+1))-(T69*$G$16)</f>
        <v>110.961780525476</v>
      </c>
      <c r="U305" s="18" t="n">
        <f aca="false">((U69*$G$16)*(1+$G$14/12)^($A$85-$A69+1))-(U69*$G$16)</f>
        <v>110.961780525476</v>
      </c>
      <c r="V305" s="18" t="n">
        <f aca="false">((V69*$G$16)*(1+$G$14/12)^($A$88-$A69+1))-(V69*$G$16)</f>
        <v>0</v>
      </c>
      <c r="W305" s="18" t="n">
        <f aca="false">((W69*$G$16)*(1+$G$14/12)^($A$88-$A69+1))-(W69*$G$16)</f>
        <v>0</v>
      </c>
    </row>
    <row r="306" customFormat="false" ht="12.75" hidden="false" customHeight="false" outlineLevel="0" collapsed="false">
      <c r="A306" s="0" t="n">
        <v>20</v>
      </c>
      <c r="B306" s="19" t="n">
        <v>37165</v>
      </c>
      <c r="J306" s="18" t="n">
        <f aca="false">((J70*$G$16)*(1+$G$14/12)^($A$74-$A70+1))-(J70*$G$16)</f>
        <v>30.0964301842175</v>
      </c>
      <c r="K306" s="18" t="n">
        <f aca="false">((K70*$G$16)*(1+$G$14/12)^($A$74-$A70+1))-(K70*$G$16)</f>
        <v>30.0964301842175</v>
      </c>
      <c r="L306" s="18" t="n">
        <f aca="false">((L70*$G$16)*(1+$G$14/12)^($A$74-$A70+1))-(L70*$G$16)</f>
        <v>30.0964301842175</v>
      </c>
      <c r="M306" s="18" t="n">
        <f aca="false">((M70*$G$16)*(1+$G$14/12)^($A$74-$A70+1))-(M70*$G$16)</f>
        <v>30.0964301842175</v>
      </c>
      <c r="N306" s="18" t="n">
        <f aca="false">((N70*$G$16)*(1+$G$14/12)^($A$76-$A70+1))-(N70*$G$16)</f>
        <v>42.1741747697187</v>
      </c>
      <c r="O306" s="18" t="n">
        <f aca="false">((O70*$G$16)*(1+$G$14/12)^($A$76-$A70+1))-(O70*$G$16)</f>
        <v>42.1741747697187</v>
      </c>
      <c r="P306" s="18" t="n">
        <f aca="false">((P70*$G$16)*(1+$G$14/12)^($A$83-$A70+1))-(P70*$G$16)</f>
        <v>86.6135826233737</v>
      </c>
      <c r="Q306" s="18" t="n">
        <f aca="false">((Q70*$G$16)*(1+$G$14/12)^($A$83-$A70+1))-(Q70*$G$16)</f>
        <v>86.6135826233737</v>
      </c>
      <c r="R306" s="18" t="n">
        <f aca="false">((R70*$G$16)*(1+$G$14/12)^($A$85-$A70+1))-(R70*$G$16)</f>
        <v>104.037079435792</v>
      </c>
      <c r="S306" s="18" t="n">
        <f aca="false">((S70*$G$16)*(1+$G$14/12)^($A$85-$A70+1))-(S70*$G$16)</f>
        <v>104.037079435792</v>
      </c>
      <c r="T306" s="18" t="n">
        <f aca="false">((T70*$G$16)*(1+$G$14/12)^($A$85-$A70+1))-(T70*$G$16)</f>
        <v>104.037079435792</v>
      </c>
      <c r="U306" s="18" t="n">
        <f aca="false">((U70*$G$16)*(1+$G$14/12)^($A$85-$A70+1))-(U70*$G$16)</f>
        <v>104.037079435792</v>
      </c>
      <c r="V306" s="18" t="n">
        <f aca="false">((V70*$G$16)*(1+$G$14/12)^($A$88-$A70+1))-(V70*$G$16)</f>
        <v>123.97561655715</v>
      </c>
      <c r="W306" s="18" t="n">
        <f aca="false">((W70*$G$16)*(1+$G$14/12)^($A$88-$A70+1))-(W70*$G$16)</f>
        <v>123.97561655715</v>
      </c>
    </row>
    <row r="307" customFormat="false" ht="12.75" hidden="false" customHeight="false" outlineLevel="0" collapsed="false">
      <c r="A307" s="0" t="n">
        <v>21</v>
      </c>
      <c r="B307" s="19" t="n">
        <v>37196</v>
      </c>
      <c r="J307" s="18" t="n">
        <f aca="false">((J71*$G$16)*(1+$G$14/12)^($A$74-$A71+1))-(J71*$G$16)</f>
        <v>23.9868323027134</v>
      </c>
      <c r="K307" s="18" t="n">
        <f aca="false">((K71*$G$16)*(1+$G$14/12)^($A$74-$A71+1))-(K71*$G$16)</f>
        <v>23.9868323027134</v>
      </c>
      <c r="L307" s="18" t="n">
        <f aca="false">((L71*$G$16)*(1+$G$14/12)^($A$74-$A71+1))-(L71*$G$16)</f>
        <v>23.9868323027134</v>
      </c>
      <c r="M307" s="18" t="n">
        <f aca="false">((M71*$G$16)*(1+$G$14/12)^($A$74-$A71+1))-(M71*$G$16)</f>
        <v>23.9868323027134</v>
      </c>
      <c r="N307" s="18" t="n">
        <f aca="false">((N71*$G$16)*(1+$G$14/12)^($A$76-$A71+1))-(N71*$G$16)</f>
        <v>36.0133636809373</v>
      </c>
      <c r="O307" s="18" t="n">
        <f aca="false">((O71*$G$16)*(1+$G$14/12)^($A$76-$A71+1))-(O71*$G$16)</f>
        <v>36.0133636809373</v>
      </c>
      <c r="P307" s="18" t="n">
        <f aca="false">((P71*$G$16)*(1+$G$14/12)^($A$83-$A71+1))-(P71*$G$16)</f>
        <v>80.1218658754207</v>
      </c>
      <c r="Q307" s="18" t="n">
        <f aca="false">((Q71*$G$16)*(1+$G$14/12)^($A$83-$A71+1))-(Q71*$G$16)</f>
        <v>80.1218658754207</v>
      </c>
      <c r="R307" s="18" t="n">
        <f aca="false">((R71*$G$16)*(1+$G$14/12)^($A$85-$A71+1))-(R71*$G$16)</f>
        <v>97.1639412019006</v>
      </c>
      <c r="S307" s="18" t="n">
        <f aca="false">((S71*$G$16)*(1+$G$14/12)^($A$85-$A71+1))-(S71*$G$16)</f>
        <v>97.1639412019006</v>
      </c>
      <c r="T307" s="18" t="n">
        <f aca="false">((T71*$G$16)*(1+$G$14/12)^($A$85-$A71+1))-(T71*$G$16)</f>
        <v>97.1639412019006</v>
      </c>
      <c r="U307" s="18" t="n">
        <f aca="false">((U71*$G$16)*(1+$G$14/12)^($A$85-$A71+1))-(U71*$G$16)</f>
        <v>97.1639412019006</v>
      </c>
      <c r="V307" s="18" t="n">
        <f aca="false">((V71*$G$16)*(1+$G$14/12)^($A$88-$A71+1))-(V71*$G$16)</f>
        <v>117.002412003763</v>
      </c>
      <c r="W307" s="18" t="n">
        <f aca="false">((W71*$G$16)*(1+$G$14/12)^($A$88-$A71+1))-(W71*$G$16)</f>
        <v>117.002412003763</v>
      </c>
    </row>
    <row r="308" customFormat="false" ht="12.75" hidden="false" customHeight="false" outlineLevel="0" collapsed="false">
      <c r="A308" s="0" t="n">
        <v>22</v>
      </c>
      <c r="B308" s="19" t="n">
        <v>37226</v>
      </c>
      <c r="J308" s="18" t="n">
        <f aca="false">((J72*$G$16)*(1+$G$14/12)^($A$74-$A72+1))-(J72*$G$16)</f>
        <v>20.4873286966765</v>
      </c>
      <c r="K308" s="18" t="n">
        <f aca="false">((K72*$G$16)*(1+$G$14/12)^($A$74-$A72+1))-(K72*$G$16)</f>
        <v>20.4873286966765</v>
      </c>
      <c r="L308" s="18" t="n">
        <f aca="false">((L72*$G$16)*(1+$G$14/12)^($A$74-$A72+1))-(L72*$G$16)</f>
        <v>20.4873286966765</v>
      </c>
      <c r="M308" s="18" t="n">
        <f aca="false">((M72*$G$16)*(1+$G$14/12)^($A$74-$A72+1))-(M72*$G$16)</f>
        <v>20.4873286966765</v>
      </c>
      <c r="N308" s="18" t="n">
        <f aca="false">((N72*$G$16)*(1+$G$14/12)^($A$76-$A72+1))-(N72*$G$16)</f>
        <v>29.8984273540583</v>
      </c>
      <c r="O308" s="18" t="n">
        <f aca="false">((O72*$G$16)*(1+$G$14/12)^($A$76-$A72+1))-(O72*$G$16)</f>
        <v>29.8984273540583</v>
      </c>
      <c r="P308" s="18" t="n">
        <f aca="false">((P72*$G$16)*(1+$G$14/12)^($A$83-$A72+1))-(P72*$G$16)</f>
        <v>73.6784878860919</v>
      </c>
      <c r="Q308" s="18" t="n">
        <f aca="false">((Q72*$G$16)*(1+$G$14/12)^($A$83-$A72+1))-(Q72*$G$16)</f>
        <v>73.6784878860919</v>
      </c>
      <c r="R308" s="18" t="n">
        <f aca="false">((R72*$G$16)*(1+$G$14/12)^($A$85-$A72+1))-(R72*$G$16)</f>
        <v>90.3419818753731</v>
      </c>
      <c r="S308" s="18" t="n">
        <f aca="false">((S72*$G$16)*(1+$G$14/12)^($A$85-$A72+1))-(S72*$G$16)</f>
        <v>90.3419818753731</v>
      </c>
      <c r="T308" s="18" t="n">
        <f aca="false">((T72*$G$16)*(1+$G$14/12)^($A$85-$A72+1))-(T72*$G$16)</f>
        <v>90.3419818753731</v>
      </c>
      <c r="U308" s="18" t="n">
        <f aca="false">((U72*$G$16)*(1+$G$14/12)^($A$85-$A72+1))-(U72*$G$16)</f>
        <v>90.3419818753731</v>
      </c>
      <c r="V308" s="18" t="n">
        <f aca="false">((V72*$G$16)*(1+$G$14/12)^($A$88-$A72+1))-(V72*$G$16)</f>
        <v>110.081131473687</v>
      </c>
      <c r="W308" s="18" t="n">
        <f aca="false">((W72*$G$16)*(1+$G$14/12)^($A$88-$A72+1))-(W72*$G$16)</f>
        <v>110.081131473687</v>
      </c>
    </row>
    <row r="309" customFormat="false" ht="12.75" hidden="false" customHeight="false" outlineLevel="0" collapsed="false">
      <c r="A309" s="0" t="n">
        <v>23</v>
      </c>
      <c r="B309" s="19" t="n">
        <v>37257</v>
      </c>
      <c r="J309" s="18" t="n">
        <f aca="false">((J73*$G$16)*(1+$G$14/12)^($A$74-$A73+1))-(J73*$G$16)</f>
        <v>85.0199936260633</v>
      </c>
      <c r="K309" s="18" t="n">
        <f aca="false">((K73*$G$16)*(1+$G$14/12)^($A$74-$A73+1))-(K73*$G$16)</f>
        <v>85.0199936260633</v>
      </c>
      <c r="L309" s="18" t="n">
        <f aca="false">((L73*$G$16)*(1+$G$14/12)^($A$74-$A73+1))-(L73*$G$16)</f>
        <v>85.0199936260633</v>
      </c>
      <c r="M309" s="18" t="n">
        <f aca="false">((M73*$G$16)*(1+$G$14/12)^($A$74-$A73+1))-(M73*$G$16)</f>
        <v>85.0199936260633</v>
      </c>
      <c r="N309" s="18" t="n">
        <f aca="false">((N73*$G$16)*(1+$G$14/12)^($A$76-$A73+1))-(N73*$G$16)</f>
        <v>23.8290241954587</v>
      </c>
      <c r="O309" s="18" t="n">
        <f aca="false">((O73*$G$16)*(1+$G$14/12)^($A$76-$A73+1))-(O73*$G$16)</f>
        <v>23.8290241954587</v>
      </c>
      <c r="P309" s="18" t="n">
        <f aca="false">((P73*$G$16)*(1+$G$14/12)^($A$83-$A73+1))-(P73*$G$16)</f>
        <v>67.2830887143001</v>
      </c>
      <c r="Q309" s="18" t="n">
        <f aca="false">((Q73*$G$16)*(1+$G$14/12)^($A$83-$A73+1))-(Q73*$G$16)</f>
        <v>67.2830887143001</v>
      </c>
      <c r="R309" s="18" t="n">
        <f aca="false">((R73*$G$16)*(1+$G$14/12)^($A$85-$A73+1))-(R73*$G$16)</f>
        <v>83.5708203667467</v>
      </c>
      <c r="S309" s="18" t="n">
        <f aca="false">((S73*$G$16)*(1+$G$14/12)^($A$85-$A73+1))-(S73*$G$16)</f>
        <v>83.5708203667467</v>
      </c>
      <c r="T309" s="18" t="n">
        <f aca="false">((T73*$G$16)*(1+$G$14/12)^($A$85-$A73+1))-(T73*$G$16)</f>
        <v>83.5708203667467</v>
      </c>
      <c r="U309" s="18" t="n">
        <f aca="false">((U73*$G$16)*(1+$G$14/12)^($A$85-$A73+1))-(U73*$G$16)</f>
        <v>83.5708203667467</v>
      </c>
      <c r="V309" s="18" t="n">
        <f aca="false">((V73*$G$16)*(1+$G$14/12)^($A$88-$A73+1))-(V73*$G$16)</f>
        <v>103.211388329159</v>
      </c>
      <c r="W309" s="18" t="n">
        <f aca="false">((W73*$G$16)*(1+$G$14/12)^($A$88-$A73+1))-(W73*$G$16)</f>
        <v>103.211388329159</v>
      </c>
    </row>
    <row r="310" customFormat="false" ht="12.75" hidden="false" customHeight="false" outlineLevel="0" collapsed="false">
      <c r="A310" s="0" t="n">
        <v>24</v>
      </c>
      <c r="B310" s="19" t="n">
        <v>37288</v>
      </c>
      <c r="N310" s="18" t="n">
        <f aca="false">((N74*$G$16)*(1+$G$14/12)^($A$76-$A74+1))-(N74*$G$16)</f>
        <v>20.3399378427437</v>
      </c>
      <c r="O310" s="18" t="n">
        <f aca="false">((O74*$G$16)*(1+$G$14/12)^($A$76-$A74+1))-(O74*$G$16)</f>
        <v>20.3399378427437</v>
      </c>
      <c r="P310" s="18" t="n">
        <f aca="false">((P74*$G$16)*(1+$G$14/12)^($A$83-$A74+1))-(P74*$G$16)</f>
        <v>60.9353110991582</v>
      </c>
      <c r="Q310" s="18" t="n">
        <f aca="false">((Q74*$G$16)*(1+$G$14/12)^($A$83-$A74+1))-(Q74*$G$16)</f>
        <v>60.9353110991582</v>
      </c>
      <c r="R310" s="18" t="n">
        <f aca="false">((R74*$G$16)*(1+$G$14/12)^($A$85-$A74+1))-(R74*$G$16)</f>
        <v>76.850078424235</v>
      </c>
      <c r="S310" s="18" t="n">
        <f aca="false">((S74*$G$16)*(1+$G$14/12)^($A$85-$A74+1))-(S74*$G$16)</f>
        <v>76.850078424235</v>
      </c>
      <c r="T310" s="18" t="n">
        <f aca="false">((T74*$G$16)*(1+$G$14/12)^($A$85-$A74+1))-(T74*$G$16)</f>
        <v>76.850078424235</v>
      </c>
      <c r="U310" s="18" t="n">
        <f aca="false">((U74*$G$16)*(1+$G$14/12)^($A$85-$A74+1))-(U74*$G$16)</f>
        <v>76.850078424235</v>
      </c>
      <c r="V310" s="18" t="n">
        <f aca="false">((V74*$G$16)*(1+$G$14/12)^($A$88-$A74+1))-(V74*$G$16)</f>
        <v>96.3927988114093</v>
      </c>
      <c r="W310" s="18" t="n">
        <f aca="false">((W74*$G$16)*(1+$G$14/12)^($A$88-$A74+1))-(W74*$G$16)</f>
        <v>96.3927988114093</v>
      </c>
    </row>
    <row r="311" customFormat="false" ht="12.75" hidden="false" customHeight="false" outlineLevel="0" collapsed="false">
      <c r="A311" s="0" t="n">
        <v>25</v>
      </c>
      <c r="B311" s="19" t="n">
        <v>37316</v>
      </c>
      <c r="N311" s="18" t="n">
        <f aca="false">((N75*$G$16)*(1+$G$14/12)^($A$76-$A75+1))-(N75*$G$16)</f>
        <v>84.4326361571448</v>
      </c>
      <c r="O311" s="18" t="n">
        <f aca="false">((O75*$G$16)*(1+$G$14/12)^($A$76-$A75+1))-(O75*$G$16)</f>
        <v>84.4326361571448</v>
      </c>
      <c r="P311" s="18" t="n">
        <f aca="false">((P75*$G$16)*(1+$G$14/12)^($A$83-$A75+1))-(P75*$G$16)</f>
        <v>54.6348004400239</v>
      </c>
      <c r="Q311" s="18" t="n">
        <f aca="false">((Q75*$G$16)*(1+$G$14/12)^($A$83-$A75+1))-(Q75*$G$16)</f>
        <v>54.6348004400239</v>
      </c>
      <c r="R311" s="18" t="n">
        <f aca="false">((R75*$G$16)*(1+$G$14/12)^($A$85-$A75+1))-(R75*$G$16)</f>
        <v>70.1793806125978</v>
      </c>
      <c r="S311" s="18" t="n">
        <f aca="false">((S75*$G$16)*(1+$G$14/12)^($A$85-$A75+1))-(S75*$G$16)</f>
        <v>70.1793806125978</v>
      </c>
      <c r="T311" s="18" t="n">
        <f aca="false">((T75*$G$16)*(1+$G$14/12)^($A$85-$A75+1))-(T75*$G$16)</f>
        <v>70.1793806125978</v>
      </c>
      <c r="U311" s="18" t="n">
        <f aca="false">((U75*$G$16)*(1+$G$14/12)^($A$85-$A75+1))-(U75*$G$16)</f>
        <v>70.1793806125978</v>
      </c>
      <c r="V311" s="18" t="n">
        <f aca="false">((V75*$G$16)*(1+$G$14/12)^($A$88-$A75+1))-(V75*$G$16)</f>
        <v>89.6249820192194</v>
      </c>
      <c r="W311" s="18" t="n">
        <f aca="false">((W75*$G$16)*(1+$G$14/12)^($A$88-$A75+1))-(W75*$G$16)</f>
        <v>89.6249820192194</v>
      </c>
    </row>
    <row r="312" customFormat="false" ht="12.75" hidden="false" customHeight="false" outlineLevel="0" collapsed="false">
      <c r="A312" s="0" t="n">
        <v>26</v>
      </c>
      <c r="B312" s="19" t="n">
        <v>37347</v>
      </c>
      <c r="P312" s="18" t="n">
        <f aca="false">((P76*$G$16)*(1+$G$14/12)^($A$83-$A76+1))-(P76*$G$16)</f>
        <v>48.3812047766888</v>
      </c>
      <c r="Q312" s="18" t="n">
        <f aca="false">((Q76*$G$16)*(1+$G$14/12)^($A$83-$A76+1))-(Q76*$G$16)</f>
        <v>48.3812047766888</v>
      </c>
      <c r="R312" s="18" t="n">
        <f aca="false">((R76*$G$16)*(1+$G$14/12)^($A$85-$A76+1))-(R76*$G$16)</f>
        <v>63.5583542921683</v>
      </c>
      <c r="S312" s="18" t="n">
        <f aca="false">((S76*$G$16)*(1+$G$14/12)^($A$85-$A76+1))-(S76*$G$16)</f>
        <v>63.5583542921683</v>
      </c>
      <c r="T312" s="18" t="n">
        <f aca="false">((T76*$G$16)*(1+$G$14/12)^($A$85-$A76+1))-(T76*$G$16)</f>
        <v>63.5583542921683</v>
      </c>
      <c r="U312" s="18" t="n">
        <f aca="false">((U76*$G$16)*(1+$G$14/12)^($A$85-$A76+1))-(U76*$G$16)</f>
        <v>63.5583542921683</v>
      </c>
      <c r="V312" s="18" t="n">
        <f aca="false">((V76*$G$16)*(1+$G$14/12)^($A$88-$A76+1))-(V76*$G$16)</f>
        <v>82.9075598876456</v>
      </c>
      <c r="W312" s="18" t="n">
        <f aca="false">((W76*$G$16)*(1+$G$14/12)^($A$88-$A76+1))-(W76*$G$16)</f>
        <v>82.9075598876456</v>
      </c>
    </row>
    <row r="313" customFormat="false" ht="12.75" hidden="false" customHeight="false" outlineLevel="0" collapsed="false">
      <c r="A313" s="0" t="n">
        <v>27</v>
      </c>
      <c r="B313" s="19" t="n">
        <v>37377</v>
      </c>
      <c r="P313" s="18" t="n">
        <f aca="false">((P77*$G$16)*(1+$G$14/12)^($A$83-$A77+1))-(P77*$G$16)</f>
        <v>42.1741747697187</v>
      </c>
      <c r="Q313" s="18" t="n">
        <f aca="false">((Q77*$G$16)*(1+$G$14/12)^($A$83-$A77+1))-(Q77*$G$16)</f>
        <v>42.1741747697187</v>
      </c>
      <c r="R313" s="18" t="n">
        <f aca="false">((R77*$G$16)*(1+$G$14/12)^($A$85-$A77+1))-(R77*$G$16)</f>
        <v>56.9866295980382</v>
      </c>
      <c r="S313" s="18" t="n">
        <f aca="false">((S77*$G$16)*(1+$G$14/12)^($A$85-$A77+1))-(S77*$G$16)</f>
        <v>56.9866295980382</v>
      </c>
      <c r="T313" s="18" t="n">
        <f aca="false">((T77*$G$16)*(1+$G$14/12)^($A$85-$A77+1))-(T77*$G$16)</f>
        <v>56.9866295980382</v>
      </c>
      <c r="U313" s="18" t="n">
        <f aca="false">((U77*$G$16)*(1+$G$14/12)^($A$85-$A77+1))-(U77*$G$16)</f>
        <v>56.9866295980382</v>
      </c>
      <c r="V313" s="18" t="n">
        <f aca="false">((V77*$G$16)*(1+$G$14/12)^($A$88-$A77+1))-(V77*$G$16)</f>
        <v>76.2401571668999</v>
      </c>
      <c r="W313" s="18" t="n">
        <f aca="false">((W77*$G$16)*(1+$G$14/12)^($A$88-$A77+1))-(W77*$G$16)</f>
        <v>76.2401571668999</v>
      </c>
    </row>
    <row r="314" customFormat="false" ht="12.75" hidden="false" customHeight="false" outlineLevel="0" collapsed="false">
      <c r="A314" s="0" t="n">
        <v>28</v>
      </c>
      <c r="B314" s="19" t="n">
        <v>37408</v>
      </c>
      <c r="P314" s="18" t="n">
        <f aca="false">((P78*$G$16)*(1+$G$14/12)^($A$83-$A78+1))-(P78*$G$16)</f>
        <v>36.0133636809373</v>
      </c>
      <c r="Q314" s="18" t="n">
        <f aca="false">((Q78*$G$16)*(1+$G$14/12)^($A$83-$A78+1))-(Q78*$G$16)</f>
        <v>36.0133636809373</v>
      </c>
      <c r="R314" s="18" t="n">
        <f aca="false">((R78*$G$16)*(1+$G$14/12)^($A$85-$A78+1))-(R78*$G$16)</f>
        <v>50.4638394193939</v>
      </c>
      <c r="S314" s="18" t="n">
        <f aca="false">((S78*$G$16)*(1+$G$14/12)^($A$85-$A78+1))-(S78*$G$16)</f>
        <v>50.4638394193939</v>
      </c>
      <c r="T314" s="18" t="n">
        <f aca="false">((T78*$G$16)*(1+$G$14/12)^($A$85-$A78+1))-(T78*$G$16)</f>
        <v>50.4638394193939</v>
      </c>
      <c r="U314" s="18" t="n">
        <f aca="false">((U78*$G$16)*(1+$G$14/12)^($A$85-$A78+1))-(U78*$G$16)</f>
        <v>50.4638394193939</v>
      </c>
      <c r="V314" s="18" t="n">
        <f aca="false">((V78*$G$16)*(1+$G$14/12)^($A$88-$A78+1))-(V78*$G$16)</f>
        <v>69.6224014013867</v>
      </c>
      <c r="W314" s="18" t="n">
        <f aca="false">((W78*$G$16)*(1+$G$14/12)^($A$88-$A78+1))-(W78*$G$16)</f>
        <v>69.6224014013867</v>
      </c>
    </row>
    <row r="315" customFormat="false" ht="12.75" hidden="false" customHeight="false" outlineLevel="0" collapsed="false">
      <c r="A315" s="0" t="n">
        <v>29</v>
      </c>
      <c r="B315" s="19" t="n">
        <v>37438</v>
      </c>
      <c r="P315" s="18" t="n">
        <f aca="false">((P79*$G$16)*(1+$G$14/12)^($A$83-$A79+1))-(P79*$G$16)</f>
        <v>29.8984273540583</v>
      </c>
      <c r="Q315" s="18" t="n">
        <f aca="false">((Q79*$G$16)*(1+$G$14/12)^($A$83-$A79+1))-(Q79*$G$16)</f>
        <v>29.8984273540583</v>
      </c>
      <c r="R315" s="18" t="n">
        <f aca="false">((R79*$G$16)*(1+$G$14/12)^($A$85-$A79+1))-(R79*$G$16)</f>
        <v>43.9896193790112</v>
      </c>
      <c r="S315" s="18" t="n">
        <f aca="false">((S79*$G$16)*(1+$G$14/12)^($A$85-$A79+1))-(S79*$G$16)</f>
        <v>43.9896193790112</v>
      </c>
      <c r="T315" s="18" t="n">
        <f aca="false">((T79*$G$16)*(1+$G$14/12)^($A$85-$A79+1))-(T79*$G$16)</f>
        <v>43.9896193790112</v>
      </c>
      <c r="U315" s="18" t="n">
        <f aca="false">((U79*$G$16)*(1+$G$14/12)^($A$85-$A79+1))-(U79*$G$16)</f>
        <v>43.9896193790112</v>
      </c>
      <c r="V315" s="18" t="n">
        <f aca="false">((V79*$G$16)*(1+$G$14/12)^($A$88-$A79+1))-(V79*$G$16)</f>
        <v>63.0539229088971</v>
      </c>
      <c r="W315" s="18" t="n">
        <f aca="false">((W79*$G$16)*(1+$G$14/12)^($A$88-$A79+1))-(W79*$G$16)</f>
        <v>63.0539229088971</v>
      </c>
    </row>
    <row r="316" customFormat="false" ht="12.75" hidden="false" customHeight="false" outlineLevel="0" collapsed="false">
      <c r="A316" s="0" t="n">
        <v>30</v>
      </c>
      <c r="B316" s="19" t="n">
        <v>37469</v>
      </c>
      <c r="P316" s="18" t="n">
        <f aca="false">((P80*$G$16)*(1+$G$14/12)^($A$83-$A80+1))-(P80*$G$16)</f>
        <v>23.8290241954587</v>
      </c>
      <c r="Q316" s="18" t="n">
        <f aca="false">((Q80*$G$16)*(1+$G$14/12)^($A$83-$A80+1))-(Q80*$G$16)</f>
        <v>23.8290241954587</v>
      </c>
      <c r="R316" s="18" t="n">
        <f aca="false">((R80*$G$16)*(1+$G$14/12)^($A$85-$A80+1))-(R80*$G$16)</f>
        <v>37.5636078128982</v>
      </c>
      <c r="S316" s="18" t="n">
        <f aca="false">((S80*$G$16)*(1+$G$14/12)^($A$85-$A80+1))-(S80*$G$16)</f>
        <v>37.5636078128982</v>
      </c>
      <c r="T316" s="18" t="n">
        <f aca="false">((T80*$G$16)*(1+$G$14/12)^($A$85-$A80+1))-(T80*$G$16)</f>
        <v>37.5636078128982</v>
      </c>
      <c r="U316" s="18" t="n">
        <f aca="false">((U80*$G$16)*(1+$G$14/12)^($A$85-$A80+1))-(U80*$G$16)</f>
        <v>37.5636078128982</v>
      </c>
      <c r="V316" s="18" t="n">
        <f aca="false">((V80*$G$16)*(1+$G$14/12)^($A$88-$A80+1))-(V80*$G$16)</f>
        <v>56.5343547599585</v>
      </c>
      <c r="W316" s="18" t="n">
        <f aca="false">((W80*$G$16)*(1+$G$14/12)^($A$88-$A80+1))-(W80*$G$16)</f>
        <v>56.5343547599585</v>
      </c>
    </row>
    <row r="317" customFormat="false" ht="12.75" hidden="false" customHeight="false" outlineLevel="0" collapsed="false">
      <c r="A317" s="0" t="n">
        <v>31</v>
      </c>
      <c r="B317" s="19" t="n">
        <v>37500</v>
      </c>
      <c r="P317" s="18" t="n">
        <f aca="false">((P81*$G$16)*(1+$G$14/12)^($A$83-$A81+1))-(P81*$G$16)</f>
        <v>20.3399378427437</v>
      </c>
      <c r="Q317" s="18" t="n">
        <f aca="false">((Q81*$G$16)*(1+$G$14/12)^($A$83-$A81+1))-(Q81*$G$16)</f>
        <v>20.3399378427437</v>
      </c>
      <c r="R317" s="18" t="n">
        <f aca="false">((R81*$G$16)*(1+$G$14/12)^($A$85-$A81+1))-(R81*$G$16)</f>
        <v>31.1854457500939</v>
      </c>
      <c r="S317" s="18" t="n">
        <f aca="false">((S81*$G$16)*(1+$G$14/12)^($A$85-$A81+1))-(S81*$G$16)</f>
        <v>31.1854457500939</v>
      </c>
      <c r="T317" s="18" t="n">
        <f aca="false">((T81*$G$16)*(1+$G$14/12)^($A$85-$A81+1))-(T81*$G$16)</f>
        <v>31.1854457500939</v>
      </c>
      <c r="U317" s="18" t="n">
        <f aca="false">((U81*$G$16)*(1+$G$14/12)^($A$85-$A81+1))-(U81*$G$16)</f>
        <v>31.1854457500939</v>
      </c>
      <c r="V317" s="18" t="n">
        <f aca="false">((V81*$G$16)*(1+$G$14/12)^($A$88-$A81+1))-(V81*$G$16)</f>
        <v>50.0633327573353</v>
      </c>
      <c r="W317" s="18" t="n">
        <f aca="false">((W81*$G$16)*(1+$G$14/12)^($A$88-$A81+1))-(W81*$G$16)</f>
        <v>50.0633327573353</v>
      </c>
    </row>
    <row r="318" customFormat="false" ht="12.75" hidden="false" customHeight="false" outlineLevel="0" collapsed="false">
      <c r="A318" s="0" t="n">
        <v>32</v>
      </c>
      <c r="B318" s="19" t="n">
        <v>37530</v>
      </c>
      <c r="P318" s="18" t="n">
        <f aca="false">((P82*$G$16)*(1+$G$14/12)^($A$83-$A82+1))-(P82*$G$16)</f>
        <v>84.4326361571448</v>
      </c>
      <c r="Q318" s="18" t="n">
        <f aca="false">((Q82*$G$16)*(1+$G$14/12)^($A$83-$A82+1))-(Q82*$G$16)</f>
        <v>84.4326361571448</v>
      </c>
      <c r="R318" s="18" t="n">
        <f aca="false">((R82*$G$16)*(1+$G$14/12)^($A$85-$A82+1))-(R82*$G$16)</f>
        <v>24.8547768926143</v>
      </c>
      <c r="S318" s="18" t="n">
        <f aca="false">((S82*$G$16)*(1+$G$14/12)^($A$85-$A82+1))-(S82*$G$16)</f>
        <v>24.8547768926143</v>
      </c>
      <c r="T318" s="18" t="n">
        <f aca="false">((T82*$G$16)*(1+$G$14/12)^($A$85-$A82+1))-(T82*$G$16)</f>
        <v>26.6301180992296</v>
      </c>
      <c r="U318" s="18" t="n">
        <f aca="false">((U82*$G$16)*(1+$G$14/12)^($A$85-$A82+1))-(U82*$G$16)</f>
        <v>26.6301180992296</v>
      </c>
      <c r="V318" s="18" t="n">
        <f aca="false">((V82*$G$16)*(1+$G$14/12)^($A$88-$A82+1))-(V82*$G$16)</f>
        <v>43.6404954156857</v>
      </c>
      <c r="W318" s="18" t="n">
        <f aca="false">((W82*$G$16)*(1+$G$14/12)^($A$88-$A82+1))-(W82*$G$16)</f>
        <v>43.6404954156857</v>
      </c>
    </row>
    <row r="319" customFormat="false" ht="12.75" hidden="false" customHeight="false" outlineLevel="0" collapsed="false">
      <c r="A319" s="0" t="n">
        <v>33</v>
      </c>
      <c r="B319" s="19" t="n">
        <v>37561</v>
      </c>
      <c r="R319" s="18" t="n">
        <f aca="false">((R83*$G$16)*(1+$G$14/12)^($A$85-$A83+1))-(R83*$G$16)</f>
        <v>21.2242829663412</v>
      </c>
      <c r="S319" s="18" t="n">
        <f aca="false">((S83*$G$16)*(1+$G$14/12)^($A$85-$A83+1))-(S83*$G$16)</f>
        <v>21.2242829663412</v>
      </c>
      <c r="T319" s="18" t="n">
        <f aca="false">((T83*$G$16)*(1+$G$14/12)^($A$85-$A83+1))-(T83*$G$16)</f>
        <v>76.938025752987</v>
      </c>
      <c r="U319" s="18" t="n">
        <f aca="false">((U83*$G$16)*(1+$G$14/12)^($A$85-$A83+1))-(U83*$G$16)</f>
        <v>76.938025752987</v>
      </c>
      <c r="V319" s="18" t="n">
        <f aca="false">((V83*$G$16)*(1+$G$14/12)^($A$88-$A83+1))-(V83*$G$16)</f>
        <v>37.2654839413673</v>
      </c>
      <c r="W319" s="18" t="n">
        <f aca="false">((W83*$G$16)*(1+$G$14/12)^($A$88-$A83+1))-(W83*$G$16)</f>
        <v>37.2654839413673</v>
      </c>
    </row>
    <row r="320" customFormat="false" ht="12.75" hidden="false" customHeight="false" outlineLevel="0" collapsed="false">
      <c r="A320" s="0" t="n">
        <v>34</v>
      </c>
      <c r="B320" s="19" t="n">
        <v>37591</v>
      </c>
      <c r="R320" s="18" t="n">
        <f aca="false">((R84*$G$16)*(1+$G$14/12)^($A$85-$A84+1))-(R84*$G$16)</f>
        <v>88.1036203378899</v>
      </c>
      <c r="S320" s="18" t="n">
        <f aca="false">((S84*$G$16)*(1+$G$14/12)^($A$85-$A84+1))-(S84*$G$16)</f>
        <v>88.1036203378899</v>
      </c>
      <c r="T320" s="18" t="n">
        <f aca="false">((T84*$G$16)*(1+$G$14/12)^($A$85-$A84+1))-(T84*$G$16)</f>
        <v>52.8621722027337</v>
      </c>
      <c r="U320" s="18" t="n">
        <f aca="false">((U84*$G$16)*(1+$G$14/12)^($A$85-$A84+1))-(U84*$G$16)</f>
        <v>52.8621722027337</v>
      </c>
      <c r="V320" s="18" t="n">
        <f aca="false">((V84*$G$16)*(1+$G$14/12)^($A$88-$A84+1))-(V84*$G$16)</f>
        <v>30.9379422123947</v>
      </c>
      <c r="W320" s="18" t="n">
        <f aca="false">((W84*$G$16)*(1+$G$14/12)^($A$88-$A84+1))-(W84*$G$16)</f>
        <v>30.9379422123947</v>
      </c>
    </row>
    <row r="321" customFormat="false" ht="12.75" hidden="false" customHeight="false" outlineLevel="0" collapsed="false">
      <c r="A321" s="0" t="n">
        <v>35</v>
      </c>
      <c r="B321" s="19" t="n">
        <v>37622</v>
      </c>
      <c r="V321" s="18" t="n">
        <f aca="false">((V85*$G$16)*(1+$G$14/12)^($A$88-$A85+1))-(V85*$G$16)</f>
        <v>24.6575167585459</v>
      </c>
      <c r="W321" s="18" t="n">
        <f aca="false">((W85*$G$16)*(1+$G$14/12)^($A$88-$A85+1))-(W85*$G$16)</f>
        <v>24.6575167585459</v>
      </c>
    </row>
    <row r="322" customFormat="false" ht="12.75" hidden="false" customHeight="false" outlineLevel="0" collapsed="false">
      <c r="A322" s="0" t="n">
        <v>36</v>
      </c>
      <c r="B322" s="19" t="n">
        <v>37653</v>
      </c>
      <c r="V322" s="18" t="n">
        <f aca="false">((V86*$G$16)*(1+$G$14/12)^($A$88-$A86+1))-(V86*$G$16)</f>
        <v>21.0474139416217</v>
      </c>
      <c r="W322" s="18" t="n">
        <f aca="false">((W86*$G$16)*(1+$G$14/12)^($A$88-$A86+1))-(W86*$G$16)</f>
        <v>21.0474139416217</v>
      </c>
    </row>
    <row r="323" customFormat="false" ht="12.75" hidden="false" customHeight="false" outlineLevel="0" collapsed="false">
      <c r="A323" s="0" t="n">
        <v>37</v>
      </c>
      <c r="B323" s="19" t="n">
        <v>37681</v>
      </c>
      <c r="V323" s="18" t="n">
        <f aca="false">((V87*$G$16)*(1+$G$14/12)^($A$88-$A87+1))-(V87*$G$16)</f>
        <v>87.369423501741</v>
      </c>
      <c r="W323" s="18" t="n">
        <f aca="false">((W87*$G$16)*(1+$G$14/12)^($A$88-$A87+1))-(W87*$G$16)</f>
        <v>87.369423501741</v>
      </c>
    </row>
    <row r="324" customFormat="false" ht="12.75" hidden="false" customHeight="false" outlineLevel="0" collapsed="false">
      <c r="A324" s="0" t="n">
        <v>38</v>
      </c>
      <c r="B324" s="19" t="n">
        <v>37712</v>
      </c>
    </row>
    <row r="325" customFormat="false" ht="12.75" hidden="false" customHeight="false" outlineLevel="0" collapsed="false">
      <c r="A325" s="0" t="n">
        <v>39</v>
      </c>
      <c r="B325" s="19" t="n">
        <v>37742</v>
      </c>
    </row>
    <row r="326" customFormat="false" ht="12.75" hidden="false" customHeight="false" outlineLevel="0" collapsed="false">
      <c r="A326" s="0" t="n">
        <v>40</v>
      </c>
      <c r="B326" s="19" t="n">
        <v>37773</v>
      </c>
    </row>
    <row r="327" customFormat="false" ht="12.75" hidden="false" customHeight="false" outlineLevel="0" collapsed="false">
      <c r="A327" s="0" t="n">
        <v>41</v>
      </c>
      <c r="B327" s="19" t="n">
        <v>37803</v>
      </c>
    </row>
    <row r="328" customFormat="false" ht="12.75" hidden="false" customHeight="false" outlineLevel="0" collapsed="false">
      <c r="A328" s="0" t="n">
        <v>42</v>
      </c>
      <c r="B328" s="19" t="n">
        <v>37834</v>
      </c>
    </row>
    <row r="329" customFormat="false" ht="12.75" hidden="false" customHeight="false" outlineLevel="0" collapsed="false">
      <c r="A329" s="0" t="n">
        <v>43</v>
      </c>
      <c r="B329" s="19" t="n">
        <v>37865</v>
      </c>
    </row>
    <row r="330" customFormat="false" ht="12.75" hidden="false" customHeight="false" outlineLevel="0" collapsed="false">
      <c r="A330" s="0" t="n">
        <v>44</v>
      </c>
      <c r="B330" s="19" t="n">
        <v>37895</v>
      </c>
    </row>
    <row r="331" customFormat="false" ht="12.75" hidden="false" customHeight="false" outlineLevel="0" collapsed="false">
      <c r="A331" s="0" t="n">
        <v>45</v>
      </c>
      <c r="B331" s="19" t="n">
        <v>37926</v>
      </c>
    </row>
    <row r="332" customFormat="false" ht="12.75" hidden="false" customHeight="false" outlineLevel="0" collapsed="false">
      <c r="A332" s="0" t="n">
        <v>46</v>
      </c>
      <c r="B332" s="19" t="n">
        <v>37956</v>
      </c>
    </row>
    <row r="333" customFormat="false" ht="12.75" hidden="false" customHeight="false" outlineLevel="0" collapsed="false">
      <c r="B333" s="46" t="s">
        <v>63</v>
      </c>
      <c r="C333" s="46"/>
      <c r="D333" s="47" t="n">
        <f aca="false">SUM(D286:D332)</f>
        <v>1398.10222631533</v>
      </c>
      <c r="E333" s="47" t="n">
        <f aca="false">SUM(E286:E332)</f>
        <v>1198.50976800353</v>
      </c>
      <c r="F333" s="47" t="n">
        <f aca="false">SUM(F286:F332)</f>
        <v>1278.06332298223</v>
      </c>
      <c r="G333" s="47" t="n">
        <f aca="false">SUM(G286:G332)</f>
        <v>1278.06332298223</v>
      </c>
      <c r="H333" s="47" t="n">
        <f aca="false">SUM(H286:H332)</f>
        <v>1316.49128385561</v>
      </c>
      <c r="I333" s="47" t="n">
        <f aca="false">SUM(I286:I332)</f>
        <v>1316.49128385561</v>
      </c>
      <c r="J333" s="47" t="n">
        <f aca="false">SUM(J286:J332)</f>
        <v>1866.38842854895</v>
      </c>
      <c r="K333" s="47" t="n">
        <f aca="false">SUM(K286:K332)</f>
        <v>1866.38842854895</v>
      </c>
      <c r="L333" s="47" t="n">
        <f aca="false">SUM(L286:L332)</f>
        <v>1866.38842854895</v>
      </c>
      <c r="M333" s="47" t="n">
        <f aca="false">SUM(M286:M332)</f>
        <v>1866.38842854895</v>
      </c>
      <c r="N333" s="47" t="n">
        <f aca="false">SUM(N286:N332)</f>
        <v>1910.8496848296</v>
      </c>
      <c r="O333" s="47" t="n">
        <f aca="false">SUM(O286:O332)</f>
        <v>1910.8496848296</v>
      </c>
      <c r="P333" s="47" t="n">
        <f aca="false">SUM(P286:P332)</f>
        <v>2115.98970067454</v>
      </c>
      <c r="Q333" s="47" t="n">
        <f aca="false">SUM(Q286:Q332)</f>
        <v>2115.98970067454</v>
      </c>
      <c r="R333" s="47" t="n">
        <f aca="false">SUM(R286:R332)</f>
        <v>2137.36400700499</v>
      </c>
      <c r="S333" s="47" t="n">
        <f aca="false">SUM(S286:S332)</f>
        <v>2137.36400700499</v>
      </c>
      <c r="T333" s="47" t="n">
        <f aca="false">SUM(T286:T332)</f>
        <v>2225.63621473788</v>
      </c>
      <c r="U333" s="47" t="n">
        <f aca="false">SUM(U286:U332)</f>
        <v>2225.63621473788</v>
      </c>
      <c r="V333" s="47" t="n">
        <f aca="false">SUM(V286:V332)</f>
        <v>2205.96161760508</v>
      </c>
      <c r="W333" s="47" t="n">
        <f aca="false">SUM(W286:W332)</f>
        <v>2205.96161760508</v>
      </c>
    </row>
    <row r="337" customFormat="false" ht="12.75" hidden="false" customHeight="false" outlineLevel="0" collapsed="false">
      <c r="B337" s="0" t="s">
        <v>64</v>
      </c>
    </row>
    <row r="339" customFormat="false" ht="12.75" hidden="false" customHeight="false" outlineLevel="0" collapsed="false">
      <c r="A339" s="0" t="n">
        <v>1</v>
      </c>
      <c r="B339" s="19" t="n">
        <v>36586</v>
      </c>
      <c r="D339" s="18" t="n">
        <f aca="false">((D51*$G$16)*(1+$M$14/12)^($A$64-$A51+1))-(D51*$G$16)</f>
        <v>95.1898985186206</v>
      </c>
      <c r="E339" s="18" t="n">
        <f aca="false">((E51*$G$16)*(1+$M$14/12)^($A$64-$A51+1))-(E51*$G$16)</f>
        <v>0</v>
      </c>
      <c r="F339" s="18" t="n">
        <f aca="false">((F51*$G$16)*(1+$M$14/12)^($A$68-$A51+1))-(F51*$G$16)</f>
        <v>0</v>
      </c>
      <c r="G339" s="18" t="n">
        <f aca="false">((G51*$G$16)*(1+$M$14/12)^($A$68-$A51+1))-(G51*$G$16)</f>
        <v>0</v>
      </c>
      <c r="H339" s="18" t="n">
        <f aca="false">((H51*$G$16)*(1+$M$14/12)^($A$70-$A51+1))-(H51*$G$16)</f>
        <v>0</v>
      </c>
      <c r="I339" s="18" t="n">
        <f aca="false">((I51*$G$16)*(1+$M$14/12)^($A$70-$A51+1))-(I51*$G$16)</f>
        <v>0</v>
      </c>
      <c r="J339" s="18" t="n">
        <f aca="false">((J51*$G$16)*(1+$M$14/12)^($A$74-$A51+1))-(J51*$G$16)</f>
        <v>0</v>
      </c>
      <c r="K339" s="18" t="n">
        <f aca="false">((K51*$G$16)*(1+$M$14/12)^($A$74-$A51+1))-(K51*$G$16)</f>
        <v>0</v>
      </c>
      <c r="L339" s="18" t="n">
        <f aca="false">((L51*$G$16)*(1+$M$14/12)^($A$74-$A51+1))-(L51*$G$16)</f>
        <v>0</v>
      </c>
      <c r="M339" s="18" t="n">
        <f aca="false">((M51*$G$16)*(1+$M$14/12)^($A$74-$A51+1))-(M51*$G$16)</f>
        <v>0</v>
      </c>
      <c r="N339" s="18" t="n">
        <f aca="false">((N51*$G$16)*(1+$M$14/12)^($A$76-$A51+1))-(N51*$G$16)</f>
        <v>0</v>
      </c>
      <c r="O339" s="18" t="n">
        <f aca="false">((O51*$G$16)*(1+$M$14/12)^($A$76-$A51+1))-(O51*$G$16)</f>
        <v>0</v>
      </c>
      <c r="P339" s="18" t="n">
        <f aca="false">((P51*$G$16)*(1+$M$14/12)^($A$83-$A51+1))-(P51*$G$16)</f>
        <v>0</v>
      </c>
      <c r="Q339" s="18" t="n">
        <f aca="false">((Q51*$G$16)*(1+$M$14/12)^($A$83-$A51+1))-(Q51*$G$16)</f>
        <v>0</v>
      </c>
      <c r="R339" s="18" t="n">
        <f aca="false">((R51*$G$16)*(1+$M$14/12)^($A$85-$A51+1))-(R51*$G$16)</f>
        <v>0</v>
      </c>
      <c r="S339" s="18" t="n">
        <f aca="false">((S51*$G$16)*(1+$M$14/12)^($A$85-$A51+1))-(S51*$G$16)</f>
        <v>0</v>
      </c>
      <c r="T339" s="18" t="n">
        <f aca="false">((T51*$G$16)*(1+$M$14/12)^($A$85-$A51+1))-(T51*$G$16)</f>
        <v>0</v>
      </c>
      <c r="U339" s="18" t="n">
        <f aca="false">((U51*$G$16)*(1+$M$14/12)^($A$85-$A51+1))-(U51*$G$16)</f>
        <v>0</v>
      </c>
      <c r="V339" s="18" t="n">
        <f aca="false">((V51*$G$16)*(1+$M$14/12)^($A$88-$A51+1))-(V51*$G$16)</f>
        <v>0</v>
      </c>
      <c r="W339" s="18" t="n">
        <f aca="false">((W51*$G$16)*(1+$M$14/12)^($A$88-$A51+1))-(W51*$G$16)</f>
        <v>0</v>
      </c>
    </row>
    <row r="340" customFormat="false" ht="12.75" hidden="false" customHeight="false" outlineLevel="0" collapsed="false">
      <c r="A340" s="0" t="n">
        <v>2</v>
      </c>
      <c r="B340" s="19" t="n">
        <v>36617</v>
      </c>
      <c r="D340" s="18" t="n">
        <f aca="false">((D52*$G$16)*(1+$M$14/12)^($A$64-$A52+1))-(D52*$G$16)</f>
        <v>96.9477965943602</v>
      </c>
      <c r="E340" s="18" t="n">
        <f aca="false">((E52*$G$16)*(1+$M$14/12)^($A$64-$A52+1))-(E52*$G$16)</f>
        <v>72.2018323586431</v>
      </c>
      <c r="F340" s="18" t="n">
        <f aca="false">((F52*$G$16)*(1+$M$14/12)^($A$68-$A52+1))-(F52*$G$16)</f>
        <v>0</v>
      </c>
      <c r="G340" s="18" t="n">
        <f aca="false">((G52*$G$16)*(1+$M$14/12)^($A$68-$A52+1))-(G52*$G$16)</f>
        <v>0</v>
      </c>
      <c r="H340" s="18" t="n">
        <f aca="false">((H52*$G$16)*(1+$M$14/12)^($A$70-$A52+1))-(H52*$G$16)</f>
        <v>0</v>
      </c>
      <c r="I340" s="18" t="n">
        <f aca="false">((I52*$G$16)*(1+$M$14/12)^($A$70-$A52+1))-(I52*$G$16)</f>
        <v>0</v>
      </c>
      <c r="J340" s="18" t="n">
        <f aca="false">((J52*$G$16)*(1+$M$14/12)^($A$74-$A52+1))-(J52*$G$16)</f>
        <v>82.6351318297917</v>
      </c>
      <c r="K340" s="18" t="n">
        <f aca="false">((K52*$G$16)*(1+$M$14/12)^($A$74-$A52+1))-(K52*$G$16)</f>
        <v>82.6351318297917</v>
      </c>
      <c r="L340" s="18" t="n">
        <f aca="false">((L52*$G$16)*(1+$M$14/12)^($A$74-$A52+1))-(L52*$G$16)</f>
        <v>82.6351318297917</v>
      </c>
      <c r="M340" s="18" t="n">
        <f aca="false">((M52*$G$16)*(1+$M$14/12)^($A$74-$A52+1))-(M52*$G$16)</f>
        <v>82.6351318297917</v>
      </c>
      <c r="N340" s="18" t="n">
        <f aca="false">((N52*$G$16)*(1+$M$14/12)^($A$76-$A52+1))-(N52*$G$16)</f>
        <v>89.8483671356307</v>
      </c>
      <c r="O340" s="18" t="n">
        <f aca="false">((O52*$G$16)*(1+$M$14/12)^($A$76-$A52+1))-(O52*$G$16)</f>
        <v>89.8483671356307</v>
      </c>
      <c r="P340" s="18" t="n">
        <f aca="false">((P52*$G$16)*(1+$M$14/12)^($A$83-$A52+1))-(P52*$G$16)</f>
        <v>117.491958592762</v>
      </c>
      <c r="Q340" s="18" t="n">
        <f aca="false">((Q52*$G$16)*(1+$M$14/12)^($A$83-$A52+1))-(Q52*$G$16)</f>
        <v>117.491958592762</v>
      </c>
      <c r="R340" s="18" t="n">
        <f aca="false">((R52*$G$16)*(1+$M$14/12)^($A$85-$A52+1))-(R52*$G$16)</f>
        <v>0</v>
      </c>
      <c r="S340" s="18" t="n">
        <f aca="false">((S52*$G$16)*(1+$M$14/12)^($A$85-$A52+1))-(S52*$G$16)</f>
        <v>0</v>
      </c>
      <c r="T340" s="18" t="n">
        <f aca="false">((T52*$G$16)*(1+$M$14/12)^($A$85-$A52+1))-(T52*$G$16)</f>
        <v>0</v>
      </c>
      <c r="U340" s="18" t="n">
        <f aca="false">((U52*$G$16)*(1+$M$14/12)^($A$85-$A52+1))-(U52*$G$16)</f>
        <v>0</v>
      </c>
      <c r="V340" s="18" t="n">
        <f aca="false">((V52*$G$16)*(1+$M$14/12)^($A$88-$A52+1))-(V52*$G$16)</f>
        <v>0</v>
      </c>
      <c r="W340" s="18" t="n">
        <f aca="false">((W52*$G$16)*(1+$M$14/12)^($A$88-$A52+1))-(W52*$G$16)</f>
        <v>0</v>
      </c>
    </row>
    <row r="341" customFormat="false" ht="12.75" hidden="false" customHeight="false" outlineLevel="0" collapsed="false">
      <c r="A341" s="0" t="n">
        <v>3</v>
      </c>
      <c r="B341" s="19" t="n">
        <v>36647</v>
      </c>
      <c r="D341" s="18" t="n">
        <f aca="false">((D53*$G$16)*(1+$M$14/12)^($A$64-$A53+1))-(D53*$G$16)</f>
        <v>89.2214784695655</v>
      </c>
      <c r="E341" s="18" t="n">
        <f aca="false">((E53*$G$16)*(1+$M$14/12)^($A$64-$A53+1))-(E53*$G$16)</f>
        <v>83.8403230637543</v>
      </c>
      <c r="F341" s="18" t="n">
        <f aca="false">((F53*$G$16)*(1+$M$14/12)^($A$68-$A53+1))-(F53*$G$16)</f>
        <v>109.641055281819</v>
      </c>
      <c r="G341" s="18" t="n">
        <f aca="false">((G53*$G$16)*(1+$M$14/12)^($A$68-$A53+1))-(G53*$G$16)</f>
        <v>109.641055281819</v>
      </c>
      <c r="H341" s="18" t="n">
        <f aca="false">((H53*$G$16)*(1+$M$14/12)^($A$70-$A53+1))-(H53*$G$16)</f>
        <v>0</v>
      </c>
      <c r="I341" s="18" t="n">
        <f aca="false">((I53*$G$16)*(1+$M$14/12)^($A$70-$A53+1))-(I53*$G$16)</f>
        <v>0</v>
      </c>
      <c r="J341" s="18" t="n">
        <f aca="false">((J53*$G$16)*(1+$M$14/12)^($A$74-$A53+1))-(J53*$G$16)</f>
        <v>0</v>
      </c>
      <c r="K341" s="18" t="n">
        <f aca="false">((K53*$G$16)*(1+$M$14/12)^($A$74-$A53+1))-(K53*$G$16)</f>
        <v>0</v>
      </c>
      <c r="L341" s="18" t="n">
        <f aca="false">((L53*$G$16)*(1+$M$14/12)^($A$74-$A53+1))-(L53*$G$16)</f>
        <v>0</v>
      </c>
      <c r="M341" s="18" t="n">
        <f aca="false">((M53*$G$16)*(1+$M$14/12)^($A$74-$A53+1))-(M53*$G$16)</f>
        <v>0</v>
      </c>
      <c r="N341" s="18" t="n">
        <f aca="false">((N53*$G$16)*(1+$M$14/12)^($A$76-$A53+1))-(N53*$G$16)</f>
        <v>0</v>
      </c>
      <c r="O341" s="18" t="n">
        <f aca="false">((O53*$G$16)*(1+$M$14/12)^($A$76-$A53+1))-(O53*$G$16)</f>
        <v>0</v>
      </c>
      <c r="P341" s="18" t="n">
        <f aca="false">((P53*$G$16)*(1+$M$14/12)^($A$83-$A53+1))-(P53*$G$16)</f>
        <v>0</v>
      </c>
      <c r="Q341" s="18" t="n">
        <f aca="false">((Q53*$G$16)*(1+$M$14/12)^($A$83-$A53+1))-(Q53*$G$16)</f>
        <v>0</v>
      </c>
      <c r="R341" s="18" t="n">
        <f aca="false">((R53*$G$16)*(1+$M$14/12)^($A$85-$A53+1))-(R53*$G$16)</f>
        <v>126.746442427708</v>
      </c>
      <c r="S341" s="18" t="n">
        <f aca="false">((S53*$G$16)*(1+$M$14/12)^($A$85-$A53+1))-(S53*$G$16)</f>
        <v>126.746442427708</v>
      </c>
      <c r="T341" s="18" t="n">
        <f aca="false">((T53*$G$16)*(1+$M$14/12)^($A$85-$A53+1))-(T53*$G$16)</f>
        <v>126.746442427708</v>
      </c>
      <c r="U341" s="18" t="n">
        <f aca="false">((U53*$G$16)*(1+$M$14/12)^($A$85-$A53+1))-(U53*$G$16)</f>
        <v>126.746442427708</v>
      </c>
      <c r="V341" s="18" t="n">
        <f aca="false">((V53*$G$16)*(1+$M$14/12)^($A$88-$A53+1))-(V53*$G$16)</f>
        <v>138.463982973516</v>
      </c>
      <c r="W341" s="18" t="n">
        <f aca="false">((W53*$G$16)*(1+$M$14/12)^($A$88-$A53+1))-(W53*$G$16)</f>
        <v>138.463982973516</v>
      </c>
    </row>
    <row r="342" customFormat="false" ht="12.75" hidden="false" customHeight="false" outlineLevel="0" collapsed="false">
      <c r="A342" s="0" t="n">
        <v>4</v>
      </c>
      <c r="B342" s="19" t="n">
        <v>36678</v>
      </c>
      <c r="D342" s="18" t="n">
        <f aca="false">((D54*$G$16)*(1+$M$14/12)^($A$64-$A54+1))-(D54*$G$16)</f>
        <v>81.5409395569145</v>
      </c>
      <c r="E342" s="18" t="n">
        <f aca="false">((E54*$G$16)*(1+$M$14/12)^($A$64-$A54+1))-(E54*$G$16)</f>
        <v>76.6230153617748</v>
      </c>
      <c r="F342" s="18" t="n">
        <f aca="false">((F54*$G$16)*(1+$M$14/12)^($A$68-$A54+1))-(F54*$G$16)</f>
        <v>0</v>
      </c>
      <c r="G342" s="18" t="n">
        <f aca="false">((G54*$G$16)*(1+$M$14/12)^($A$68-$A54+1))-(G54*$G$16)</f>
        <v>0</v>
      </c>
      <c r="H342" s="18" t="n">
        <f aca="false">((H54*$G$16)*(1+$M$14/12)^($A$70-$A54+1))-(H54*$G$16)</f>
        <v>116.845953634238</v>
      </c>
      <c r="I342" s="18" t="n">
        <f aca="false">((I54*$G$16)*(1+$M$14/12)^($A$70-$A54+1))-(I54*$G$16)</f>
        <v>116.845953634238</v>
      </c>
      <c r="J342" s="18" t="n">
        <f aca="false">((J54*$G$16)*(1+$M$14/12)^($A$74-$A54+1))-(J54*$G$16)</f>
        <v>0</v>
      </c>
      <c r="K342" s="18" t="n">
        <f aca="false">((K54*$G$16)*(1+$M$14/12)^($A$74-$A54+1))-(K54*$G$16)</f>
        <v>0</v>
      </c>
      <c r="L342" s="18" t="n">
        <f aca="false">((L54*$G$16)*(1+$M$14/12)^($A$74-$A54+1))-(L54*$G$16)</f>
        <v>0</v>
      </c>
      <c r="M342" s="18" t="n">
        <f aca="false">((M54*$G$16)*(1+$M$14/12)^($A$74-$A54+1))-(M54*$G$16)</f>
        <v>0</v>
      </c>
      <c r="N342" s="18" t="n">
        <f aca="false">((N54*$G$16)*(1+$M$14/12)^($A$76-$A54+1))-(N54*$G$16)</f>
        <v>0</v>
      </c>
      <c r="O342" s="18" t="n">
        <f aca="false">((O54*$G$16)*(1+$M$14/12)^($A$76-$A54+1))-(O54*$G$16)</f>
        <v>0</v>
      </c>
      <c r="P342" s="18" t="n">
        <f aca="false">((P54*$G$16)*(1+$M$14/12)^($A$83-$A54+1))-(P54*$G$16)</f>
        <v>0</v>
      </c>
      <c r="Q342" s="18" t="n">
        <f aca="false">((Q54*$G$16)*(1+$M$14/12)^($A$83-$A54+1))-(Q54*$G$16)</f>
        <v>0</v>
      </c>
      <c r="R342" s="18" t="n">
        <f aca="false">((R54*$G$16)*(1+$M$14/12)^($A$85-$A54+1))-(R54*$G$16)</f>
        <v>0</v>
      </c>
      <c r="S342" s="18" t="n">
        <f aca="false">((S54*$G$16)*(1+$M$14/12)^($A$85-$A54+1))-(S54*$G$16)</f>
        <v>0</v>
      </c>
      <c r="T342" s="18" t="n">
        <f aca="false">((T54*$G$16)*(1+$M$14/12)^($A$85-$A54+1))-(T54*$G$16)</f>
        <v>0</v>
      </c>
      <c r="U342" s="18" t="n">
        <f aca="false">((U54*$G$16)*(1+$M$14/12)^($A$85-$A54+1))-(U54*$G$16)</f>
        <v>0</v>
      </c>
      <c r="V342" s="18" t="n">
        <f aca="false">((V54*$G$16)*(1+$M$14/12)^($A$88-$A54+1))-(V54*$G$16)</f>
        <v>0</v>
      </c>
      <c r="W342" s="18" t="n">
        <f aca="false">((W54*$G$16)*(1+$M$14/12)^($A$88-$A54+1))-(W54*$G$16)</f>
        <v>0</v>
      </c>
    </row>
    <row r="343" customFormat="false" ht="12.75" hidden="false" customHeight="false" outlineLevel="0" collapsed="false">
      <c r="A343" s="0" t="n">
        <v>5</v>
      </c>
      <c r="B343" s="19" t="n">
        <v>36708</v>
      </c>
      <c r="D343" s="18" t="n">
        <f aca="false">((D55*$G$16)*(1+$M$14/12)^($A$64-$A55+1))-(D55*$G$16)</f>
        <v>73.9059086099705</v>
      </c>
      <c r="E343" s="18" t="n">
        <f aca="false">((E55*$G$16)*(1+$M$14/12)^($A$64-$A55+1))-(E55*$G$16)</f>
        <v>69.4484709339788</v>
      </c>
      <c r="F343" s="18" t="n">
        <f aca="false">((F55*$G$16)*(1+$M$14/12)^($A$68-$A55+1))-(F55*$G$16)</f>
        <v>0</v>
      </c>
      <c r="G343" s="18" t="n">
        <f aca="false">((G55*$G$16)*(1+$M$14/12)^($A$68-$A55+1))-(G55*$G$16)</f>
        <v>0</v>
      </c>
      <c r="H343" s="18" t="n">
        <f aca="false">((H55*$G$16)*(1+$M$14/12)^($A$70-$A55+1))-(H55*$G$16)</f>
        <v>0</v>
      </c>
      <c r="I343" s="18" t="n">
        <f aca="false">((I55*$G$16)*(1+$M$14/12)^($A$70-$A55+1))-(I55*$G$16)</f>
        <v>0</v>
      </c>
      <c r="J343" s="18" t="n">
        <f aca="false">((J55*$G$16)*(1+$M$14/12)^($A$74-$A55+1))-(J55*$G$16)</f>
        <v>0</v>
      </c>
      <c r="K343" s="18" t="n">
        <f aca="false">((K55*$G$16)*(1+$M$14/12)^($A$74-$A55+1))-(K55*$G$16)</f>
        <v>0</v>
      </c>
      <c r="L343" s="18" t="n">
        <f aca="false">((L55*$G$16)*(1+$M$14/12)^($A$74-$A55+1))-(L55*$G$16)</f>
        <v>0</v>
      </c>
      <c r="M343" s="18" t="n">
        <f aca="false">((M55*$G$16)*(1+$M$14/12)^($A$74-$A55+1))-(M55*$G$16)</f>
        <v>0</v>
      </c>
      <c r="N343" s="18" t="n">
        <f aca="false">((N55*$G$16)*(1+$M$14/12)^($A$76-$A55+1))-(N55*$G$16)</f>
        <v>0</v>
      </c>
      <c r="O343" s="18" t="n">
        <f aca="false">((O55*$G$16)*(1+$M$14/12)^($A$76-$A55+1))-(O55*$G$16)</f>
        <v>0</v>
      </c>
      <c r="P343" s="18" t="n">
        <f aca="false">((P55*$G$16)*(1+$M$14/12)^($A$83-$A55+1))-(P55*$G$16)</f>
        <v>0</v>
      </c>
      <c r="Q343" s="18" t="n">
        <f aca="false">((Q55*$G$16)*(1+$M$14/12)^($A$83-$A55+1))-(Q55*$G$16)</f>
        <v>0</v>
      </c>
      <c r="R343" s="18" t="n">
        <f aca="false">((R55*$G$16)*(1+$M$14/12)^($A$85-$A55+1))-(R55*$G$16)</f>
        <v>0</v>
      </c>
      <c r="S343" s="18" t="n">
        <f aca="false">((S55*$G$16)*(1+$M$14/12)^($A$85-$A55+1))-(S55*$G$16)</f>
        <v>0</v>
      </c>
      <c r="T343" s="18" t="n">
        <f aca="false">((T55*$G$16)*(1+$M$14/12)^($A$85-$A55+1))-(T55*$G$16)</f>
        <v>0</v>
      </c>
      <c r="U343" s="18" t="n">
        <f aca="false">((U55*$G$16)*(1+$M$14/12)^($A$85-$A55+1))-(U55*$G$16)</f>
        <v>0</v>
      </c>
      <c r="V343" s="18" t="n">
        <f aca="false">((V55*$G$16)*(1+$M$14/12)^($A$88-$A55+1))-(V55*$G$16)</f>
        <v>0</v>
      </c>
      <c r="W343" s="18" t="n">
        <f aca="false">((W55*$G$16)*(1+$M$14/12)^($A$88-$A55+1))-(W55*$G$16)</f>
        <v>0</v>
      </c>
    </row>
    <row r="344" customFormat="false" ht="12.75" hidden="false" customHeight="false" outlineLevel="0" collapsed="false">
      <c r="A344" s="0" t="n">
        <v>6</v>
      </c>
      <c r="B344" s="19" t="n">
        <v>36739</v>
      </c>
      <c r="D344" s="18" t="n">
        <f aca="false">((D56*$G$16)*(1+$M$14/12)^($A$64-$A56+1))-(D56*$G$16)</f>
        <v>66.3161159894582</v>
      </c>
      <c r="E344" s="18" t="n">
        <f aca="false">((E56*$G$16)*(1+$M$14/12)^($A$64-$A56+1))-(E56*$G$16)</f>
        <v>62.3164364036643</v>
      </c>
      <c r="F344" s="18" t="n">
        <f aca="false">((F56*$G$16)*(1+$M$14/12)^($A$68-$A56+1))-(F56*$G$16)</f>
        <v>88.2814884442989</v>
      </c>
      <c r="G344" s="18" t="n">
        <f aca="false">((G56*$G$16)*(1+$M$14/12)^($A$68-$A56+1))-(G56*$G$16)</f>
        <v>88.2814884442989</v>
      </c>
      <c r="H344" s="18" t="n">
        <f aca="false">((H56*$G$16)*(1+$M$14/12)^($A$70-$A56+1))-(H56*$G$16)</f>
        <v>0</v>
      </c>
      <c r="I344" s="18" t="n">
        <f aca="false">((I56*$G$16)*(1+$M$14/12)^($A$70-$A56+1))-(I56*$G$16)</f>
        <v>0</v>
      </c>
      <c r="J344" s="18" t="n">
        <f aca="false">((J56*$G$16)*(1+$M$14/12)^($A$74-$A56+1))-(J56*$G$16)</f>
        <v>94.4789852714021</v>
      </c>
      <c r="K344" s="18" t="n">
        <f aca="false">((K56*$G$16)*(1+$M$14/12)^($A$74-$A56+1))-(K56*$G$16)</f>
        <v>94.4789852714021</v>
      </c>
      <c r="L344" s="18" t="n">
        <f aca="false">((L56*$G$16)*(1+$M$14/12)^($A$74-$A56+1))-(L56*$G$16)</f>
        <v>94.4789852714021</v>
      </c>
      <c r="M344" s="18" t="n">
        <f aca="false">((M56*$G$16)*(1+$M$14/12)^($A$74-$A56+1))-(M56*$G$16)</f>
        <v>94.4789852714021</v>
      </c>
      <c r="N344" s="18" t="n">
        <f aca="false">((N56*$G$16)*(1+$M$14/12)^($A$76-$A56+1))-(N56*$G$16)</f>
        <v>0</v>
      </c>
      <c r="O344" s="18" t="n">
        <f aca="false">((O56*$G$16)*(1+$M$14/12)^($A$76-$A56+1))-(O56*$G$16)</f>
        <v>0</v>
      </c>
      <c r="P344" s="18" t="n">
        <f aca="false">((P56*$G$16)*(1+$M$14/12)^($A$83-$A56+1))-(P56*$G$16)</f>
        <v>0</v>
      </c>
      <c r="Q344" s="18" t="n">
        <f aca="false">((Q56*$G$16)*(1+$M$14/12)^($A$83-$A56+1))-(Q56*$G$16)</f>
        <v>0</v>
      </c>
      <c r="R344" s="18" t="n">
        <f aca="false">((R56*$G$16)*(1+$M$14/12)^($A$85-$A56+1))-(R56*$G$16)</f>
        <v>0</v>
      </c>
      <c r="S344" s="18" t="n">
        <f aca="false">((S56*$G$16)*(1+$M$14/12)^($A$85-$A56+1))-(S56*$G$16)</f>
        <v>0</v>
      </c>
      <c r="T344" s="18" t="n">
        <f aca="false">((T56*$G$16)*(1+$M$14/12)^($A$85-$A56+1))-(T56*$G$16)</f>
        <v>0</v>
      </c>
      <c r="U344" s="18" t="n">
        <f aca="false">((U56*$G$16)*(1+$M$14/12)^($A$85-$A56+1))-(U56*$G$16)</f>
        <v>0</v>
      </c>
      <c r="V344" s="18" t="n">
        <f aca="false">((V56*$G$16)*(1+$M$14/12)^($A$88-$A56+1))-(V56*$G$16)</f>
        <v>0</v>
      </c>
      <c r="W344" s="18" t="n">
        <f aca="false">((W56*$G$16)*(1+$M$14/12)^($A$88-$A56+1))-(W56*$G$16)</f>
        <v>0</v>
      </c>
    </row>
    <row r="345" customFormat="false" ht="12.75" hidden="false" customHeight="false" outlineLevel="0" collapsed="false">
      <c r="A345" s="0" t="n">
        <v>7</v>
      </c>
      <c r="B345" s="19" t="n">
        <v>36770</v>
      </c>
      <c r="D345" s="18" t="n">
        <f aca="false">((D57*$G$16)*(1+$M$14/12)^($A$64-$A57+1))-(D57*$G$16)</f>
        <v>58.771293653743</v>
      </c>
      <c r="E345" s="18" t="n">
        <f aca="false">((E57*$G$16)*(1+$M$14/12)^($A$64-$A57+1))-(E57*$G$16)</f>
        <v>55.2266598954127</v>
      </c>
      <c r="F345" s="18" t="n">
        <f aca="false">((F57*$G$16)*(1+$M$14/12)^($A$68-$A57+1))-(F57*$G$16)</f>
        <v>89.3656165607927</v>
      </c>
      <c r="G345" s="18" t="n">
        <f aca="false">((G57*$G$16)*(1+$M$14/12)^($A$68-$A57+1))-(G57*$G$16)</f>
        <v>89.3656165607927</v>
      </c>
      <c r="H345" s="18" t="n">
        <f aca="false">((H57*$G$16)*(1+$M$14/12)^($A$70-$A57+1))-(H57*$G$16)</f>
        <v>0</v>
      </c>
      <c r="I345" s="18" t="n">
        <f aca="false">((I57*$G$16)*(1+$M$14/12)^($A$70-$A57+1))-(I57*$G$16)</f>
        <v>0</v>
      </c>
      <c r="J345" s="18" t="n">
        <f aca="false">((J57*$G$16)*(1+$M$14/12)^($A$74-$A57+1))-(J57*$G$16)</f>
        <v>89.2359882663396</v>
      </c>
      <c r="K345" s="18" t="n">
        <f aca="false">((K57*$G$16)*(1+$M$14/12)^($A$74-$A57+1))-(K57*$G$16)</f>
        <v>89.2359882663396</v>
      </c>
      <c r="L345" s="18" t="n">
        <f aca="false">((L57*$G$16)*(1+$M$14/12)^($A$74-$A57+1))-(L57*$G$16)</f>
        <v>89.2359882663396</v>
      </c>
      <c r="M345" s="18" t="n">
        <f aca="false">((M57*$G$16)*(1+$M$14/12)^($A$74-$A57+1))-(M57*$G$16)</f>
        <v>89.2359882663396</v>
      </c>
      <c r="N345" s="18" t="n">
        <f aca="false">((N57*$G$16)*(1+$M$14/12)^($A$76-$A57+1))-(N57*$G$16)</f>
        <v>0</v>
      </c>
      <c r="O345" s="18" t="n">
        <f aca="false">((O57*$G$16)*(1+$M$14/12)^($A$76-$A57+1))-(O57*$G$16)</f>
        <v>0</v>
      </c>
      <c r="P345" s="18" t="n">
        <f aca="false">((P57*$G$16)*(1+$M$14/12)^($A$83-$A57+1))-(P57*$G$16)</f>
        <v>0</v>
      </c>
      <c r="Q345" s="18" t="n">
        <f aca="false">((Q57*$G$16)*(1+$M$14/12)^($A$83-$A57+1))-(Q57*$G$16)</f>
        <v>0</v>
      </c>
      <c r="R345" s="18" t="n">
        <f aca="false">((R57*$G$16)*(1+$M$14/12)^($A$85-$A57+1))-(R57*$G$16)</f>
        <v>110.027096924931</v>
      </c>
      <c r="S345" s="18" t="n">
        <f aca="false">((S57*$G$16)*(1+$M$14/12)^($A$85-$A57+1))-(S57*$G$16)</f>
        <v>110.027096924931</v>
      </c>
      <c r="T345" s="18" t="n">
        <f aca="false">((T57*$G$16)*(1+$M$14/12)^($A$85-$A57+1))-(T57*$G$16)</f>
        <v>110.027096924931</v>
      </c>
      <c r="U345" s="18" t="n">
        <f aca="false">((U57*$G$16)*(1+$M$14/12)^($A$85-$A57+1))-(U57*$G$16)</f>
        <v>110.027096924931</v>
      </c>
      <c r="V345" s="18" t="n">
        <f aca="false">((V57*$G$16)*(1+$M$14/12)^($A$88-$A57+1))-(V57*$G$16)</f>
        <v>121.576267697957</v>
      </c>
      <c r="W345" s="18" t="n">
        <f aca="false">((W57*$G$16)*(1+$M$14/12)^($A$88-$A57+1))-(W57*$G$16)</f>
        <v>121.576267697957</v>
      </c>
    </row>
    <row r="346" customFormat="false" ht="12.75" hidden="false" customHeight="false" outlineLevel="0" collapsed="false">
      <c r="A346" s="0" t="n">
        <v>8</v>
      </c>
      <c r="B346" s="19" t="n">
        <v>36800</v>
      </c>
      <c r="D346" s="18" t="n">
        <f aca="false">((D58*$G$16)*(1+$M$14/12)^($A$64-$A58+1))-(D58*$G$16)</f>
        <v>51.2711751493632</v>
      </c>
      <c r="E346" s="18" t="n">
        <f aca="false">((E58*$G$16)*(1+$M$14/12)^($A$64-$A58+1))-(E58*$G$16)</f>
        <v>48.1788910261921</v>
      </c>
      <c r="F346" s="18" t="n">
        <f aca="false">((F58*$G$16)*(1+$M$14/12)^($A$68-$A58+1))-(F58*$G$16)</f>
        <v>81.6726696692845</v>
      </c>
      <c r="G346" s="18" t="n">
        <f aca="false">((G58*$G$16)*(1+$M$14/12)^($A$68-$A58+1))-(G58*$G$16)</f>
        <v>81.6726696692845</v>
      </c>
      <c r="H346" s="18" t="n">
        <f aca="false">((H58*$G$16)*(1+$M$14/12)^($A$70-$A58+1))-(H58*$G$16)</f>
        <v>88.2814884442989</v>
      </c>
      <c r="I346" s="18" t="n">
        <f aca="false">((I58*$G$16)*(1+$M$14/12)^($A$70-$A58+1))-(I58*$G$16)</f>
        <v>88.2814884442989</v>
      </c>
      <c r="J346" s="18" t="n">
        <f aca="false">((J58*$G$16)*(1+$M$14/12)^($A$74-$A58+1))-(J58*$G$16)</f>
        <v>84.0240565459687</v>
      </c>
      <c r="K346" s="18" t="n">
        <f aca="false">((K58*$G$16)*(1+$M$14/12)^($A$74-$A58+1))-(K58*$G$16)</f>
        <v>84.0240565459687</v>
      </c>
      <c r="L346" s="18" t="n">
        <f aca="false">((L58*$G$16)*(1+$M$14/12)^($A$74-$A58+1))-(L58*$G$16)</f>
        <v>84.0240565459687</v>
      </c>
      <c r="M346" s="18" t="n">
        <f aca="false">((M58*$G$16)*(1+$M$14/12)^($A$74-$A58+1))-(M58*$G$16)</f>
        <v>84.0240565459687</v>
      </c>
      <c r="N346" s="18" t="n">
        <f aca="false">((N58*$G$16)*(1+$M$14/12)^($A$76-$A58+1))-(N58*$G$16)</f>
        <v>93.8574129998798</v>
      </c>
      <c r="O346" s="18" t="n">
        <f aca="false">((O58*$G$16)*(1+$M$14/12)^($A$76-$A58+1))-(O58*$G$16)</f>
        <v>93.8574129998798</v>
      </c>
      <c r="P346" s="18" t="n">
        <f aca="false">((P58*$G$16)*(1+$M$14/12)^($A$83-$A58+1))-(P58*$G$16)</f>
        <v>0</v>
      </c>
      <c r="Q346" s="18" t="n">
        <f aca="false">((Q58*$G$16)*(1+$M$14/12)^($A$83-$A58+1))-(Q58*$G$16)</f>
        <v>0</v>
      </c>
      <c r="R346" s="18" t="n">
        <f aca="false">((R58*$G$16)*(1+$M$14/12)^($A$85-$A58+1))-(R58*$G$16)</f>
        <v>0</v>
      </c>
      <c r="S346" s="18" t="n">
        <f aca="false">((S58*$G$16)*(1+$M$14/12)^($A$85-$A58+1))-(S58*$G$16)</f>
        <v>0</v>
      </c>
      <c r="T346" s="18" t="n">
        <f aca="false">((T58*$G$16)*(1+$M$14/12)^($A$85-$A58+1))-(T58*$G$16)</f>
        <v>0</v>
      </c>
      <c r="U346" s="18" t="n">
        <f aca="false">((U58*$G$16)*(1+$M$14/12)^($A$85-$A58+1))-(U58*$G$16)</f>
        <v>0</v>
      </c>
      <c r="V346" s="18" t="n">
        <f aca="false">((V58*$G$16)*(1+$M$14/12)^($A$88-$A58+1))-(V58*$G$16)</f>
        <v>0</v>
      </c>
      <c r="W346" s="18" t="n">
        <f aca="false">((W58*$G$16)*(1+$M$14/12)^($A$88-$A58+1))-(W58*$G$16)</f>
        <v>0</v>
      </c>
    </row>
    <row r="347" customFormat="false" ht="12.75" hidden="false" customHeight="false" outlineLevel="0" collapsed="false">
      <c r="A347" s="0" t="n">
        <v>9</v>
      </c>
      <c r="B347" s="19" t="n">
        <v>36831</v>
      </c>
      <c r="D347" s="18" t="n">
        <f aca="false">((D59*$G$16)*(1+$M$14/12)^($A$64-$A59+1))-(D59*$G$16)</f>
        <v>43.815495601621</v>
      </c>
      <c r="E347" s="18" t="n">
        <f aca="false">((E59*$G$16)*(1+$M$14/12)^($A$64-$A59+1))-(E59*$G$16)</f>
        <v>41.1728808965152</v>
      </c>
      <c r="F347" s="18" t="n">
        <f aca="false">((F59*$G$16)*(1+$M$14/12)^($A$68-$A59+1))-(F59*$G$16)</f>
        <v>74.0253042620061</v>
      </c>
      <c r="G347" s="18" t="n">
        <f aca="false">((G59*$G$16)*(1+$M$14/12)^($A$68-$A59+1))-(G59*$G$16)</f>
        <v>74.0253042620061</v>
      </c>
      <c r="H347" s="18" t="n">
        <f aca="false">((H59*$G$16)*(1+$M$14/12)^($A$70-$A59+1))-(H59*$G$16)</f>
        <v>89.3656165607927</v>
      </c>
      <c r="I347" s="18" t="n">
        <f aca="false">((I59*$G$16)*(1+$M$14/12)^($A$70-$A59+1))-(I59*$G$16)</f>
        <v>89.3656165607927</v>
      </c>
      <c r="J347" s="18" t="n">
        <f aca="false">((J59*$G$16)*(1+$M$14/12)^($A$74-$A59+1))-(J59*$G$16)</f>
        <v>78.8430060453526</v>
      </c>
      <c r="K347" s="18" t="n">
        <f aca="false">((K59*$G$16)*(1+$M$14/12)^($A$74-$A59+1))-(K59*$G$16)</f>
        <v>78.8430060453526</v>
      </c>
      <c r="L347" s="18" t="n">
        <f aca="false">((L59*$G$16)*(1+$M$14/12)^($A$74-$A59+1))-(L59*$G$16)</f>
        <v>78.8430060453526</v>
      </c>
      <c r="M347" s="18" t="n">
        <f aca="false">((M59*$G$16)*(1+$M$14/12)^($A$74-$A59+1))-(M59*$G$16)</f>
        <v>78.8430060453526</v>
      </c>
      <c r="N347" s="18" t="n">
        <f aca="false">((N59*$G$16)*(1+$M$14/12)^($A$76-$A59+1))-(N59*$G$16)</f>
        <v>88.6489093961664</v>
      </c>
      <c r="O347" s="18" t="n">
        <f aca="false">((O59*$G$16)*(1+$M$14/12)^($A$76-$A59+1))-(O59*$G$16)</f>
        <v>88.6489093961664</v>
      </c>
      <c r="P347" s="18" t="n">
        <f aca="false">((P59*$G$16)*(1+$M$14/12)^($A$83-$A59+1))-(P59*$G$16)</f>
        <v>0</v>
      </c>
      <c r="Q347" s="18" t="n">
        <f aca="false">((Q59*$G$16)*(1+$M$14/12)^($A$83-$A59+1))-(Q59*$G$16)</f>
        <v>0</v>
      </c>
      <c r="R347" s="18" t="n">
        <f aca="false">((R59*$G$16)*(1+$M$14/12)^($A$85-$A59+1))-(R59*$G$16)</f>
        <v>0</v>
      </c>
      <c r="S347" s="18" t="n">
        <f aca="false">((S59*$G$16)*(1+$M$14/12)^($A$85-$A59+1))-(S59*$G$16)</f>
        <v>0</v>
      </c>
      <c r="T347" s="18" t="n">
        <f aca="false">((T59*$G$16)*(1+$M$14/12)^($A$85-$A59+1))-(T59*$G$16)</f>
        <v>0</v>
      </c>
      <c r="U347" s="18" t="n">
        <f aca="false">((U59*$G$16)*(1+$M$14/12)^($A$85-$A59+1))-(U59*$G$16)</f>
        <v>0</v>
      </c>
      <c r="V347" s="18" t="n">
        <f aca="false">((V59*$G$16)*(1+$M$14/12)^($A$88-$A59+1))-(V59*$G$16)</f>
        <v>0</v>
      </c>
      <c r="W347" s="18" t="n">
        <f aca="false">((W59*$G$16)*(1+$M$14/12)^($A$88-$A59+1))-(W59*$G$16)</f>
        <v>0</v>
      </c>
    </row>
    <row r="348" customFormat="false" ht="12.75" hidden="false" customHeight="false" outlineLevel="0" collapsed="false">
      <c r="A348" s="0" t="n">
        <v>10</v>
      </c>
      <c r="B348" s="19" t="n">
        <v>36861</v>
      </c>
      <c r="D348" s="18" t="n">
        <f aca="false">((D60*$G$16)*(1+$M$14/12)^($A$64-$A60+1))-(D60*$G$16)</f>
        <v>36.4039917052278</v>
      </c>
      <c r="E348" s="18" t="n">
        <f aca="false">((E60*$G$16)*(1+$M$14/12)^($A$64-$A60+1))-(E60*$G$16)</f>
        <v>34.2083820816492</v>
      </c>
      <c r="F348" s="18" t="n">
        <f aca="false">((F60*$G$16)*(1+$M$14/12)^($A$68-$A60+1))-(F60*$G$16)</f>
        <v>66.4232502640778</v>
      </c>
      <c r="G348" s="18" t="n">
        <f aca="false">((G60*$G$16)*(1+$M$14/12)^($A$68-$A60+1))-(G60*$G$16)</f>
        <v>66.4232502640778</v>
      </c>
      <c r="H348" s="18" t="n">
        <f aca="false">((H60*$G$16)*(1+$M$14/12)^($A$70-$A60+1))-(H60*$G$16)</f>
        <v>81.6726696692845</v>
      </c>
      <c r="I348" s="18" t="n">
        <f aca="false">((I60*$G$16)*(1+$M$14/12)^($A$70-$A60+1))-(I60*$G$16)</f>
        <v>81.6726696692845</v>
      </c>
      <c r="J348" s="18" t="n">
        <f aca="false">((J60*$G$16)*(1+$M$14/12)^($A$74-$A60+1))-(J60*$G$16)</f>
        <v>73.6926537901574</v>
      </c>
      <c r="K348" s="18" t="n">
        <f aca="false">((K60*$G$16)*(1+$M$14/12)^($A$74-$A60+1))-(K60*$G$16)</f>
        <v>73.6926537901574</v>
      </c>
      <c r="L348" s="18" t="n">
        <f aca="false">((L60*$G$16)*(1+$M$14/12)^($A$74-$A60+1))-(L60*$G$16)</f>
        <v>73.6926537901574</v>
      </c>
      <c r="M348" s="18" t="n">
        <f aca="false">((M60*$G$16)*(1+$M$14/12)^($A$74-$A60+1))-(M60*$G$16)</f>
        <v>73.6926537901574</v>
      </c>
      <c r="N348" s="18" t="n">
        <f aca="false">((N60*$G$16)*(1+$M$14/12)^($A$76-$A60+1))-(N60*$G$16)</f>
        <v>83.4712667002716</v>
      </c>
      <c r="O348" s="18" t="n">
        <f aca="false">((O60*$G$16)*(1+$M$14/12)^($A$76-$A60+1))-(O60*$G$16)</f>
        <v>83.4712667002716</v>
      </c>
      <c r="P348" s="18" t="n">
        <f aca="false">((P60*$G$16)*(1+$M$14/12)^($A$83-$A60+1))-(P60*$G$16)</f>
        <v>0</v>
      </c>
      <c r="Q348" s="18" t="n">
        <f aca="false">((Q60*$G$16)*(1+$M$14/12)^($A$83-$A60+1))-(Q60*$G$16)</f>
        <v>0</v>
      </c>
      <c r="R348" s="18" t="n">
        <f aca="false">((R60*$G$16)*(1+$M$14/12)^($A$85-$A60+1))-(R60*$G$16)</f>
        <v>0</v>
      </c>
      <c r="S348" s="18" t="n">
        <f aca="false">((S60*$G$16)*(1+$M$14/12)^($A$85-$A60+1))-(S60*$G$16)</f>
        <v>0</v>
      </c>
      <c r="T348" s="18" t="n">
        <f aca="false">((T60*$G$16)*(1+$M$14/12)^($A$85-$A60+1))-(T60*$G$16)</f>
        <v>0</v>
      </c>
      <c r="U348" s="18" t="n">
        <f aca="false">((U60*$G$16)*(1+$M$14/12)^($A$85-$A60+1))-(U60*$G$16)</f>
        <v>0</v>
      </c>
      <c r="V348" s="18" t="n">
        <f aca="false">((V60*$G$16)*(1+$M$14/12)^($A$88-$A60+1))-(V60*$G$16)</f>
        <v>0</v>
      </c>
      <c r="W348" s="18" t="n">
        <f aca="false">((W60*$G$16)*(1+$M$14/12)^($A$88-$A60+1))-(W60*$G$16)</f>
        <v>0</v>
      </c>
    </row>
    <row r="349" customFormat="false" ht="12.75" hidden="false" customHeight="false" outlineLevel="0" collapsed="false">
      <c r="A349" s="0" t="n">
        <v>11</v>
      </c>
      <c r="B349" s="19" t="n">
        <v>36892</v>
      </c>
      <c r="D349" s="18" t="n">
        <f aca="false">((D61*$G$16)*(1+$M$14/12)^($A$64-$A61+1))-(D61*$G$16)</f>
        <v>29.0364017150057</v>
      </c>
      <c r="E349" s="18" t="n">
        <f aca="false">((E61*$G$16)*(1+$M$14/12)^($A$64-$A61+1))-(E61*$G$16)</f>
        <v>27.2851486228783</v>
      </c>
      <c r="F349" s="18" t="n">
        <f aca="false">((F61*$G$16)*(1+$M$14/12)^($A$68-$A61+1))-(F61*$G$16)</f>
        <v>58.8662392008412</v>
      </c>
      <c r="G349" s="18" t="n">
        <f aca="false">((G61*$G$16)*(1+$M$14/12)^($A$68-$A61+1))-(G61*$G$16)</f>
        <v>58.8662392008412</v>
      </c>
      <c r="H349" s="18" t="n">
        <f aca="false">((H61*$G$16)*(1+$M$14/12)^($A$70-$A61+1))-(H61*$G$16)</f>
        <v>74.0253042620061</v>
      </c>
      <c r="I349" s="18" t="n">
        <f aca="false">((I61*$G$16)*(1+$M$14/12)^($A$70-$A61+1))-(I61*$G$16)</f>
        <v>74.0253042620061</v>
      </c>
      <c r="J349" s="18" t="n">
        <f aca="false">((J61*$G$16)*(1+$M$14/12)^($A$74-$A61+1))-(J61*$G$16)</f>
        <v>68.5728178901912</v>
      </c>
      <c r="K349" s="18" t="n">
        <f aca="false">((K61*$G$16)*(1+$M$14/12)^($A$74-$A61+1))-(K61*$G$16)</f>
        <v>68.5728178901912</v>
      </c>
      <c r="L349" s="18" t="n">
        <f aca="false">((L61*$G$16)*(1+$M$14/12)^($A$74-$A61+1))-(L61*$G$16)</f>
        <v>68.5728178901912</v>
      </c>
      <c r="M349" s="18" t="n">
        <f aca="false">((M61*$G$16)*(1+$M$14/12)^($A$74-$A61+1))-(M61*$G$16)</f>
        <v>68.5728178901912</v>
      </c>
      <c r="N349" s="18" t="n">
        <f aca="false">((N61*$G$16)*(1+$M$14/12)^($A$76-$A61+1))-(N61*$G$16)</f>
        <v>78.3243020582121</v>
      </c>
      <c r="O349" s="18" t="n">
        <f aca="false">((O61*$G$16)*(1+$M$14/12)^($A$76-$A61+1))-(O61*$G$16)</f>
        <v>78.3243020582121</v>
      </c>
      <c r="P349" s="18" t="n">
        <f aca="false">((P61*$G$16)*(1+$M$14/12)^($A$83-$A61+1))-(P61*$G$16)</f>
        <v>0</v>
      </c>
      <c r="Q349" s="18" t="n">
        <f aca="false">((Q61*$G$16)*(1+$M$14/12)^($A$83-$A61+1))-(Q61*$G$16)</f>
        <v>0</v>
      </c>
      <c r="R349" s="18" t="n">
        <f aca="false">((R61*$G$16)*(1+$M$14/12)^($A$85-$A61+1))-(R61*$G$16)</f>
        <v>0</v>
      </c>
      <c r="S349" s="18" t="n">
        <f aca="false">((S61*$G$16)*(1+$M$14/12)^($A$85-$A61+1))-(S61*$G$16)</f>
        <v>0</v>
      </c>
      <c r="T349" s="18" t="n">
        <f aca="false">((T61*$G$16)*(1+$M$14/12)^($A$85-$A61+1))-(T61*$G$16)</f>
        <v>0</v>
      </c>
      <c r="U349" s="18" t="n">
        <f aca="false">((U61*$G$16)*(1+$M$14/12)^($A$85-$A61+1))-(U61*$G$16)</f>
        <v>0</v>
      </c>
      <c r="V349" s="18" t="n">
        <f aca="false">((V61*$G$16)*(1+$M$14/12)^($A$88-$A61+1))-(V61*$G$16)</f>
        <v>0</v>
      </c>
      <c r="W349" s="18" t="n">
        <f aca="false">((W61*$G$16)*(1+$M$14/12)^($A$88-$A61+1))-(W61*$G$16)</f>
        <v>0</v>
      </c>
    </row>
    <row r="350" customFormat="false" ht="12.75" hidden="false" customHeight="false" outlineLevel="0" collapsed="false">
      <c r="A350" s="0" t="n">
        <v>12</v>
      </c>
      <c r="B350" s="19" t="n">
        <v>36923</v>
      </c>
      <c r="D350" s="18" t="n">
        <f aca="false">((D62*$G$16)*(1+$M$14/12)^($A$64-$A62+1))-(D62*$G$16)</f>
        <v>21.7124654366426</v>
      </c>
      <c r="E350" s="18" t="n">
        <f aca="false">((E62*$G$16)*(1+$M$14/12)^($A$64-$A62+1))-(E62*$G$16)</f>
        <v>20.402936018816</v>
      </c>
      <c r="F350" s="18" t="n">
        <f aca="false">((F62*$G$16)*(1+$M$14/12)^($A$68-$A62+1))-(F62*$G$16)</f>
        <v>51.3540041883769</v>
      </c>
      <c r="G350" s="18" t="n">
        <f aca="false">((G62*$G$16)*(1+$M$14/12)^($A$68-$A62+1))-(G62*$G$16)</f>
        <v>51.3540041883769</v>
      </c>
      <c r="H350" s="18" t="n">
        <f aca="false">((H62*$G$16)*(1+$M$14/12)^($A$70-$A62+1))-(H62*$G$16)</f>
        <v>66.4232502640778</v>
      </c>
      <c r="I350" s="18" t="n">
        <f aca="false">((I62*$G$16)*(1+$M$14/12)^($A$70-$A62+1))-(I62*$G$16)</f>
        <v>66.4232502640778</v>
      </c>
      <c r="J350" s="18" t="n">
        <f aca="false">((J62*$G$16)*(1+$M$14/12)^($A$74-$A62+1))-(J62*$G$16)</f>
        <v>63.483317532979</v>
      </c>
      <c r="K350" s="18" t="n">
        <f aca="false">((K62*$G$16)*(1+$M$14/12)^($A$74-$A62+1))-(K62*$G$16)</f>
        <v>63.483317532979</v>
      </c>
      <c r="L350" s="18" t="n">
        <f aca="false">((L62*$G$16)*(1+$M$14/12)^($A$74-$A62+1))-(L62*$G$16)</f>
        <v>63.483317532979</v>
      </c>
      <c r="M350" s="18" t="n">
        <f aca="false">((M62*$G$16)*(1+$M$14/12)^($A$74-$A62+1))-(M62*$G$16)</f>
        <v>63.483317532979</v>
      </c>
      <c r="N350" s="18" t="n">
        <f aca="false">((N62*$G$16)*(1+$M$14/12)^($A$76-$A62+1))-(N62*$G$16)</f>
        <v>73.2078336994327</v>
      </c>
      <c r="O350" s="18" t="n">
        <f aca="false">((O62*$G$16)*(1+$M$14/12)^($A$76-$A62+1))-(O62*$G$16)</f>
        <v>73.2078336994327</v>
      </c>
      <c r="P350" s="18" t="n">
        <f aca="false">((P62*$G$16)*(1+$M$14/12)^($A$83-$A62+1))-(P62*$G$16)</f>
        <v>0</v>
      </c>
      <c r="Q350" s="18" t="n">
        <f aca="false">((Q62*$G$16)*(1+$M$14/12)^($A$83-$A62+1))-(Q62*$G$16)</f>
        <v>0</v>
      </c>
      <c r="R350" s="18" t="n">
        <f aca="false">((R62*$G$16)*(1+$M$14/12)^($A$85-$A62+1))-(R62*$G$16)</f>
        <v>0</v>
      </c>
      <c r="S350" s="18" t="n">
        <f aca="false">((S62*$G$16)*(1+$M$14/12)^($A$85-$A62+1))-(S62*$G$16)</f>
        <v>0</v>
      </c>
      <c r="T350" s="18" t="n">
        <f aca="false">((T62*$G$16)*(1+$M$14/12)^($A$85-$A62+1))-(T62*$G$16)</f>
        <v>0</v>
      </c>
      <c r="U350" s="18" t="n">
        <f aca="false">((U62*$G$16)*(1+$M$14/12)^($A$85-$A62+1))-(U62*$G$16)</f>
        <v>0</v>
      </c>
      <c r="V350" s="18" t="n">
        <f aca="false">((V62*$G$16)*(1+$M$14/12)^($A$88-$A62+1))-(V62*$G$16)</f>
        <v>0</v>
      </c>
      <c r="W350" s="18" t="n">
        <f aca="false">((W62*$G$16)*(1+$M$14/12)^($A$88-$A62+1))-(W62*$G$16)</f>
        <v>0</v>
      </c>
    </row>
    <row r="351" customFormat="false" ht="12.75" hidden="false" customHeight="false" outlineLevel="0" collapsed="false">
      <c r="A351" s="0" t="n">
        <v>13</v>
      </c>
      <c r="B351" s="19" t="n">
        <v>36951</v>
      </c>
      <c r="D351" s="18" t="n">
        <f aca="false">((D63*$G$16)*(1+$M$14/12)^($A$64-$A63+1))-(D63*$G$16)</f>
        <v>65.5925904123533</v>
      </c>
      <c r="E351" s="18" t="n">
        <f aca="false">((E63*$G$16)*(1+$M$14/12)^($A$64-$A63+1))-(E63*$G$16)</f>
        <v>61.6446003733154</v>
      </c>
      <c r="F351" s="18" t="n">
        <f aca="false">((F63*$G$16)*(1+$M$14/12)^($A$68-$A63+1))-(F63*$G$16)</f>
        <v>43.8862799240792</v>
      </c>
      <c r="G351" s="18" t="n">
        <f aca="false">((G63*$G$16)*(1+$M$14/12)^($A$68-$A63+1))-(G63*$G$16)</f>
        <v>43.8862799240792</v>
      </c>
      <c r="H351" s="18" t="n">
        <f aca="false">((H63*$G$16)*(1+$M$14/12)^($A$70-$A63+1))-(H63*$G$16)</f>
        <v>58.8662392008412</v>
      </c>
      <c r="I351" s="18" t="n">
        <f aca="false">((I63*$G$16)*(1+$M$14/12)^($A$70-$A63+1))-(I63*$G$16)</f>
        <v>58.8662392008412</v>
      </c>
      <c r="J351" s="18" t="n">
        <f aca="false">((J63*$G$16)*(1+$M$14/12)^($A$74-$A63+1))-(J63*$G$16)</f>
        <v>58.4239729773784</v>
      </c>
      <c r="K351" s="18" t="n">
        <f aca="false">((K63*$G$16)*(1+$M$14/12)^($A$74-$A63+1))-(K63*$G$16)</f>
        <v>58.4239729773784</v>
      </c>
      <c r="L351" s="18" t="n">
        <f aca="false">((L63*$G$16)*(1+$M$14/12)^($A$74-$A63+1))-(L63*$G$16)</f>
        <v>58.4239729773784</v>
      </c>
      <c r="M351" s="18" t="n">
        <f aca="false">((M63*$G$16)*(1+$M$14/12)^($A$74-$A63+1))-(M63*$G$16)</f>
        <v>58.4239729773784</v>
      </c>
      <c r="N351" s="18" t="n">
        <f aca="false">((N63*$G$16)*(1+$M$14/12)^($A$76-$A63+1))-(N63*$G$16)</f>
        <v>68.1216809303872</v>
      </c>
      <c r="O351" s="18" t="n">
        <f aca="false">((O63*$G$16)*(1+$M$14/12)^($A$76-$A63+1))-(O63*$G$16)</f>
        <v>68.1216809303872</v>
      </c>
      <c r="P351" s="18" t="n">
        <f aca="false">((P63*$G$16)*(1+$M$14/12)^($A$83-$A63+1))-(P63*$G$16)</f>
        <v>0</v>
      </c>
      <c r="Q351" s="18" t="n">
        <f aca="false">((Q63*$G$16)*(1+$M$14/12)^($A$83-$A63+1))-(Q63*$G$16)</f>
        <v>0</v>
      </c>
      <c r="R351" s="18" t="n">
        <f aca="false">((R63*$G$16)*(1+$M$14/12)^($A$85-$A63+1))-(R63*$G$16)</f>
        <v>0</v>
      </c>
      <c r="S351" s="18" t="n">
        <f aca="false">((S63*$G$16)*(1+$M$14/12)^($A$85-$A63+1))-(S63*$G$16)</f>
        <v>0</v>
      </c>
      <c r="T351" s="18" t="n">
        <f aca="false">((T63*$G$16)*(1+$M$14/12)^($A$85-$A63+1))-(T63*$G$16)</f>
        <v>0</v>
      </c>
      <c r="U351" s="18" t="n">
        <f aca="false">((U63*$G$16)*(1+$M$14/12)^($A$85-$A63+1))-(U63*$G$16)</f>
        <v>0</v>
      </c>
      <c r="V351" s="18" t="n">
        <f aca="false">((V63*$G$16)*(1+$M$14/12)^($A$88-$A63+1))-(V63*$G$16)</f>
        <v>0</v>
      </c>
      <c r="W351" s="18" t="n">
        <f aca="false">((W63*$G$16)*(1+$M$14/12)^($A$88-$A63+1))-(W63*$G$16)</f>
        <v>0</v>
      </c>
    </row>
    <row r="352" customFormat="false" ht="12.75" hidden="false" customHeight="false" outlineLevel="0" collapsed="false">
      <c r="A352" s="0" t="n">
        <v>14</v>
      </c>
      <c r="B352" s="19" t="n">
        <v>36982</v>
      </c>
      <c r="F352" s="18" t="n">
        <f aca="false">((F64*$G$16)*(1+$M$14/12)^($A$68-$A64+1))-(F64*$G$16)</f>
        <v>36.462802677288</v>
      </c>
      <c r="G352" s="18" t="n">
        <f aca="false">((G64*$G$16)*(1+$M$14/12)^($A$68-$A64+1))-(G64*$G$16)</f>
        <v>36.462802677288</v>
      </c>
      <c r="H352" s="18" t="n">
        <f aca="false">((H64*$G$16)*(1+$M$14/12)^($A$70-$A64+1))-(H64*$G$16)</f>
        <v>51.3540041883769</v>
      </c>
      <c r="I352" s="18" t="n">
        <f aca="false">((I64*$G$16)*(1+$M$14/12)^($A$70-$A64+1))-(I64*$G$16)</f>
        <v>51.3540041883769</v>
      </c>
      <c r="J352" s="18" t="n">
        <f aca="false">((J64*$G$16)*(1+$M$14/12)^($A$74-$A64+1))-(J64*$G$16)</f>
        <v>53.3946055472311</v>
      </c>
      <c r="K352" s="18" t="n">
        <f aca="false">((K64*$G$16)*(1+$M$14/12)^($A$74-$A64+1))-(K64*$G$16)</f>
        <v>53.3946055472311</v>
      </c>
      <c r="L352" s="18" t="n">
        <f aca="false">((L64*$G$16)*(1+$M$14/12)^($A$74-$A64+1))-(L64*$G$16)</f>
        <v>53.3946055472311</v>
      </c>
      <c r="M352" s="18" t="n">
        <f aca="false">((M64*$G$16)*(1+$M$14/12)^($A$74-$A64+1))-(M64*$G$16)</f>
        <v>53.3946055472311</v>
      </c>
      <c r="N352" s="18" t="n">
        <f aca="false">((N64*$G$16)*(1+$M$14/12)^($A$76-$A64+1))-(N64*$G$16)</f>
        <v>63.0656641281568</v>
      </c>
      <c r="O352" s="18" t="n">
        <f aca="false">((O64*$G$16)*(1+$M$14/12)^($A$76-$A64+1))-(O64*$G$16)</f>
        <v>63.0656641281568</v>
      </c>
      <c r="P352" s="18" t="n">
        <f aca="false">((P64*$G$16)*(1+$M$14/12)^($A$83-$A64+1))-(P64*$G$16)</f>
        <v>0</v>
      </c>
      <c r="Q352" s="18" t="n">
        <f aca="false">((Q64*$G$16)*(1+$M$14/12)^($A$83-$A64+1))-(Q64*$G$16)</f>
        <v>0</v>
      </c>
      <c r="R352" s="18" t="n">
        <f aca="false">((R64*$G$16)*(1+$M$14/12)^($A$85-$A64+1))-(R64*$G$16)</f>
        <v>0</v>
      </c>
      <c r="S352" s="18" t="n">
        <f aca="false">((S64*$G$16)*(1+$M$14/12)^($A$85-$A64+1))-(S64*$G$16)</f>
        <v>0</v>
      </c>
      <c r="T352" s="18" t="n">
        <f aca="false">((T64*$G$16)*(1+$M$14/12)^($A$85-$A64+1))-(T64*$G$16)</f>
        <v>0</v>
      </c>
      <c r="U352" s="18" t="n">
        <f aca="false">((U64*$G$16)*(1+$M$14/12)^($A$85-$A64+1))-(U64*$G$16)</f>
        <v>0</v>
      </c>
      <c r="V352" s="18" t="n">
        <f aca="false">((V64*$G$16)*(1+$M$14/12)^($A$88-$A64+1))-(V64*$G$16)</f>
        <v>0</v>
      </c>
      <c r="W352" s="18" t="n">
        <f aca="false">((W64*$G$16)*(1+$M$14/12)^($A$88-$A64+1))-(W64*$G$16)</f>
        <v>0</v>
      </c>
    </row>
    <row r="353" customFormat="false" ht="12.75" hidden="false" customHeight="false" outlineLevel="0" collapsed="false">
      <c r="A353" s="0" t="n">
        <v>15</v>
      </c>
      <c r="B353" s="19" t="n">
        <v>37012</v>
      </c>
      <c r="F353" s="18" t="n">
        <f aca="false">((F65*$G$16)*(1+$M$14/12)^($A$68-$A65+1))-(F65*$G$16)</f>
        <v>29.0833102799736</v>
      </c>
      <c r="G353" s="18" t="n">
        <f aca="false">((G65*$G$16)*(1+$M$14/12)^($A$68-$A65+1))-(G65*$G$16)</f>
        <v>29.0833102799736</v>
      </c>
      <c r="H353" s="18" t="n">
        <f aca="false">((H65*$G$16)*(1+$M$14/12)^($A$70-$A65+1))-(H65*$G$16)</f>
        <v>43.8862799240792</v>
      </c>
      <c r="I353" s="18" t="n">
        <f aca="false">((I65*$G$16)*(1+$M$14/12)^($A$70-$A65+1))-(I65*$G$16)</f>
        <v>43.8862799240792</v>
      </c>
      <c r="J353" s="18" t="n">
        <f aca="false">((J65*$G$16)*(1+$M$14/12)^($A$74-$A65+1))-(J65*$G$16)</f>
        <v>48.3950376250534</v>
      </c>
      <c r="K353" s="18" t="n">
        <f aca="false">((K65*$G$16)*(1+$M$14/12)^($A$74-$A65+1))-(K65*$G$16)</f>
        <v>48.3950376250534</v>
      </c>
      <c r="L353" s="18" t="n">
        <f aca="false">((L65*$G$16)*(1+$M$14/12)^($A$74-$A65+1))-(L65*$G$16)</f>
        <v>48.3950376250534</v>
      </c>
      <c r="M353" s="18" t="n">
        <f aca="false">((M65*$G$16)*(1+$M$14/12)^($A$74-$A65+1))-(M65*$G$16)</f>
        <v>48.3950376250534</v>
      </c>
      <c r="N353" s="18" t="n">
        <f aca="false">((N65*$G$16)*(1+$M$14/12)^($A$76-$A65+1))-(N65*$G$16)</f>
        <v>58.0396047341061</v>
      </c>
      <c r="O353" s="18" t="n">
        <f aca="false">((O65*$G$16)*(1+$M$14/12)^($A$76-$A65+1))-(O65*$G$16)</f>
        <v>58.0396047341061</v>
      </c>
      <c r="P353" s="18" t="n">
        <f aca="false">((P65*$G$16)*(1+$M$14/12)^($A$83-$A65+1))-(P65*$G$16)</f>
        <v>93.8574129998798</v>
      </c>
      <c r="Q353" s="18" t="n">
        <f aca="false">((Q65*$G$16)*(1+$M$14/12)^($A$83-$A65+1))-(Q65*$G$16)</f>
        <v>93.8574129998798</v>
      </c>
      <c r="R353" s="18" t="n">
        <f aca="false">((R65*$G$16)*(1+$M$14/12)^($A$85-$A65+1))-(R65*$G$16)</f>
        <v>0</v>
      </c>
      <c r="S353" s="18" t="n">
        <f aca="false">((S65*$G$16)*(1+$M$14/12)^($A$85-$A65+1))-(S65*$G$16)</f>
        <v>0</v>
      </c>
      <c r="T353" s="18" t="n">
        <f aca="false">((T65*$G$16)*(1+$M$14/12)^($A$85-$A65+1))-(T65*$G$16)</f>
        <v>0</v>
      </c>
      <c r="U353" s="18" t="n">
        <f aca="false">((U65*$G$16)*(1+$M$14/12)^($A$85-$A65+1))-(U65*$G$16)</f>
        <v>0</v>
      </c>
      <c r="V353" s="18" t="n">
        <f aca="false">((V65*$G$16)*(1+$M$14/12)^($A$88-$A65+1))-(V65*$G$16)</f>
        <v>0</v>
      </c>
      <c r="W353" s="18" t="n">
        <f aca="false">((W65*$G$16)*(1+$M$14/12)^($A$88-$A65+1))-(W65*$G$16)</f>
        <v>0</v>
      </c>
    </row>
    <row r="354" customFormat="false" ht="12.75" hidden="false" customHeight="false" outlineLevel="0" collapsed="false">
      <c r="A354" s="0" t="n">
        <v>16</v>
      </c>
      <c r="B354" s="19" t="n">
        <v>37043</v>
      </c>
      <c r="F354" s="18" t="n">
        <f aca="false">((F66*$G$16)*(1+$M$14/12)^($A$68-$A66+1))-(F66*$G$16)</f>
        <v>21.7475421174772</v>
      </c>
      <c r="G354" s="18" t="n">
        <f aca="false">((G66*$G$16)*(1+$M$14/12)^($A$68-$A66+1))-(G66*$G$16)</f>
        <v>21.7475421174772</v>
      </c>
      <c r="H354" s="18" t="n">
        <f aca="false">((H66*$G$16)*(1+$M$14/12)^($A$70-$A66+1))-(H66*$G$16)</f>
        <v>36.462802677288</v>
      </c>
      <c r="I354" s="18" t="n">
        <f aca="false">((I66*$G$16)*(1+$M$14/12)^($A$70-$A66+1))-(I66*$G$16)</f>
        <v>36.462802677288</v>
      </c>
      <c r="J354" s="18" t="n">
        <f aca="false">((J66*$G$16)*(1+$M$14/12)^($A$74-$A66+1))-(J66*$G$16)</f>
        <v>43.4250926457627</v>
      </c>
      <c r="K354" s="18" t="n">
        <f aca="false">((K66*$G$16)*(1+$M$14/12)^($A$74-$A66+1))-(K66*$G$16)</f>
        <v>43.4250926457627</v>
      </c>
      <c r="L354" s="18" t="n">
        <f aca="false">((L66*$G$16)*(1+$M$14/12)^($A$74-$A66+1))-(L66*$G$16)</f>
        <v>43.4250926457627</v>
      </c>
      <c r="M354" s="18" t="n">
        <f aca="false">((M66*$G$16)*(1+$M$14/12)^($A$74-$A66+1))-(M66*$G$16)</f>
        <v>43.4250926457627</v>
      </c>
      <c r="N354" s="18" t="n">
        <f aca="false">((N66*$G$16)*(1+$M$14/12)^($A$76-$A66+1))-(N66*$G$16)</f>
        <v>53.0433252475782</v>
      </c>
      <c r="O354" s="18" t="n">
        <f aca="false">((O66*$G$16)*(1+$M$14/12)^($A$76-$A66+1))-(O66*$G$16)</f>
        <v>53.0433252475782</v>
      </c>
      <c r="P354" s="18" t="n">
        <f aca="false">((P66*$G$16)*(1+$M$14/12)^($A$83-$A66+1))-(P66*$G$16)</f>
        <v>88.6489093961664</v>
      </c>
      <c r="Q354" s="18" t="n">
        <f aca="false">((Q66*$G$16)*(1+$M$14/12)^($A$83-$A66+1))-(Q66*$G$16)</f>
        <v>88.6489093961664</v>
      </c>
      <c r="R354" s="18" t="n">
        <f aca="false">((R66*$G$16)*(1+$M$14/12)^($A$85-$A66+1))-(R66*$G$16)</f>
        <v>0</v>
      </c>
      <c r="S354" s="18" t="n">
        <f aca="false">((S66*$G$16)*(1+$M$14/12)^($A$85-$A66+1))-(S66*$G$16)</f>
        <v>0</v>
      </c>
      <c r="T354" s="18" t="n">
        <f aca="false">((T66*$G$16)*(1+$M$14/12)^($A$85-$A66+1))-(T66*$G$16)</f>
        <v>51.6813623483668</v>
      </c>
      <c r="U354" s="18" t="n">
        <f aca="false">((U66*$G$16)*(1+$M$14/12)^($A$85-$A66+1))-(U66*$G$16)</f>
        <v>51.6813623483668</v>
      </c>
      <c r="V354" s="18" t="n">
        <f aca="false">((V66*$G$16)*(1+$M$14/12)^($A$88-$A66+1))-(V66*$G$16)</f>
        <v>0</v>
      </c>
      <c r="W354" s="18" t="n">
        <f aca="false">((W66*$G$16)*(1+$M$14/12)^($A$88-$A66+1))-(W66*$G$16)</f>
        <v>0</v>
      </c>
    </row>
    <row r="355" customFormat="false" ht="12.75" hidden="false" customHeight="false" outlineLevel="0" collapsed="false">
      <c r="A355" s="0" t="n">
        <v>17</v>
      </c>
      <c r="B355" s="19" t="n">
        <v>37073</v>
      </c>
      <c r="F355" s="18" t="n">
        <f aca="false">((F67*$G$16)*(1+$M$14/12)^($A$68-$A67+1))-(F67*$G$16)</f>
        <v>65.7013932874452</v>
      </c>
      <c r="G355" s="18" t="n">
        <f aca="false">((G67*$G$16)*(1+$M$14/12)^($A$68-$A67+1))-(G67*$G$16)</f>
        <v>65.7013932874452</v>
      </c>
      <c r="H355" s="18" t="n">
        <f aca="false">((H67*$G$16)*(1+$M$14/12)^($A$70-$A67+1))-(H67*$G$16)</f>
        <v>29.0833102799736</v>
      </c>
      <c r="I355" s="18" t="n">
        <f aca="false">((I67*$G$16)*(1+$M$14/12)^($A$70-$A67+1))-(I67*$G$16)</f>
        <v>29.0833102799736</v>
      </c>
      <c r="J355" s="18" t="n">
        <f aca="false">((J67*$G$16)*(1+$M$14/12)^($A$74-$A67+1))-(J67*$G$16)</f>
        <v>38.4845950904423</v>
      </c>
      <c r="K355" s="18" t="n">
        <f aca="false">((K67*$G$16)*(1+$M$14/12)^($A$74-$A67+1))-(K67*$G$16)</f>
        <v>38.4845950904423</v>
      </c>
      <c r="L355" s="18" t="n">
        <f aca="false">((L67*$G$16)*(1+$M$14/12)^($A$74-$A67+1))-(L67*$G$16)</f>
        <v>38.4845950904423</v>
      </c>
      <c r="M355" s="18" t="n">
        <f aca="false">((M67*$G$16)*(1+$M$14/12)^($A$74-$A67+1))-(M67*$G$16)</f>
        <v>38.4845950904423</v>
      </c>
      <c r="N355" s="18" t="n">
        <f aca="false">((N67*$G$16)*(1+$M$14/12)^($A$76-$A67+1))-(N67*$G$16)</f>
        <v>48.0766492196254</v>
      </c>
      <c r="O355" s="18" t="n">
        <f aca="false">((O67*$G$16)*(1+$M$14/12)^($A$76-$A67+1))-(O67*$G$16)</f>
        <v>48.0766492196254</v>
      </c>
      <c r="P355" s="18" t="n">
        <f aca="false">((P67*$G$16)*(1+$M$14/12)^($A$83-$A67+1))-(P67*$G$16)</f>
        <v>83.4712667002716</v>
      </c>
      <c r="Q355" s="18" t="n">
        <f aca="false">((Q67*$G$16)*(1+$M$14/12)^($A$83-$A67+1))-(Q67*$G$16)</f>
        <v>83.4712667002716</v>
      </c>
      <c r="R355" s="18" t="n">
        <f aca="false">((R67*$G$16)*(1+$M$14/12)^($A$85-$A67+1))-(R67*$G$16)</f>
        <v>97.8976327647752</v>
      </c>
      <c r="S355" s="18" t="n">
        <f aca="false">((S67*$G$16)*(1+$M$14/12)^($A$85-$A67+1))-(S67*$G$16)</f>
        <v>97.8976327647752</v>
      </c>
      <c r="T355" s="18" t="n">
        <f aca="false">((T67*$G$16)*(1+$M$14/12)^($A$85-$A67+1))-(T67*$G$16)</f>
        <v>97.8976327647752</v>
      </c>
      <c r="U355" s="18" t="n">
        <f aca="false">((U67*$G$16)*(1+$M$14/12)^($A$85-$A67+1))-(U67*$G$16)</f>
        <v>97.8976327647752</v>
      </c>
      <c r="V355" s="18" t="n">
        <f aca="false">((V67*$G$16)*(1+$M$14/12)^($A$88-$A67+1))-(V67*$G$16)</f>
        <v>0</v>
      </c>
      <c r="W355" s="18" t="n">
        <f aca="false">((W67*$G$16)*(1+$M$14/12)^($A$88-$A67+1))-(W67*$G$16)</f>
        <v>0</v>
      </c>
    </row>
    <row r="356" customFormat="false" ht="12.75" hidden="false" customHeight="false" outlineLevel="0" collapsed="false">
      <c r="A356" s="0" t="n">
        <v>18</v>
      </c>
      <c r="B356" s="19" t="n">
        <v>37104</v>
      </c>
      <c r="H356" s="18" t="n">
        <f aca="false">((H68*$G$16)*(1+$M$14/12)^($A$70-$A68+1))-(H68*$G$16)</f>
        <v>21.7475421174772</v>
      </c>
      <c r="I356" s="18" t="n">
        <f aca="false">((I68*$G$16)*(1+$M$14/12)^($A$70-$A68+1))-(I68*$G$16)</f>
        <v>21.7475421174772</v>
      </c>
      <c r="J356" s="18" t="n">
        <f aca="false">((J68*$G$16)*(1+$M$14/12)^($A$74-$A68+1))-(J68*$G$16)</f>
        <v>33.5733704801431</v>
      </c>
      <c r="K356" s="18" t="n">
        <f aca="false">((K68*$G$16)*(1+$M$14/12)^($A$74-$A68+1))-(K68*$G$16)</f>
        <v>33.5733704801431</v>
      </c>
      <c r="L356" s="18" t="n">
        <f aca="false">((L68*$G$16)*(1+$M$14/12)^($A$74-$A68+1))-(L68*$G$16)</f>
        <v>33.5733704801431</v>
      </c>
      <c r="M356" s="18" t="n">
        <f aca="false">((M68*$G$16)*(1+$M$14/12)^($A$74-$A68+1))-(M68*$G$16)</f>
        <v>33.5733704801431</v>
      </c>
      <c r="N356" s="18" t="n">
        <f aca="false">((N68*$G$16)*(1+$M$14/12)^($A$76-$A68+1))-(N68*$G$16)</f>
        <v>43.1394012467774</v>
      </c>
      <c r="O356" s="18" t="n">
        <f aca="false">((O68*$G$16)*(1+$M$14/12)^($A$76-$A68+1))-(O68*$G$16)</f>
        <v>43.1394012467774</v>
      </c>
      <c r="P356" s="18" t="n">
        <f aca="false">((P68*$G$16)*(1+$M$14/12)^($A$83-$A68+1))-(P68*$G$16)</f>
        <v>78.3243020582121</v>
      </c>
      <c r="Q356" s="18" t="n">
        <f aca="false">((Q68*$G$16)*(1+$M$14/12)^($A$83-$A68+1))-(Q68*$G$16)</f>
        <v>78.3243020582121</v>
      </c>
      <c r="R356" s="18" t="n">
        <f aca="false">((R68*$G$16)*(1+$M$14/12)^($A$85-$A68+1))-(R68*$G$16)</f>
        <v>92.4649220522928</v>
      </c>
      <c r="S356" s="18" t="n">
        <f aca="false">((S68*$G$16)*(1+$M$14/12)^($A$85-$A68+1))-(S68*$G$16)</f>
        <v>92.4649220522928</v>
      </c>
      <c r="T356" s="18" t="n">
        <f aca="false">((T68*$G$16)*(1+$M$14/12)^($A$85-$A68+1))-(T68*$G$16)</f>
        <v>92.4649220522928</v>
      </c>
      <c r="U356" s="18" t="n">
        <f aca="false">((U68*$G$16)*(1+$M$14/12)^($A$85-$A68+1))-(U68*$G$16)</f>
        <v>92.4649220522928</v>
      </c>
      <c r="V356" s="18" t="n">
        <f aca="false">((V68*$G$16)*(1+$M$14/12)^($A$88-$A68+1))-(V68*$G$16)</f>
        <v>0</v>
      </c>
      <c r="W356" s="18" t="n">
        <f aca="false">((W68*$G$16)*(1+$M$14/12)^($A$88-$A68+1))-(W68*$G$16)</f>
        <v>0</v>
      </c>
    </row>
    <row r="357" customFormat="false" ht="12.75" hidden="false" customHeight="false" outlineLevel="0" collapsed="false">
      <c r="A357" s="0" t="n">
        <v>19</v>
      </c>
      <c r="B357" s="19" t="n">
        <v>37135</v>
      </c>
      <c r="H357" s="18" t="n">
        <f aca="false">((H69*$G$16)*(1+$M$14/12)^($A$70-$A69+1))-(H69*$G$16)</f>
        <v>65.7013932874452</v>
      </c>
      <c r="I357" s="18" t="n">
        <f aca="false">((I69*$G$16)*(1+$M$14/12)^($A$70-$A69+1))-(I69*$G$16)</f>
        <v>65.7013932874452</v>
      </c>
      <c r="J357" s="18" t="n">
        <f aca="false">((J69*$G$16)*(1+$M$14/12)^($A$74-$A69+1))-(J69*$G$16)</f>
        <v>28.6912453697206</v>
      </c>
      <c r="K357" s="18" t="n">
        <f aca="false">((K69*$G$16)*(1+$M$14/12)^($A$74-$A69+1))-(K69*$G$16)</f>
        <v>28.6912453697206</v>
      </c>
      <c r="L357" s="18" t="n">
        <f aca="false">((L69*$G$16)*(1+$M$14/12)^($A$74-$A69+1))-(L69*$G$16)</f>
        <v>28.6912453697206</v>
      </c>
      <c r="M357" s="18" t="n">
        <f aca="false">((M69*$G$16)*(1+$M$14/12)^($A$74-$A69+1))-(M69*$G$16)</f>
        <v>28.6912453697206</v>
      </c>
      <c r="N357" s="18" t="n">
        <f aca="false">((N69*$G$16)*(1+$M$14/12)^($A$76-$A69+1))-(N69*$G$16)</f>
        <v>38.2314069648473</v>
      </c>
      <c r="O357" s="18" t="n">
        <f aca="false">((O69*$G$16)*(1+$M$14/12)^($A$76-$A69+1))-(O69*$G$16)</f>
        <v>38.2314069648473</v>
      </c>
      <c r="P357" s="18" t="n">
        <f aca="false">((P69*$G$16)*(1+$M$14/12)^($A$83-$A69+1))-(P69*$G$16)</f>
        <v>73.2078336994327</v>
      </c>
      <c r="Q357" s="18" t="n">
        <f aca="false">((Q69*$G$16)*(1+$M$14/12)^($A$83-$A69+1))-(Q69*$G$16)</f>
        <v>73.2078336994327</v>
      </c>
      <c r="R357" s="18" t="n">
        <f aca="false">((R69*$G$16)*(1+$M$14/12)^($A$85-$A69+1))-(R69*$G$16)</f>
        <v>87.0644006973032</v>
      </c>
      <c r="S357" s="18" t="n">
        <f aca="false">((S69*$G$16)*(1+$M$14/12)^($A$85-$A69+1))-(S69*$G$16)</f>
        <v>87.0644006973032</v>
      </c>
      <c r="T357" s="18" t="n">
        <f aca="false">((T69*$G$16)*(1+$M$14/12)^($A$85-$A69+1))-(T69*$G$16)</f>
        <v>87.0644006973032</v>
      </c>
      <c r="U357" s="18" t="n">
        <f aca="false">((U69*$G$16)*(1+$M$14/12)^($A$85-$A69+1))-(U69*$G$16)</f>
        <v>87.0644006973032</v>
      </c>
      <c r="V357" s="18" t="n">
        <f aca="false">((V69*$G$16)*(1+$M$14/12)^($A$88-$A69+1))-(V69*$G$16)</f>
        <v>0</v>
      </c>
      <c r="W357" s="18" t="n">
        <f aca="false">((W69*$G$16)*(1+$M$14/12)^($A$88-$A69+1))-(W69*$G$16)</f>
        <v>0</v>
      </c>
    </row>
    <row r="358" customFormat="false" ht="12.75" hidden="false" customHeight="false" outlineLevel="0" collapsed="false">
      <c r="A358" s="0" t="n">
        <v>20</v>
      </c>
      <c r="B358" s="19" t="n">
        <v>37165</v>
      </c>
      <c r="J358" s="18" t="n">
        <f aca="false">((J70*$G$16)*(1+$M$14/12)^($A$74-$A70+1))-(J70*$G$16)</f>
        <v>23.8380473417109</v>
      </c>
      <c r="K358" s="18" t="n">
        <f aca="false">((K70*$G$16)*(1+$M$14/12)^($A$74-$A70+1))-(K70*$G$16)</f>
        <v>23.8380473417109</v>
      </c>
      <c r="L358" s="18" t="n">
        <f aca="false">((L70*$G$16)*(1+$M$14/12)^($A$74-$A70+1))-(L70*$G$16)</f>
        <v>23.8380473417109</v>
      </c>
      <c r="M358" s="18" t="n">
        <f aca="false">((M70*$G$16)*(1+$M$14/12)^($A$74-$A70+1))-(M70*$G$16)</f>
        <v>23.8380473417109</v>
      </c>
      <c r="N358" s="18" t="n">
        <f aca="false">((N70*$G$16)*(1+$M$14/12)^($A$76-$A70+1))-(N70*$G$16)</f>
        <v>33.3524930427737</v>
      </c>
      <c r="O358" s="18" t="n">
        <f aca="false">((O70*$G$16)*(1+$M$14/12)^($A$76-$A70+1))-(O70*$G$16)</f>
        <v>33.3524930427737</v>
      </c>
      <c r="P358" s="18" t="n">
        <f aca="false">((P70*$G$16)*(1+$M$14/12)^($A$83-$A70+1))-(P70*$G$16)</f>
        <v>68.1216809303872</v>
      </c>
      <c r="Q358" s="18" t="n">
        <f aca="false">((Q70*$G$16)*(1+$M$14/12)^($A$83-$A70+1))-(Q70*$G$16)</f>
        <v>68.1216809303872</v>
      </c>
      <c r="R358" s="18" t="n">
        <f aca="false">((R70*$G$16)*(1+$M$14/12)^($A$85-$A70+1))-(R70*$G$16)</f>
        <v>81.6958779746252</v>
      </c>
      <c r="S358" s="18" t="n">
        <f aca="false">((S70*$G$16)*(1+$M$14/12)^($A$85-$A70+1))-(S70*$G$16)</f>
        <v>81.6958779746252</v>
      </c>
      <c r="T358" s="18" t="n">
        <f aca="false">((T70*$G$16)*(1+$M$14/12)^($A$85-$A70+1))-(T70*$G$16)</f>
        <v>81.6958779746252</v>
      </c>
      <c r="U358" s="18" t="n">
        <f aca="false">((U70*$G$16)*(1+$M$14/12)^($A$85-$A70+1))-(U70*$G$16)</f>
        <v>81.6958779746252</v>
      </c>
      <c r="V358" s="18" t="n">
        <f aca="false">((V70*$G$16)*(1+$M$14/12)^($A$88-$A70+1))-(V70*$G$16)</f>
        <v>97.1206674253722</v>
      </c>
      <c r="W358" s="18" t="n">
        <f aca="false">((W70*$G$16)*(1+$M$14/12)^($A$88-$A70+1))-(W70*$G$16)</f>
        <v>97.1206674253722</v>
      </c>
    </row>
    <row r="359" customFormat="false" ht="12.75" hidden="false" customHeight="false" outlineLevel="0" collapsed="false">
      <c r="A359" s="0" t="n">
        <v>21</v>
      </c>
      <c r="B359" s="19" t="n">
        <v>37196</v>
      </c>
      <c r="J359" s="18" t="n">
        <f aca="false">((J71*$G$16)*(1+$M$14/12)^($A$74-$A71+1))-(J71*$G$16)</f>
        <v>19.0136050002408</v>
      </c>
      <c r="K359" s="18" t="n">
        <f aca="false">((K71*$G$16)*(1+$M$14/12)^($A$74-$A71+1))-(K71*$G$16)</f>
        <v>19.0136050002408</v>
      </c>
      <c r="L359" s="18" t="n">
        <f aca="false">((L71*$G$16)*(1+$M$14/12)^($A$74-$A71+1))-(L71*$G$16)</f>
        <v>19.0136050002408</v>
      </c>
      <c r="M359" s="18" t="n">
        <f aca="false">((M71*$G$16)*(1+$M$14/12)^($A$74-$A71+1))-(M71*$G$16)</f>
        <v>19.0136050002408</v>
      </c>
      <c r="N359" s="18" t="n">
        <f aca="false">((N71*$G$16)*(1+$M$14/12)^($A$76-$A71+1))-(N71*$G$16)</f>
        <v>28.5024871764987</v>
      </c>
      <c r="O359" s="18" t="n">
        <f aca="false">((O71*$G$16)*(1+$M$14/12)^($A$76-$A71+1))-(O71*$G$16)</f>
        <v>28.5024871764987</v>
      </c>
      <c r="P359" s="18" t="n">
        <f aca="false">((P71*$G$16)*(1+$M$14/12)^($A$83-$A71+1))-(P71*$G$16)</f>
        <v>63.0656641281568</v>
      </c>
      <c r="Q359" s="18" t="n">
        <f aca="false">((Q71*$G$16)*(1+$M$14/12)^($A$83-$A71+1))-(Q71*$G$16)</f>
        <v>63.0656641281568</v>
      </c>
      <c r="R359" s="18" t="n">
        <f aca="false">((R71*$G$16)*(1+$M$14/12)^($A$85-$A71+1))-(R71*$G$16)</f>
        <v>76.3591642891433</v>
      </c>
      <c r="S359" s="18" t="n">
        <f aca="false">((S71*$G$16)*(1+$M$14/12)^($A$85-$A71+1))-(S71*$G$16)</f>
        <v>76.3591642891433</v>
      </c>
      <c r="T359" s="18" t="n">
        <f aca="false">((T71*$G$16)*(1+$M$14/12)^($A$85-$A71+1))-(T71*$G$16)</f>
        <v>76.3591642891433</v>
      </c>
      <c r="U359" s="18" t="n">
        <f aca="false">((U71*$G$16)*(1+$M$14/12)^($A$85-$A71+1))-(U71*$G$16)</f>
        <v>76.3591642891433</v>
      </c>
      <c r="V359" s="18" t="n">
        <f aca="false">((V71*$G$16)*(1+$M$14/12)^($A$88-$A71+1))-(V71*$G$16)</f>
        <v>91.7310734645762</v>
      </c>
      <c r="W359" s="18" t="n">
        <f aca="false">((W71*$G$16)*(1+$M$14/12)^($A$88-$A71+1))-(W71*$G$16)</f>
        <v>91.7310734645762</v>
      </c>
    </row>
    <row r="360" customFormat="false" ht="12.75" hidden="false" customHeight="false" outlineLevel="0" collapsed="false">
      <c r="A360" s="0" t="n">
        <v>22</v>
      </c>
      <c r="B360" s="19" t="n">
        <v>37226</v>
      </c>
      <c r="J360" s="18" t="n">
        <f aca="false">((J72*$G$16)*(1+$M$14/12)^($A$74-$A72+1))-(J72*$G$16)</f>
        <v>16.2521954533836</v>
      </c>
      <c r="K360" s="18" t="n">
        <f aca="false">((K72*$G$16)*(1+$M$14/12)^($A$74-$A72+1))-(K72*$G$16)</f>
        <v>16.2521954533836</v>
      </c>
      <c r="L360" s="18" t="n">
        <f aca="false">((L72*$G$16)*(1+$M$14/12)^($A$74-$A72+1))-(L72*$G$16)</f>
        <v>16.2521954533836</v>
      </c>
      <c r="M360" s="18" t="n">
        <f aca="false">((M72*$G$16)*(1+$M$14/12)^($A$74-$A72+1))-(M72*$G$16)</f>
        <v>16.2521954533836</v>
      </c>
      <c r="N360" s="18" t="n">
        <f aca="false">((N72*$G$16)*(1+$M$14/12)^($A$76-$A72+1))-(N72*$G$16)</f>
        <v>23.6812180828838</v>
      </c>
      <c r="O360" s="18" t="n">
        <f aca="false">((O72*$G$16)*(1+$M$14/12)^($A$76-$A72+1))-(O72*$G$16)</f>
        <v>23.6812180828838</v>
      </c>
      <c r="P360" s="18" t="n">
        <f aca="false">((P72*$G$16)*(1+$M$14/12)^($A$83-$A72+1))-(P72*$G$16)</f>
        <v>58.0396047341061</v>
      </c>
      <c r="Q360" s="18" t="n">
        <f aca="false">((Q72*$G$16)*(1+$M$14/12)^($A$83-$A72+1))-(Q72*$G$16)</f>
        <v>58.0396047341061</v>
      </c>
      <c r="R360" s="18" t="n">
        <f aca="false">((R72*$G$16)*(1+$M$14/12)^($A$85-$A72+1))-(R72*$G$16)</f>
        <v>71.0540711691126</v>
      </c>
      <c r="S360" s="18" t="n">
        <f aca="false">((S72*$G$16)*(1+$M$14/12)^($A$85-$A72+1))-(S72*$G$16)</f>
        <v>71.0540711691126</v>
      </c>
      <c r="T360" s="18" t="n">
        <f aca="false">((T72*$G$16)*(1+$M$14/12)^($A$85-$A72+1))-(T72*$G$16)</f>
        <v>71.0540711691126</v>
      </c>
      <c r="U360" s="18" t="n">
        <f aca="false">((U72*$G$16)*(1+$M$14/12)^($A$85-$A72+1))-(U72*$G$16)</f>
        <v>71.0540711691126</v>
      </c>
      <c r="V360" s="18" t="n">
        <f aca="false">((V72*$G$16)*(1+$M$14/12)^($A$88-$A72+1))-(V72*$G$16)</f>
        <v>86.3734133901817</v>
      </c>
      <c r="W360" s="18" t="n">
        <f aca="false">((W72*$G$16)*(1+$M$14/12)^($A$88-$A72+1))-(W72*$G$16)</f>
        <v>86.3734133901817</v>
      </c>
    </row>
    <row r="361" customFormat="false" ht="12.75" hidden="false" customHeight="false" outlineLevel="0" collapsed="false">
      <c r="A361" s="0" t="n">
        <v>23</v>
      </c>
      <c r="B361" s="19" t="n">
        <v>37257</v>
      </c>
      <c r="J361" s="18" t="n">
        <f aca="false">((J73*$G$16)*(1+$M$14/12)^($A$74-$A73+1))-(J73*$G$16)</f>
        <v>67.4966407264556</v>
      </c>
      <c r="K361" s="18" t="n">
        <f aca="false">((K73*$G$16)*(1+$M$14/12)^($A$74-$A73+1))-(K73*$G$16)</f>
        <v>67.4966407264556</v>
      </c>
      <c r="L361" s="18" t="n">
        <f aca="false">((L73*$G$16)*(1+$M$14/12)^($A$74-$A73+1))-(L73*$G$16)</f>
        <v>67.4966407264556</v>
      </c>
      <c r="M361" s="18" t="n">
        <f aca="false">((M73*$G$16)*(1+$M$14/12)^($A$74-$A73+1))-(M73*$G$16)</f>
        <v>67.4966407264556</v>
      </c>
      <c r="N361" s="18" t="n">
        <f aca="false">((N73*$G$16)*(1+$M$14/12)^($A$76-$A73+1))-(N73*$G$16)</f>
        <v>18.8885154936602</v>
      </c>
      <c r="O361" s="18" t="n">
        <f aca="false">((O73*$G$16)*(1+$M$14/12)^($A$76-$A73+1))-(O73*$G$16)</f>
        <v>18.8885154936602</v>
      </c>
      <c r="P361" s="18" t="n">
        <f aca="false">((P73*$G$16)*(1+$M$14/12)^($A$83-$A73+1))-(P73*$G$16)</f>
        <v>53.0433252475782</v>
      </c>
      <c r="Q361" s="18" t="n">
        <f aca="false">((Q73*$G$16)*(1+$M$14/12)^($A$83-$A73+1))-(Q73*$G$16)</f>
        <v>53.0433252475782</v>
      </c>
      <c r="R361" s="18" t="n">
        <f aca="false">((R73*$G$16)*(1+$M$14/12)^($A$85-$A73+1))-(R73*$G$16)</f>
        <v>65.7804112595012</v>
      </c>
      <c r="S361" s="18" t="n">
        <f aca="false">((S73*$G$16)*(1+$M$14/12)^($A$85-$A73+1))-(S73*$G$16)</f>
        <v>65.7804112595012</v>
      </c>
      <c r="T361" s="18" t="n">
        <f aca="false">((T73*$G$16)*(1+$M$14/12)^($A$85-$A73+1))-(T73*$G$16)</f>
        <v>65.7804112595012</v>
      </c>
      <c r="U361" s="18" t="n">
        <f aca="false">((U73*$G$16)*(1+$M$14/12)^($A$85-$A73+1))-(U73*$G$16)</f>
        <v>65.7804112595012</v>
      </c>
      <c r="V361" s="18" t="n">
        <f aca="false">((V73*$G$16)*(1+$M$14/12)^($A$88-$A73+1))-(V73*$G$16)</f>
        <v>81.0474979906996</v>
      </c>
      <c r="W361" s="18" t="n">
        <f aca="false">((W73*$G$16)*(1+$M$14/12)^($A$88-$A73+1))-(W73*$G$16)</f>
        <v>81.0474979906996</v>
      </c>
    </row>
    <row r="362" customFormat="false" ht="12.75" hidden="false" customHeight="false" outlineLevel="0" collapsed="false">
      <c r="A362" s="0" t="n">
        <v>24</v>
      </c>
      <c r="B362" s="19" t="n">
        <v>37288</v>
      </c>
      <c r="N362" s="18" t="n">
        <f aca="false">((N74*$G$16)*(1+$M$14/12)^($A$76-$A74+1))-(N74*$G$16)</f>
        <v>16.1352731839347</v>
      </c>
      <c r="O362" s="18" t="n">
        <f aca="false">((O74*$G$16)*(1+$M$14/12)^($A$76-$A74+1))-(O74*$G$16)</f>
        <v>16.1352731839347</v>
      </c>
      <c r="P362" s="18" t="n">
        <f aca="false">((P74*$G$16)*(1+$M$14/12)^($A$83-$A74+1))-(P74*$G$16)</f>
        <v>48.0766492196254</v>
      </c>
      <c r="Q362" s="18" t="n">
        <f aca="false">((Q74*$G$16)*(1+$M$14/12)^($A$83-$A74+1))-(Q74*$G$16)</f>
        <v>48.0766492196254</v>
      </c>
      <c r="R362" s="18" t="n">
        <f aca="false">((R74*$G$16)*(1+$M$14/12)^($A$85-$A74+1))-(R74*$G$16)</f>
        <v>60.5379983153756</v>
      </c>
      <c r="S362" s="18" t="n">
        <f aca="false">((S74*$G$16)*(1+$M$14/12)^($A$85-$A74+1))-(S74*$G$16)</f>
        <v>60.5379983153756</v>
      </c>
      <c r="T362" s="18" t="n">
        <f aca="false">((T74*$G$16)*(1+$M$14/12)^($A$85-$A74+1))-(T74*$G$16)</f>
        <v>60.5379983153756</v>
      </c>
      <c r="U362" s="18" t="n">
        <f aca="false">((U74*$G$16)*(1+$M$14/12)^($A$85-$A74+1))-(U74*$G$16)</f>
        <v>60.5379983153756</v>
      </c>
      <c r="V362" s="18" t="n">
        <f aca="false">((V74*$G$16)*(1+$M$14/12)^($A$88-$A74+1))-(V74*$G$16)</f>
        <v>75.7531391757375</v>
      </c>
      <c r="W362" s="18" t="n">
        <f aca="false">((W74*$G$16)*(1+$M$14/12)^($A$88-$A74+1))-(W74*$G$16)</f>
        <v>75.7531391757375</v>
      </c>
    </row>
    <row r="363" customFormat="false" ht="12.75" hidden="false" customHeight="false" outlineLevel="0" collapsed="false">
      <c r="A363" s="0" t="n">
        <v>25</v>
      </c>
      <c r="B363" s="19" t="n">
        <v>37316</v>
      </c>
      <c r="N363" s="18" t="n">
        <f aca="false">((N75*$G$16)*(1+$M$14/12)^($A$76-$A75+1))-(N75*$G$16)</f>
        <v>67.0303426903492</v>
      </c>
      <c r="O363" s="18" t="n">
        <f aca="false">((O75*$G$16)*(1+$M$14/12)^($A$76-$A75+1))-(O75*$G$16)</f>
        <v>67.0303426903492</v>
      </c>
      <c r="P363" s="18" t="n">
        <f aca="false">((P75*$G$16)*(1+$M$14/12)^($A$83-$A75+1))-(P75*$G$16)</f>
        <v>43.1394012467774</v>
      </c>
      <c r="Q363" s="18" t="n">
        <f aca="false">((Q75*$G$16)*(1+$M$14/12)^($A$83-$A75+1))-(Q75*$G$16)</f>
        <v>43.1394012467774</v>
      </c>
      <c r="R363" s="18" t="n">
        <f aca="false">((R75*$G$16)*(1+$M$14/12)^($A$85-$A75+1))-(R75*$G$16)</f>
        <v>55.3266471953217</v>
      </c>
      <c r="S363" s="18" t="n">
        <f aca="false">((S75*$G$16)*(1+$M$14/12)^($A$85-$A75+1))-(S75*$G$16)</f>
        <v>55.3266471953217</v>
      </c>
      <c r="T363" s="18" t="n">
        <f aca="false">((T75*$G$16)*(1+$M$14/12)^($A$85-$A75+1))-(T75*$G$16)</f>
        <v>55.3266471953217</v>
      </c>
      <c r="U363" s="18" t="n">
        <f aca="false">((U75*$G$16)*(1+$M$14/12)^($A$85-$A75+1))-(U75*$G$16)</f>
        <v>55.3266471953217</v>
      </c>
      <c r="V363" s="18" t="n">
        <f aca="false">((V75*$G$16)*(1+$M$14/12)^($A$88-$A75+1))-(V75*$G$16)</f>
        <v>70.4901499693577</v>
      </c>
      <c r="W363" s="18" t="n">
        <f aca="false">((W75*$G$16)*(1+$M$14/12)^($A$88-$A75+1))-(W75*$G$16)</f>
        <v>70.4901499693577</v>
      </c>
    </row>
    <row r="364" customFormat="false" ht="12.75" hidden="false" customHeight="false" outlineLevel="0" collapsed="false">
      <c r="A364" s="0" t="n">
        <v>26</v>
      </c>
      <c r="B364" s="19" t="n">
        <v>37347</v>
      </c>
      <c r="P364" s="18" t="n">
        <f aca="false">((P76*$G$16)*(1+$M$14/12)^($A$83-$A76+1))-(P76*$G$16)</f>
        <v>38.2314069648473</v>
      </c>
      <c r="Q364" s="18" t="n">
        <f aca="false">((Q76*$G$16)*(1+$M$14/12)^($A$83-$A76+1))-(Q76*$G$16)</f>
        <v>38.2314069648473</v>
      </c>
      <c r="R364" s="18" t="n">
        <f aca="false">((R76*$G$16)*(1+$M$14/12)^($A$85-$A76+1))-(R76*$G$16)</f>
        <v>50.1461738549073</v>
      </c>
      <c r="S364" s="18" t="n">
        <f aca="false">((S76*$G$16)*(1+$M$14/12)^($A$85-$A76+1))-(S76*$G$16)</f>
        <v>50.1461738549073</v>
      </c>
      <c r="T364" s="18" t="n">
        <f aca="false">((T76*$G$16)*(1+$M$14/12)^($A$85-$A76+1))-(T76*$G$16)</f>
        <v>50.1461738549073</v>
      </c>
      <c r="U364" s="18" t="n">
        <f aca="false">((U76*$G$16)*(1+$M$14/12)^($A$85-$A76+1))-(U76*$G$16)</f>
        <v>50.1461738549073</v>
      </c>
      <c r="V364" s="18" t="n">
        <f aca="false">((V76*$G$16)*(1+$M$14/12)^($A$88-$A76+1))-(V76*$G$16)</f>
        <v>65.2583445034735</v>
      </c>
      <c r="W364" s="18" t="n">
        <f aca="false">((W76*$G$16)*(1+$M$14/12)^($A$88-$A76+1))-(W76*$G$16)</f>
        <v>65.2583445034735</v>
      </c>
    </row>
    <row r="365" customFormat="false" ht="12.75" hidden="false" customHeight="false" outlineLevel="0" collapsed="false">
      <c r="A365" s="0" t="n">
        <v>27</v>
      </c>
      <c r="B365" s="19" t="n">
        <v>37377</v>
      </c>
      <c r="P365" s="18" t="n">
        <f aca="false">((P77*$G$16)*(1+$M$14/12)^($A$83-$A77+1))-(P77*$G$16)</f>
        <v>33.3524930427737</v>
      </c>
      <c r="Q365" s="18" t="n">
        <f aca="false">((Q77*$G$16)*(1+$M$14/12)^($A$83-$A77+1))-(Q77*$G$16)</f>
        <v>33.3524930427737</v>
      </c>
      <c r="R365" s="18" t="n">
        <f aca="false">((R77*$G$16)*(1+$M$14/12)^($A$85-$A77+1))-(R77*$G$16)</f>
        <v>44.9963953401817</v>
      </c>
      <c r="S365" s="18" t="n">
        <f aca="false">((S77*$G$16)*(1+$M$14/12)^($A$85-$A77+1))-(S77*$G$16)</f>
        <v>44.9963953401817</v>
      </c>
      <c r="T365" s="18" t="n">
        <f aca="false">((T77*$G$16)*(1+$M$14/12)^($A$85-$A77+1))-(T77*$G$16)</f>
        <v>44.9963953401817</v>
      </c>
      <c r="U365" s="18" t="n">
        <f aca="false">((U77*$G$16)*(1+$M$14/12)^($A$85-$A77+1))-(U77*$G$16)</f>
        <v>44.9963953401817</v>
      </c>
      <c r="V365" s="18" t="n">
        <f aca="false">((V77*$G$16)*(1+$M$14/12)^($A$88-$A77+1))-(V77*$G$16)</f>
        <v>60.0575380112854</v>
      </c>
      <c r="W365" s="18" t="n">
        <f aca="false">((W77*$G$16)*(1+$M$14/12)^($A$88-$A77+1))-(W77*$G$16)</f>
        <v>60.0575380112854</v>
      </c>
    </row>
    <row r="366" customFormat="false" ht="12.75" hidden="false" customHeight="false" outlineLevel="0" collapsed="false">
      <c r="A366" s="0" t="n">
        <v>28</v>
      </c>
      <c r="B366" s="19" t="n">
        <v>37408</v>
      </c>
      <c r="P366" s="18" t="n">
        <f aca="false">((P78*$G$16)*(1+$M$14/12)^($A$83-$A78+1))-(P78*$G$16)</f>
        <v>28.5024871764987</v>
      </c>
      <c r="Q366" s="18" t="n">
        <f aca="false">((Q78*$G$16)*(1+$M$14/12)^($A$83-$A78+1))-(Q78*$G$16)</f>
        <v>28.5024871764987</v>
      </c>
      <c r="R366" s="18" t="n">
        <f aca="false">((R78*$G$16)*(1+$M$14/12)^($A$85-$A78+1))-(R78*$G$16)</f>
        <v>39.877129781215</v>
      </c>
      <c r="S366" s="18" t="n">
        <f aca="false">((S78*$G$16)*(1+$M$14/12)^($A$85-$A78+1))-(S78*$G$16)</f>
        <v>39.877129781215</v>
      </c>
      <c r="T366" s="18" t="n">
        <f aca="false">((T78*$G$16)*(1+$M$14/12)^($A$85-$A78+1))-(T78*$G$16)</f>
        <v>39.877129781215</v>
      </c>
      <c r="U366" s="18" t="n">
        <f aca="false">((U78*$G$16)*(1+$M$14/12)^($A$85-$A78+1))-(U78*$G$16)</f>
        <v>39.877129781215</v>
      </c>
      <c r="V366" s="18" t="n">
        <f aca="false">((V78*$G$16)*(1+$M$14/12)^($A$88-$A78+1))-(V78*$G$16)</f>
        <v>54.8875468207556</v>
      </c>
      <c r="W366" s="18" t="n">
        <f aca="false">((W78*$G$16)*(1+$M$14/12)^($A$88-$A78+1))-(W78*$G$16)</f>
        <v>54.8875468207556</v>
      </c>
    </row>
    <row r="367" customFormat="false" ht="12.75" hidden="false" customHeight="false" outlineLevel="0" collapsed="false">
      <c r="A367" s="0" t="n">
        <v>29</v>
      </c>
      <c r="B367" s="19" t="n">
        <v>37438</v>
      </c>
      <c r="P367" s="18" t="n">
        <f aca="false">((P79*$G$16)*(1+$M$14/12)^($A$83-$A79+1))-(P79*$G$16)</f>
        <v>23.6812180828838</v>
      </c>
      <c r="Q367" s="18" t="n">
        <f aca="false">((Q79*$G$16)*(1+$M$14/12)^($A$83-$A79+1))-(Q79*$G$16)</f>
        <v>23.6812180828838</v>
      </c>
      <c r="R367" s="18" t="n">
        <f aca="false">((R79*$G$16)*(1+$M$14/12)^($A$85-$A79+1))-(R79*$G$16)</f>
        <v>34.7881963856746</v>
      </c>
      <c r="S367" s="18" t="n">
        <f aca="false">((S79*$G$16)*(1+$M$14/12)^($A$85-$A79+1))-(S79*$G$16)</f>
        <v>34.7881963856746</v>
      </c>
      <c r="T367" s="18" t="n">
        <f aca="false">((T79*$G$16)*(1+$M$14/12)^($A$85-$A79+1))-(T79*$G$16)</f>
        <v>34.7881963856746</v>
      </c>
      <c r="U367" s="18" t="n">
        <f aca="false">((U79*$G$16)*(1+$M$14/12)^($A$85-$A79+1))-(U79*$G$16)</f>
        <v>34.7881963856746</v>
      </c>
      <c r="V367" s="18" t="n">
        <f aca="false">((V79*$G$16)*(1+$M$14/12)^($A$88-$A79+1))-(V79*$G$16)</f>
        <v>49.7481883481223</v>
      </c>
      <c r="W367" s="18" t="n">
        <f aca="false">((W79*$G$16)*(1+$M$14/12)^($A$88-$A79+1))-(W79*$G$16)</f>
        <v>49.7481883481223</v>
      </c>
    </row>
    <row r="368" customFormat="false" ht="12.75" hidden="false" customHeight="false" outlineLevel="0" collapsed="false">
      <c r="A368" s="0" t="n">
        <v>30</v>
      </c>
      <c r="B368" s="19" t="n">
        <v>37469</v>
      </c>
      <c r="P368" s="18" t="n">
        <f aca="false">((P80*$G$16)*(1+$M$14/12)^($A$83-$A80+1))-(P80*$G$16)</f>
        <v>18.8885154936602</v>
      </c>
      <c r="Q368" s="18" t="n">
        <f aca="false">((Q80*$G$16)*(1+$M$14/12)^($A$83-$A80+1))-(Q80*$G$16)</f>
        <v>18.8885154936602</v>
      </c>
      <c r="R368" s="18" t="n">
        <f aca="false">((R80*$G$16)*(1+$M$14/12)^($A$85-$A80+1))-(R80*$G$16)</f>
        <v>29.7294154324408</v>
      </c>
      <c r="S368" s="18" t="n">
        <f aca="false">((S80*$G$16)*(1+$M$14/12)^($A$85-$A80+1))-(S80*$G$16)</f>
        <v>29.7294154324408</v>
      </c>
      <c r="T368" s="18" t="n">
        <f aca="false">((T80*$G$16)*(1+$M$14/12)^($A$85-$A80+1))-(T80*$G$16)</f>
        <v>29.7294154324408</v>
      </c>
      <c r="U368" s="18" t="n">
        <f aca="false">((U80*$G$16)*(1+$M$14/12)^($A$85-$A80+1))-(U80*$G$16)</f>
        <v>29.7294154324408</v>
      </c>
      <c r="V368" s="18" t="n">
        <f aca="false">((V80*$G$16)*(1+$M$14/12)^($A$88-$A80+1))-(V80*$G$16)</f>
        <v>44.6392810914501</v>
      </c>
      <c r="W368" s="18" t="n">
        <f aca="false">((W80*$G$16)*(1+$M$14/12)^($A$88-$A80+1))-(W80*$G$16)</f>
        <v>44.6392810914501</v>
      </c>
    </row>
    <row r="369" customFormat="false" ht="12.75" hidden="false" customHeight="false" outlineLevel="0" collapsed="false">
      <c r="A369" s="0" t="n">
        <v>31</v>
      </c>
      <c r="B369" s="19" t="n">
        <v>37500</v>
      </c>
      <c r="P369" s="18" t="n">
        <f aca="false">((P81*$G$16)*(1+$M$14/12)^($A$83-$A81+1))-(P81*$G$16)</f>
        <v>16.1352731839347</v>
      </c>
      <c r="Q369" s="18" t="n">
        <f aca="false">((Q81*$G$16)*(1+$M$14/12)^($A$83-$A81+1))-(Q81*$G$16)</f>
        <v>16.1352731839347</v>
      </c>
      <c r="R369" s="18" t="n">
        <f aca="false">((R81*$G$16)*(1+$M$14/12)^($A$85-$A81+1))-(R81*$G$16)</f>
        <v>24.7006082652596</v>
      </c>
      <c r="S369" s="18" t="n">
        <f aca="false">((S81*$G$16)*(1+$M$14/12)^($A$85-$A81+1))-(S81*$G$16)</f>
        <v>24.7006082652596</v>
      </c>
      <c r="T369" s="18" t="n">
        <f aca="false">((T81*$G$16)*(1+$M$14/12)^($A$85-$A81+1))-(T81*$G$16)</f>
        <v>24.7006082652596</v>
      </c>
      <c r="U369" s="18" t="n">
        <f aca="false">((U81*$G$16)*(1+$M$14/12)^($A$85-$A81+1))-(U81*$G$16)</f>
        <v>24.7006082652596</v>
      </c>
      <c r="V369" s="18" t="n">
        <f aca="false">((V81*$G$16)*(1+$M$14/12)^($A$88-$A81+1))-(V81*$G$16)</f>
        <v>39.5606446242211</v>
      </c>
      <c r="W369" s="18" t="n">
        <f aca="false">((W81*$G$16)*(1+$M$14/12)^($A$88-$A81+1))-(W81*$G$16)</f>
        <v>39.5606446242211</v>
      </c>
    </row>
    <row r="370" customFormat="false" ht="12.75" hidden="false" customHeight="false" outlineLevel="0" collapsed="false">
      <c r="A370" s="0" t="n">
        <v>32</v>
      </c>
      <c r="B370" s="19" t="n">
        <v>37530</v>
      </c>
      <c r="P370" s="18" t="n">
        <f aca="false">((P82*$G$16)*(1+$M$14/12)^($A$83-$A82+1))-(P82*$G$16)</f>
        <v>67.0303426903492</v>
      </c>
      <c r="Q370" s="18" t="n">
        <f aca="false">((Q82*$G$16)*(1+$M$14/12)^($A$83-$A82+1))-(Q82*$G$16)</f>
        <v>67.0303426903492</v>
      </c>
      <c r="R370" s="18" t="n">
        <f aca="false">((R82*$G$16)*(1+$M$14/12)^($A$85-$A82+1))-(R82*$G$16)</f>
        <v>19.7015972864336</v>
      </c>
      <c r="S370" s="18" t="n">
        <f aca="false">((S82*$G$16)*(1+$M$14/12)^($A$85-$A82+1))-(S82*$G$16)</f>
        <v>19.7015972864336</v>
      </c>
      <c r="T370" s="18" t="n">
        <f aca="false">((T82*$G$16)*(1+$M$14/12)^($A$85-$A82+1))-(T82*$G$16)</f>
        <v>21.1088542354646</v>
      </c>
      <c r="U370" s="18" t="n">
        <f aca="false">((U82*$G$16)*(1+$M$14/12)^($A$85-$A82+1))-(U82*$G$16)</f>
        <v>21.1088542354646</v>
      </c>
      <c r="V370" s="18" t="n">
        <f aca="false">((V82*$G$16)*(1+$M$14/12)^($A$88-$A82+1))-(V82*$G$16)</f>
        <v>34.5120995889629</v>
      </c>
      <c r="W370" s="18" t="n">
        <f aca="false">((W82*$G$16)*(1+$M$14/12)^($A$88-$A82+1))-(W82*$G$16)</f>
        <v>34.5120995889629</v>
      </c>
    </row>
    <row r="371" customFormat="false" ht="12.75" hidden="false" customHeight="false" outlineLevel="0" collapsed="false">
      <c r="A371" s="0" t="n">
        <v>33</v>
      </c>
      <c r="B371" s="19" t="n">
        <v>37561</v>
      </c>
      <c r="R371" s="18" t="n">
        <f aca="false">((R83*$G$16)*(1+$M$14/12)^($A$85-$A83+1))-(R83*$G$16)</f>
        <v>16.8368068006276</v>
      </c>
      <c r="S371" s="18" t="n">
        <f aca="false">((S83*$G$16)*(1+$M$14/12)^($A$85-$A83+1))-(S83*$G$16)</f>
        <v>16.8368068006276</v>
      </c>
      <c r="T371" s="18" t="n">
        <f aca="false">((T83*$G$16)*(1+$M$14/12)^($A$85-$A83+1))-(T83*$G$16)</f>
        <v>61.0334246522748</v>
      </c>
      <c r="U371" s="18" t="n">
        <f aca="false">((U83*$G$16)*(1+$M$14/12)^($A$85-$A83+1))-(U83*$G$16)</f>
        <v>61.0334246522748</v>
      </c>
      <c r="V371" s="18" t="n">
        <f aca="false">((V83*$G$16)*(1+$M$14/12)^($A$88-$A83+1))-(V83*$G$16)</f>
        <v>29.4934676909134</v>
      </c>
      <c r="W371" s="18" t="n">
        <f aca="false">((W83*$G$16)*(1+$M$14/12)^($A$88-$A83+1))-(W83*$G$16)</f>
        <v>29.4934676909134</v>
      </c>
    </row>
    <row r="372" customFormat="false" ht="12.75" hidden="false" customHeight="false" outlineLevel="0" collapsed="false">
      <c r="A372" s="0" t="n">
        <v>34</v>
      </c>
      <c r="B372" s="19" t="n">
        <v>37591</v>
      </c>
      <c r="R372" s="18" t="n">
        <f aca="false">((R84*$G$16)*(1+$M$14/12)^($A$85-$A84+1))-(R84*$G$16)</f>
        <v>69.9447054160164</v>
      </c>
      <c r="S372" s="18" t="n">
        <f aca="false">((S84*$G$16)*(1+$M$14/12)^($A$85-$A84+1))-(S84*$G$16)</f>
        <v>69.9447054160164</v>
      </c>
      <c r="T372" s="18" t="n">
        <f aca="false">((T84*$G$16)*(1+$M$14/12)^($A$85-$A84+1))-(T84*$G$16)</f>
        <v>41.9668232496097</v>
      </c>
      <c r="U372" s="18" t="n">
        <f aca="false">((U84*$G$16)*(1+$M$14/12)^($A$85-$A84+1))-(U84*$G$16)</f>
        <v>41.9668232496097</v>
      </c>
      <c r="V372" s="18" t="n">
        <f aca="false">((V84*$G$16)*(1+$M$14/12)^($A$88-$A84+1))-(V84*$G$16)</f>
        <v>24.5045716917258</v>
      </c>
      <c r="W372" s="18" t="n">
        <f aca="false">((W84*$G$16)*(1+$M$14/12)^($A$88-$A84+1))-(W84*$G$16)</f>
        <v>24.5045716917258</v>
      </c>
    </row>
    <row r="373" customFormat="false" ht="12.75" hidden="false" customHeight="false" outlineLevel="0" collapsed="false">
      <c r="A373" s="0" t="n">
        <v>35</v>
      </c>
      <c r="B373" s="19" t="n">
        <v>37622</v>
      </c>
      <c r="V373" s="18" t="n">
        <f aca="false">((V85*$G$16)*(1+$M$14/12)^($A$88-$A85+1))-(V85*$G$16)</f>
        <v>19.545235403208</v>
      </c>
      <c r="W373" s="18" t="n">
        <f aca="false">((W85*$G$16)*(1+$M$14/12)^($A$88-$A85+1))-(W85*$G$16)</f>
        <v>19.545235403208</v>
      </c>
    </row>
    <row r="374" customFormat="false" ht="12.75" hidden="false" customHeight="false" outlineLevel="0" collapsed="false">
      <c r="A374" s="0" t="n">
        <v>36</v>
      </c>
      <c r="B374" s="19" t="n">
        <v>37653</v>
      </c>
      <c r="V374" s="18" t="n">
        <f aca="false">((V86*$G$16)*(1+$M$14/12)^($A$88-$A86+1))-(V86*$G$16)</f>
        <v>16.696500077289</v>
      </c>
      <c r="W374" s="18" t="n">
        <f aca="false">((W86*$G$16)*(1+$M$14/12)^($A$88-$A86+1))-(W86*$G$16)</f>
        <v>16.696500077289</v>
      </c>
    </row>
    <row r="375" customFormat="false" ht="12.75" hidden="false" customHeight="false" outlineLevel="0" collapsed="false">
      <c r="A375" s="0" t="n">
        <v>37</v>
      </c>
      <c r="B375" s="19" t="n">
        <v>37681</v>
      </c>
      <c r="V375" s="18" t="n">
        <f aca="false">((V87*$G$16)*(1+$M$14/12)^($A$88-$A87+1))-(V87*$G$16)</f>
        <v>69.3618328708826</v>
      </c>
      <c r="W375" s="18" t="n">
        <f aca="false">((W87*$G$16)*(1+$M$14/12)^($A$88-$A87+1))-(W87*$G$16)</f>
        <v>69.3618328708826</v>
      </c>
    </row>
    <row r="376" customFormat="false" ht="12.75" hidden="false" customHeight="false" outlineLevel="0" collapsed="false">
      <c r="A376" s="0" t="n">
        <v>38</v>
      </c>
      <c r="B376" s="19" t="n">
        <v>37712</v>
      </c>
    </row>
    <row r="377" customFormat="false" ht="12.75" hidden="false" customHeight="false" outlineLevel="0" collapsed="false">
      <c r="A377" s="0" t="n">
        <v>39</v>
      </c>
      <c r="B377" s="19" t="n">
        <v>37742</v>
      </c>
    </row>
    <row r="378" customFormat="false" ht="12.75" hidden="false" customHeight="false" outlineLevel="0" collapsed="false">
      <c r="A378" s="0" t="n">
        <v>40</v>
      </c>
      <c r="B378" s="19" t="n">
        <v>37773</v>
      </c>
    </row>
    <row r="379" customFormat="false" ht="12.75" hidden="false" customHeight="false" outlineLevel="0" collapsed="false">
      <c r="A379" s="0" t="n">
        <v>41</v>
      </c>
      <c r="B379" s="19" t="n">
        <v>37803</v>
      </c>
    </row>
    <row r="380" customFormat="false" ht="12.75" hidden="false" customHeight="false" outlineLevel="0" collapsed="false">
      <c r="A380" s="0" t="n">
        <v>42</v>
      </c>
      <c r="B380" s="19" t="n">
        <v>37834</v>
      </c>
    </row>
    <row r="381" customFormat="false" ht="12.75" hidden="false" customHeight="false" outlineLevel="0" collapsed="false">
      <c r="A381" s="0" t="n">
        <v>43</v>
      </c>
      <c r="B381" s="19" t="n">
        <v>37865</v>
      </c>
    </row>
    <row r="382" customFormat="false" ht="12.75" hidden="false" customHeight="false" outlineLevel="0" collapsed="false">
      <c r="A382" s="0" t="n">
        <v>44</v>
      </c>
      <c r="B382" s="19" t="n">
        <v>37895</v>
      </c>
    </row>
    <row r="383" customFormat="false" ht="12.75" hidden="false" customHeight="false" outlineLevel="0" collapsed="false">
      <c r="A383" s="0" t="n">
        <v>45</v>
      </c>
      <c r="B383" s="19" t="n">
        <v>37926</v>
      </c>
    </row>
    <row r="384" customFormat="false" ht="12.75" hidden="false" customHeight="false" outlineLevel="0" collapsed="false">
      <c r="A384" s="0" t="n">
        <v>46</v>
      </c>
      <c r="B384" s="19" t="n">
        <v>37956</v>
      </c>
    </row>
    <row r="385" customFormat="false" ht="12.75" hidden="false" customHeight="false" outlineLevel="0" collapsed="false">
      <c r="B385" s="46" t="s">
        <v>63</v>
      </c>
      <c r="C385" s="46"/>
      <c r="D385" s="47" t="n">
        <f aca="false">SUM(D339:D384)</f>
        <v>809.725551412846</v>
      </c>
      <c r="E385" s="47" t="n">
        <f aca="false">SUM(E339:E384)</f>
        <v>652.549577036594</v>
      </c>
      <c r="F385" s="47" t="n">
        <f aca="false">SUM(F339:F384)</f>
        <v>816.51095615776</v>
      </c>
      <c r="G385" s="47" t="n">
        <f aca="false">SUM(G339:G384)</f>
        <v>816.51095615776</v>
      </c>
      <c r="H385" s="47" t="n">
        <f aca="false">SUM(H339:H384)</f>
        <v>823.715854510179</v>
      </c>
      <c r="I385" s="47" t="n">
        <f aca="false">SUM(I339:I384)</f>
        <v>823.715854510179</v>
      </c>
      <c r="J385" s="47" t="n">
        <f aca="false">SUM(J339:J384)</f>
        <v>1065.9543654297</v>
      </c>
      <c r="K385" s="47" t="n">
        <f aca="false">SUM(K339:K384)</f>
        <v>1065.9543654297</v>
      </c>
      <c r="L385" s="47" t="n">
        <f aca="false">SUM(L339:L384)</f>
        <v>1065.9543654297</v>
      </c>
      <c r="M385" s="47" t="n">
        <f aca="false">SUM(M339:M384)</f>
        <v>1065.9543654297</v>
      </c>
      <c r="N385" s="47" t="n">
        <f aca="false">SUM(N339:N384)</f>
        <v>1066.66615413117</v>
      </c>
      <c r="O385" s="47" t="n">
        <f aca="false">SUM(O339:O384)</f>
        <v>1066.66615413117</v>
      </c>
      <c r="P385" s="47" t="n">
        <f aca="false">SUM(P339:P384)</f>
        <v>1094.3097455883</v>
      </c>
      <c r="Q385" s="47" t="n">
        <f aca="false">SUM(Q339:Q384)</f>
        <v>1094.3097455883</v>
      </c>
      <c r="R385" s="47" t="n">
        <f aca="false">SUM(R339:R384)</f>
        <v>1255.67569363285</v>
      </c>
      <c r="S385" s="47" t="n">
        <f aca="false">SUM(S339:S384)</f>
        <v>1255.67569363285</v>
      </c>
      <c r="T385" s="47" t="n">
        <f aca="false">SUM(T339:T384)</f>
        <v>1324.98304861549</v>
      </c>
      <c r="U385" s="47" t="n">
        <f aca="false">SUM(U339:U384)</f>
        <v>1324.98304861549</v>
      </c>
      <c r="V385" s="47" t="n">
        <f aca="false">SUM(V339:V384)</f>
        <v>1270.82144280969</v>
      </c>
      <c r="W385" s="47" t="n">
        <f aca="false">SUM(W339:W384)</f>
        <v>1270.82144280969</v>
      </c>
    </row>
    <row r="388" customFormat="false" ht="12.75" hidden="false" customHeight="false" outlineLevel="0" collapsed="false">
      <c r="B388" s="0" t="s">
        <v>65</v>
      </c>
    </row>
    <row r="390" customFormat="false" ht="12.75" hidden="false" customHeight="false" outlineLevel="0" collapsed="false">
      <c r="A390" s="0" t="n">
        <v>1</v>
      </c>
      <c r="B390" s="19" t="n">
        <v>36586</v>
      </c>
      <c r="D390" s="1" t="n">
        <f aca="false">D51*$M$17</f>
        <v>590.8</v>
      </c>
      <c r="E390" s="1" t="n">
        <f aca="false">E51*$M$17</f>
        <v>0</v>
      </c>
      <c r="F390" s="1" t="n">
        <f aca="false">F51*$M$17</f>
        <v>0</v>
      </c>
      <c r="G390" s="1" t="n">
        <f aca="false">G51*$M$17</f>
        <v>0</v>
      </c>
      <c r="H390" s="1" t="n">
        <f aca="false">H51*$M$17</f>
        <v>0</v>
      </c>
      <c r="I390" s="1" t="n">
        <f aca="false">I51*$M$17</f>
        <v>0</v>
      </c>
      <c r="J390" s="1" t="n">
        <f aca="false">J51*$M$17</f>
        <v>0</v>
      </c>
      <c r="K390" s="1" t="n">
        <f aca="false">K51*$M$17</f>
        <v>0</v>
      </c>
      <c r="L390" s="1" t="n">
        <f aca="false">L51*$M$17</f>
        <v>0</v>
      </c>
      <c r="M390" s="1" t="n">
        <f aca="false">M51*$M$17</f>
        <v>0</v>
      </c>
      <c r="N390" s="1" t="n">
        <f aca="false">N51*$M$17</f>
        <v>0</v>
      </c>
      <c r="O390" s="1" t="n">
        <f aca="false">O51*$M$17</f>
        <v>0</v>
      </c>
      <c r="P390" s="1" t="n">
        <f aca="false">P51*$M$17</f>
        <v>0</v>
      </c>
      <c r="Q390" s="1" t="n">
        <f aca="false">Q51*$M$17</f>
        <v>0</v>
      </c>
      <c r="R390" s="1" t="n">
        <f aca="false">R51*$M$17</f>
        <v>0</v>
      </c>
      <c r="S390" s="1" t="n">
        <f aca="false">S51*$M$17</f>
        <v>0</v>
      </c>
      <c r="T390" s="1" t="n">
        <f aca="false">T51*$M$17</f>
        <v>0</v>
      </c>
      <c r="U390" s="1" t="n">
        <f aca="false">U51*$M$17</f>
        <v>0</v>
      </c>
      <c r="V390" s="1" t="n">
        <f aca="false">V51*$M$17</f>
        <v>0</v>
      </c>
      <c r="W390" s="1" t="n">
        <f aca="false">W51*$M$17</f>
        <v>0</v>
      </c>
    </row>
    <row r="391" customFormat="false" ht="12.75" hidden="false" customHeight="false" outlineLevel="0" collapsed="false">
      <c r="A391" s="0" t="n">
        <v>2</v>
      </c>
      <c r="B391" s="19" t="n">
        <v>36617</v>
      </c>
      <c r="D391" s="1" t="n">
        <f aca="false">D52*$M$17</f>
        <v>649.95</v>
      </c>
      <c r="E391" s="1" t="n">
        <f aca="false">E52*$M$17</f>
        <v>484.05</v>
      </c>
      <c r="F391" s="1" t="n">
        <f aca="false">F52*$M$17</f>
        <v>0</v>
      </c>
      <c r="G391" s="1" t="n">
        <f aca="false">G52*$M$17</f>
        <v>0</v>
      </c>
      <c r="H391" s="1" t="n">
        <f aca="false">H52*$M$17</f>
        <v>0</v>
      </c>
      <c r="I391" s="1" t="n">
        <f aca="false">I52*$M$17</f>
        <v>0</v>
      </c>
      <c r="J391" s="1" t="n">
        <f aca="false">J52*$M$17</f>
        <v>303.8</v>
      </c>
      <c r="K391" s="1" t="n">
        <f aca="false">K52*$M$17</f>
        <v>303.8</v>
      </c>
      <c r="L391" s="1" t="n">
        <f aca="false">L52*$M$17</f>
        <v>303.8</v>
      </c>
      <c r="M391" s="1" t="n">
        <f aca="false">M52*$M$17</f>
        <v>303.8</v>
      </c>
      <c r="N391" s="1" t="n">
        <f aca="false">N52*$M$17</f>
        <v>302.05</v>
      </c>
      <c r="O391" s="1" t="n">
        <f aca="false">O52*$M$17</f>
        <v>302.05</v>
      </c>
      <c r="P391" s="1" t="n">
        <f aca="false">P52*$M$17</f>
        <v>302.05</v>
      </c>
      <c r="Q391" s="1" t="n">
        <f aca="false">Q52*$M$17</f>
        <v>302.05</v>
      </c>
      <c r="R391" s="1" t="n">
        <f aca="false">R52*$M$17</f>
        <v>0</v>
      </c>
      <c r="S391" s="1" t="n">
        <f aca="false">S52*$M$17</f>
        <v>0</v>
      </c>
      <c r="T391" s="1" t="n">
        <f aca="false">T52*$M$17</f>
        <v>0</v>
      </c>
      <c r="U391" s="1" t="n">
        <f aca="false">U52*$M$17</f>
        <v>0</v>
      </c>
      <c r="V391" s="1" t="n">
        <f aca="false">V52*$M$17</f>
        <v>0</v>
      </c>
      <c r="W391" s="1" t="n">
        <f aca="false">W52*$M$17</f>
        <v>0</v>
      </c>
    </row>
    <row r="392" customFormat="false" ht="12.75" hidden="false" customHeight="false" outlineLevel="0" collapsed="false">
      <c r="A392" s="0" t="n">
        <v>3</v>
      </c>
      <c r="B392" s="19" t="n">
        <v>36647</v>
      </c>
      <c r="D392" s="1" t="n">
        <f aca="false">D53*$M$17</f>
        <v>649.95</v>
      </c>
      <c r="E392" s="1" t="n">
        <f aca="false">E53*$M$17</f>
        <v>610.75</v>
      </c>
      <c r="F392" s="1" t="n">
        <f aca="false">F53*$M$17</f>
        <v>591.85</v>
      </c>
      <c r="G392" s="1" t="n">
        <f aca="false">G53*$M$17</f>
        <v>591.85</v>
      </c>
      <c r="H392" s="1" t="n">
        <f aca="false">H53*$M$17</f>
        <v>0</v>
      </c>
      <c r="I392" s="1" t="n">
        <f aca="false">I53*$M$17</f>
        <v>0</v>
      </c>
      <c r="J392" s="1" t="n">
        <f aca="false">J53*$M$17</f>
        <v>0</v>
      </c>
      <c r="K392" s="1" t="n">
        <f aca="false">K53*$M$17</f>
        <v>0</v>
      </c>
      <c r="L392" s="1" t="n">
        <f aca="false">L53*$M$17</f>
        <v>0</v>
      </c>
      <c r="M392" s="1" t="n">
        <f aca="false">M53*$M$17</f>
        <v>0</v>
      </c>
      <c r="N392" s="1" t="n">
        <f aca="false">N53*$M$17</f>
        <v>0</v>
      </c>
      <c r="O392" s="1" t="n">
        <f aca="false">O53*$M$17</f>
        <v>0</v>
      </c>
      <c r="P392" s="1" t="n">
        <f aca="false">P53*$M$17</f>
        <v>0</v>
      </c>
      <c r="Q392" s="1" t="n">
        <f aca="false">Q53*$M$17</f>
        <v>0</v>
      </c>
      <c r="R392" s="1" t="n">
        <f aca="false">R53*$M$17</f>
        <v>315</v>
      </c>
      <c r="S392" s="1" t="n">
        <f aca="false">S53*$M$17</f>
        <v>315</v>
      </c>
      <c r="T392" s="1" t="n">
        <f aca="false">T53*$M$17</f>
        <v>315</v>
      </c>
      <c r="U392" s="1" t="n">
        <f aca="false">U53*$M$17</f>
        <v>315</v>
      </c>
      <c r="V392" s="1" t="n">
        <f aca="false">V53*$M$17</f>
        <v>312.55</v>
      </c>
      <c r="W392" s="1" t="n">
        <f aca="false">W53*$M$17</f>
        <v>312.55</v>
      </c>
    </row>
    <row r="393" customFormat="false" ht="12.75" hidden="false" customHeight="false" outlineLevel="0" collapsed="false">
      <c r="A393" s="0" t="n">
        <v>4</v>
      </c>
      <c r="B393" s="19" t="n">
        <v>36678</v>
      </c>
      <c r="D393" s="1" t="n">
        <f aca="false">D54*$M$17</f>
        <v>649.95</v>
      </c>
      <c r="E393" s="1" t="n">
        <f aca="false">E54*$M$17</f>
        <v>610.75</v>
      </c>
      <c r="F393" s="1" t="n">
        <f aca="false">F54*$M$17</f>
        <v>0</v>
      </c>
      <c r="G393" s="1" t="n">
        <f aca="false">G54*$M$17</f>
        <v>0</v>
      </c>
      <c r="H393" s="1" t="n">
        <f aca="false">H54*$M$17</f>
        <v>591.85</v>
      </c>
      <c r="I393" s="1" t="n">
        <f aca="false">I54*$M$17</f>
        <v>591.85</v>
      </c>
      <c r="J393" s="1" t="n">
        <f aca="false">J54*$M$17</f>
        <v>0</v>
      </c>
      <c r="K393" s="1" t="n">
        <f aca="false">K54*$M$17</f>
        <v>0</v>
      </c>
      <c r="L393" s="1" t="n">
        <f aca="false">L54*$M$17</f>
        <v>0</v>
      </c>
      <c r="M393" s="1" t="n">
        <f aca="false">M54*$M$17</f>
        <v>0</v>
      </c>
      <c r="N393" s="1" t="n">
        <f aca="false">N54*$M$17</f>
        <v>0</v>
      </c>
      <c r="O393" s="1" t="n">
        <f aca="false">O54*$M$17</f>
        <v>0</v>
      </c>
      <c r="P393" s="1" t="n">
        <f aca="false">P54*$M$17</f>
        <v>0</v>
      </c>
      <c r="Q393" s="1" t="n">
        <f aca="false">Q54*$M$17</f>
        <v>0</v>
      </c>
      <c r="R393" s="1" t="n">
        <f aca="false">R54*$M$17</f>
        <v>0</v>
      </c>
      <c r="S393" s="1" t="n">
        <f aca="false">S54*$M$17</f>
        <v>0</v>
      </c>
      <c r="T393" s="1" t="n">
        <f aca="false">T54*$M$17</f>
        <v>0</v>
      </c>
      <c r="U393" s="1" t="n">
        <f aca="false">U54*$M$17</f>
        <v>0</v>
      </c>
      <c r="V393" s="1" t="n">
        <f aca="false">V54*$M$17</f>
        <v>0</v>
      </c>
      <c r="W393" s="1" t="n">
        <f aca="false">W54*$M$17</f>
        <v>0</v>
      </c>
    </row>
    <row r="394" customFormat="false" ht="12.75" hidden="false" customHeight="false" outlineLevel="0" collapsed="false">
      <c r="A394" s="0" t="n">
        <v>5</v>
      </c>
      <c r="B394" s="19" t="n">
        <v>36708</v>
      </c>
      <c r="D394" s="1" t="n">
        <f aca="false">D55*$M$17</f>
        <v>649.95</v>
      </c>
      <c r="E394" s="1" t="n">
        <f aca="false">E55*$M$17</f>
        <v>610.75</v>
      </c>
      <c r="F394" s="1" t="n">
        <f aca="false">F55*$M$17</f>
        <v>0</v>
      </c>
      <c r="G394" s="1" t="n">
        <f aca="false">G55*$M$17</f>
        <v>0</v>
      </c>
      <c r="H394" s="1" t="n">
        <f aca="false">H55*$M$17</f>
        <v>0</v>
      </c>
      <c r="I394" s="1" t="n">
        <f aca="false">I55*$M$17</f>
        <v>0</v>
      </c>
      <c r="J394" s="1" t="n">
        <f aca="false">J55*$M$17</f>
        <v>0</v>
      </c>
      <c r="K394" s="1" t="n">
        <f aca="false">K55*$M$17</f>
        <v>0</v>
      </c>
      <c r="L394" s="1" t="n">
        <f aca="false">L55*$M$17</f>
        <v>0</v>
      </c>
      <c r="M394" s="1" t="n">
        <f aca="false">M55*$M$17</f>
        <v>0</v>
      </c>
      <c r="N394" s="1" t="n">
        <f aca="false">N55*$M$17</f>
        <v>0</v>
      </c>
      <c r="O394" s="1" t="n">
        <f aca="false">O55*$M$17</f>
        <v>0</v>
      </c>
      <c r="P394" s="1" t="n">
        <f aca="false">P55*$M$17</f>
        <v>0</v>
      </c>
      <c r="Q394" s="1" t="n">
        <f aca="false">Q55*$M$17</f>
        <v>0</v>
      </c>
      <c r="R394" s="1" t="n">
        <f aca="false">R55*$M$17</f>
        <v>0</v>
      </c>
      <c r="S394" s="1" t="n">
        <f aca="false">S55*$M$17</f>
        <v>0</v>
      </c>
      <c r="T394" s="1" t="n">
        <f aca="false">T55*$M$17</f>
        <v>0</v>
      </c>
      <c r="U394" s="1" t="n">
        <f aca="false">U55*$M$17</f>
        <v>0</v>
      </c>
      <c r="V394" s="1" t="n">
        <f aca="false">V55*$M$17</f>
        <v>0</v>
      </c>
      <c r="W394" s="1" t="n">
        <f aca="false">W55*$M$17</f>
        <v>0</v>
      </c>
    </row>
    <row r="395" customFormat="false" ht="12.75" hidden="false" customHeight="false" outlineLevel="0" collapsed="false">
      <c r="A395" s="0" t="n">
        <v>6</v>
      </c>
      <c r="B395" s="19" t="n">
        <v>36739</v>
      </c>
      <c r="D395" s="1" t="n">
        <f aca="false">D56*$M$17</f>
        <v>649.95</v>
      </c>
      <c r="E395" s="1" t="n">
        <f aca="false">E56*$M$17</f>
        <v>610.75</v>
      </c>
      <c r="F395" s="1" t="n">
        <f aca="false">F56*$M$17</f>
        <v>591.85</v>
      </c>
      <c r="G395" s="1" t="n">
        <f aca="false">G56*$M$17</f>
        <v>591.85</v>
      </c>
      <c r="H395" s="1" t="n">
        <f aca="false">H56*$M$17</f>
        <v>0</v>
      </c>
      <c r="I395" s="1" t="n">
        <f aca="false">I56*$M$17</f>
        <v>0</v>
      </c>
      <c r="J395" s="1" t="n">
        <f aca="false">J56*$M$17</f>
        <v>425.6</v>
      </c>
      <c r="K395" s="1" t="n">
        <f aca="false">K56*$M$17</f>
        <v>425.6</v>
      </c>
      <c r="L395" s="1" t="n">
        <f aca="false">L56*$M$17</f>
        <v>425.6</v>
      </c>
      <c r="M395" s="1" t="n">
        <f aca="false">M56*$M$17</f>
        <v>425.6</v>
      </c>
      <c r="N395" s="1" t="n">
        <f aca="false">N56*$M$17</f>
        <v>0</v>
      </c>
      <c r="O395" s="1" t="n">
        <f aca="false">O56*$M$17</f>
        <v>0</v>
      </c>
      <c r="P395" s="1" t="n">
        <f aca="false">P56*$M$17</f>
        <v>0</v>
      </c>
      <c r="Q395" s="1" t="n">
        <f aca="false">Q56*$M$17</f>
        <v>0</v>
      </c>
      <c r="R395" s="1" t="n">
        <f aca="false">R56*$M$17</f>
        <v>0</v>
      </c>
      <c r="S395" s="1" t="n">
        <f aca="false">S56*$M$17</f>
        <v>0</v>
      </c>
      <c r="T395" s="1" t="n">
        <f aca="false">T56*$M$17</f>
        <v>0</v>
      </c>
      <c r="U395" s="1" t="n">
        <f aca="false">U56*$M$17</f>
        <v>0</v>
      </c>
      <c r="V395" s="1" t="n">
        <f aca="false">V56*$M$17</f>
        <v>0</v>
      </c>
      <c r="W395" s="1" t="n">
        <f aca="false">W56*$M$17</f>
        <v>0</v>
      </c>
    </row>
    <row r="396" customFormat="false" ht="12.75" hidden="false" customHeight="false" outlineLevel="0" collapsed="false">
      <c r="A396" s="0" t="n">
        <v>7</v>
      </c>
      <c r="B396" s="19" t="n">
        <v>36770</v>
      </c>
      <c r="D396" s="1" t="n">
        <f aca="false">D57*$M$17</f>
        <v>649.95</v>
      </c>
      <c r="E396" s="1" t="n">
        <f aca="false">E57*$M$17</f>
        <v>610.75</v>
      </c>
      <c r="F396" s="1" t="n">
        <f aca="false">F57*$M$17</f>
        <v>651</v>
      </c>
      <c r="G396" s="1" t="n">
        <f aca="false">G57*$M$17</f>
        <v>651</v>
      </c>
      <c r="H396" s="1" t="n">
        <f aca="false">H57*$M$17</f>
        <v>0</v>
      </c>
      <c r="I396" s="1" t="n">
        <f aca="false">I57*$M$17</f>
        <v>0</v>
      </c>
      <c r="J396" s="1" t="n">
        <f aca="false">J57*$M$17</f>
        <v>425.6</v>
      </c>
      <c r="K396" s="1" t="n">
        <f aca="false">K57*$M$17</f>
        <v>425.6</v>
      </c>
      <c r="L396" s="1" t="n">
        <f aca="false">L57*$M$17</f>
        <v>425.6</v>
      </c>
      <c r="M396" s="1" t="n">
        <f aca="false">M57*$M$17</f>
        <v>425.6</v>
      </c>
      <c r="N396" s="1" t="n">
        <f aca="false">N57*$M$17</f>
        <v>0</v>
      </c>
      <c r="O396" s="1" t="n">
        <f aca="false">O57*$M$17</f>
        <v>0</v>
      </c>
      <c r="P396" s="1" t="n">
        <f aca="false">P57*$M$17</f>
        <v>0</v>
      </c>
      <c r="Q396" s="1" t="n">
        <f aca="false">Q57*$M$17</f>
        <v>0</v>
      </c>
      <c r="R396" s="1" t="n">
        <f aca="false">R57*$M$17</f>
        <v>315</v>
      </c>
      <c r="S396" s="1" t="n">
        <f aca="false">S57*$M$17</f>
        <v>315</v>
      </c>
      <c r="T396" s="1" t="n">
        <f aca="false">T57*$M$17</f>
        <v>315</v>
      </c>
      <c r="U396" s="1" t="n">
        <f aca="false">U57*$M$17</f>
        <v>315</v>
      </c>
      <c r="V396" s="1" t="n">
        <f aca="false">V57*$M$17</f>
        <v>312.55</v>
      </c>
      <c r="W396" s="1" t="n">
        <f aca="false">W57*$M$17</f>
        <v>312.55</v>
      </c>
    </row>
    <row r="397" customFormat="false" ht="12.75" hidden="false" customHeight="false" outlineLevel="0" collapsed="false">
      <c r="A397" s="0" t="n">
        <v>8</v>
      </c>
      <c r="B397" s="19" t="n">
        <v>36800</v>
      </c>
      <c r="D397" s="1" t="n">
        <f aca="false">D58*$M$17</f>
        <v>649.95</v>
      </c>
      <c r="E397" s="1" t="n">
        <f aca="false">E58*$M$17</f>
        <v>610.75</v>
      </c>
      <c r="F397" s="1" t="n">
        <f aca="false">F58*$M$17</f>
        <v>651</v>
      </c>
      <c r="G397" s="1" t="n">
        <f aca="false">G58*$M$17</f>
        <v>651</v>
      </c>
      <c r="H397" s="1" t="n">
        <f aca="false">H58*$M$17</f>
        <v>591.85</v>
      </c>
      <c r="I397" s="1" t="n">
        <f aca="false">I58*$M$17</f>
        <v>591.85</v>
      </c>
      <c r="J397" s="1" t="n">
        <f aca="false">J58*$M$17</f>
        <v>425.6</v>
      </c>
      <c r="K397" s="1" t="n">
        <f aca="false">K58*$M$17</f>
        <v>425.6</v>
      </c>
      <c r="L397" s="1" t="n">
        <f aca="false">L58*$M$17</f>
        <v>425.6</v>
      </c>
      <c r="M397" s="1" t="n">
        <f aca="false">M58*$M$17</f>
        <v>425.6</v>
      </c>
      <c r="N397" s="1" t="n">
        <f aca="false">N58*$M$17</f>
        <v>422.8</v>
      </c>
      <c r="O397" s="1" t="n">
        <f aca="false">O58*$M$17</f>
        <v>422.8</v>
      </c>
      <c r="P397" s="1" t="n">
        <f aca="false">P58*$M$17</f>
        <v>0</v>
      </c>
      <c r="Q397" s="1" t="n">
        <f aca="false">Q58*$M$17</f>
        <v>0</v>
      </c>
      <c r="R397" s="1" t="n">
        <f aca="false">R58*$M$17</f>
        <v>0</v>
      </c>
      <c r="S397" s="1" t="n">
        <f aca="false">S58*$M$17</f>
        <v>0</v>
      </c>
      <c r="T397" s="1" t="n">
        <f aca="false">T58*$M$17</f>
        <v>0</v>
      </c>
      <c r="U397" s="1" t="n">
        <f aca="false">U58*$M$17</f>
        <v>0</v>
      </c>
      <c r="V397" s="1" t="n">
        <f aca="false">V58*$M$17</f>
        <v>0</v>
      </c>
      <c r="W397" s="1" t="n">
        <f aca="false">W58*$M$17</f>
        <v>0</v>
      </c>
    </row>
    <row r="398" customFormat="false" ht="12.75" hidden="false" customHeight="false" outlineLevel="0" collapsed="false">
      <c r="A398" s="0" t="n">
        <v>9</v>
      </c>
      <c r="B398" s="19" t="n">
        <v>36831</v>
      </c>
      <c r="D398" s="1" t="n">
        <f aca="false">D59*$M$17</f>
        <v>649.95</v>
      </c>
      <c r="E398" s="1" t="n">
        <f aca="false">E59*$M$17</f>
        <v>610.75</v>
      </c>
      <c r="F398" s="1" t="n">
        <f aca="false">F59*$M$17</f>
        <v>651</v>
      </c>
      <c r="G398" s="1" t="n">
        <f aca="false">G59*$M$17</f>
        <v>651</v>
      </c>
      <c r="H398" s="1" t="n">
        <f aca="false">H59*$M$17</f>
        <v>651</v>
      </c>
      <c r="I398" s="1" t="n">
        <f aca="false">I59*$M$17</f>
        <v>651</v>
      </c>
      <c r="J398" s="1" t="n">
        <f aca="false">J59*$M$17</f>
        <v>425.6</v>
      </c>
      <c r="K398" s="1" t="n">
        <f aca="false">K59*$M$17</f>
        <v>425.6</v>
      </c>
      <c r="L398" s="1" t="n">
        <f aca="false">L59*$M$17</f>
        <v>425.6</v>
      </c>
      <c r="M398" s="1" t="n">
        <f aca="false">M59*$M$17</f>
        <v>425.6</v>
      </c>
      <c r="N398" s="1" t="n">
        <f aca="false">N59*$M$17</f>
        <v>422.8</v>
      </c>
      <c r="O398" s="1" t="n">
        <f aca="false">O59*$M$17</f>
        <v>422.8</v>
      </c>
      <c r="P398" s="1" t="n">
        <f aca="false">P59*$M$17</f>
        <v>0</v>
      </c>
      <c r="Q398" s="1" t="n">
        <f aca="false">Q59*$M$17</f>
        <v>0</v>
      </c>
      <c r="R398" s="1" t="n">
        <f aca="false">R59*$M$17</f>
        <v>0</v>
      </c>
      <c r="S398" s="1" t="n">
        <f aca="false">S59*$M$17</f>
        <v>0</v>
      </c>
      <c r="T398" s="1" t="n">
        <f aca="false">T59*$M$17</f>
        <v>0</v>
      </c>
      <c r="U398" s="1" t="n">
        <f aca="false">U59*$M$17</f>
        <v>0</v>
      </c>
      <c r="V398" s="1" t="n">
        <f aca="false">V59*$M$17</f>
        <v>0</v>
      </c>
      <c r="W398" s="1" t="n">
        <f aca="false">W59*$M$17</f>
        <v>0</v>
      </c>
    </row>
    <row r="399" customFormat="false" ht="12.75" hidden="false" customHeight="false" outlineLevel="0" collapsed="false">
      <c r="A399" s="0" t="n">
        <v>10</v>
      </c>
      <c r="B399" s="19" t="n">
        <v>36861</v>
      </c>
      <c r="D399" s="1" t="n">
        <f aca="false">D60*$M$17</f>
        <v>649.95</v>
      </c>
      <c r="E399" s="1" t="n">
        <f aca="false">E60*$M$17</f>
        <v>610.75</v>
      </c>
      <c r="F399" s="1" t="n">
        <f aca="false">F60*$M$17</f>
        <v>651</v>
      </c>
      <c r="G399" s="1" t="n">
        <f aca="false">G60*$M$17</f>
        <v>651</v>
      </c>
      <c r="H399" s="1" t="n">
        <f aca="false">H60*$M$17</f>
        <v>651</v>
      </c>
      <c r="I399" s="1" t="n">
        <f aca="false">I60*$M$17</f>
        <v>651</v>
      </c>
      <c r="J399" s="1" t="n">
        <f aca="false">J60*$M$17</f>
        <v>425.6</v>
      </c>
      <c r="K399" s="1" t="n">
        <f aca="false">K60*$M$17</f>
        <v>425.6</v>
      </c>
      <c r="L399" s="1" t="n">
        <f aca="false">L60*$M$17</f>
        <v>425.6</v>
      </c>
      <c r="M399" s="1" t="n">
        <f aca="false">M60*$M$17</f>
        <v>425.6</v>
      </c>
      <c r="N399" s="1" t="n">
        <f aca="false">N60*$M$17</f>
        <v>422.8</v>
      </c>
      <c r="O399" s="1" t="n">
        <f aca="false">O60*$M$17</f>
        <v>422.8</v>
      </c>
      <c r="P399" s="1" t="n">
        <f aca="false">P60*$M$17</f>
        <v>0</v>
      </c>
      <c r="Q399" s="1" t="n">
        <f aca="false">Q60*$M$17</f>
        <v>0</v>
      </c>
      <c r="R399" s="1" t="n">
        <f aca="false">R60*$M$17</f>
        <v>0</v>
      </c>
      <c r="S399" s="1" t="n">
        <f aca="false">S60*$M$17</f>
        <v>0</v>
      </c>
      <c r="T399" s="1" t="n">
        <f aca="false">T60*$M$17</f>
        <v>0</v>
      </c>
      <c r="U399" s="1" t="n">
        <f aca="false">U60*$M$17</f>
        <v>0</v>
      </c>
      <c r="V399" s="1" t="n">
        <f aca="false">V60*$M$17</f>
        <v>0</v>
      </c>
      <c r="W399" s="1" t="n">
        <f aca="false">W60*$M$17</f>
        <v>0</v>
      </c>
    </row>
    <row r="400" customFormat="false" ht="12.75" hidden="false" customHeight="false" outlineLevel="0" collapsed="false">
      <c r="A400" s="0" t="n">
        <v>11</v>
      </c>
      <c r="B400" s="19" t="n">
        <v>36892</v>
      </c>
      <c r="D400" s="1" t="n">
        <f aca="false">D61*$M$17</f>
        <v>649.95</v>
      </c>
      <c r="E400" s="1" t="n">
        <f aca="false">E61*$M$17</f>
        <v>610.75</v>
      </c>
      <c r="F400" s="1" t="n">
        <f aca="false">F61*$M$17</f>
        <v>651</v>
      </c>
      <c r="G400" s="1" t="n">
        <f aca="false">G61*$M$17</f>
        <v>651</v>
      </c>
      <c r="H400" s="1" t="n">
        <f aca="false">H61*$M$17</f>
        <v>651</v>
      </c>
      <c r="I400" s="1" t="n">
        <f aca="false">I61*$M$17</f>
        <v>651</v>
      </c>
      <c r="J400" s="1" t="n">
        <f aca="false">J61*$M$17</f>
        <v>425.6</v>
      </c>
      <c r="K400" s="1" t="n">
        <f aca="false">K61*$M$17</f>
        <v>425.6</v>
      </c>
      <c r="L400" s="1" t="n">
        <f aca="false">L61*$M$17</f>
        <v>425.6</v>
      </c>
      <c r="M400" s="1" t="n">
        <f aca="false">M61*$M$17</f>
        <v>425.6</v>
      </c>
      <c r="N400" s="1" t="n">
        <f aca="false">N61*$M$17</f>
        <v>422.8</v>
      </c>
      <c r="O400" s="1" t="n">
        <f aca="false">O61*$M$17</f>
        <v>422.8</v>
      </c>
      <c r="P400" s="1" t="n">
        <f aca="false">P61*$M$17</f>
        <v>0</v>
      </c>
      <c r="Q400" s="1" t="n">
        <f aca="false">Q61*$M$17</f>
        <v>0</v>
      </c>
      <c r="R400" s="1" t="n">
        <f aca="false">R61*$M$17</f>
        <v>0</v>
      </c>
      <c r="S400" s="1" t="n">
        <f aca="false">S61*$M$17</f>
        <v>0</v>
      </c>
      <c r="T400" s="1" t="n">
        <f aca="false">T61*$M$17</f>
        <v>0</v>
      </c>
      <c r="U400" s="1" t="n">
        <f aca="false">U61*$M$17</f>
        <v>0</v>
      </c>
      <c r="V400" s="1" t="n">
        <f aca="false">V61*$M$17</f>
        <v>0</v>
      </c>
      <c r="W400" s="1" t="n">
        <f aca="false">W61*$M$17</f>
        <v>0</v>
      </c>
    </row>
    <row r="401" customFormat="false" ht="12.75" hidden="false" customHeight="false" outlineLevel="0" collapsed="false">
      <c r="A401" s="0" t="n">
        <v>12</v>
      </c>
      <c r="B401" s="19" t="n">
        <v>36923</v>
      </c>
      <c r="D401" s="1" t="n">
        <f aca="false">D62*$M$17</f>
        <v>649.95</v>
      </c>
      <c r="E401" s="1" t="n">
        <f aca="false">E62*$M$17</f>
        <v>610.75</v>
      </c>
      <c r="F401" s="1" t="n">
        <f aca="false">F62*$M$17</f>
        <v>651</v>
      </c>
      <c r="G401" s="1" t="n">
        <f aca="false">G62*$M$17</f>
        <v>651</v>
      </c>
      <c r="H401" s="1" t="n">
        <f aca="false">H62*$M$17</f>
        <v>651</v>
      </c>
      <c r="I401" s="1" t="n">
        <f aca="false">I62*$M$17</f>
        <v>651</v>
      </c>
      <c r="J401" s="1" t="n">
        <f aca="false">J62*$M$17</f>
        <v>425.6</v>
      </c>
      <c r="K401" s="1" t="n">
        <f aca="false">K62*$M$17</f>
        <v>425.6</v>
      </c>
      <c r="L401" s="1" t="n">
        <f aca="false">L62*$M$17</f>
        <v>425.6</v>
      </c>
      <c r="M401" s="1" t="n">
        <f aca="false">M62*$M$17</f>
        <v>425.6</v>
      </c>
      <c r="N401" s="1" t="n">
        <f aca="false">N62*$M$17</f>
        <v>422.8</v>
      </c>
      <c r="O401" s="1" t="n">
        <f aca="false">O62*$M$17</f>
        <v>422.8</v>
      </c>
      <c r="P401" s="1" t="n">
        <f aca="false">P62*$M$17</f>
        <v>0</v>
      </c>
      <c r="Q401" s="1" t="n">
        <f aca="false">Q62*$M$17</f>
        <v>0</v>
      </c>
      <c r="R401" s="1" t="n">
        <f aca="false">R62*$M$17</f>
        <v>0</v>
      </c>
      <c r="S401" s="1" t="n">
        <f aca="false">S62*$M$17</f>
        <v>0</v>
      </c>
      <c r="T401" s="1" t="n">
        <f aca="false">T62*$M$17</f>
        <v>0</v>
      </c>
      <c r="U401" s="1" t="n">
        <f aca="false">U62*$M$17</f>
        <v>0</v>
      </c>
      <c r="V401" s="1" t="n">
        <f aca="false">V62*$M$17</f>
        <v>0</v>
      </c>
      <c r="W401" s="1" t="n">
        <f aca="false">W62*$M$17</f>
        <v>0</v>
      </c>
    </row>
    <row r="402" customFormat="false" ht="12.75" hidden="false" customHeight="false" outlineLevel="0" collapsed="false">
      <c r="A402" s="0" t="n">
        <v>13</v>
      </c>
      <c r="B402" s="19" t="n">
        <v>36951</v>
      </c>
      <c r="D402" s="1" t="n">
        <f aca="false">D63*$M$17</f>
        <v>2954</v>
      </c>
      <c r="E402" s="1" t="n">
        <f aca="false">E63*$M$17</f>
        <v>2776.2</v>
      </c>
      <c r="F402" s="1" t="n">
        <f aca="false">F63*$M$17</f>
        <v>651</v>
      </c>
      <c r="G402" s="1" t="n">
        <f aca="false">G63*$M$17</f>
        <v>651</v>
      </c>
      <c r="H402" s="1" t="n">
        <f aca="false">H63*$M$17</f>
        <v>651</v>
      </c>
      <c r="I402" s="1" t="n">
        <f aca="false">I63*$M$17</f>
        <v>651</v>
      </c>
      <c r="J402" s="1" t="n">
        <f aca="false">J63*$M$17</f>
        <v>425.6</v>
      </c>
      <c r="K402" s="1" t="n">
        <f aca="false">K63*$M$17</f>
        <v>425.6</v>
      </c>
      <c r="L402" s="1" t="n">
        <f aca="false">L63*$M$17</f>
        <v>425.6</v>
      </c>
      <c r="M402" s="1" t="n">
        <f aca="false">M63*$M$17</f>
        <v>425.6</v>
      </c>
      <c r="N402" s="1" t="n">
        <f aca="false">N63*$M$17</f>
        <v>422.8</v>
      </c>
      <c r="O402" s="1" t="n">
        <f aca="false">O63*$M$17</f>
        <v>422.8</v>
      </c>
      <c r="P402" s="1" t="n">
        <f aca="false">P63*$M$17</f>
        <v>0</v>
      </c>
      <c r="Q402" s="1" t="n">
        <f aca="false">Q63*$M$17</f>
        <v>0</v>
      </c>
      <c r="R402" s="1" t="n">
        <f aca="false">R63*$M$17</f>
        <v>0</v>
      </c>
      <c r="S402" s="1" t="n">
        <f aca="false">S63*$M$17</f>
        <v>0</v>
      </c>
      <c r="T402" s="1" t="n">
        <f aca="false">T63*$M$17</f>
        <v>0</v>
      </c>
      <c r="U402" s="1" t="n">
        <f aca="false">U63*$M$17</f>
        <v>0</v>
      </c>
      <c r="V402" s="1" t="n">
        <f aca="false">V63*$M$17</f>
        <v>0</v>
      </c>
      <c r="W402" s="1" t="n">
        <f aca="false">W63*$M$17</f>
        <v>0</v>
      </c>
    </row>
    <row r="403" customFormat="false" ht="12.75" hidden="false" customHeight="false" outlineLevel="0" collapsed="false">
      <c r="A403" s="0" t="n">
        <v>14</v>
      </c>
      <c r="B403" s="19" t="n">
        <v>36982</v>
      </c>
      <c r="D403" s="1" t="n">
        <v>0</v>
      </c>
      <c r="E403" s="1" t="n">
        <v>0</v>
      </c>
      <c r="F403" s="1" t="n">
        <f aca="false">F64*$M$17</f>
        <v>651</v>
      </c>
      <c r="G403" s="1" t="n">
        <f aca="false">G64*$M$17</f>
        <v>651</v>
      </c>
      <c r="H403" s="1" t="n">
        <f aca="false">H64*$M$17</f>
        <v>651</v>
      </c>
      <c r="I403" s="1" t="n">
        <f aca="false">I64*$M$17</f>
        <v>651</v>
      </c>
      <c r="J403" s="1" t="n">
        <f aca="false">J64*$M$17</f>
        <v>425.6</v>
      </c>
      <c r="K403" s="1" t="n">
        <f aca="false">K64*$M$17</f>
        <v>425.6</v>
      </c>
      <c r="L403" s="1" t="n">
        <f aca="false">L64*$M$17</f>
        <v>425.6</v>
      </c>
      <c r="M403" s="1" t="n">
        <f aca="false">M64*$M$17</f>
        <v>425.6</v>
      </c>
      <c r="N403" s="1" t="n">
        <f aca="false">N64*$M$17</f>
        <v>422.8</v>
      </c>
      <c r="O403" s="1" t="n">
        <f aca="false">O64*$M$17</f>
        <v>422.8</v>
      </c>
      <c r="P403" s="1" t="n">
        <f aca="false">P64*$M$17</f>
        <v>0</v>
      </c>
      <c r="Q403" s="1" t="n">
        <f aca="false">Q64*$M$17</f>
        <v>0</v>
      </c>
      <c r="R403" s="1" t="n">
        <f aca="false">R64*$M$17</f>
        <v>0</v>
      </c>
      <c r="S403" s="1" t="n">
        <f aca="false">S64*$M$17</f>
        <v>0</v>
      </c>
      <c r="T403" s="1" t="n">
        <f aca="false">T64*$M$17</f>
        <v>0</v>
      </c>
      <c r="U403" s="1" t="n">
        <f aca="false">U64*$M$17</f>
        <v>0</v>
      </c>
      <c r="V403" s="1" t="n">
        <f aca="false">V64*$M$17</f>
        <v>0</v>
      </c>
      <c r="W403" s="1" t="n">
        <f aca="false">W64*$M$17</f>
        <v>0</v>
      </c>
    </row>
    <row r="404" customFormat="false" ht="12.75" hidden="false" customHeight="false" outlineLevel="0" collapsed="false">
      <c r="A404" s="0" t="n">
        <v>15</v>
      </c>
      <c r="B404" s="19" t="n">
        <v>37012</v>
      </c>
      <c r="D404" s="1" t="n">
        <f aca="false">D65*$M$17</f>
        <v>0</v>
      </c>
      <c r="E404" s="1" t="n">
        <f aca="false">E65*$M$17</f>
        <v>0</v>
      </c>
      <c r="F404" s="1" t="n">
        <f aca="false">F65*$M$17</f>
        <v>651</v>
      </c>
      <c r="G404" s="1" t="n">
        <f aca="false">G65*$M$17</f>
        <v>651</v>
      </c>
      <c r="H404" s="1" t="n">
        <f aca="false">H65*$M$17</f>
        <v>651</v>
      </c>
      <c r="I404" s="1" t="n">
        <f aca="false">I65*$M$17</f>
        <v>651</v>
      </c>
      <c r="J404" s="1" t="n">
        <f aca="false">J65*$M$17</f>
        <v>425.6</v>
      </c>
      <c r="K404" s="1" t="n">
        <f aca="false">K65*$M$17</f>
        <v>425.6</v>
      </c>
      <c r="L404" s="1" t="n">
        <f aca="false">L65*$M$17</f>
        <v>425.6</v>
      </c>
      <c r="M404" s="1" t="n">
        <f aca="false">M65*$M$17</f>
        <v>425.6</v>
      </c>
      <c r="N404" s="1" t="n">
        <f aca="false">N65*$M$17</f>
        <v>422.8</v>
      </c>
      <c r="O404" s="1" t="n">
        <f aca="false">O65*$M$17</f>
        <v>422.8</v>
      </c>
      <c r="P404" s="1" t="n">
        <f aca="false">P65*$M$17</f>
        <v>422.8</v>
      </c>
      <c r="Q404" s="1" t="n">
        <f aca="false">Q65*$M$17</f>
        <v>422.8</v>
      </c>
      <c r="R404" s="1" t="n">
        <f aca="false">R65*$M$17</f>
        <v>0</v>
      </c>
      <c r="S404" s="1" t="n">
        <f aca="false">S65*$M$17</f>
        <v>0</v>
      </c>
      <c r="T404" s="1" t="n">
        <f aca="false">T65*$M$17</f>
        <v>0</v>
      </c>
      <c r="U404" s="1" t="n">
        <f aca="false">U65*$M$17</f>
        <v>0</v>
      </c>
      <c r="V404" s="1" t="n">
        <f aca="false">V65*$M$17</f>
        <v>0</v>
      </c>
      <c r="W404" s="1" t="n">
        <f aca="false">W65*$M$17</f>
        <v>0</v>
      </c>
    </row>
    <row r="405" customFormat="false" ht="12.75" hidden="false" customHeight="false" outlineLevel="0" collapsed="false">
      <c r="A405" s="0" t="n">
        <v>16</v>
      </c>
      <c r="B405" s="19" t="n">
        <v>37043</v>
      </c>
      <c r="D405" s="1" t="n">
        <f aca="false">D66*$M$17</f>
        <v>0</v>
      </c>
      <c r="E405" s="1" t="n">
        <f aca="false">E66*$M$17</f>
        <v>0</v>
      </c>
      <c r="F405" s="1" t="n">
        <f aca="false">F66*$M$17</f>
        <v>651</v>
      </c>
      <c r="G405" s="1" t="n">
        <f aca="false">G66*$M$17</f>
        <v>651</v>
      </c>
      <c r="H405" s="1" t="n">
        <f aca="false">H66*$M$17</f>
        <v>651</v>
      </c>
      <c r="I405" s="1" t="n">
        <f aca="false">I66*$M$17</f>
        <v>651</v>
      </c>
      <c r="J405" s="1" t="n">
        <f aca="false">J66*$M$17</f>
        <v>425.6</v>
      </c>
      <c r="K405" s="1" t="n">
        <f aca="false">K66*$M$17</f>
        <v>425.6</v>
      </c>
      <c r="L405" s="1" t="n">
        <f aca="false">L66*$M$17</f>
        <v>425.6</v>
      </c>
      <c r="M405" s="1" t="n">
        <f aca="false">M66*$M$17</f>
        <v>425.6</v>
      </c>
      <c r="N405" s="1" t="n">
        <f aca="false">N66*$M$17</f>
        <v>422.8</v>
      </c>
      <c r="O405" s="1" t="n">
        <f aca="false">O66*$M$17</f>
        <v>422.8</v>
      </c>
      <c r="P405" s="1" t="n">
        <f aca="false">P66*$M$17</f>
        <v>422.8</v>
      </c>
      <c r="Q405" s="1" t="n">
        <f aca="false">Q66*$M$17</f>
        <v>422.8</v>
      </c>
      <c r="R405" s="1" t="n">
        <f aca="false">R66*$M$17</f>
        <v>0</v>
      </c>
      <c r="S405" s="1" t="n">
        <f aca="false">S66*$M$17</f>
        <v>0</v>
      </c>
      <c r="T405" s="1" t="n">
        <f aca="false">T66*$M$17</f>
        <v>220.5</v>
      </c>
      <c r="U405" s="1" t="n">
        <f aca="false">U66*$M$17</f>
        <v>220.5</v>
      </c>
      <c r="V405" s="1" t="n">
        <f aca="false">V66*$M$17</f>
        <v>0</v>
      </c>
      <c r="W405" s="1" t="n">
        <f aca="false">W66*$M$17</f>
        <v>0</v>
      </c>
    </row>
    <row r="406" customFormat="false" ht="12.75" hidden="false" customHeight="false" outlineLevel="0" collapsed="false">
      <c r="A406" s="0" t="n">
        <v>17</v>
      </c>
      <c r="B406" s="19" t="n">
        <v>37073</v>
      </c>
      <c r="D406" s="1" t="n">
        <f aca="false">D67*$M$17</f>
        <v>0</v>
      </c>
      <c r="E406" s="1" t="n">
        <f aca="false">E67*$M$17</f>
        <v>0</v>
      </c>
      <c r="F406" s="1" t="n">
        <f aca="false">F67*$M$17</f>
        <v>2958.9</v>
      </c>
      <c r="G406" s="1" t="n">
        <f aca="false">G67*$M$17</f>
        <v>2958.9</v>
      </c>
      <c r="H406" s="1" t="n">
        <f aca="false">H67*$M$17</f>
        <v>651</v>
      </c>
      <c r="I406" s="1" t="n">
        <f aca="false">I67*$M$17</f>
        <v>651</v>
      </c>
      <c r="J406" s="1" t="n">
        <f aca="false">J67*$M$17</f>
        <v>425.6</v>
      </c>
      <c r="K406" s="1" t="n">
        <f aca="false">K67*$M$17</f>
        <v>425.6</v>
      </c>
      <c r="L406" s="1" t="n">
        <f aca="false">L67*$M$17</f>
        <v>425.6</v>
      </c>
      <c r="M406" s="1" t="n">
        <f aca="false">M67*$M$17</f>
        <v>425.6</v>
      </c>
      <c r="N406" s="1" t="n">
        <f aca="false">N67*$M$17</f>
        <v>422.8</v>
      </c>
      <c r="O406" s="1" t="n">
        <f aca="false">O67*$M$17</f>
        <v>422.8</v>
      </c>
      <c r="P406" s="1" t="n">
        <f aca="false">P67*$M$17</f>
        <v>422.8</v>
      </c>
      <c r="Q406" s="1" t="n">
        <f aca="false">Q67*$M$17</f>
        <v>422.8</v>
      </c>
      <c r="R406" s="1" t="n">
        <f aca="false">R67*$M$17</f>
        <v>441</v>
      </c>
      <c r="S406" s="1" t="n">
        <f aca="false">S67*$M$17</f>
        <v>441</v>
      </c>
      <c r="T406" s="1" t="n">
        <f aca="false">T67*$M$17</f>
        <v>441</v>
      </c>
      <c r="U406" s="1" t="n">
        <f aca="false">U67*$M$17</f>
        <v>441</v>
      </c>
      <c r="V406" s="1" t="n">
        <f aca="false">V67*$M$17</f>
        <v>0</v>
      </c>
      <c r="W406" s="1" t="n">
        <f aca="false">W67*$M$17</f>
        <v>0</v>
      </c>
    </row>
    <row r="407" customFormat="false" ht="12.75" hidden="false" customHeight="false" outlineLevel="0" collapsed="false">
      <c r="A407" s="0" t="n">
        <v>18</v>
      </c>
      <c r="B407" s="19" t="n">
        <v>37104</v>
      </c>
      <c r="D407" s="1" t="n">
        <f aca="false">D68*$M$17</f>
        <v>0</v>
      </c>
      <c r="E407" s="1" t="n">
        <f aca="false">E68*$M$17</f>
        <v>0</v>
      </c>
      <c r="F407" s="1" t="n">
        <v>0</v>
      </c>
      <c r="G407" s="1" t="n">
        <v>0</v>
      </c>
      <c r="H407" s="1" t="n">
        <f aca="false">H68*$M$17</f>
        <v>651</v>
      </c>
      <c r="I407" s="1" t="n">
        <f aca="false">I68*$M$17</f>
        <v>651</v>
      </c>
      <c r="J407" s="1" t="n">
        <f aca="false">J68*$M$17</f>
        <v>425.6</v>
      </c>
      <c r="K407" s="1" t="n">
        <f aca="false">K68*$M$17</f>
        <v>425.6</v>
      </c>
      <c r="L407" s="1" t="n">
        <f aca="false">L68*$M$17</f>
        <v>425.6</v>
      </c>
      <c r="M407" s="1" t="n">
        <f aca="false">M68*$M$17</f>
        <v>425.6</v>
      </c>
      <c r="N407" s="1" t="n">
        <f aca="false">N68*$M$17</f>
        <v>422.8</v>
      </c>
      <c r="O407" s="1" t="n">
        <f aca="false">O68*$M$17</f>
        <v>422.8</v>
      </c>
      <c r="P407" s="1" t="n">
        <f aca="false">P68*$M$17</f>
        <v>422.8</v>
      </c>
      <c r="Q407" s="1" t="n">
        <f aca="false">Q68*$M$17</f>
        <v>422.8</v>
      </c>
      <c r="R407" s="1" t="n">
        <f aca="false">R68*$M$17</f>
        <v>441</v>
      </c>
      <c r="S407" s="1" t="n">
        <f aca="false">S68*$M$17</f>
        <v>441</v>
      </c>
      <c r="T407" s="1" t="n">
        <f aca="false">T68*$M$17</f>
        <v>441</v>
      </c>
      <c r="U407" s="1" t="n">
        <f aca="false">U68*$M$17</f>
        <v>441</v>
      </c>
      <c r="V407" s="1" t="n">
        <f aca="false">V68*$M$17</f>
        <v>0</v>
      </c>
      <c r="W407" s="1" t="n">
        <f aca="false">W68*$M$17</f>
        <v>0</v>
      </c>
    </row>
    <row r="408" customFormat="false" ht="12.75" hidden="false" customHeight="false" outlineLevel="0" collapsed="false">
      <c r="A408" s="0" t="n">
        <v>19</v>
      </c>
      <c r="B408" s="19" t="n">
        <v>37135</v>
      </c>
      <c r="D408" s="1" t="n">
        <f aca="false">D69*$M$17</f>
        <v>0</v>
      </c>
      <c r="E408" s="1" t="n">
        <f aca="false">E69*$M$17</f>
        <v>0</v>
      </c>
      <c r="F408" s="1" t="n">
        <f aca="false">F69*$M$17</f>
        <v>0</v>
      </c>
      <c r="G408" s="1" t="n">
        <f aca="false">G69*$M$17</f>
        <v>0</v>
      </c>
      <c r="H408" s="1" t="n">
        <f aca="false">H69*$M$17</f>
        <v>2958.9</v>
      </c>
      <c r="I408" s="1" t="n">
        <f aca="false">I69*$M$17</f>
        <v>2958.9</v>
      </c>
      <c r="J408" s="1" t="n">
        <f aca="false">J69*$M$17</f>
        <v>425.6</v>
      </c>
      <c r="K408" s="1" t="n">
        <f aca="false">K69*$M$17</f>
        <v>425.6</v>
      </c>
      <c r="L408" s="1" t="n">
        <f aca="false">L69*$M$17</f>
        <v>425.6</v>
      </c>
      <c r="M408" s="1" t="n">
        <f aca="false">M69*$M$17</f>
        <v>425.6</v>
      </c>
      <c r="N408" s="1" t="n">
        <f aca="false">N69*$M$17</f>
        <v>422.8</v>
      </c>
      <c r="O408" s="1" t="n">
        <f aca="false">O69*$M$17</f>
        <v>422.8</v>
      </c>
      <c r="P408" s="1" t="n">
        <f aca="false">P69*$M$17</f>
        <v>422.8</v>
      </c>
      <c r="Q408" s="1" t="n">
        <f aca="false">Q69*$M$17</f>
        <v>422.8</v>
      </c>
      <c r="R408" s="1" t="n">
        <f aca="false">R69*$M$17</f>
        <v>441</v>
      </c>
      <c r="S408" s="1" t="n">
        <f aca="false">S69*$M$17</f>
        <v>441</v>
      </c>
      <c r="T408" s="1" t="n">
        <f aca="false">T69*$M$17</f>
        <v>441</v>
      </c>
      <c r="U408" s="1" t="n">
        <f aca="false">U69*$M$17</f>
        <v>441</v>
      </c>
      <c r="V408" s="1" t="n">
        <f aca="false">V69*$M$17</f>
        <v>0</v>
      </c>
      <c r="W408" s="1" t="n">
        <f aca="false">W69*$M$17</f>
        <v>0</v>
      </c>
    </row>
    <row r="409" customFormat="false" ht="12.75" hidden="false" customHeight="false" outlineLevel="0" collapsed="false">
      <c r="A409" s="0" t="n">
        <v>20</v>
      </c>
      <c r="B409" s="19" t="n">
        <v>37165</v>
      </c>
      <c r="D409" s="1" t="n">
        <f aca="false">D70*$M$17</f>
        <v>0</v>
      </c>
      <c r="E409" s="1" t="n">
        <f aca="false">E70*$M$17</f>
        <v>0</v>
      </c>
      <c r="F409" s="1" t="n">
        <f aca="false">F70*$M$17</f>
        <v>0</v>
      </c>
      <c r="G409" s="1" t="n">
        <f aca="false">G70*$M$17</f>
        <v>0</v>
      </c>
      <c r="H409" s="1" t="n">
        <v>0</v>
      </c>
      <c r="I409" s="1" t="n">
        <v>0</v>
      </c>
      <c r="J409" s="1" t="n">
        <f aca="false">J70*$M$17</f>
        <v>425.6</v>
      </c>
      <c r="K409" s="1" t="n">
        <f aca="false">K70*$M$17</f>
        <v>425.6</v>
      </c>
      <c r="L409" s="1" t="n">
        <f aca="false">L70*$M$17</f>
        <v>425.6</v>
      </c>
      <c r="M409" s="1" t="n">
        <f aca="false">M70*$M$17</f>
        <v>425.6</v>
      </c>
      <c r="N409" s="1" t="n">
        <f aca="false">N70*$M$17</f>
        <v>422.8</v>
      </c>
      <c r="O409" s="1" t="n">
        <f aca="false">O70*$M$17</f>
        <v>422.8</v>
      </c>
      <c r="P409" s="1" t="n">
        <f aca="false">P70*$M$17</f>
        <v>422.8</v>
      </c>
      <c r="Q409" s="1" t="n">
        <f aca="false">Q70*$M$17</f>
        <v>422.8</v>
      </c>
      <c r="R409" s="1" t="n">
        <f aca="false">R70*$M$17</f>
        <v>441</v>
      </c>
      <c r="S409" s="1" t="n">
        <f aca="false">S70*$M$17</f>
        <v>441</v>
      </c>
      <c r="T409" s="1" t="n">
        <f aca="false">T70*$M$17</f>
        <v>441</v>
      </c>
      <c r="U409" s="1" t="n">
        <f aca="false">U70*$M$17</f>
        <v>441</v>
      </c>
      <c r="V409" s="1" t="n">
        <f aca="false">V70*$M$17</f>
        <v>437.5</v>
      </c>
      <c r="W409" s="1" t="n">
        <f aca="false">W70*$M$17</f>
        <v>437.5</v>
      </c>
    </row>
    <row r="410" customFormat="false" ht="12.75" hidden="false" customHeight="false" outlineLevel="0" collapsed="false">
      <c r="A410" s="0" t="n">
        <v>21</v>
      </c>
      <c r="B410" s="19" t="n">
        <v>37196</v>
      </c>
      <c r="D410" s="1" t="n">
        <f aca="false">D71*$M$17</f>
        <v>0</v>
      </c>
      <c r="E410" s="1" t="n">
        <f aca="false">E71*$M$17</f>
        <v>0</v>
      </c>
      <c r="F410" s="1" t="n">
        <f aca="false">F71*$M$17</f>
        <v>0</v>
      </c>
      <c r="G410" s="1" t="n">
        <f aca="false">G71*$M$17</f>
        <v>0</v>
      </c>
      <c r="H410" s="1" t="n">
        <f aca="false">H71*$M$17</f>
        <v>0</v>
      </c>
      <c r="I410" s="1" t="n">
        <f aca="false">I71*$M$17</f>
        <v>0</v>
      </c>
      <c r="J410" s="1" t="n">
        <f aca="false">J71*$M$17</f>
        <v>425.6</v>
      </c>
      <c r="K410" s="1" t="n">
        <f aca="false">K71*$M$17</f>
        <v>425.6</v>
      </c>
      <c r="L410" s="1" t="n">
        <f aca="false">L71*$M$17</f>
        <v>425.6</v>
      </c>
      <c r="M410" s="1" t="n">
        <f aca="false">M71*$M$17</f>
        <v>425.6</v>
      </c>
      <c r="N410" s="1" t="n">
        <f aca="false">N71*$M$17</f>
        <v>422.8</v>
      </c>
      <c r="O410" s="1" t="n">
        <f aca="false">O71*$M$17</f>
        <v>422.8</v>
      </c>
      <c r="P410" s="1" t="n">
        <f aca="false">P71*$M$17</f>
        <v>422.8</v>
      </c>
      <c r="Q410" s="1" t="n">
        <f aca="false">Q71*$M$17</f>
        <v>422.8</v>
      </c>
      <c r="R410" s="1" t="n">
        <f aca="false">R71*$M$17</f>
        <v>441</v>
      </c>
      <c r="S410" s="1" t="n">
        <f aca="false">S71*$M$17</f>
        <v>441</v>
      </c>
      <c r="T410" s="1" t="n">
        <f aca="false">T71*$M$17</f>
        <v>441</v>
      </c>
      <c r="U410" s="1" t="n">
        <f aca="false">U71*$M$17</f>
        <v>441</v>
      </c>
      <c r="V410" s="1" t="n">
        <f aca="false">V71*$M$17</f>
        <v>437.5</v>
      </c>
      <c r="W410" s="1" t="n">
        <f aca="false">W71*$M$17</f>
        <v>437.5</v>
      </c>
    </row>
    <row r="411" customFormat="false" ht="12.75" hidden="false" customHeight="false" outlineLevel="0" collapsed="false">
      <c r="A411" s="0" t="n">
        <v>22</v>
      </c>
      <c r="B411" s="19" t="n">
        <v>37226</v>
      </c>
      <c r="D411" s="1" t="n">
        <f aca="false">D72*$M$17</f>
        <v>0</v>
      </c>
      <c r="E411" s="1" t="n">
        <f aca="false">E72*$M$17</f>
        <v>0</v>
      </c>
      <c r="F411" s="1" t="n">
        <f aca="false">F72*$M$17</f>
        <v>0</v>
      </c>
      <c r="G411" s="1" t="n">
        <f aca="false">G72*$M$17</f>
        <v>0</v>
      </c>
      <c r="H411" s="1" t="n">
        <f aca="false">H72*$M$17</f>
        <v>0</v>
      </c>
      <c r="I411" s="1" t="n">
        <f aca="false">I72*$M$17</f>
        <v>0</v>
      </c>
      <c r="J411" s="1" t="n">
        <f aca="false">J72*$M$17</f>
        <v>486.5</v>
      </c>
      <c r="K411" s="1" t="n">
        <f aca="false">K72*$M$17</f>
        <v>486.5</v>
      </c>
      <c r="L411" s="1" t="n">
        <f aca="false">L72*$M$17</f>
        <v>486.5</v>
      </c>
      <c r="M411" s="1" t="n">
        <f aca="false">M72*$M$17</f>
        <v>486.5</v>
      </c>
      <c r="N411" s="1" t="n">
        <f aca="false">N72*$M$17</f>
        <v>422.8</v>
      </c>
      <c r="O411" s="1" t="n">
        <f aca="false">O72*$M$17</f>
        <v>422.8</v>
      </c>
      <c r="P411" s="1" t="n">
        <f aca="false">P72*$M$17</f>
        <v>422.8</v>
      </c>
      <c r="Q411" s="1" t="n">
        <f aca="false">Q72*$M$17</f>
        <v>422.8</v>
      </c>
      <c r="R411" s="1" t="n">
        <f aca="false">R72*$M$17</f>
        <v>441</v>
      </c>
      <c r="S411" s="1" t="n">
        <f aca="false">S72*$M$17</f>
        <v>441</v>
      </c>
      <c r="T411" s="1" t="n">
        <f aca="false">T72*$M$17</f>
        <v>441</v>
      </c>
      <c r="U411" s="1" t="n">
        <f aca="false">U72*$M$17</f>
        <v>441</v>
      </c>
      <c r="V411" s="1" t="n">
        <f aca="false">V72*$M$17</f>
        <v>437.5</v>
      </c>
      <c r="W411" s="1" t="n">
        <f aca="false">W72*$M$17</f>
        <v>437.5</v>
      </c>
    </row>
    <row r="412" customFormat="false" ht="12.75" hidden="false" customHeight="false" outlineLevel="0" collapsed="false">
      <c r="A412" s="0" t="n">
        <v>23</v>
      </c>
      <c r="B412" s="19" t="n">
        <v>37257</v>
      </c>
      <c r="D412" s="1" t="n">
        <f aca="false">D73*$M$17</f>
        <v>0</v>
      </c>
      <c r="E412" s="1" t="n">
        <f aca="false">E73*$M$17</f>
        <v>0</v>
      </c>
      <c r="F412" s="1" t="n">
        <f aca="false">F73*$M$17</f>
        <v>0</v>
      </c>
      <c r="G412" s="1" t="n">
        <f aca="false">G73*$M$17</f>
        <v>0</v>
      </c>
      <c r="H412" s="1" t="n">
        <f aca="false">H73*$M$17</f>
        <v>0</v>
      </c>
      <c r="I412" s="1" t="n">
        <f aca="false">I73*$M$17</f>
        <v>0</v>
      </c>
      <c r="J412" s="1" t="n">
        <f aca="false">J73*$M$17</f>
        <v>3039.75</v>
      </c>
      <c r="K412" s="1" t="n">
        <f aca="false">K73*$M$17</f>
        <v>3039.75</v>
      </c>
      <c r="L412" s="1" t="n">
        <f aca="false">L73*$M$17</f>
        <v>3039.75</v>
      </c>
      <c r="M412" s="1" t="n">
        <f aca="false">M73*$M$17</f>
        <v>3039.75</v>
      </c>
      <c r="N412" s="1" t="n">
        <f aca="false">N73*$M$17</f>
        <v>422.8</v>
      </c>
      <c r="O412" s="1" t="n">
        <f aca="false">O73*$M$17</f>
        <v>422.8</v>
      </c>
      <c r="P412" s="1" t="n">
        <f aca="false">P73*$M$17</f>
        <v>422.8</v>
      </c>
      <c r="Q412" s="1" t="n">
        <f aca="false">Q73*$M$17</f>
        <v>422.8</v>
      </c>
      <c r="R412" s="1" t="n">
        <f aca="false">R73*$M$17</f>
        <v>441</v>
      </c>
      <c r="S412" s="1" t="n">
        <f aca="false">S73*$M$17</f>
        <v>441</v>
      </c>
      <c r="T412" s="1" t="n">
        <f aca="false">T73*$M$17</f>
        <v>441</v>
      </c>
      <c r="U412" s="1" t="n">
        <f aca="false">U73*$M$17</f>
        <v>441</v>
      </c>
      <c r="V412" s="1" t="n">
        <f aca="false">V73*$M$17</f>
        <v>437.5</v>
      </c>
      <c r="W412" s="1" t="n">
        <f aca="false">W73*$M$17</f>
        <v>437.5</v>
      </c>
    </row>
    <row r="413" customFormat="false" ht="12.75" hidden="false" customHeight="false" outlineLevel="0" collapsed="false">
      <c r="A413" s="0" t="n">
        <v>24</v>
      </c>
      <c r="B413" s="19" t="n">
        <v>37288</v>
      </c>
      <c r="D413" s="1" t="n">
        <f aca="false">D74*$M$17</f>
        <v>0</v>
      </c>
      <c r="E413" s="1" t="n">
        <f aca="false">E74*$M$17</f>
        <v>0</v>
      </c>
      <c r="F413" s="1" t="n">
        <f aca="false">F74*$M$17</f>
        <v>0</v>
      </c>
      <c r="G413" s="1" t="n">
        <f aca="false">G74*$M$17</f>
        <v>0</v>
      </c>
      <c r="H413" s="1" t="n">
        <f aca="false">H74*$M$17</f>
        <v>0</v>
      </c>
      <c r="I413" s="1" t="n">
        <f aca="false">I74*$M$17</f>
        <v>0</v>
      </c>
      <c r="J413" s="1" t="n">
        <v>0</v>
      </c>
      <c r="K413" s="1" t="n">
        <v>0</v>
      </c>
      <c r="L413" s="1" t="n">
        <v>0</v>
      </c>
      <c r="M413" s="1" t="n">
        <v>0</v>
      </c>
      <c r="N413" s="1" t="n">
        <f aca="false">N74*$M$17</f>
        <v>483</v>
      </c>
      <c r="O413" s="1" t="n">
        <f aca="false">O74*$M$17</f>
        <v>483</v>
      </c>
      <c r="P413" s="1" t="n">
        <f aca="false">P74*$M$17</f>
        <v>422.8</v>
      </c>
      <c r="Q413" s="1" t="n">
        <f aca="false">Q74*$M$17</f>
        <v>422.8</v>
      </c>
      <c r="R413" s="1" t="n">
        <f aca="false">R74*$M$17</f>
        <v>441</v>
      </c>
      <c r="S413" s="1" t="n">
        <f aca="false">S74*$M$17</f>
        <v>441</v>
      </c>
      <c r="T413" s="1" t="n">
        <f aca="false">T74*$M$17</f>
        <v>441</v>
      </c>
      <c r="U413" s="1" t="n">
        <f aca="false">U74*$M$17</f>
        <v>441</v>
      </c>
      <c r="V413" s="1" t="n">
        <f aca="false">V74*$M$17</f>
        <v>437.5</v>
      </c>
      <c r="W413" s="1" t="n">
        <f aca="false">W74*$M$17</f>
        <v>437.5</v>
      </c>
    </row>
    <row r="414" customFormat="false" ht="12.75" hidden="false" customHeight="false" outlineLevel="0" collapsed="false">
      <c r="A414" s="0" t="n">
        <v>25</v>
      </c>
      <c r="B414" s="19" t="n">
        <v>37316</v>
      </c>
      <c r="D414" s="1" t="n">
        <f aca="false">D75*$M$17</f>
        <v>0</v>
      </c>
      <c r="E414" s="1" t="n">
        <f aca="false">E75*$M$17</f>
        <v>0</v>
      </c>
      <c r="F414" s="1" t="n">
        <f aca="false">F75*$M$17</f>
        <v>0</v>
      </c>
      <c r="G414" s="1" t="n">
        <f aca="false">G75*$M$17</f>
        <v>0</v>
      </c>
      <c r="H414" s="1" t="n">
        <f aca="false">H75*$M$17</f>
        <v>0</v>
      </c>
      <c r="I414" s="1" t="n">
        <f aca="false">I75*$M$17</f>
        <v>0</v>
      </c>
      <c r="J414" s="1" t="n">
        <f aca="false">J75*$M$17</f>
        <v>0</v>
      </c>
      <c r="K414" s="1" t="n">
        <f aca="false">K75*$M$17</f>
        <v>0</v>
      </c>
      <c r="L414" s="1" t="n">
        <f aca="false">L75*$M$17</f>
        <v>0</v>
      </c>
      <c r="M414" s="1" t="n">
        <f aca="false">M75*$M$17</f>
        <v>0</v>
      </c>
      <c r="N414" s="1" t="n">
        <f aca="false">N75*$M$17</f>
        <v>3018.75</v>
      </c>
      <c r="O414" s="1" t="n">
        <f aca="false">O75*$M$17</f>
        <v>3018.75</v>
      </c>
      <c r="P414" s="1" t="n">
        <f aca="false">P75*$M$17</f>
        <v>422.8</v>
      </c>
      <c r="Q414" s="1" t="n">
        <f aca="false">Q75*$M$17</f>
        <v>422.8</v>
      </c>
      <c r="R414" s="1" t="n">
        <f aca="false">R75*$M$17</f>
        <v>441</v>
      </c>
      <c r="S414" s="1" t="n">
        <f aca="false">S75*$M$17</f>
        <v>441</v>
      </c>
      <c r="T414" s="1" t="n">
        <f aca="false">T75*$M$17</f>
        <v>441</v>
      </c>
      <c r="U414" s="1" t="n">
        <f aca="false">U75*$M$17</f>
        <v>441</v>
      </c>
      <c r="V414" s="1" t="n">
        <f aca="false">V75*$M$17</f>
        <v>437.5</v>
      </c>
      <c r="W414" s="1" t="n">
        <f aca="false">W75*$M$17</f>
        <v>437.5</v>
      </c>
    </row>
    <row r="415" customFormat="false" ht="12.75" hidden="false" customHeight="false" outlineLevel="0" collapsed="false">
      <c r="A415" s="0" t="n">
        <v>26</v>
      </c>
      <c r="B415" s="19" t="n">
        <v>37347</v>
      </c>
      <c r="D415" s="1" t="n">
        <f aca="false">D76*$M$17</f>
        <v>0</v>
      </c>
      <c r="E415" s="1" t="n">
        <f aca="false">E76*$M$17</f>
        <v>0</v>
      </c>
      <c r="F415" s="1" t="n">
        <f aca="false">F76*$M$17</f>
        <v>0</v>
      </c>
      <c r="G415" s="1" t="n">
        <f aca="false">G76*$M$17</f>
        <v>0</v>
      </c>
      <c r="H415" s="1" t="n">
        <f aca="false">H76*$M$17</f>
        <v>0</v>
      </c>
      <c r="I415" s="1" t="n">
        <f aca="false">I76*$M$17</f>
        <v>0</v>
      </c>
      <c r="J415" s="1" t="n">
        <f aca="false">J76*$M$17</f>
        <v>0</v>
      </c>
      <c r="K415" s="1" t="n">
        <f aca="false">K76*$M$17</f>
        <v>0</v>
      </c>
      <c r="L415" s="1" t="n">
        <f aca="false">L76*$M$17</f>
        <v>0</v>
      </c>
      <c r="M415" s="1" t="n">
        <f aca="false">M76*$M$17</f>
        <v>0</v>
      </c>
      <c r="N415" s="1" t="n">
        <v>0</v>
      </c>
      <c r="O415" s="1" t="n">
        <v>0</v>
      </c>
      <c r="P415" s="1" t="n">
        <f aca="false">P76*$M$17</f>
        <v>422.8</v>
      </c>
      <c r="Q415" s="1" t="n">
        <f aca="false">Q76*$M$17</f>
        <v>422.8</v>
      </c>
      <c r="R415" s="1" t="n">
        <f aca="false">R76*$M$17</f>
        <v>441</v>
      </c>
      <c r="S415" s="1" t="n">
        <f aca="false">S76*$M$17</f>
        <v>441</v>
      </c>
      <c r="T415" s="1" t="n">
        <f aca="false">T76*$M$17</f>
        <v>441</v>
      </c>
      <c r="U415" s="1" t="n">
        <f aca="false">U76*$M$17</f>
        <v>441</v>
      </c>
      <c r="V415" s="1" t="n">
        <f aca="false">V76*$M$17</f>
        <v>437.5</v>
      </c>
      <c r="W415" s="1" t="n">
        <f aca="false">W76*$M$17</f>
        <v>437.5</v>
      </c>
    </row>
    <row r="416" customFormat="false" ht="12.75" hidden="false" customHeight="false" outlineLevel="0" collapsed="false">
      <c r="A416" s="0" t="n">
        <v>27</v>
      </c>
      <c r="B416" s="19" t="n">
        <v>37377</v>
      </c>
      <c r="D416" s="1" t="n">
        <f aca="false">D77*$M$17</f>
        <v>0</v>
      </c>
      <c r="E416" s="1" t="n">
        <f aca="false">E77*$M$17</f>
        <v>0</v>
      </c>
      <c r="F416" s="1" t="n">
        <f aca="false">F77*$M$17</f>
        <v>0</v>
      </c>
      <c r="G416" s="1" t="n">
        <f aca="false">G77*$M$17</f>
        <v>0</v>
      </c>
      <c r="H416" s="1" t="n">
        <f aca="false">H77*$M$17</f>
        <v>0</v>
      </c>
      <c r="I416" s="1" t="n">
        <f aca="false">I77*$M$17</f>
        <v>0</v>
      </c>
      <c r="J416" s="1" t="n">
        <f aca="false">J77*$M$17</f>
        <v>0</v>
      </c>
      <c r="K416" s="1" t="n">
        <f aca="false">K77*$M$17</f>
        <v>0</v>
      </c>
      <c r="L416" s="1" t="n">
        <f aca="false">L77*$M$17</f>
        <v>0</v>
      </c>
      <c r="M416" s="1" t="n">
        <f aca="false">M77*$M$17</f>
        <v>0</v>
      </c>
      <c r="N416" s="1" t="n">
        <f aca="false">N77*$M$17</f>
        <v>0</v>
      </c>
      <c r="O416" s="1" t="n">
        <f aca="false">O77*$M$17</f>
        <v>0</v>
      </c>
      <c r="P416" s="1" t="n">
        <f aca="false">P77*$M$17</f>
        <v>422.8</v>
      </c>
      <c r="Q416" s="1" t="n">
        <f aca="false">Q77*$M$17</f>
        <v>422.8</v>
      </c>
      <c r="R416" s="1" t="n">
        <f aca="false">R77*$M$17</f>
        <v>441</v>
      </c>
      <c r="S416" s="1" t="n">
        <f aca="false">S77*$M$17</f>
        <v>441</v>
      </c>
      <c r="T416" s="1" t="n">
        <f aca="false">T77*$M$17</f>
        <v>441</v>
      </c>
      <c r="U416" s="1" t="n">
        <f aca="false">U77*$M$17</f>
        <v>441</v>
      </c>
      <c r="V416" s="1" t="n">
        <f aca="false">V77*$M$17</f>
        <v>437.5</v>
      </c>
      <c r="W416" s="1" t="n">
        <f aca="false">W77*$M$17</f>
        <v>437.5</v>
      </c>
    </row>
    <row r="417" customFormat="false" ht="12.75" hidden="false" customHeight="false" outlineLevel="0" collapsed="false">
      <c r="A417" s="0" t="n">
        <v>28</v>
      </c>
      <c r="B417" s="19" t="n">
        <v>37408</v>
      </c>
      <c r="D417" s="1" t="n">
        <f aca="false">D78*$M$17</f>
        <v>0</v>
      </c>
      <c r="E417" s="1" t="n">
        <f aca="false">E78*$M$17</f>
        <v>0</v>
      </c>
      <c r="F417" s="1" t="n">
        <f aca="false">F78*$M$17</f>
        <v>0</v>
      </c>
      <c r="G417" s="1" t="n">
        <f aca="false">G78*$M$17</f>
        <v>0</v>
      </c>
      <c r="H417" s="1" t="n">
        <f aca="false">H78*$M$17</f>
        <v>0</v>
      </c>
      <c r="I417" s="1" t="n">
        <f aca="false">I78*$M$17</f>
        <v>0</v>
      </c>
      <c r="J417" s="1" t="n">
        <f aca="false">J78*$M$17</f>
        <v>0</v>
      </c>
      <c r="K417" s="1" t="n">
        <f aca="false">K78*$M$17</f>
        <v>0</v>
      </c>
      <c r="L417" s="1" t="n">
        <f aca="false">L78*$M$17</f>
        <v>0</v>
      </c>
      <c r="M417" s="1" t="n">
        <f aca="false">M78*$M$17</f>
        <v>0</v>
      </c>
      <c r="N417" s="1" t="n">
        <f aca="false">N78*$M$17</f>
        <v>0</v>
      </c>
      <c r="O417" s="1" t="n">
        <f aca="false">O78*$M$17</f>
        <v>0</v>
      </c>
      <c r="P417" s="1" t="n">
        <f aca="false">P78*$M$17</f>
        <v>422.8</v>
      </c>
      <c r="Q417" s="1" t="n">
        <f aca="false">Q78*$M$17</f>
        <v>422.8</v>
      </c>
      <c r="R417" s="1" t="n">
        <f aca="false">R78*$M$17</f>
        <v>441</v>
      </c>
      <c r="S417" s="1" t="n">
        <f aca="false">S78*$M$17</f>
        <v>441</v>
      </c>
      <c r="T417" s="1" t="n">
        <f aca="false">T78*$M$17</f>
        <v>441</v>
      </c>
      <c r="U417" s="1" t="n">
        <f aca="false">U78*$M$17</f>
        <v>441</v>
      </c>
      <c r="V417" s="1" t="n">
        <f aca="false">V78*$M$17</f>
        <v>437.5</v>
      </c>
      <c r="W417" s="1" t="n">
        <f aca="false">W78*$M$17</f>
        <v>437.5</v>
      </c>
    </row>
    <row r="418" customFormat="false" ht="12.75" hidden="false" customHeight="false" outlineLevel="0" collapsed="false">
      <c r="A418" s="0" t="n">
        <v>29</v>
      </c>
      <c r="B418" s="19" t="n">
        <v>37438</v>
      </c>
      <c r="D418" s="1" t="n">
        <f aca="false">D79*$M$17</f>
        <v>0</v>
      </c>
      <c r="E418" s="1" t="n">
        <f aca="false">E79*$M$17</f>
        <v>0</v>
      </c>
      <c r="F418" s="1" t="n">
        <f aca="false">F79*$M$17</f>
        <v>0</v>
      </c>
      <c r="G418" s="1" t="n">
        <f aca="false">G79*$M$17</f>
        <v>0</v>
      </c>
      <c r="H418" s="1" t="n">
        <f aca="false">H79*$M$17</f>
        <v>0</v>
      </c>
      <c r="I418" s="1" t="n">
        <f aca="false">I79*$M$17</f>
        <v>0</v>
      </c>
      <c r="J418" s="1" t="n">
        <f aca="false">J79*$M$17</f>
        <v>0</v>
      </c>
      <c r="K418" s="1" t="n">
        <f aca="false">K79*$M$17</f>
        <v>0</v>
      </c>
      <c r="L418" s="1" t="n">
        <f aca="false">L79*$M$17</f>
        <v>0</v>
      </c>
      <c r="M418" s="1" t="n">
        <f aca="false">M79*$M$17</f>
        <v>0</v>
      </c>
      <c r="N418" s="1" t="n">
        <f aca="false">N79*$M$17</f>
        <v>0</v>
      </c>
      <c r="O418" s="1" t="n">
        <f aca="false">O79*$M$17</f>
        <v>0</v>
      </c>
      <c r="P418" s="1" t="n">
        <f aca="false">P79*$M$17</f>
        <v>422.8</v>
      </c>
      <c r="Q418" s="1" t="n">
        <f aca="false">Q79*$M$17</f>
        <v>422.8</v>
      </c>
      <c r="R418" s="1" t="n">
        <f aca="false">R79*$M$17</f>
        <v>441</v>
      </c>
      <c r="S418" s="1" t="n">
        <f aca="false">S79*$M$17</f>
        <v>441</v>
      </c>
      <c r="T418" s="1" t="n">
        <f aca="false">T79*$M$17</f>
        <v>441</v>
      </c>
      <c r="U418" s="1" t="n">
        <f aca="false">U79*$M$17</f>
        <v>441</v>
      </c>
      <c r="V418" s="1" t="n">
        <f aca="false">V79*$M$17</f>
        <v>437.5</v>
      </c>
      <c r="W418" s="1" t="n">
        <f aca="false">W79*$M$17</f>
        <v>437.5</v>
      </c>
    </row>
    <row r="419" customFormat="false" ht="12.75" hidden="false" customHeight="false" outlineLevel="0" collapsed="false">
      <c r="A419" s="0" t="n">
        <v>30</v>
      </c>
      <c r="B419" s="19" t="n">
        <v>37469</v>
      </c>
      <c r="D419" s="1" t="n">
        <f aca="false">D80*$M$17</f>
        <v>0</v>
      </c>
      <c r="E419" s="1" t="n">
        <f aca="false">E80*$M$17</f>
        <v>0</v>
      </c>
      <c r="F419" s="1" t="n">
        <f aca="false">F80*$M$17</f>
        <v>0</v>
      </c>
      <c r="G419" s="1" t="n">
        <f aca="false">G80*$M$17</f>
        <v>0</v>
      </c>
      <c r="H419" s="1" t="n">
        <f aca="false">H80*$M$17</f>
        <v>0</v>
      </c>
      <c r="I419" s="1" t="n">
        <f aca="false">I80*$M$17</f>
        <v>0</v>
      </c>
      <c r="J419" s="1" t="n">
        <f aca="false">J80*$M$17</f>
        <v>0</v>
      </c>
      <c r="K419" s="1" t="n">
        <f aca="false">K80*$M$17</f>
        <v>0</v>
      </c>
      <c r="L419" s="1" t="n">
        <f aca="false">L80*$M$17</f>
        <v>0</v>
      </c>
      <c r="M419" s="1" t="n">
        <f aca="false">M80*$M$17</f>
        <v>0</v>
      </c>
      <c r="N419" s="1" t="n">
        <f aca="false">N80*$M$17</f>
        <v>0</v>
      </c>
      <c r="O419" s="1" t="n">
        <f aca="false">O80*$M$17</f>
        <v>0</v>
      </c>
      <c r="P419" s="1" t="n">
        <f aca="false">P80*$M$17</f>
        <v>422.8</v>
      </c>
      <c r="Q419" s="1" t="n">
        <f aca="false">Q80*$M$17</f>
        <v>422.8</v>
      </c>
      <c r="R419" s="1" t="n">
        <f aca="false">R80*$M$17</f>
        <v>441</v>
      </c>
      <c r="S419" s="1" t="n">
        <f aca="false">S80*$M$17</f>
        <v>441</v>
      </c>
      <c r="T419" s="1" t="n">
        <f aca="false">T80*$M$17</f>
        <v>441</v>
      </c>
      <c r="U419" s="1" t="n">
        <f aca="false">U80*$M$17</f>
        <v>441</v>
      </c>
      <c r="V419" s="1" t="n">
        <f aca="false">V80*$M$17</f>
        <v>437.5</v>
      </c>
      <c r="W419" s="1" t="n">
        <f aca="false">W80*$M$17</f>
        <v>437.5</v>
      </c>
    </row>
    <row r="420" customFormat="false" ht="12.75" hidden="false" customHeight="false" outlineLevel="0" collapsed="false">
      <c r="A420" s="0" t="n">
        <v>31</v>
      </c>
      <c r="B420" s="19" t="n">
        <v>37500</v>
      </c>
      <c r="D420" s="1" t="n">
        <f aca="false">D81*$M$17</f>
        <v>0</v>
      </c>
      <c r="E420" s="1" t="n">
        <f aca="false">E81*$M$17</f>
        <v>0</v>
      </c>
      <c r="F420" s="1" t="n">
        <f aca="false">F81*$M$17</f>
        <v>0</v>
      </c>
      <c r="G420" s="1" t="n">
        <f aca="false">G81*$M$17</f>
        <v>0</v>
      </c>
      <c r="H420" s="1" t="n">
        <f aca="false">H81*$M$17</f>
        <v>0</v>
      </c>
      <c r="I420" s="1" t="n">
        <f aca="false">I81*$M$17</f>
        <v>0</v>
      </c>
      <c r="J420" s="1" t="n">
        <f aca="false">J81*$M$17</f>
        <v>0</v>
      </c>
      <c r="K420" s="1" t="n">
        <f aca="false">K81*$M$17</f>
        <v>0</v>
      </c>
      <c r="L420" s="1" t="n">
        <f aca="false">L81*$M$17</f>
        <v>0</v>
      </c>
      <c r="M420" s="1" t="n">
        <f aca="false">M81*$M$17</f>
        <v>0</v>
      </c>
      <c r="N420" s="1" t="n">
        <f aca="false">N81*$M$17</f>
        <v>0</v>
      </c>
      <c r="O420" s="1" t="n">
        <f aca="false">O81*$M$17</f>
        <v>0</v>
      </c>
      <c r="P420" s="1" t="n">
        <f aca="false">P81*$M$17</f>
        <v>483</v>
      </c>
      <c r="Q420" s="1" t="n">
        <f aca="false">Q81*$M$17</f>
        <v>483</v>
      </c>
      <c r="R420" s="1" t="n">
        <f aca="false">R81*$M$17</f>
        <v>441</v>
      </c>
      <c r="S420" s="1" t="n">
        <f aca="false">S81*$M$17</f>
        <v>441</v>
      </c>
      <c r="T420" s="1" t="n">
        <f aca="false">T81*$M$17</f>
        <v>441</v>
      </c>
      <c r="U420" s="1" t="n">
        <f aca="false">U81*$M$17</f>
        <v>441</v>
      </c>
      <c r="V420" s="1" t="n">
        <f aca="false">V81*$M$17</f>
        <v>437.5</v>
      </c>
      <c r="W420" s="1" t="n">
        <f aca="false">W81*$M$17</f>
        <v>437.5</v>
      </c>
    </row>
    <row r="421" customFormat="false" ht="12.75" hidden="false" customHeight="false" outlineLevel="0" collapsed="false">
      <c r="A421" s="0" t="n">
        <v>32</v>
      </c>
      <c r="B421" s="19" t="n">
        <v>37530</v>
      </c>
      <c r="D421" s="1" t="n">
        <f aca="false">D82*$M$17</f>
        <v>0</v>
      </c>
      <c r="E421" s="1" t="n">
        <f aca="false">E82*$M$17</f>
        <v>0</v>
      </c>
      <c r="F421" s="1" t="n">
        <f aca="false">F82*$M$17</f>
        <v>0</v>
      </c>
      <c r="G421" s="1" t="n">
        <f aca="false">G82*$M$17</f>
        <v>0</v>
      </c>
      <c r="H421" s="1" t="n">
        <f aca="false">H82*$M$17</f>
        <v>0</v>
      </c>
      <c r="I421" s="1" t="n">
        <f aca="false">I82*$M$17</f>
        <v>0</v>
      </c>
      <c r="J421" s="1" t="n">
        <f aca="false">J82*$M$17</f>
        <v>0</v>
      </c>
      <c r="K421" s="1" t="n">
        <f aca="false">K82*$M$17</f>
        <v>0</v>
      </c>
      <c r="L421" s="1" t="n">
        <f aca="false">L82*$M$17</f>
        <v>0</v>
      </c>
      <c r="M421" s="1" t="n">
        <f aca="false">M82*$M$17</f>
        <v>0</v>
      </c>
      <c r="N421" s="1" t="n">
        <f aca="false">N82*$M$17</f>
        <v>0</v>
      </c>
      <c r="O421" s="1" t="n">
        <f aca="false">O82*$M$17</f>
        <v>0</v>
      </c>
      <c r="P421" s="1" t="n">
        <f aca="false">P82*$M$17</f>
        <v>3018.75</v>
      </c>
      <c r="Q421" s="1" t="n">
        <f aca="false">Q82*$M$17</f>
        <v>3018.75</v>
      </c>
      <c r="R421" s="1" t="n">
        <f aca="false">R82*$M$17</f>
        <v>441</v>
      </c>
      <c r="S421" s="1" t="n">
        <f aca="false">S82*$M$17</f>
        <v>441</v>
      </c>
      <c r="T421" s="1" t="n">
        <f aca="false">T82*$M$17</f>
        <v>472.5</v>
      </c>
      <c r="U421" s="1" t="n">
        <f aca="false">U82*$M$17</f>
        <v>472.5</v>
      </c>
      <c r="V421" s="1" t="n">
        <f aca="false">V82*$M$17</f>
        <v>437.5</v>
      </c>
      <c r="W421" s="1" t="n">
        <f aca="false">W82*$M$17</f>
        <v>437.5</v>
      </c>
    </row>
    <row r="422" customFormat="false" ht="12.75" hidden="false" customHeight="false" outlineLevel="0" collapsed="false">
      <c r="A422" s="0" t="n">
        <v>33</v>
      </c>
      <c r="B422" s="19" t="n">
        <v>37561</v>
      </c>
      <c r="D422" s="1" t="n">
        <f aca="false">D83*$M$17</f>
        <v>0</v>
      </c>
      <c r="E422" s="1" t="n">
        <f aca="false">E83*$M$17</f>
        <v>0</v>
      </c>
      <c r="F422" s="1" t="n">
        <f aca="false">F83*$M$17</f>
        <v>0</v>
      </c>
      <c r="G422" s="1" t="n">
        <f aca="false">G83*$M$17</f>
        <v>0</v>
      </c>
      <c r="H422" s="1" t="n">
        <f aca="false">H83*$M$17</f>
        <v>0</v>
      </c>
      <c r="I422" s="1" t="n">
        <f aca="false">I83*$M$17</f>
        <v>0</v>
      </c>
      <c r="J422" s="1" t="n">
        <f aca="false">J83*$M$17</f>
        <v>0</v>
      </c>
      <c r="K422" s="1" t="n">
        <f aca="false">K83*$M$17</f>
        <v>0</v>
      </c>
      <c r="L422" s="1" t="n">
        <f aca="false">L83*$M$17</f>
        <v>0</v>
      </c>
      <c r="M422" s="1" t="n">
        <f aca="false">M83*$M$17</f>
        <v>0</v>
      </c>
      <c r="N422" s="1" t="n">
        <f aca="false">N83*$M$17</f>
        <v>0</v>
      </c>
      <c r="O422" s="1" t="n">
        <f aca="false">O83*$M$17</f>
        <v>0</v>
      </c>
      <c r="P422" s="1" t="n">
        <v>0</v>
      </c>
      <c r="Q422" s="1" t="n">
        <v>0</v>
      </c>
      <c r="R422" s="1" t="n">
        <f aca="false">R83*$M$17</f>
        <v>504</v>
      </c>
      <c r="S422" s="1" t="n">
        <f aca="false">S83*$M$17</f>
        <v>504</v>
      </c>
      <c r="T422" s="1" t="n">
        <f aca="false">T83*$M$17</f>
        <v>1827</v>
      </c>
      <c r="U422" s="1" t="n">
        <f aca="false">U83*$M$17</f>
        <v>1827</v>
      </c>
      <c r="V422" s="1" t="n">
        <f aca="false">V83*$M$17</f>
        <v>437.5</v>
      </c>
      <c r="W422" s="1" t="n">
        <f aca="false">W83*$M$17</f>
        <v>437.5</v>
      </c>
    </row>
    <row r="423" customFormat="false" ht="12.75" hidden="false" customHeight="false" outlineLevel="0" collapsed="false">
      <c r="A423" s="0" t="n">
        <v>34</v>
      </c>
      <c r="B423" s="19" t="n">
        <v>37591</v>
      </c>
      <c r="D423" s="1" t="n">
        <f aca="false">D84*$M$17</f>
        <v>0</v>
      </c>
      <c r="E423" s="1" t="n">
        <f aca="false">E84*$M$17</f>
        <v>0</v>
      </c>
      <c r="F423" s="1" t="n">
        <f aca="false">F84*$M$17</f>
        <v>0</v>
      </c>
      <c r="G423" s="1" t="n">
        <f aca="false">G84*$M$17</f>
        <v>0</v>
      </c>
      <c r="H423" s="1" t="n">
        <f aca="false">H84*$M$17</f>
        <v>0</v>
      </c>
      <c r="I423" s="1" t="n">
        <f aca="false">I84*$M$17</f>
        <v>0</v>
      </c>
      <c r="J423" s="1" t="n">
        <f aca="false">J84*$M$17</f>
        <v>0</v>
      </c>
      <c r="K423" s="1" t="n">
        <f aca="false">K84*$M$17</f>
        <v>0</v>
      </c>
      <c r="L423" s="1" t="n">
        <f aca="false">L84*$M$17</f>
        <v>0</v>
      </c>
      <c r="M423" s="1" t="n">
        <f aca="false">M84*$M$17</f>
        <v>0</v>
      </c>
      <c r="N423" s="1" t="n">
        <f aca="false">N84*$M$17</f>
        <v>0</v>
      </c>
      <c r="O423" s="1" t="n">
        <f aca="false">O84*$M$17</f>
        <v>0</v>
      </c>
      <c r="P423" s="1" t="n">
        <f aca="false">P84*$M$17</f>
        <v>0</v>
      </c>
      <c r="Q423" s="1" t="n">
        <f aca="false">Q84*$M$17</f>
        <v>0</v>
      </c>
      <c r="R423" s="1" t="n">
        <f aca="false">R84*$M$17</f>
        <v>3150</v>
      </c>
      <c r="S423" s="1" t="n">
        <f aca="false">S84*$M$17</f>
        <v>3150</v>
      </c>
      <c r="T423" s="1" t="n">
        <f aca="false">T84*$M$17</f>
        <v>1890</v>
      </c>
      <c r="U423" s="1" t="n">
        <f aca="false">U84*$M$17</f>
        <v>1890</v>
      </c>
      <c r="V423" s="1" t="n">
        <f aca="false">V84*$M$17</f>
        <v>437.5</v>
      </c>
      <c r="W423" s="1" t="n">
        <f aca="false">W84*$M$17</f>
        <v>437.5</v>
      </c>
    </row>
    <row r="424" customFormat="false" ht="12.75" hidden="false" customHeight="false" outlineLevel="0" collapsed="false">
      <c r="A424" s="0" t="n">
        <v>35</v>
      </c>
      <c r="B424" s="19" t="n">
        <v>37622</v>
      </c>
      <c r="D424" s="1" t="n">
        <f aca="false">D85*$M$17</f>
        <v>0</v>
      </c>
      <c r="E424" s="1" t="n">
        <f aca="false">E85*$M$17</f>
        <v>0</v>
      </c>
      <c r="F424" s="1" t="n">
        <f aca="false">F85*$M$17</f>
        <v>0</v>
      </c>
      <c r="G424" s="1" t="n">
        <f aca="false">G85*$M$17</f>
        <v>0</v>
      </c>
      <c r="H424" s="1" t="n">
        <f aca="false">H85*$M$17</f>
        <v>0</v>
      </c>
      <c r="I424" s="1" t="n">
        <f aca="false">I85*$M$17</f>
        <v>0</v>
      </c>
      <c r="J424" s="1" t="n">
        <f aca="false">J85*$M$17</f>
        <v>0</v>
      </c>
      <c r="K424" s="1" t="n">
        <f aca="false">K85*$M$17</f>
        <v>0</v>
      </c>
      <c r="L424" s="1" t="n">
        <f aca="false">L85*$M$17</f>
        <v>0</v>
      </c>
      <c r="M424" s="1" t="n">
        <f aca="false">M85*$M$17</f>
        <v>0</v>
      </c>
      <c r="N424" s="1" t="n">
        <f aca="false">N85*$M$17</f>
        <v>0</v>
      </c>
      <c r="O424" s="1" t="n">
        <f aca="false">O85*$M$17</f>
        <v>0</v>
      </c>
      <c r="P424" s="1" t="n">
        <f aca="false">P85*$M$17</f>
        <v>0</v>
      </c>
      <c r="Q424" s="1" t="n">
        <f aca="false">Q85*$M$17</f>
        <v>0</v>
      </c>
      <c r="R424" s="1" t="n">
        <v>0</v>
      </c>
      <c r="S424" s="1" t="n">
        <v>0</v>
      </c>
      <c r="T424" s="1" t="n">
        <v>0</v>
      </c>
      <c r="U424" s="1" t="n">
        <v>0</v>
      </c>
      <c r="V424" s="1" t="n">
        <f aca="false">V85*$M$17</f>
        <v>437.5</v>
      </c>
      <c r="W424" s="1" t="n">
        <f aca="false">W85*$M$17</f>
        <v>437.5</v>
      </c>
    </row>
    <row r="425" customFormat="false" ht="12.75" hidden="false" customHeight="false" outlineLevel="0" collapsed="false">
      <c r="A425" s="0" t="n">
        <v>36</v>
      </c>
      <c r="B425" s="19" t="n">
        <v>37653</v>
      </c>
      <c r="D425" s="1" t="n">
        <f aca="false">D86*$M$17</f>
        <v>0</v>
      </c>
      <c r="E425" s="1" t="n">
        <f aca="false">E86*$M$17</f>
        <v>0</v>
      </c>
      <c r="F425" s="1" t="n">
        <f aca="false">F86*$M$17</f>
        <v>0</v>
      </c>
      <c r="G425" s="1" t="n">
        <f aca="false">G86*$M$17</f>
        <v>0</v>
      </c>
      <c r="H425" s="1" t="n">
        <f aca="false">H86*$M$17</f>
        <v>0</v>
      </c>
      <c r="I425" s="1" t="n">
        <f aca="false">I86*$M$17</f>
        <v>0</v>
      </c>
      <c r="J425" s="1" t="n">
        <f aca="false">J86*$M$17</f>
        <v>0</v>
      </c>
      <c r="K425" s="1" t="n">
        <f aca="false">K86*$M$17</f>
        <v>0</v>
      </c>
      <c r="L425" s="1" t="n">
        <f aca="false">L86*$M$17</f>
        <v>0</v>
      </c>
      <c r="M425" s="1" t="n">
        <f aca="false">M86*$M$17</f>
        <v>0</v>
      </c>
      <c r="N425" s="1" t="n">
        <f aca="false">N86*$M$17</f>
        <v>0</v>
      </c>
      <c r="O425" s="1" t="n">
        <f aca="false">O86*$M$17</f>
        <v>0</v>
      </c>
      <c r="P425" s="1" t="n">
        <f aca="false">P86*$M$17</f>
        <v>0</v>
      </c>
      <c r="Q425" s="1" t="n">
        <f aca="false">Q86*$M$17</f>
        <v>0</v>
      </c>
      <c r="R425" s="1" t="n">
        <f aca="false">R86*$M$17</f>
        <v>0</v>
      </c>
      <c r="S425" s="1" t="n">
        <f aca="false">S86*$M$17</f>
        <v>0</v>
      </c>
      <c r="T425" s="1" t="n">
        <f aca="false">T86*$M$17</f>
        <v>0</v>
      </c>
      <c r="U425" s="1" t="n">
        <f aca="false">U86*$M$17</f>
        <v>0</v>
      </c>
      <c r="V425" s="1" t="n">
        <f aca="false">V86*$M$17</f>
        <v>499.8</v>
      </c>
      <c r="W425" s="1" t="n">
        <f aca="false">W86*$M$17</f>
        <v>499.8</v>
      </c>
    </row>
    <row r="426" customFormat="false" ht="12.75" hidden="false" customHeight="false" outlineLevel="0" collapsed="false">
      <c r="A426" s="0" t="n">
        <v>37</v>
      </c>
      <c r="B426" s="19" t="n">
        <v>37681</v>
      </c>
      <c r="D426" s="1" t="n">
        <f aca="false">D87*$M$17</f>
        <v>0</v>
      </c>
      <c r="E426" s="1" t="n">
        <f aca="false">E87*$M$17</f>
        <v>0</v>
      </c>
      <c r="F426" s="1" t="n">
        <f aca="false">F87*$M$17</f>
        <v>0</v>
      </c>
      <c r="G426" s="1" t="n">
        <f aca="false">G87*$M$17</f>
        <v>0</v>
      </c>
      <c r="H426" s="1" t="n">
        <f aca="false">H87*$M$17</f>
        <v>0</v>
      </c>
      <c r="I426" s="1" t="n">
        <f aca="false">I87*$M$17</f>
        <v>0</v>
      </c>
      <c r="J426" s="1" t="n">
        <f aca="false">J87*$M$17</f>
        <v>0</v>
      </c>
      <c r="K426" s="1" t="n">
        <f aca="false">K87*$M$17</f>
        <v>0</v>
      </c>
      <c r="L426" s="1" t="n">
        <f aca="false">L87*$M$17</f>
        <v>0</v>
      </c>
      <c r="M426" s="1" t="n">
        <f aca="false">M87*$M$17</f>
        <v>0</v>
      </c>
      <c r="N426" s="1" t="n">
        <f aca="false">N87*$M$17</f>
        <v>0</v>
      </c>
      <c r="O426" s="1" t="n">
        <f aca="false">O87*$M$17</f>
        <v>0</v>
      </c>
      <c r="P426" s="1" t="n">
        <f aca="false">P87*$M$17</f>
        <v>0</v>
      </c>
      <c r="Q426" s="1" t="n">
        <f aca="false">Q87*$M$17</f>
        <v>0</v>
      </c>
      <c r="R426" s="1" t="n">
        <f aca="false">R87*$M$17</f>
        <v>0</v>
      </c>
      <c r="S426" s="1" t="n">
        <f aca="false">S87*$M$17</f>
        <v>0</v>
      </c>
      <c r="T426" s="1" t="n">
        <f aca="false">T87*$M$17</f>
        <v>0</v>
      </c>
      <c r="U426" s="1" t="n">
        <f aca="false">U87*$M$17</f>
        <v>0</v>
      </c>
      <c r="V426" s="1" t="n">
        <f aca="false">V87*$M$17</f>
        <v>3123.75</v>
      </c>
      <c r="W426" s="1" t="n">
        <f aca="false">W87*$M$17</f>
        <v>3123.75</v>
      </c>
    </row>
    <row r="427" customFormat="false" ht="12.75" hidden="false" customHeight="false" outlineLevel="0" collapsed="false">
      <c r="A427" s="0" t="n">
        <v>38</v>
      </c>
      <c r="B427" s="19" t="n">
        <v>37712</v>
      </c>
      <c r="D427" s="1" t="n">
        <f aca="false">D88*$M$17</f>
        <v>0</v>
      </c>
      <c r="E427" s="1" t="n">
        <f aca="false">E88*$M$17</f>
        <v>0</v>
      </c>
      <c r="F427" s="1" t="n">
        <f aca="false">F88*$M$17</f>
        <v>0</v>
      </c>
      <c r="G427" s="1" t="n">
        <f aca="false">G88*$M$17</f>
        <v>0</v>
      </c>
      <c r="H427" s="1" t="n">
        <f aca="false">H88*$M$17</f>
        <v>0</v>
      </c>
      <c r="I427" s="1" t="n">
        <f aca="false">I88*$M$17</f>
        <v>0</v>
      </c>
      <c r="J427" s="1" t="n">
        <f aca="false">J88*$M$17</f>
        <v>0</v>
      </c>
      <c r="K427" s="1" t="n">
        <f aca="false">K88*$M$17</f>
        <v>0</v>
      </c>
      <c r="L427" s="1" t="n">
        <f aca="false">L88*$M$17</f>
        <v>0</v>
      </c>
      <c r="M427" s="1" t="n">
        <f aca="false">M88*$M$17</f>
        <v>0</v>
      </c>
      <c r="N427" s="1" t="n">
        <f aca="false">N88*$M$17</f>
        <v>0</v>
      </c>
      <c r="O427" s="1" t="n">
        <f aca="false">O88*$M$17</f>
        <v>0</v>
      </c>
      <c r="P427" s="1" t="n">
        <f aca="false">P88*$M$17</f>
        <v>0</v>
      </c>
      <c r="Q427" s="1" t="n">
        <f aca="false">Q88*$M$17</f>
        <v>0</v>
      </c>
      <c r="R427" s="1" t="n">
        <f aca="false">R88*$M$17</f>
        <v>0</v>
      </c>
      <c r="S427" s="1" t="n">
        <f aca="false">S88*$M$17</f>
        <v>0</v>
      </c>
      <c r="T427" s="1" t="n">
        <f aca="false">T88*$M$17</f>
        <v>0</v>
      </c>
      <c r="U427" s="1" t="n">
        <f aca="false">U88*$M$17</f>
        <v>0</v>
      </c>
      <c r="V427" s="1" t="n">
        <v>0</v>
      </c>
      <c r="W427" s="1" t="n">
        <v>0</v>
      </c>
    </row>
    <row r="428" customFormat="false" ht="12.75" hidden="false" customHeight="false" outlineLevel="0" collapsed="false">
      <c r="A428" s="0" t="n">
        <v>39</v>
      </c>
      <c r="B428" s="19" t="n">
        <v>37742</v>
      </c>
      <c r="D428" s="1" t="n">
        <f aca="false">D89*$M$17</f>
        <v>0</v>
      </c>
      <c r="E428" s="1" t="n">
        <f aca="false">E89*$M$17</f>
        <v>0</v>
      </c>
      <c r="F428" s="1" t="n">
        <f aca="false">F89*$M$17</f>
        <v>0</v>
      </c>
      <c r="G428" s="1" t="n">
        <f aca="false">G89*$M$17</f>
        <v>0</v>
      </c>
      <c r="H428" s="1" t="n">
        <f aca="false">H89*$M$17</f>
        <v>0</v>
      </c>
      <c r="I428" s="1" t="n">
        <f aca="false">I89*$M$17</f>
        <v>0</v>
      </c>
      <c r="J428" s="1" t="n">
        <f aca="false">J89*$M$17</f>
        <v>0</v>
      </c>
      <c r="K428" s="1" t="n">
        <f aca="false">K89*$M$17</f>
        <v>0</v>
      </c>
      <c r="L428" s="1" t="n">
        <f aca="false">L89*$M$17</f>
        <v>0</v>
      </c>
      <c r="M428" s="1" t="n">
        <f aca="false">M89*$M$17</f>
        <v>0</v>
      </c>
      <c r="N428" s="1" t="n">
        <f aca="false">N89*$M$17</f>
        <v>0</v>
      </c>
      <c r="O428" s="1" t="n">
        <f aca="false">O89*$M$17</f>
        <v>0</v>
      </c>
      <c r="P428" s="1" t="n">
        <f aca="false">P89*$M$17</f>
        <v>0</v>
      </c>
      <c r="Q428" s="1" t="n">
        <f aca="false">Q89*$M$17</f>
        <v>0</v>
      </c>
      <c r="R428" s="1" t="n">
        <f aca="false">R89*$M$17</f>
        <v>0</v>
      </c>
      <c r="S428" s="1" t="n">
        <f aca="false">S89*$M$17</f>
        <v>0</v>
      </c>
      <c r="T428" s="1" t="n">
        <f aca="false">T89*$M$17</f>
        <v>0</v>
      </c>
      <c r="U428" s="1" t="n">
        <f aca="false">U89*$M$17</f>
        <v>0</v>
      </c>
      <c r="V428" s="1" t="n">
        <f aca="false">V89*$M$17</f>
        <v>0</v>
      </c>
      <c r="W428" s="1" t="n">
        <f aca="false">W89*$M$17</f>
        <v>0</v>
      </c>
    </row>
    <row r="429" customFormat="false" ht="12.75" hidden="false" customHeight="false" outlineLevel="0" collapsed="false">
      <c r="A429" s="0" t="n">
        <v>40</v>
      </c>
      <c r="B429" s="19" t="n">
        <v>37773</v>
      </c>
      <c r="D429" s="1" t="n">
        <f aca="false">D90*$M$17</f>
        <v>0</v>
      </c>
      <c r="E429" s="1" t="n">
        <f aca="false">E90*$M$17</f>
        <v>0</v>
      </c>
      <c r="F429" s="1" t="n">
        <f aca="false">F90*$M$17</f>
        <v>0</v>
      </c>
      <c r="G429" s="1" t="n">
        <f aca="false">G90*$M$17</f>
        <v>0</v>
      </c>
      <c r="H429" s="1" t="n">
        <f aca="false">H90*$M$17</f>
        <v>0</v>
      </c>
      <c r="I429" s="1" t="n">
        <f aca="false">I90*$M$17</f>
        <v>0</v>
      </c>
      <c r="J429" s="1" t="n">
        <f aca="false">J90*$M$17</f>
        <v>0</v>
      </c>
      <c r="K429" s="1" t="n">
        <f aca="false">K90*$M$17</f>
        <v>0</v>
      </c>
      <c r="L429" s="1" t="n">
        <f aca="false">L90*$M$17</f>
        <v>0</v>
      </c>
      <c r="M429" s="1" t="n">
        <f aca="false">M90*$M$17</f>
        <v>0</v>
      </c>
      <c r="N429" s="1" t="n">
        <f aca="false">N90*$M$17</f>
        <v>0</v>
      </c>
      <c r="O429" s="1" t="n">
        <f aca="false">O90*$M$17</f>
        <v>0</v>
      </c>
      <c r="P429" s="1" t="n">
        <f aca="false">P90*$M$17</f>
        <v>0</v>
      </c>
      <c r="Q429" s="1" t="n">
        <f aca="false">Q90*$M$17</f>
        <v>0</v>
      </c>
      <c r="R429" s="1" t="n">
        <f aca="false">R90*$M$17</f>
        <v>0</v>
      </c>
      <c r="S429" s="1" t="n">
        <f aca="false">S90*$M$17</f>
        <v>0</v>
      </c>
      <c r="T429" s="1" t="n">
        <f aca="false">T90*$M$17</f>
        <v>0</v>
      </c>
      <c r="U429" s="1" t="n">
        <f aca="false">U90*$M$17</f>
        <v>0</v>
      </c>
      <c r="V429" s="1" t="n">
        <f aca="false">V90*$M$17</f>
        <v>0</v>
      </c>
      <c r="W429" s="1" t="n">
        <f aca="false">W90*$M$17</f>
        <v>0</v>
      </c>
    </row>
    <row r="430" customFormat="false" ht="12.75" hidden="false" customHeight="false" outlineLevel="0" collapsed="false">
      <c r="A430" s="0" t="n">
        <v>41</v>
      </c>
      <c r="B430" s="19" t="n">
        <v>37803</v>
      </c>
      <c r="D430" s="1" t="n">
        <f aca="false">D91*$M$17</f>
        <v>0</v>
      </c>
      <c r="E430" s="1" t="n">
        <f aca="false">E91*$M$17</f>
        <v>0</v>
      </c>
      <c r="F430" s="1" t="n">
        <f aca="false">F91*$M$17</f>
        <v>0</v>
      </c>
      <c r="G430" s="1" t="n">
        <f aca="false">G91*$M$17</f>
        <v>0</v>
      </c>
      <c r="H430" s="1" t="n">
        <f aca="false">H91*$M$17</f>
        <v>0</v>
      </c>
      <c r="I430" s="1" t="n">
        <f aca="false">I91*$M$17</f>
        <v>0</v>
      </c>
      <c r="J430" s="1" t="n">
        <f aca="false">J91*$M$17</f>
        <v>0</v>
      </c>
      <c r="K430" s="1" t="n">
        <f aca="false">K91*$M$17</f>
        <v>0</v>
      </c>
      <c r="L430" s="1" t="n">
        <f aca="false">L91*$M$17</f>
        <v>0</v>
      </c>
      <c r="M430" s="1" t="n">
        <f aca="false">M91*$M$17</f>
        <v>0</v>
      </c>
      <c r="N430" s="1" t="n">
        <f aca="false">N91*$M$17</f>
        <v>0</v>
      </c>
      <c r="O430" s="1" t="n">
        <f aca="false">O91*$M$17</f>
        <v>0</v>
      </c>
      <c r="P430" s="1" t="n">
        <f aca="false">P91*$M$17</f>
        <v>0</v>
      </c>
      <c r="Q430" s="1" t="n">
        <f aca="false">Q91*$M$17</f>
        <v>0</v>
      </c>
      <c r="R430" s="1" t="n">
        <f aca="false">R91*$M$17</f>
        <v>0</v>
      </c>
      <c r="S430" s="1" t="n">
        <f aca="false">S91*$M$17</f>
        <v>0</v>
      </c>
      <c r="T430" s="1" t="n">
        <f aca="false">T91*$M$17</f>
        <v>0</v>
      </c>
      <c r="U430" s="1" t="n">
        <f aca="false">U91*$M$17</f>
        <v>0</v>
      </c>
      <c r="V430" s="1" t="n">
        <f aca="false">V91*$M$17</f>
        <v>0</v>
      </c>
      <c r="W430" s="1" t="n">
        <f aca="false">W91*$M$17</f>
        <v>0</v>
      </c>
    </row>
    <row r="431" customFormat="false" ht="12.75" hidden="false" customHeight="false" outlineLevel="0" collapsed="false">
      <c r="A431" s="0" t="n">
        <v>42</v>
      </c>
      <c r="B431" s="19" t="n">
        <v>37834</v>
      </c>
      <c r="D431" s="1" t="n">
        <f aca="false">D92*$M$17</f>
        <v>0</v>
      </c>
      <c r="E431" s="1" t="n">
        <f aca="false">E92*$M$17</f>
        <v>0</v>
      </c>
      <c r="F431" s="1" t="n">
        <f aca="false">F92*$M$17</f>
        <v>0</v>
      </c>
      <c r="G431" s="1" t="n">
        <f aca="false">G92*$M$17</f>
        <v>0</v>
      </c>
      <c r="H431" s="1" t="n">
        <f aca="false">H92*$M$17</f>
        <v>0</v>
      </c>
      <c r="I431" s="1" t="n">
        <f aca="false">I92*$M$17</f>
        <v>0</v>
      </c>
      <c r="J431" s="1" t="n">
        <f aca="false">J92*$M$17</f>
        <v>0</v>
      </c>
      <c r="K431" s="1" t="n">
        <f aca="false">K92*$M$17</f>
        <v>0</v>
      </c>
      <c r="L431" s="1" t="n">
        <f aca="false">L92*$M$17</f>
        <v>0</v>
      </c>
      <c r="M431" s="1" t="n">
        <f aca="false">M92*$M$17</f>
        <v>0</v>
      </c>
      <c r="N431" s="1" t="n">
        <f aca="false">N92*$M$17</f>
        <v>0</v>
      </c>
      <c r="O431" s="1" t="n">
        <f aca="false">O92*$M$17</f>
        <v>0</v>
      </c>
      <c r="P431" s="1" t="n">
        <f aca="false">P92*$M$17</f>
        <v>0</v>
      </c>
      <c r="Q431" s="1" t="n">
        <f aca="false">Q92*$M$17</f>
        <v>0</v>
      </c>
      <c r="R431" s="1" t="n">
        <f aca="false">R92*$M$17</f>
        <v>0</v>
      </c>
      <c r="S431" s="1" t="n">
        <f aca="false">S92*$M$17</f>
        <v>0</v>
      </c>
      <c r="T431" s="1" t="n">
        <f aca="false">T92*$M$17</f>
        <v>0</v>
      </c>
      <c r="U431" s="1" t="n">
        <f aca="false">U92*$M$17</f>
        <v>0</v>
      </c>
      <c r="V431" s="1" t="n">
        <f aca="false">V92*$M$17</f>
        <v>0</v>
      </c>
      <c r="W431" s="1" t="n">
        <f aca="false">W92*$M$17</f>
        <v>0</v>
      </c>
    </row>
    <row r="432" customFormat="false" ht="12.75" hidden="false" customHeight="false" outlineLevel="0" collapsed="false">
      <c r="A432" s="0" t="n">
        <v>43</v>
      </c>
      <c r="B432" s="19" t="n">
        <v>37865</v>
      </c>
      <c r="D432" s="1" t="n">
        <f aca="false">D93*$M$17</f>
        <v>0</v>
      </c>
      <c r="E432" s="1" t="n">
        <f aca="false">E93*$M$17</f>
        <v>0</v>
      </c>
      <c r="F432" s="1" t="n">
        <f aca="false">F93*$M$17</f>
        <v>0</v>
      </c>
      <c r="G432" s="1" t="n">
        <f aca="false">G93*$M$17</f>
        <v>0</v>
      </c>
      <c r="H432" s="1" t="n">
        <f aca="false">H93*$M$17</f>
        <v>0</v>
      </c>
      <c r="I432" s="1" t="n">
        <f aca="false">I93*$M$17</f>
        <v>0</v>
      </c>
      <c r="J432" s="1" t="n">
        <f aca="false">J93*$M$17</f>
        <v>0</v>
      </c>
      <c r="K432" s="1" t="n">
        <f aca="false">K93*$M$17</f>
        <v>0</v>
      </c>
      <c r="L432" s="1" t="n">
        <f aca="false">L93*$M$17</f>
        <v>0</v>
      </c>
      <c r="M432" s="1" t="n">
        <f aca="false">M93*$M$17</f>
        <v>0</v>
      </c>
      <c r="N432" s="1" t="n">
        <f aca="false">N93*$M$17</f>
        <v>0</v>
      </c>
      <c r="O432" s="1" t="n">
        <f aca="false">O93*$M$17</f>
        <v>0</v>
      </c>
      <c r="P432" s="1" t="n">
        <f aca="false">P93*$M$17</f>
        <v>0</v>
      </c>
      <c r="Q432" s="1" t="n">
        <f aca="false">Q93*$M$17</f>
        <v>0</v>
      </c>
      <c r="R432" s="1" t="n">
        <f aca="false">R93*$M$17</f>
        <v>0</v>
      </c>
      <c r="S432" s="1" t="n">
        <f aca="false">S93*$M$17</f>
        <v>0</v>
      </c>
      <c r="T432" s="1" t="n">
        <f aca="false">T93*$M$17</f>
        <v>0</v>
      </c>
      <c r="U432" s="1" t="n">
        <f aca="false">U93*$M$17</f>
        <v>0</v>
      </c>
      <c r="V432" s="1" t="n">
        <f aca="false">V93*$M$17</f>
        <v>0</v>
      </c>
      <c r="W432" s="1" t="n">
        <f aca="false">W93*$M$17</f>
        <v>0</v>
      </c>
    </row>
    <row r="433" customFormat="false" ht="12.75" hidden="false" customHeight="false" outlineLevel="0" collapsed="false">
      <c r="A433" s="0" t="n">
        <v>44</v>
      </c>
      <c r="B433" s="19" t="n">
        <v>37895</v>
      </c>
      <c r="D433" s="1" t="n">
        <f aca="false">D94*$M$17</f>
        <v>0</v>
      </c>
      <c r="E433" s="1" t="n">
        <f aca="false">E94*$M$17</f>
        <v>0</v>
      </c>
      <c r="F433" s="1" t="n">
        <f aca="false">F94*$M$17</f>
        <v>0</v>
      </c>
      <c r="G433" s="1" t="n">
        <f aca="false">G94*$M$17</f>
        <v>0</v>
      </c>
      <c r="H433" s="1" t="n">
        <f aca="false">H94*$M$17</f>
        <v>0</v>
      </c>
      <c r="I433" s="1" t="n">
        <f aca="false">I94*$M$17</f>
        <v>0</v>
      </c>
      <c r="J433" s="1" t="n">
        <f aca="false">J94*$M$17</f>
        <v>0</v>
      </c>
      <c r="K433" s="1" t="n">
        <f aca="false">K94*$M$17</f>
        <v>0</v>
      </c>
      <c r="L433" s="1" t="n">
        <f aca="false">L94*$M$17</f>
        <v>0</v>
      </c>
      <c r="M433" s="1" t="n">
        <f aca="false">M94*$M$17</f>
        <v>0</v>
      </c>
      <c r="N433" s="1" t="n">
        <f aca="false">N94*$M$17</f>
        <v>0</v>
      </c>
      <c r="O433" s="1" t="n">
        <f aca="false">O94*$M$17</f>
        <v>0</v>
      </c>
      <c r="P433" s="1" t="n">
        <f aca="false">P94*$M$17</f>
        <v>0</v>
      </c>
      <c r="Q433" s="1" t="n">
        <f aca="false">Q94*$M$17</f>
        <v>0</v>
      </c>
      <c r="R433" s="1" t="n">
        <f aca="false">R94*$M$17</f>
        <v>0</v>
      </c>
      <c r="S433" s="1" t="n">
        <f aca="false">S94*$M$17</f>
        <v>0</v>
      </c>
      <c r="T433" s="1" t="n">
        <f aca="false">T94*$M$17</f>
        <v>0</v>
      </c>
      <c r="U433" s="1" t="n">
        <f aca="false">U94*$M$17</f>
        <v>0</v>
      </c>
      <c r="V433" s="1" t="n">
        <f aca="false">V94*$M$17</f>
        <v>0</v>
      </c>
      <c r="W433" s="1" t="n">
        <f aca="false">W94*$M$17</f>
        <v>0</v>
      </c>
    </row>
    <row r="434" customFormat="false" ht="12.75" hidden="false" customHeight="false" outlineLevel="0" collapsed="false">
      <c r="A434" s="0" t="n">
        <v>45</v>
      </c>
      <c r="B434" s="19" t="n">
        <v>37926</v>
      </c>
      <c r="D434" s="1" t="n">
        <f aca="false">D95*$M$17</f>
        <v>0</v>
      </c>
      <c r="E434" s="1" t="n">
        <f aca="false">E95*$M$17</f>
        <v>0</v>
      </c>
      <c r="F434" s="1" t="n">
        <f aca="false">F95*$M$17</f>
        <v>0</v>
      </c>
      <c r="G434" s="1" t="n">
        <f aca="false">G95*$M$17</f>
        <v>0</v>
      </c>
      <c r="H434" s="1" t="n">
        <f aca="false">H95*$M$17</f>
        <v>0</v>
      </c>
      <c r="I434" s="1" t="n">
        <f aca="false">I95*$M$17</f>
        <v>0</v>
      </c>
      <c r="J434" s="1" t="n">
        <f aca="false">J95*$M$17</f>
        <v>0</v>
      </c>
      <c r="K434" s="1" t="n">
        <f aca="false">K95*$M$17</f>
        <v>0</v>
      </c>
      <c r="L434" s="1" t="n">
        <f aca="false">L95*$M$17</f>
        <v>0</v>
      </c>
      <c r="M434" s="1" t="n">
        <f aca="false">M95*$M$17</f>
        <v>0</v>
      </c>
      <c r="N434" s="1" t="n">
        <f aca="false">N95*$M$17</f>
        <v>0</v>
      </c>
      <c r="O434" s="1" t="n">
        <f aca="false">O95*$M$17</f>
        <v>0</v>
      </c>
      <c r="P434" s="1" t="n">
        <f aca="false">P95*$M$17</f>
        <v>0</v>
      </c>
      <c r="Q434" s="1" t="n">
        <f aca="false">Q95*$M$17</f>
        <v>0</v>
      </c>
      <c r="R434" s="1" t="n">
        <f aca="false">R95*$M$17</f>
        <v>0</v>
      </c>
      <c r="S434" s="1" t="n">
        <f aca="false">S95*$M$17</f>
        <v>0</v>
      </c>
      <c r="T434" s="1" t="n">
        <f aca="false">T95*$M$17</f>
        <v>0</v>
      </c>
      <c r="U434" s="1" t="n">
        <f aca="false">U95*$M$17</f>
        <v>0</v>
      </c>
      <c r="V434" s="1" t="n">
        <f aca="false">V95*$M$17</f>
        <v>0</v>
      </c>
      <c r="W434" s="1" t="n">
        <f aca="false">W95*$M$17</f>
        <v>0</v>
      </c>
    </row>
    <row r="435" customFormat="false" ht="12.75" hidden="false" customHeight="false" outlineLevel="0" collapsed="false">
      <c r="A435" s="0" t="n">
        <v>46</v>
      </c>
      <c r="B435" s="19" t="n">
        <v>37956</v>
      </c>
      <c r="D435" s="1" t="n">
        <f aca="false">D96*$M$17</f>
        <v>0</v>
      </c>
      <c r="E435" s="1" t="n">
        <f aca="false">E96*$M$17</f>
        <v>0</v>
      </c>
      <c r="F435" s="1" t="n">
        <f aca="false">F96*$M$17</f>
        <v>0</v>
      </c>
      <c r="G435" s="1" t="n">
        <f aca="false">G96*$M$17</f>
        <v>0</v>
      </c>
      <c r="H435" s="1" t="n">
        <f aca="false">H96*$M$17</f>
        <v>0</v>
      </c>
      <c r="I435" s="1" t="n">
        <f aca="false">I96*$M$17</f>
        <v>0</v>
      </c>
      <c r="J435" s="1" t="n">
        <f aca="false">J96*$M$17</f>
        <v>0</v>
      </c>
      <c r="K435" s="1" t="n">
        <f aca="false">K96*$M$17</f>
        <v>0</v>
      </c>
      <c r="L435" s="1" t="n">
        <f aca="false">L96*$M$17</f>
        <v>0</v>
      </c>
      <c r="M435" s="1" t="n">
        <f aca="false">M96*$M$17</f>
        <v>0</v>
      </c>
      <c r="N435" s="1" t="n">
        <f aca="false">N96*$M$17</f>
        <v>0</v>
      </c>
      <c r="O435" s="1" t="n">
        <f aca="false">O96*$M$17</f>
        <v>0</v>
      </c>
      <c r="P435" s="1" t="n">
        <f aca="false">P96*$M$17</f>
        <v>0</v>
      </c>
      <c r="Q435" s="1" t="n">
        <f aca="false">Q96*$M$17</f>
        <v>0</v>
      </c>
      <c r="R435" s="1" t="n">
        <f aca="false">R96*$M$17</f>
        <v>0</v>
      </c>
      <c r="S435" s="1" t="n">
        <f aca="false">S96*$M$17</f>
        <v>0</v>
      </c>
      <c r="T435" s="1" t="n">
        <f aca="false">T96*$M$17</f>
        <v>0</v>
      </c>
      <c r="U435" s="1" t="n">
        <f aca="false">U96*$M$17</f>
        <v>0</v>
      </c>
      <c r="V435" s="1" t="n">
        <f aca="false">V96*$M$17</f>
        <v>0</v>
      </c>
      <c r="W435" s="1" t="n">
        <f aca="false">W96*$M$17</f>
        <v>0</v>
      </c>
    </row>
    <row r="436" customFormat="false" ht="12.75" hidden="false" customHeight="false" outlineLevel="0" collapsed="false">
      <c r="B436" s="46" t="s">
        <v>66</v>
      </c>
      <c r="C436" s="46"/>
      <c r="D436" s="47" t="n">
        <f aca="false">SUM(D390:D435)</f>
        <v>10694.25</v>
      </c>
      <c r="E436" s="47" t="n">
        <f aca="false">SUM(E390:E435)</f>
        <v>9367.75</v>
      </c>
      <c r="F436" s="47" t="n">
        <f aca="false">SUM(F390:F435)</f>
        <v>10652.6</v>
      </c>
      <c r="G436" s="47" t="n">
        <f aca="false">SUM(G390:G435)</f>
        <v>10652.6</v>
      </c>
      <c r="H436" s="47" t="n">
        <f aca="false">SUM(H390:H435)</f>
        <v>10652.6</v>
      </c>
      <c r="I436" s="47" t="n">
        <f aca="false">SUM(I390:I435)</f>
        <v>10652.6</v>
      </c>
      <c r="J436" s="47" t="n">
        <f aca="false">SUM(J390:J435)</f>
        <v>10639.65</v>
      </c>
      <c r="K436" s="47" t="n">
        <f aca="false">SUM(K390:K435)</f>
        <v>10639.65</v>
      </c>
      <c r="L436" s="47" t="n">
        <f aca="false">SUM(L390:L435)</f>
        <v>10639.65</v>
      </c>
      <c r="M436" s="47" t="n">
        <f aca="false">SUM(M390:M435)</f>
        <v>10639.65</v>
      </c>
      <c r="N436" s="47" t="n">
        <f aca="false">SUM(N390:N435)</f>
        <v>10568.6</v>
      </c>
      <c r="O436" s="47" t="n">
        <f aca="false">SUM(O390:O435)</f>
        <v>10568.6</v>
      </c>
      <c r="P436" s="47" t="n">
        <f aca="false">SUM(P390:P435)</f>
        <v>10568.6</v>
      </c>
      <c r="Q436" s="47" t="n">
        <f aca="false">SUM(Q390:Q435)</f>
        <v>10568.6</v>
      </c>
      <c r="R436" s="47" t="n">
        <f aca="false">SUM(R390:R435)</f>
        <v>11340</v>
      </c>
      <c r="S436" s="47" t="n">
        <f aca="false">SUM(S390:S435)</f>
        <v>11340</v>
      </c>
      <c r="T436" s="47" t="n">
        <f aca="false">SUM(T390:T435)</f>
        <v>11655</v>
      </c>
      <c r="U436" s="47" t="n">
        <f aca="false">SUM(U390:U435)</f>
        <v>11655</v>
      </c>
      <c r="V436" s="47" t="n">
        <f aca="false">SUM(V390:V435)</f>
        <v>11248.65</v>
      </c>
      <c r="W436" s="47" t="n">
        <f aca="false">SUM(W390:W435)</f>
        <v>11248.65</v>
      </c>
    </row>
    <row r="437" customFormat="false" ht="12.75" hidden="false" customHeight="false" outlineLevel="0" collapsed="false">
      <c r="B437" s="51"/>
      <c r="C437" s="5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9" customFormat="false" ht="12.75" hidden="false" customHeight="false" outlineLevel="0" collapsed="false">
      <c r="B439" s="0" t="s">
        <v>67</v>
      </c>
    </row>
    <row r="441" customFormat="false" ht="12.75" hidden="false" customHeight="false" outlineLevel="0" collapsed="false">
      <c r="A441" s="0" t="n">
        <v>1</v>
      </c>
      <c r="B441" s="19" t="n">
        <v>36586</v>
      </c>
      <c r="D441" s="18" t="n">
        <f aca="false">(D390*(1+$M$18/12)^($A$64-$A51+1))-D390</f>
        <v>153.830243686567</v>
      </c>
      <c r="E441" s="18" t="n">
        <f aca="false">(E390*(1+$M$18/12)^($A$64-$A51+1))-E390</f>
        <v>0</v>
      </c>
      <c r="F441" s="18" t="n">
        <f aca="false">(F390*(1+$M$18/12)^($A$68-$A51+1))-F390</f>
        <v>0</v>
      </c>
      <c r="G441" s="18" t="n">
        <f aca="false">(G390*(1+$M$18/12)^($A$68-$A51+1))-G390</f>
        <v>0</v>
      </c>
      <c r="H441" s="18" t="n">
        <f aca="false">(H390*(1+$M$18/12)^($A$70-$A51+1))-H390</f>
        <v>0</v>
      </c>
      <c r="I441" s="18" t="n">
        <f aca="false">(I390*(1+$M$18/12)^($A$70-$A51+1))-I390</f>
        <v>0</v>
      </c>
      <c r="J441" s="18" t="n">
        <f aca="false">(J390*(1+$M$18/12)^($A$74-$A51+1))-J390</f>
        <v>0</v>
      </c>
      <c r="K441" s="18" t="n">
        <f aca="false">(K390*(1+$M$18/12)^($A$74-$A51+1))-K390</f>
        <v>0</v>
      </c>
      <c r="L441" s="18" t="n">
        <f aca="false">(L390*(1+$M$18/12)^($A$74-$A51+1))-L390</f>
        <v>0</v>
      </c>
      <c r="M441" s="18" t="n">
        <f aca="false">(M390*(1+$M$18/12)^($A$74-$A51+1))-M390</f>
        <v>0</v>
      </c>
      <c r="N441" s="18" t="n">
        <f aca="false">(N390*(1+$M$18/12)^($A$76-$A51+1))-N390</f>
        <v>0</v>
      </c>
      <c r="O441" s="18" t="n">
        <f aca="false">(O390*(1+$M$18/12)^($A$76-$A51+1))-O390</f>
        <v>0</v>
      </c>
      <c r="P441" s="18" t="n">
        <f aca="false">(P390*(1+$M$18/12)^($A$83-$A51+1))-P390</f>
        <v>0</v>
      </c>
      <c r="Q441" s="18" t="n">
        <f aca="false">(Q390*(1+$M$18/12)^($A$83-$A51+1))-Q390</f>
        <v>0</v>
      </c>
      <c r="R441" s="18" t="n">
        <f aca="false">(R390*(1+$M$18/12)^($A$85-$A51+1))-R390</f>
        <v>0</v>
      </c>
      <c r="S441" s="18" t="n">
        <f aca="false">(S390*(1+$M$18/12)^($A$85-$A51+1))-S390</f>
        <v>0</v>
      </c>
      <c r="T441" s="18" t="n">
        <f aca="false">(T390*(1+$M$18/12)^($A$85-$A51+1))-T390</f>
        <v>0</v>
      </c>
      <c r="U441" s="18" t="n">
        <f aca="false">(U390*(1+$M$18/12)^($A$85-$A51+1))-U390</f>
        <v>0</v>
      </c>
      <c r="V441" s="18" t="n">
        <f aca="false">(V390*(1+$M$18/12)^($A$88-$A51+1))-V390</f>
        <v>0</v>
      </c>
      <c r="W441" s="18" t="n">
        <f aca="false">(W390*(1+$M$18/12)^($A$88-$A51+1))-W390</f>
        <v>0</v>
      </c>
    </row>
    <row r="442" customFormat="false" ht="12.75" hidden="false" customHeight="false" outlineLevel="0" collapsed="false">
      <c r="A442" s="0" t="n">
        <v>2</v>
      </c>
      <c r="B442" s="19" t="n">
        <v>36617</v>
      </c>
      <c r="D442" s="18" t="n">
        <f aca="false">(D391*(1+$M$18/12)^($A$64-$A52+1))-D391</f>
        <v>155.802289561391</v>
      </c>
      <c r="E442" s="18" t="n">
        <f aca="false">(E391*(1+$M$18/12)^($A$64-$A52+1))-E391</f>
        <v>116.03369222585</v>
      </c>
      <c r="F442" s="18" t="n">
        <f aca="false">(F391*(1+$M$18/12)^($A$68-$A52+1))-F391</f>
        <v>0</v>
      </c>
      <c r="G442" s="18" t="n">
        <f aca="false">(G391*(1+$M$18/12)^($A$68-$A52+1))-G391</f>
        <v>0</v>
      </c>
      <c r="H442" s="18" t="n">
        <f aca="false">(H391*(1+$M$18/12)^($A$70-$A52+1))-H391</f>
        <v>0</v>
      </c>
      <c r="I442" s="18" t="n">
        <f aca="false">(I391*(1+$M$18/12)^($A$70-$A52+1))-I391</f>
        <v>0</v>
      </c>
      <c r="J442" s="18" t="n">
        <f aca="false">(J391*(1+$M$18/12)^($A$74-$A52+1))-J391</f>
        <v>140.519338621741</v>
      </c>
      <c r="K442" s="18" t="n">
        <f aca="false">(K391*(1+$M$18/12)^($A$74-$A52+1))-K391</f>
        <v>140.519338621741</v>
      </c>
      <c r="L442" s="18" t="n">
        <f aca="false">(L391*(1+$M$18/12)^($A$74-$A52+1))-L391</f>
        <v>140.519338621741</v>
      </c>
      <c r="M442" s="18" t="n">
        <f aca="false">(M391*(1+$M$18/12)^($A$74-$A52+1))-M391</f>
        <v>140.519338621741</v>
      </c>
      <c r="N442" s="18" t="n">
        <f aca="false">(N391*(1+$M$18/12)^($A$76-$A52+1))-N391</f>
        <v>154.557936356542</v>
      </c>
      <c r="O442" s="18" t="n">
        <f aca="false">(O391*(1+$M$18/12)^($A$76-$A52+1))-O391</f>
        <v>154.557936356542</v>
      </c>
      <c r="P442" s="18" t="n">
        <f aca="false">(P391*(1+$M$18/12)^($A$83-$A52+1))-P391</f>
        <v>210.567641480501</v>
      </c>
      <c r="Q442" s="18" t="n">
        <f aca="false">(Q391*(1+$M$18/12)^($A$83-$A52+1))-Q391</f>
        <v>210.567641480501</v>
      </c>
      <c r="R442" s="18" t="n">
        <f aca="false">(R391*(1+$M$18/12)^($A$85-$A52+1))-R391</f>
        <v>0</v>
      </c>
      <c r="S442" s="18" t="n">
        <f aca="false">(S391*(1+$M$18/12)^($A$85-$A52+1))-S391</f>
        <v>0</v>
      </c>
      <c r="T442" s="18" t="n">
        <f aca="false">(T391*(1+$M$18/12)^($A$85-$A52+1))-T391</f>
        <v>0</v>
      </c>
      <c r="U442" s="18" t="n">
        <f aca="false">(U391*(1+$M$18/12)^($A$85-$A52+1))-U391</f>
        <v>0</v>
      </c>
      <c r="V442" s="18" t="n">
        <f aca="false">(V391*(1+$M$18/12)^($A$88-$A52+1))-V391</f>
        <v>0</v>
      </c>
      <c r="W442" s="18" t="n">
        <f aca="false">(W391*(1+$M$18/12)^($A$88-$A52+1))-W391</f>
        <v>0</v>
      </c>
    </row>
    <row r="443" customFormat="false" ht="12.75" hidden="false" customHeight="false" outlineLevel="0" collapsed="false">
      <c r="A443" s="0" t="n">
        <v>3</v>
      </c>
      <c r="B443" s="19" t="n">
        <v>36647</v>
      </c>
      <c r="D443" s="18" t="n">
        <f aca="false">(D392*(1+$M$18/12)^($A$64-$A53+1))-D392</f>
        <v>142.593235634155</v>
      </c>
      <c r="E443" s="18" t="n">
        <f aca="false">(E392*(1+$M$18/12)^($A$64-$A53+1))-E392</f>
        <v>133.99310510587</v>
      </c>
      <c r="F443" s="18" t="n">
        <f aca="false">(F392*(1+$M$18/12)^($A$68-$A53+1))-F392</f>
        <v>179.175969302478</v>
      </c>
      <c r="G443" s="18" t="n">
        <f aca="false">(G392*(1+$M$18/12)^($A$68-$A53+1))-G392</f>
        <v>179.175969302478</v>
      </c>
      <c r="H443" s="18" t="n">
        <f aca="false">(H392*(1+$M$18/12)^($A$70-$A53+1))-H392</f>
        <v>0</v>
      </c>
      <c r="I443" s="18" t="n">
        <f aca="false">(I392*(1+$M$18/12)^($A$70-$A53+1))-I392</f>
        <v>0</v>
      </c>
      <c r="J443" s="18" t="n">
        <f aca="false">(J392*(1+$M$18/12)^($A$74-$A53+1))-J392</f>
        <v>0</v>
      </c>
      <c r="K443" s="18" t="n">
        <f aca="false">(K392*(1+$M$18/12)^($A$74-$A53+1))-K392</f>
        <v>0</v>
      </c>
      <c r="L443" s="18" t="n">
        <f aca="false">(L392*(1+$M$18/12)^($A$74-$A53+1))-L392</f>
        <v>0</v>
      </c>
      <c r="M443" s="18" t="n">
        <f aca="false">(M392*(1+$M$18/12)^($A$74-$A53+1))-M392</f>
        <v>0</v>
      </c>
      <c r="N443" s="18" t="n">
        <f aca="false">(N392*(1+$M$18/12)^($A$76-$A53+1))-N392</f>
        <v>0</v>
      </c>
      <c r="O443" s="18" t="n">
        <f aca="false">(O392*(1+$M$18/12)^($A$76-$A53+1))-O392</f>
        <v>0</v>
      </c>
      <c r="P443" s="18" t="n">
        <f aca="false">(P392*(1+$M$18/12)^($A$83-$A53+1))-P392</f>
        <v>0</v>
      </c>
      <c r="Q443" s="18" t="n">
        <f aca="false">(Q392*(1+$M$18/12)^($A$83-$A53+1))-Q392</f>
        <v>0</v>
      </c>
      <c r="R443" s="18" t="n">
        <f aca="false">(R392*(1+$M$18/12)^($A$85-$A53+1))-R392</f>
        <v>228.505378858237</v>
      </c>
      <c r="S443" s="18" t="n">
        <f aca="false">(S392*(1+$M$18/12)^($A$85-$A53+1))-S392</f>
        <v>228.505378858237</v>
      </c>
      <c r="T443" s="18" t="n">
        <f aca="false">(T392*(1+$M$18/12)^($A$85-$A53+1))-T392</f>
        <v>228.505378858237</v>
      </c>
      <c r="U443" s="18" t="n">
        <f aca="false">(U392*(1+$M$18/12)^($A$85-$A53+1))-U392</f>
        <v>228.505378858237</v>
      </c>
      <c r="V443" s="18" t="n">
        <f aca="false">(V392*(1+$M$18/12)^($A$88-$A53+1))-V392</f>
        <v>254.143915627412</v>
      </c>
      <c r="W443" s="18" t="n">
        <f aca="false">(W392*(1+$M$18/12)^($A$88-$A53+1))-W392</f>
        <v>254.143915627412</v>
      </c>
    </row>
    <row r="444" customFormat="false" ht="12.75" hidden="false" customHeight="false" outlineLevel="0" collapsed="false">
      <c r="A444" s="0" t="n">
        <v>4</v>
      </c>
      <c r="B444" s="19" t="n">
        <v>36678</v>
      </c>
      <c r="D444" s="18" t="n">
        <f aca="false">(D393*(1+$M$18/12)^($A$64-$A54+1))-D393</f>
        <v>129.600723574579</v>
      </c>
      <c r="E444" s="18" t="n">
        <f aca="false">(E393*(1+$M$18/12)^($A$64-$A54+1))-E393</f>
        <v>121.784201743479</v>
      </c>
      <c r="F444" s="18" t="n">
        <f aca="false">(F393*(1+$M$18/12)^($A$68-$A54+1))-F393</f>
        <v>0</v>
      </c>
      <c r="G444" s="18" t="n">
        <f aca="false">(G393*(1+$M$18/12)^($A$68-$A54+1))-G393</f>
        <v>0</v>
      </c>
      <c r="H444" s="18" t="n">
        <f aca="false">(H393*(1+$M$18/12)^($A$70-$A54+1))-H393</f>
        <v>192.026402124186</v>
      </c>
      <c r="I444" s="18" t="n">
        <f aca="false">(I393*(1+$M$18/12)^($A$70-$A54+1))-I393</f>
        <v>192.026402124186</v>
      </c>
      <c r="J444" s="18" t="n">
        <f aca="false">(J393*(1+$M$18/12)^($A$74-$A54+1))-J393</f>
        <v>0</v>
      </c>
      <c r="K444" s="18" t="n">
        <f aca="false">(K393*(1+$M$18/12)^($A$74-$A54+1))-K393</f>
        <v>0</v>
      </c>
      <c r="L444" s="18" t="n">
        <f aca="false">(L393*(1+$M$18/12)^($A$74-$A54+1))-L393</f>
        <v>0</v>
      </c>
      <c r="M444" s="18" t="n">
        <f aca="false">(M393*(1+$M$18/12)^($A$74-$A54+1))-M393</f>
        <v>0</v>
      </c>
      <c r="N444" s="18" t="n">
        <f aca="false">(N393*(1+$M$18/12)^($A$76-$A54+1))-N393</f>
        <v>0</v>
      </c>
      <c r="O444" s="18" t="n">
        <f aca="false">(O393*(1+$M$18/12)^($A$76-$A54+1))-O393</f>
        <v>0</v>
      </c>
      <c r="P444" s="18" t="n">
        <f aca="false">(P393*(1+$M$18/12)^($A$83-$A54+1))-P393</f>
        <v>0</v>
      </c>
      <c r="Q444" s="18" t="n">
        <f aca="false">(Q393*(1+$M$18/12)^($A$83-$A54+1))-Q393</f>
        <v>0</v>
      </c>
      <c r="R444" s="18" t="n">
        <f aca="false">(R393*(1+$M$18/12)^($A$85-$A54+1))-R393</f>
        <v>0</v>
      </c>
      <c r="S444" s="18" t="n">
        <f aca="false">(S393*(1+$M$18/12)^($A$85-$A54+1))-S393</f>
        <v>0</v>
      </c>
      <c r="T444" s="18" t="n">
        <f aca="false">(T393*(1+$M$18/12)^($A$85-$A54+1))-T393</f>
        <v>0</v>
      </c>
      <c r="U444" s="18" t="n">
        <f aca="false">(U393*(1+$M$18/12)^($A$85-$A54+1))-U393</f>
        <v>0</v>
      </c>
      <c r="V444" s="18" t="n">
        <f aca="false">(V393*(1+$M$18/12)^($A$88-$A54+1))-V393</f>
        <v>0</v>
      </c>
      <c r="W444" s="18" t="n">
        <f aca="false">(W393*(1+$M$18/12)^($A$88-$A54+1))-W393</f>
        <v>0</v>
      </c>
    </row>
    <row r="445" customFormat="false" ht="12.75" hidden="false" customHeight="false" outlineLevel="0" collapsed="false">
      <c r="A445" s="0" t="n">
        <v>5</v>
      </c>
      <c r="B445" s="19" t="n">
        <v>36708</v>
      </c>
      <c r="D445" s="18" t="n">
        <f aca="false">(D394*(1+$M$18/12)^($A$64-$A55+1))-D394</f>
        <v>116.821203515979</v>
      </c>
      <c r="E445" s="18" t="n">
        <f aca="false">(E394*(1+$M$18/12)^($A$64-$A55+1))-E394</f>
        <v>109.775444337848</v>
      </c>
      <c r="F445" s="18" t="n">
        <f aca="false">(F394*(1+$M$18/12)^($A$68-$A55+1))-F394</f>
        <v>0</v>
      </c>
      <c r="G445" s="18" t="n">
        <f aca="false">(G394*(1+$M$18/12)^($A$68-$A55+1))-G394</f>
        <v>0</v>
      </c>
      <c r="H445" s="18" t="n">
        <f aca="false">(H394*(1+$M$18/12)^($A$70-$A55+1))-H394</f>
        <v>0</v>
      </c>
      <c r="I445" s="18" t="n">
        <f aca="false">(I394*(1+$M$18/12)^($A$70-$A55+1))-I394</f>
        <v>0</v>
      </c>
      <c r="J445" s="18" t="n">
        <f aca="false">(J394*(1+$M$18/12)^($A$74-$A55+1))-J394</f>
        <v>0</v>
      </c>
      <c r="K445" s="18" t="n">
        <f aca="false">(K394*(1+$M$18/12)^($A$74-$A55+1))-K394</f>
        <v>0</v>
      </c>
      <c r="L445" s="18" t="n">
        <f aca="false">(L394*(1+$M$18/12)^($A$74-$A55+1))-L394</f>
        <v>0</v>
      </c>
      <c r="M445" s="18" t="n">
        <f aca="false">(M394*(1+$M$18/12)^($A$74-$A55+1))-M394</f>
        <v>0</v>
      </c>
      <c r="N445" s="18" t="n">
        <f aca="false">(N394*(1+$M$18/12)^($A$76-$A55+1))-N394</f>
        <v>0</v>
      </c>
      <c r="O445" s="18" t="n">
        <f aca="false">(O394*(1+$M$18/12)^($A$76-$A55+1))-O394</f>
        <v>0</v>
      </c>
      <c r="P445" s="18" t="n">
        <f aca="false">(P394*(1+$M$18/12)^($A$83-$A55+1))-P394</f>
        <v>0</v>
      </c>
      <c r="Q445" s="18" t="n">
        <f aca="false">(Q394*(1+$M$18/12)^($A$83-$A55+1))-Q394</f>
        <v>0</v>
      </c>
      <c r="R445" s="18" t="n">
        <f aca="false">(R394*(1+$M$18/12)^($A$85-$A55+1))-R394</f>
        <v>0</v>
      </c>
      <c r="S445" s="18" t="n">
        <f aca="false">(S394*(1+$M$18/12)^($A$85-$A55+1))-S394</f>
        <v>0</v>
      </c>
      <c r="T445" s="18" t="n">
        <f aca="false">(T394*(1+$M$18/12)^($A$85-$A55+1))-T394</f>
        <v>0</v>
      </c>
      <c r="U445" s="18" t="n">
        <f aca="false">(U394*(1+$M$18/12)^($A$85-$A55+1))-U394</f>
        <v>0</v>
      </c>
      <c r="V445" s="18" t="n">
        <f aca="false">(V394*(1+$M$18/12)^($A$88-$A55+1))-V394</f>
        <v>0</v>
      </c>
      <c r="W445" s="18" t="n">
        <f aca="false">(W394*(1+$M$18/12)^($A$88-$A55+1))-W394</f>
        <v>0</v>
      </c>
    </row>
    <row r="446" customFormat="false" ht="12.75" hidden="false" customHeight="false" outlineLevel="0" collapsed="false">
      <c r="A446" s="0" t="n">
        <v>6</v>
      </c>
      <c r="B446" s="19" t="n">
        <v>36739</v>
      </c>
      <c r="D446" s="18" t="n">
        <f aca="false">(D395*(1+$M$18/12)^($A$64-$A56+1))-D395</f>
        <v>104.251183786209</v>
      </c>
      <c r="E446" s="18" t="n">
        <f aca="false">(E395*(1+$M$18/12)^($A$64-$A56+1))-E395</f>
        <v>97.9635518077196</v>
      </c>
      <c r="F446" s="18" t="n">
        <f aca="false">(F395*(1+$M$18/12)^($A$68-$A56+1))-F395</f>
        <v>141.874890494514</v>
      </c>
      <c r="G446" s="18" t="n">
        <f aca="false">(G395*(1+$M$18/12)^($A$68-$A56+1))-G395</f>
        <v>141.874890494514</v>
      </c>
      <c r="H446" s="18" t="n">
        <f aca="false">(H395*(1+$M$18/12)^($A$70-$A56+1))-H395</f>
        <v>0</v>
      </c>
      <c r="I446" s="18" t="n">
        <f aca="false">(I395*(1+$M$18/12)^($A$70-$A56+1))-I395</f>
        <v>0</v>
      </c>
      <c r="J446" s="18" t="n">
        <f aca="false">(J395*(1+$M$18/12)^($A$74-$A56+1))-J395</f>
        <v>157.032527801068</v>
      </c>
      <c r="K446" s="18" t="n">
        <f aca="false">(K395*(1+$M$18/12)^($A$74-$A56+1))-K395</f>
        <v>157.032527801068</v>
      </c>
      <c r="L446" s="18" t="n">
        <f aca="false">(L395*(1+$M$18/12)^($A$74-$A56+1))-L395</f>
        <v>157.032527801068</v>
      </c>
      <c r="M446" s="18" t="n">
        <f aca="false">(M395*(1+$M$18/12)^($A$74-$A56+1))-M395</f>
        <v>157.032527801068</v>
      </c>
      <c r="N446" s="18" t="n">
        <f aca="false">(N395*(1+$M$18/12)^($A$76-$A56+1))-N395</f>
        <v>0</v>
      </c>
      <c r="O446" s="18" t="n">
        <f aca="false">(O395*(1+$M$18/12)^($A$76-$A56+1))-O395</f>
        <v>0</v>
      </c>
      <c r="P446" s="18" t="n">
        <f aca="false">(P395*(1+$M$18/12)^($A$83-$A56+1))-P395</f>
        <v>0</v>
      </c>
      <c r="Q446" s="18" t="n">
        <f aca="false">(Q395*(1+$M$18/12)^($A$83-$A56+1))-Q395</f>
        <v>0</v>
      </c>
      <c r="R446" s="18" t="n">
        <f aca="false">(R395*(1+$M$18/12)^($A$85-$A56+1))-R395</f>
        <v>0</v>
      </c>
      <c r="S446" s="18" t="n">
        <f aca="false">(S395*(1+$M$18/12)^($A$85-$A56+1))-S395</f>
        <v>0</v>
      </c>
      <c r="T446" s="18" t="n">
        <f aca="false">(T395*(1+$M$18/12)^($A$85-$A56+1))-T395</f>
        <v>0</v>
      </c>
      <c r="U446" s="18" t="n">
        <f aca="false">(U395*(1+$M$18/12)^($A$85-$A56+1))-U395</f>
        <v>0</v>
      </c>
      <c r="V446" s="18" t="n">
        <f aca="false">(V395*(1+$M$18/12)^($A$88-$A56+1))-V395</f>
        <v>0</v>
      </c>
      <c r="W446" s="18" t="n">
        <f aca="false">(W395*(1+$M$18/12)^($A$88-$A56+1))-W395</f>
        <v>0</v>
      </c>
    </row>
    <row r="447" customFormat="false" ht="12.75" hidden="false" customHeight="false" outlineLevel="0" collapsed="false">
      <c r="A447" s="0" t="n">
        <v>7</v>
      </c>
      <c r="B447" s="19" t="n">
        <v>36770</v>
      </c>
      <c r="D447" s="18" t="n">
        <f aca="false">(D396*(1+$M$18/12)^($A$64-$A57+1))-D396</f>
        <v>91.8872299536484</v>
      </c>
      <c r="E447" s="18" t="n">
        <f aca="false">(E396*(1+$M$18/12)^($A$64-$A57+1))-E396</f>
        <v>86.345296860052</v>
      </c>
      <c r="F447" s="18" t="n">
        <f aca="false">(F396*(1+$M$18/12)^($A$68-$A57+1))-F396</f>
        <v>142.823596273306</v>
      </c>
      <c r="G447" s="18" t="n">
        <f aca="false">(G396*(1+$M$18/12)^($A$68-$A57+1))-G396</f>
        <v>142.823596273306</v>
      </c>
      <c r="H447" s="18" t="n">
        <f aca="false">(H396*(1+$M$18/12)^($A$70-$A57+1))-H396</f>
        <v>0</v>
      </c>
      <c r="I447" s="18" t="n">
        <f aca="false">(I396*(1+$M$18/12)^($A$70-$A57+1))-I396</f>
        <v>0</v>
      </c>
      <c r="J447" s="18" t="n">
        <f aca="false">(J396*(1+$M$18/12)^($A$74-$A57+1))-J396</f>
        <v>147.481174886296</v>
      </c>
      <c r="K447" s="18" t="n">
        <f aca="false">(K396*(1+$M$18/12)^($A$74-$A57+1))-K396</f>
        <v>147.481174886296</v>
      </c>
      <c r="L447" s="18" t="n">
        <f aca="false">(L396*(1+$M$18/12)^($A$74-$A57+1))-L396</f>
        <v>147.481174886296</v>
      </c>
      <c r="M447" s="18" t="n">
        <f aca="false">(M396*(1+$M$18/12)^($A$74-$A57+1))-M396</f>
        <v>147.481174886296</v>
      </c>
      <c r="N447" s="18" t="n">
        <f aca="false">(N396*(1+$M$18/12)^($A$76-$A57+1))-N396</f>
        <v>0</v>
      </c>
      <c r="O447" s="18" t="n">
        <f aca="false">(O396*(1+$M$18/12)^($A$76-$A57+1))-O396</f>
        <v>0</v>
      </c>
      <c r="P447" s="18" t="n">
        <f aca="false">(P396*(1+$M$18/12)^($A$83-$A57+1))-P396</f>
        <v>0</v>
      </c>
      <c r="Q447" s="18" t="n">
        <f aca="false">(Q396*(1+$M$18/12)^($A$83-$A57+1))-Q396</f>
        <v>0</v>
      </c>
      <c r="R447" s="18" t="n">
        <f aca="false">(R396*(1+$M$18/12)^($A$85-$A57+1))-R396</f>
        <v>193.732529140177</v>
      </c>
      <c r="S447" s="18" t="n">
        <f aca="false">(S396*(1+$M$18/12)^($A$85-$A57+1))-S396</f>
        <v>193.732529140177</v>
      </c>
      <c r="T447" s="18" t="n">
        <f aca="false">(T396*(1+$M$18/12)^($A$85-$A57+1))-T396</f>
        <v>193.732529140177</v>
      </c>
      <c r="U447" s="18" t="n">
        <f aca="false">(U396*(1+$M$18/12)^($A$85-$A57+1))-U396</f>
        <v>193.732529140177</v>
      </c>
      <c r="V447" s="18" t="n">
        <f aca="false">(V396*(1+$M$18/12)^($A$88-$A57+1))-V396</f>
        <v>217.887489967656</v>
      </c>
      <c r="W447" s="18" t="n">
        <f aca="false">(W396*(1+$M$18/12)^($A$88-$A57+1))-W396</f>
        <v>217.887489967656</v>
      </c>
    </row>
    <row r="448" customFormat="false" ht="12.75" hidden="false" customHeight="false" outlineLevel="0" collapsed="false">
      <c r="A448" s="0" t="n">
        <v>8</v>
      </c>
      <c r="B448" s="19" t="n">
        <v>36800</v>
      </c>
      <c r="D448" s="18" t="n">
        <f aca="false">(D397*(1+$M$18/12)^($A$64-$A58+1))-D397</f>
        <v>79.7259638888347</v>
      </c>
      <c r="E448" s="18" t="n">
        <f aca="false">(E397*(1+$M$18/12)^($A$64-$A58+1))-E397</f>
        <v>74.917505108248</v>
      </c>
      <c r="F448" s="18" t="n">
        <f aca="false">(F397*(1+$M$18/12)^($A$68-$A58+1))-F397</f>
        <v>129.810094695055</v>
      </c>
      <c r="G448" s="18" t="n">
        <f aca="false">(G397*(1+$M$18/12)^($A$68-$A58+1))-G397</f>
        <v>129.810094695055</v>
      </c>
      <c r="H448" s="18" t="n">
        <f aca="false">(H397*(1+$M$18/12)^($A$70-$A58+1))-H397</f>
        <v>141.874890494514</v>
      </c>
      <c r="I448" s="18" t="n">
        <f aca="false">(I397*(1+$M$18/12)^($A$70-$A58+1))-I397</f>
        <v>141.874890494514</v>
      </c>
      <c r="J448" s="18" t="n">
        <f aca="false">(J397*(1+$M$18/12)^($A$74-$A58+1))-J397</f>
        <v>138.086401527504</v>
      </c>
      <c r="K448" s="18" t="n">
        <f aca="false">(K397*(1+$M$18/12)^($A$74-$A58+1))-K397</f>
        <v>138.086401527504</v>
      </c>
      <c r="L448" s="18" t="n">
        <f aca="false">(L397*(1+$M$18/12)^($A$74-$A58+1))-L397</f>
        <v>138.086401527504</v>
      </c>
      <c r="M448" s="18" t="n">
        <f aca="false">(M397*(1+$M$18/12)^($A$74-$A58+1))-M397</f>
        <v>138.086401527504</v>
      </c>
      <c r="N448" s="18" t="n">
        <f aca="false">(N397*(1+$M$18/12)^($A$76-$A58+1))-N397</f>
        <v>155.999419065534</v>
      </c>
      <c r="O448" s="18" t="n">
        <f aca="false">(O397*(1+$M$18/12)^($A$76-$A58+1))-O397</f>
        <v>155.999419065534</v>
      </c>
      <c r="P448" s="18" t="n">
        <f aca="false">(P397*(1+$M$18/12)^($A$83-$A58+1))-P397</f>
        <v>0</v>
      </c>
      <c r="Q448" s="18" t="n">
        <f aca="false">(Q397*(1+$M$18/12)^($A$83-$A58+1))-Q397</f>
        <v>0</v>
      </c>
      <c r="R448" s="18" t="n">
        <f aca="false">(R397*(1+$M$18/12)^($A$85-$A58+1))-R397</f>
        <v>0</v>
      </c>
      <c r="S448" s="18" t="n">
        <f aca="false">(S397*(1+$M$18/12)^($A$85-$A58+1))-S397</f>
        <v>0</v>
      </c>
      <c r="T448" s="18" t="n">
        <f aca="false">(T397*(1+$M$18/12)^($A$85-$A58+1))-T397</f>
        <v>0</v>
      </c>
      <c r="U448" s="18" t="n">
        <f aca="false">(U397*(1+$M$18/12)^($A$85-$A58+1))-U397</f>
        <v>0</v>
      </c>
      <c r="V448" s="18" t="n">
        <f aca="false">(V397*(1+$M$18/12)^($A$88-$A58+1))-V397</f>
        <v>0</v>
      </c>
      <c r="W448" s="18" t="n">
        <f aca="false">(W397*(1+$M$18/12)^($A$88-$A58+1))-W397</f>
        <v>0</v>
      </c>
    </row>
    <row r="449" customFormat="false" ht="12.75" hidden="false" customHeight="false" outlineLevel="0" collapsed="false">
      <c r="A449" s="0" t="n">
        <v>9</v>
      </c>
      <c r="B449" s="19" t="n">
        <v>36831</v>
      </c>
      <c r="D449" s="18" t="n">
        <f aca="false">(D398*(1+$M$18/12)^($A$64-$A59+1))-D398</f>
        <v>67.7640628414767</v>
      </c>
      <c r="E449" s="18" t="n">
        <f aca="false">(E398*(1+$M$18/12)^($A$64-$A59+1))-E398</f>
        <v>63.6770542048341</v>
      </c>
      <c r="F449" s="18" t="n">
        <f aca="false">(F398*(1+$M$18/12)^($A$68-$A59+1))-F398</f>
        <v>117.009929208251</v>
      </c>
      <c r="G449" s="18" t="n">
        <f aca="false">(G398*(1+$M$18/12)^($A$68-$A59+1))-G398</f>
        <v>117.009929208251</v>
      </c>
      <c r="H449" s="18" t="n">
        <f aca="false">(H398*(1+$M$18/12)^($A$70-$A59+1))-H398</f>
        <v>142.823596273306</v>
      </c>
      <c r="I449" s="18" t="n">
        <f aca="false">(I398*(1+$M$18/12)^($A$70-$A59+1))-I398</f>
        <v>142.823596273306</v>
      </c>
      <c r="J449" s="18" t="n">
        <f aca="false">(J398*(1+$M$18/12)^($A$74-$A59+1))-J398</f>
        <v>128.845640846726</v>
      </c>
      <c r="K449" s="18" t="n">
        <f aca="false">(K398*(1+$M$18/12)^($A$74-$A59+1))-K398</f>
        <v>128.845640846726</v>
      </c>
      <c r="L449" s="18" t="n">
        <f aca="false">(L398*(1+$M$18/12)^($A$74-$A59+1))-L398</f>
        <v>128.845640846726</v>
      </c>
      <c r="M449" s="18" t="n">
        <f aca="false">(M398*(1+$M$18/12)^($A$74-$A59+1))-M398</f>
        <v>128.845640846726</v>
      </c>
      <c r="N449" s="18" t="n">
        <f aca="false">(N398*(1+$M$18/12)^($A$76-$A59+1))-N398</f>
        <v>146.510903998886</v>
      </c>
      <c r="O449" s="18" t="n">
        <f aca="false">(O398*(1+$M$18/12)^($A$76-$A59+1))-O398</f>
        <v>146.510903998886</v>
      </c>
      <c r="P449" s="18" t="n">
        <f aca="false">(P398*(1+$M$18/12)^($A$83-$A59+1))-P398</f>
        <v>0</v>
      </c>
      <c r="Q449" s="18" t="n">
        <f aca="false">(Q398*(1+$M$18/12)^($A$83-$A59+1))-Q398</f>
        <v>0</v>
      </c>
      <c r="R449" s="18" t="n">
        <f aca="false">(R398*(1+$M$18/12)^($A$85-$A59+1))-R398</f>
        <v>0</v>
      </c>
      <c r="S449" s="18" t="n">
        <f aca="false">(S398*(1+$M$18/12)^($A$85-$A59+1))-S398</f>
        <v>0</v>
      </c>
      <c r="T449" s="18" t="n">
        <f aca="false">(T398*(1+$M$18/12)^($A$85-$A59+1))-T398</f>
        <v>0</v>
      </c>
      <c r="U449" s="18" t="n">
        <f aca="false">(U398*(1+$M$18/12)^($A$85-$A59+1))-U398</f>
        <v>0</v>
      </c>
      <c r="V449" s="18" t="n">
        <f aca="false">(V398*(1+$M$18/12)^($A$88-$A59+1))-V398</f>
        <v>0</v>
      </c>
      <c r="W449" s="18" t="n">
        <f aca="false">(W398*(1+$M$18/12)^($A$88-$A59+1))-W398</f>
        <v>0</v>
      </c>
    </row>
    <row r="450" customFormat="false" ht="12.75" hidden="false" customHeight="false" outlineLevel="0" collapsed="false">
      <c r="A450" s="0" t="n">
        <v>10</v>
      </c>
      <c r="B450" s="19" t="n">
        <v>36861</v>
      </c>
      <c r="D450" s="18" t="n">
        <f aca="false">(D399*(1+$M$18/12)^($A$64-$A60+1))-D399</f>
        <v>55.9982585326001</v>
      </c>
      <c r="E450" s="18" t="n">
        <f aca="false">(E399*(1+$M$18/12)^($A$64-$A60+1))-E399</f>
        <v>52.6208729883614</v>
      </c>
      <c r="F450" s="18" t="n">
        <f aca="false">(F399*(1+$M$18/12)^($A$68-$A60+1))-F399</f>
        <v>104.419602499919</v>
      </c>
      <c r="G450" s="18" t="n">
        <f aca="false">(G399*(1+$M$18/12)^($A$68-$A60+1))-G399</f>
        <v>104.419602499919</v>
      </c>
      <c r="H450" s="18" t="n">
        <f aca="false">(H399*(1+$M$18/12)^($A$70-$A60+1))-H399</f>
        <v>129.810094695055</v>
      </c>
      <c r="I450" s="18" t="n">
        <f aca="false">(I399*(1+$M$18/12)^($A$70-$A60+1))-I399</f>
        <v>129.810094695055</v>
      </c>
      <c r="J450" s="18" t="n">
        <f aca="false">(J399*(1+$M$18/12)^($A$74-$A60+1))-J399</f>
        <v>119.75636804596</v>
      </c>
      <c r="K450" s="18" t="n">
        <f aca="false">(K399*(1+$M$18/12)^($A$74-$A60+1))-K399</f>
        <v>119.75636804596</v>
      </c>
      <c r="L450" s="18" t="n">
        <f aca="false">(L399*(1+$M$18/12)^($A$74-$A60+1))-L399</f>
        <v>119.75636804596</v>
      </c>
      <c r="M450" s="18" t="n">
        <f aca="false">(M399*(1+$M$18/12)^($A$74-$A60+1))-M399</f>
        <v>119.75636804596</v>
      </c>
      <c r="N450" s="18" t="n">
        <f aca="false">(N399*(1+$M$18/12)^($A$76-$A60+1))-N399</f>
        <v>137.17793835956</v>
      </c>
      <c r="O450" s="18" t="n">
        <f aca="false">(O399*(1+$M$18/12)^($A$76-$A60+1))-O399</f>
        <v>137.17793835956</v>
      </c>
      <c r="P450" s="18" t="n">
        <f aca="false">(P399*(1+$M$18/12)^($A$83-$A60+1))-P399</f>
        <v>0</v>
      </c>
      <c r="Q450" s="18" t="n">
        <f aca="false">(Q399*(1+$M$18/12)^($A$83-$A60+1))-Q399</f>
        <v>0</v>
      </c>
      <c r="R450" s="18" t="n">
        <f aca="false">(R399*(1+$M$18/12)^($A$85-$A60+1))-R399</f>
        <v>0</v>
      </c>
      <c r="S450" s="18" t="n">
        <f aca="false">(S399*(1+$M$18/12)^($A$85-$A60+1))-S399</f>
        <v>0</v>
      </c>
      <c r="T450" s="18" t="n">
        <f aca="false">(T399*(1+$M$18/12)^($A$85-$A60+1))-T399</f>
        <v>0</v>
      </c>
      <c r="U450" s="18" t="n">
        <f aca="false">(U399*(1+$M$18/12)^($A$85-$A60+1))-U399</f>
        <v>0</v>
      </c>
      <c r="V450" s="18" t="n">
        <f aca="false">(V399*(1+$M$18/12)^($A$88-$A60+1))-V399</f>
        <v>0</v>
      </c>
      <c r="W450" s="18" t="n">
        <f aca="false">(W399*(1+$M$18/12)^($A$88-$A60+1))-W399</f>
        <v>0</v>
      </c>
    </row>
    <row r="451" customFormat="false" ht="12.75" hidden="false" customHeight="false" outlineLevel="0" collapsed="false">
      <c r="A451" s="0" t="n">
        <v>11</v>
      </c>
      <c r="B451" s="19" t="n">
        <v>36892</v>
      </c>
      <c r="D451" s="18" t="n">
        <f aca="false">(D400*(1+$M$18/12)^($A$64-$A61+1))-D400</f>
        <v>44.4253362615739</v>
      </c>
      <c r="E451" s="18" t="n">
        <f aca="false">(E400*(1+$M$18/12)^($A$64-$A61+1))-E400</f>
        <v>41.7459406442899</v>
      </c>
      <c r="F451" s="18" t="n">
        <f aca="false">(F400*(1+$M$18/12)^($A$68-$A61+1))-F400</f>
        <v>92.0356745900841</v>
      </c>
      <c r="G451" s="18" t="n">
        <f aca="false">(G400*(1+$M$18/12)^($A$68-$A61+1))-G400</f>
        <v>92.0356745900841</v>
      </c>
      <c r="H451" s="18" t="n">
        <f aca="false">(H400*(1+$M$18/12)^($A$70-$A61+1))-H400</f>
        <v>117.009929208251</v>
      </c>
      <c r="I451" s="18" t="n">
        <f aca="false">(I400*(1+$M$18/12)^($A$70-$A61+1))-I400</f>
        <v>117.009929208251</v>
      </c>
      <c r="J451" s="18" t="n">
        <f aca="false">(J400*(1+$M$18/12)^($A$74-$A61+1))-J400</f>
        <v>110.816099717337</v>
      </c>
      <c r="K451" s="18" t="n">
        <f aca="false">(K400*(1+$M$18/12)^($A$74-$A61+1))-K400</f>
        <v>110.816099717337</v>
      </c>
      <c r="L451" s="18" t="n">
        <f aca="false">(L400*(1+$M$18/12)^($A$74-$A61+1))-L400</f>
        <v>110.816099717337</v>
      </c>
      <c r="M451" s="18" t="n">
        <f aca="false">(M400*(1+$M$18/12)^($A$74-$A61+1))-M400</f>
        <v>110.816099717337</v>
      </c>
      <c r="N451" s="18" t="n">
        <f aca="false">(N400*(1+$M$18/12)^($A$76-$A61+1))-N400</f>
        <v>127.997972156945</v>
      </c>
      <c r="O451" s="18" t="n">
        <f aca="false">(O400*(1+$M$18/12)^($A$76-$A61+1))-O400</f>
        <v>127.997972156945</v>
      </c>
      <c r="P451" s="18" t="n">
        <f aca="false">(P400*(1+$M$18/12)^($A$83-$A61+1))-P400</f>
        <v>0</v>
      </c>
      <c r="Q451" s="18" t="n">
        <f aca="false">(Q400*(1+$M$18/12)^($A$83-$A61+1))-Q400</f>
        <v>0</v>
      </c>
      <c r="R451" s="18" t="n">
        <f aca="false">(R400*(1+$M$18/12)^($A$85-$A61+1))-R400</f>
        <v>0</v>
      </c>
      <c r="S451" s="18" t="n">
        <f aca="false">(S400*(1+$M$18/12)^($A$85-$A61+1))-S400</f>
        <v>0</v>
      </c>
      <c r="T451" s="18" t="n">
        <f aca="false">(T400*(1+$M$18/12)^($A$85-$A61+1))-T400</f>
        <v>0</v>
      </c>
      <c r="U451" s="18" t="n">
        <f aca="false">(U400*(1+$M$18/12)^($A$85-$A61+1))-U400</f>
        <v>0</v>
      </c>
      <c r="V451" s="18" t="n">
        <f aca="false">(V400*(1+$M$18/12)^($A$88-$A61+1))-V400</f>
        <v>0</v>
      </c>
      <c r="W451" s="18" t="n">
        <f aca="false">(W400*(1+$M$18/12)^($A$88-$A61+1))-W400</f>
        <v>0</v>
      </c>
    </row>
    <row r="452" customFormat="false" ht="12.75" hidden="false" customHeight="false" outlineLevel="0" collapsed="false">
      <c r="A452" s="0" t="n">
        <v>12</v>
      </c>
      <c r="B452" s="19" t="n">
        <v>36923</v>
      </c>
      <c r="D452" s="18" t="n">
        <f aca="false">(D401*(1+$M$18/12)^($A$64-$A62+1))-D401</f>
        <v>33.0421340277776</v>
      </c>
      <c r="E452" s="18" t="n">
        <f aca="false">(E401*(1+$M$18/12)^($A$64-$A62+1))-E401</f>
        <v>31.0492858796295</v>
      </c>
      <c r="F452" s="18" t="n">
        <f aca="false">(F401*(1+$M$18/12)^($A$68-$A62+1))-F401</f>
        <v>79.8547618918861</v>
      </c>
      <c r="G452" s="18" t="n">
        <f aca="false">(G401*(1+$M$18/12)^($A$68-$A62+1))-G401</f>
        <v>79.8547618918861</v>
      </c>
      <c r="H452" s="18" t="n">
        <f aca="false">(H401*(1+$M$18/12)^($A$70-$A62+1))-H401</f>
        <v>104.419602499919</v>
      </c>
      <c r="I452" s="18" t="n">
        <f aca="false">(I401*(1+$M$18/12)^($A$70-$A62+1))-I401</f>
        <v>104.419602499919</v>
      </c>
      <c r="J452" s="18" t="n">
        <f aca="false">(J401*(1+$M$18/12)^($A$74-$A62+1))-J401</f>
        <v>102.022393164594</v>
      </c>
      <c r="K452" s="18" t="n">
        <f aca="false">(K401*(1+$M$18/12)^($A$74-$A62+1))-K401</f>
        <v>102.022393164594</v>
      </c>
      <c r="L452" s="18" t="n">
        <f aca="false">(L401*(1+$M$18/12)^($A$74-$A62+1))-L401</f>
        <v>102.022393164594</v>
      </c>
      <c r="M452" s="18" t="n">
        <f aca="false">(M401*(1+$M$18/12)^($A$74-$A62+1))-M401</f>
        <v>102.022393164594</v>
      </c>
      <c r="N452" s="18" t="n">
        <f aca="false">(N401*(1+$M$18/12)^($A$76-$A62+1))-N401</f>
        <v>118.968497203552</v>
      </c>
      <c r="O452" s="18" t="n">
        <f aca="false">(O401*(1+$M$18/12)^($A$76-$A62+1))-O401</f>
        <v>118.968497203552</v>
      </c>
      <c r="P452" s="18" t="n">
        <f aca="false">(P401*(1+$M$18/12)^($A$83-$A62+1))-P401</f>
        <v>0</v>
      </c>
      <c r="Q452" s="18" t="n">
        <f aca="false">(Q401*(1+$M$18/12)^($A$83-$A62+1))-Q401</f>
        <v>0</v>
      </c>
      <c r="R452" s="18" t="n">
        <f aca="false">(R401*(1+$M$18/12)^($A$85-$A62+1))-R401</f>
        <v>0</v>
      </c>
      <c r="S452" s="18" t="n">
        <f aca="false">(S401*(1+$M$18/12)^($A$85-$A62+1))-S401</f>
        <v>0</v>
      </c>
      <c r="T452" s="18" t="n">
        <f aca="false">(T401*(1+$M$18/12)^($A$85-$A62+1))-T401</f>
        <v>0</v>
      </c>
      <c r="U452" s="18" t="n">
        <f aca="false">(U401*(1+$M$18/12)^($A$85-$A62+1))-U401</f>
        <v>0</v>
      </c>
      <c r="V452" s="18" t="n">
        <f aca="false">(V401*(1+$M$18/12)^($A$88-$A62+1))-V401</f>
        <v>0</v>
      </c>
      <c r="W452" s="18" t="n">
        <f aca="false">(W401*(1+$M$18/12)^($A$88-$A62+1))-W401</f>
        <v>0</v>
      </c>
    </row>
    <row r="453" customFormat="false" ht="12.75" hidden="false" customHeight="false" outlineLevel="0" collapsed="false">
      <c r="A453" s="0" t="n">
        <v>13</v>
      </c>
      <c r="B453" s="19" t="n">
        <v>36951</v>
      </c>
      <c r="D453" s="18" t="n">
        <f aca="false">(D402*(1+$M$18/12)^($A$64-$A63+1))-D402</f>
        <v>99.2872222222222</v>
      </c>
      <c r="E453" s="18" t="n">
        <f aca="false">(E402*(1+$M$18/12)^($A$64-$A63+1))-E402</f>
        <v>93.3111666666664</v>
      </c>
      <c r="F453" s="18" t="n">
        <f aca="false">(F402*(1+$M$18/12)^($A$68-$A63+1))-F402</f>
        <v>67.8735362871012</v>
      </c>
      <c r="G453" s="18" t="n">
        <f aca="false">(G402*(1+$M$18/12)^($A$68-$A63+1))-G402</f>
        <v>67.8735362871012</v>
      </c>
      <c r="H453" s="18" t="n">
        <f aca="false">(H402*(1+$M$18/12)^($A$70-$A63+1))-H402</f>
        <v>92.0356745900841</v>
      </c>
      <c r="I453" s="18" t="n">
        <f aca="false">(I402*(1+$M$18/12)^($A$70-$A63+1))-I402</f>
        <v>92.0356745900841</v>
      </c>
      <c r="J453" s="18" t="n">
        <f aca="false">(J402*(1+$M$18/12)^($A$74-$A63+1))-J402</f>
        <v>93.3728457356665</v>
      </c>
      <c r="K453" s="18" t="n">
        <f aca="false">(K402*(1+$M$18/12)^($A$74-$A63+1))-K402</f>
        <v>93.3728457356665</v>
      </c>
      <c r="L453" s="18" t="n">
        <f aca="false">(L402*(1+$M$18/12)^($A$74-$A63+1))-L402</f>
        <v>93.3728457356665</v>
      </c>
      <c r="M453" s="18" t="n">
        <f aca="false">(M402*(1+$M$18/12)^($A$74-$A63+1))-M402</f>
        <v>93.3728457356665</v>
      </c>
      <c r="N453" s="18" t="n">
        <f aca="false">(N402*(1+$M$18/12)^($A$76-$A63+1))-N402</f>
        <v>110.087046429723</v>
      </c>
      <c r="O453" s="18" t="n">
        <f aca="false">(O402*(1+$M$18/12)^($A$76-$A63+1))-O402</f>
        <v>110.087046429723</v>
      </c>
      <c r="P453" s="18" t="n">
        <f aca="false">(P402*(1+$M$18/12)^($A$83-$A63+1))-P402</f>
        <v>0</v>
      </c>
      <c r="Q453" s="18" t="n">
        <f aca="false">(Q402*(1+$M$18/12)^($A$83-$A63+1))-Q402</f>
        <v>0</v>
      </c>
      <c r="R453" s="18" t="n">
        <f aca="false">(R402*(1+$M$18/12)^($A$85-$A63+1))-R402</f>
        <v>0</v>
      </c>
      <c r="S453" s="18" t="n">
        <f aca="false">(S402*(1+$M$18/12)^($A$85-$A63+1))-S402</f>
        <v>0</v>
      </c>
      <c r="T453" s="18" t="n">
        <f aca="false">(T402*(1+$M$18/12)^($A$85-$A63+1))-T402</f>
        <v>0</v>
      </c>
      <c r="U453" s="18" t="n">
        <f aca="false">(U402*(1+$M$18/12)^($A$85-$A63+1))-U402</f>
        <v>0</v>
      </c>
      <c r="V453" s="18" t="n">
        <f aca="false">(V402*(1+$M$18/12)^($A$88-$A63+1))-V402</f>
        <v>0</v>
      </c>
      <c r="W453" s="18" t="n">
        <f aca="false">(W402*(1+$M$18/12)^($A$88-$A63+1))-W402</f>
        <v>0</v>
      </c>
    </row>
    <row r="454" customFormat="false" ht="12.75" hidden="false" customHeight="false" outlineLevel="0" collapsed="false">
      <c r="A454" s="0" t="n">
        <v>14</v>
      </c>
      <c r="B454" s="19" t="n">
        <v>36982</v>
      </c>
      <c r="F454" s="18" t="n">
        <f aca="false">(F403*(1+$M$18/12)^($A$68-$A64+1))-F403</f>
        <v>56.0887242168208</v>
      </c>
      <c r="G454" s="18" t="n">
        <f aca="false">(G403*(1+$M$18/12)^($A$68-$A64+1))-G403</f>
        <v>56.0887242168208</v>
      </c>
      <c r="H454" s="18" t="n">
        <f aca="false">(H403*(1+$M$18/12)^($A$70-$A64+1))-H403</f>
        <v>79.8547618918861</v>
      </c>
      <c r="I454" s="18" t="n">
        <f aca="false">(I403*(1+$M$18/12)^($A$70-$A64+1))-I403</f>
        <v>79.8547618918861</v>
      </c>
      <c r="J454" s="18" t="n">
        <f aca="false">(J403*(1+$M$18/12)^($A$74-$A64+1))-J403</f>
        <v>84.8650941662294</v>
      </c>
      <c r="K454" s="18" t="n">
        <f aca="false">(K403*(1+$M$18/12)^($A$74-$A64+1))-K403</f>
        <v>84.8650941662294</v>
      </c>
      <c r="L454" s="18" t="n">
        <f aca="false">(L403*(1+$M$18/12)^($A$74-$A64+1))-L403</f>
        <v>84.8650941662294</v>
      </c>
      <c r="M454" s="18" t="n">
        <f aca="false">(M403*(1+$M$18/12)^($A$74-$A64+1))-M403</f>
        <v>84.8650941662294</v>
      </c>
      <c r="N454" s="18" t="n">
        <f aca="false">(N403*(1+$M$18/12)^($A$76-$A64+1))-N403</f>
        <v>101.351193209564</v>
      </c>
      <c r="O454" s="18" t="n">
        <f aca="false">(O403*(1+$M$18/12)^($A$76-$A64+1))-O403</f>
        <v>101.351193209564</v>
      </c>
      <c r="P454" s="18" t="n">
        <f aca="false">(P403*(1+$M$18/12)^($A$83-$A64+1))-P403</f>
        <v>0</v>
      </c>
      <c r="Q454" s="18" t="n">
        <f aca="false">(Q403*(1+$M$18/12)^($A$83-$A64+1))-Q403</f>
        <v>0</v>
      </c>
      <c r="R454" s="18" t="n">
        <f aca="false">(R403*(1+$M$18/12)^($A$85-$A64+1))-R403</f>
        <v>0</v>
      </c>
      <c r="S454" s="18" t="n">
        <f aca="false">(S403*(1+$M$18/12)^($A$85-$A64+1))-S403</f>
        <v>0</v>
      </c>
      <c r="T454" s="18" t="n">
        <f aca="false">(T403*(1+$M$18/12)^($A$85-$A64+1))-T403</f>
        <v>0</v>
      </c>
      <c r="U454" s="18" t="n">
        <f aca="false">(U403*(1+$M$18/12)^($A$85-$A64+1))-U403</f>
        <v>0</v>
      </c>
      <c r="V454" s="18" t="n">
        <f aca="false">(V403*(1+$M$18/12)^($A$88-$A64+1))-V403</f>
        <v>0</v>
      </c>
      <c r="W454" s="18" t="n">
        <f aca="false">(W403*(1+$M$18/12)^($A$88-$A64+1))-W403</f>
        <v>0</v>
      </c>
    </row>
    <row r="455" customFormat="false" ht="12.75" hidden="false" customHeight="false" outlineLevel="0" collapsed="false">
      <c r="A455" s="0" t="n">
        <v>15</v>
      </c>
      <c r="B455" s="19" t="n">
        <v>37012</v>
      </c>
      <c r="F455" s="18" t="n">
        <f aca="false">(F404*(1+$M$18/12)^($A$68-$A65+1))-F404</f>
        <v>44.4971057870368</v>
      </c>
      <c r="G455" s="18" t="n">
        <f aca="false">(G404*(1+$M$18/12)^($A$68-$A65+1))-G404</f>
        <v>44.4971057870368</v>
      </c>
      <c r="H455" s="18" t="n">
        <f aca="false">(H404*(1+$M$18/12)^($A$70-$A65+1))-H404</f>
        <v>67.8735362871012</v>
      </c>
      <c r="I455" s="18" t="n">
        <f aca="false">(I404*(1+$M$18/12)^($A$70-$A65+1))-I404</f>
        <v>67.8735362871012</v>
      </c>
      <c r="J455" s="18" t="n">
        <f aca="false">(J404*(1+$M$18/12)^($A$74-$A65+1))-J404</f>
        <v>76.4968139339962</v>
      </c>
      <c r="K455" s="18" t="n">
        <f aca="false">(K404*(1+$M$18/12)^($A$74-$A65+1))-K404</f>
        <v>76.4968139339962</v>
      </c>
      <c r="L455" s="18" t="n">
        <f aca="false">(L404*(1+$M$18/12)^($A$74-$A65+1))-L404</f>
        <v>76.4968139339962</v>
      </c>
      <c r="M455" s="18" t="n">
        <f aca="false">(M404*(1+$M$18/12)^($A$74-$A65+1))-M404</f>
        <v>76.4968139339962</v>
      </c>
      <c r="N455" s="18" t="n">
        <f aca="false">(N404*(1+$M$18/12)^($A$76-$A65+1))-N404</f>
        <v>92.7585506979319</v>
      </c>
      <c r="O455" s="18" t="n">
        <f aca="false">(O404*(1+$M$18/12)^($A$76-$A65+1))-O404</f>
        <v>92.7585506979319</v>
      </c>
      <c r="P455" s="18" t="n">
        <f aca="false">(P404*(1+$M$18/12)^($A$83-$A65+1))-P404</f>
        <v>155.999419065534</v>
      </c>
      <c r="Q455" s="18" t="n">
        <f aca="false">(Q404*(1+$M$18/12)^($A$83-$A65+1))-Q404</f>
        <v>155.999419065534</v>
      </c>
      <c r="R455" s="18" t="n">
        <f aca="false">(R404*(1+$M$18/12)^($A$85-$A65+1))-R404</f>
        <v>0</v>
      </c>
      <c r="S455" s="18" t="n">
        <f aca="false">(S404*(1+$M$18/12)^($A$85-$A65+1))-S404</f>
        <v>0</v>
      </c>
      <c r="T455" s="18" t="n">
        <f aca="false">(T404*(1+$M$18/12)^($A$85-$A65+1))-T404</f>
        <v>0</v>
      </c>
      <c r="U455" s="18" t="n">
        <f aca="false">(U404*(1+$M$18/12)^($A$85-$A65+1))-U404</f>
        <v>0</v>
      </c>
      <c r="V455" s="18" t="n">
        <f aca="false">(V404*(1+$M$18/12)^($A$88-$A65+1))-V404</f>
        <v>0</v>
      </c>
      <c r="W455" s="18" t="n">
        <f aca="false">(W404*(1+$M$18/12)^($A$88-$A65+1))-W404</f>
        <v>0</v>
      </c>
    </row>
    <row r="456" customFormat="false" ht="12.75" hidden="false" customHeight="false" outlineLevel="0" collapsed="false">
      <c r="A456" s="0" t="n">
        <v>16</v>
      </c>
      <c r="B456" s="19" t="n">
        <v>37043</v>
      </c>
      <c r="F456" s="18" t="n">
        <f aca="false">(F405*(1+$M$18/12)^($A$68-$A66+1))-F405</f>
        <v>33.0955138888887</v>
      </c>
      <c r="G456" s="18" t="n">
        <f aca="false">(G405*(1+$M$18/12)^($A$68-$A66+1))-G405</f>
        <v>33.0955138888887</v>
      </c>
      <c r="H456" s="18" t="n">
        <f aca="false">(H405*(1+$M$18/12)^($A$70-$A66+1))-H405</f>
        <v>56.0887242168208</v>
      </c>
      <c r="I456" s="18" t="n">
        <f aca="false">(I405*(1+$M$18/12)^($A$70-$A66+1))-I405</f>
        <v>56.0887242168208</v>
      </c>
      <c r="J456" s="18" t="n">
        <f aca="false">(J405*(1+$M$18/12)^($A$74-$A66+1))-J405</f>
        <v>68.2657186236028</v>
      </c>
      <c r="K456" s="18" t="n">
        <f aca="false">(K405*(1+$M$18/12)^($A$74-$A66+1))-K405</f>
        <v>68.2657186236028</v>
      </c>
      <c r="L456" s="18" t="n">
        <f aca="false">(L405*(1+$M$18/12)^($A$74-$A66+1))-L405</f>
        <v>68.2657186236028</v>
      </c>
      <c r="M456" s="18" t="n">
        <f aca="false">(M405*(1+$M$18/12)^($A$74-$A66+1))-M405</f>
        <v>68.2657186236028</v>
      </c>
      <c r="N456" s="18" t="n">
        <f aca="false">(N405*(1+$M$18/12)^($A$76-$A66+1))-N405</f>
        <v>84.3067711782937</v>
      </c>
      <c r="O456" s="18" t="n">
        <f aca="false">(O405*(1+$M$18/12)^($A$76-$A66+1))-O405</f>
        <v>84.3067711782937</v>
      </c>
      <c r="P456" s="18" t="n">
        <f aca="false">(P405*(1+$M$18/12)^($A$83-$A66+1))-P405</f>
        <v>146.510903998886</v>
      </c>
      <c r="Q456" s="18" t="n">
        <f aca="false">(Q405*(1+$M$18/12)^($A$83-$A66+1))-Q405</f>
        <v>146.510903998886</v>
      </c>
      <c r="R456" s="18" t="n">
        <f aca="false">(R405*(1+$M$18/12)^($A$85-$A66+1))-R405</f>
        <v>0</v>
      </c>
      <c r="S456" s="18" t="n">
        <f aca="false">(S405*(1+$M$18/12)^($A$85-$A66+1))-S405</f>
        <v>0</v>
      </c>
      <c r="T456" s="18" t="n">
        <f aca="false">(T405*(1+$M$18/12)^($A$85-$A66+1))-T405</f>
        <v>86.388268138638</v>
      </c>
      <c r="U456" s="18" t="n">
        <f aca="false">(U405*(1+$M$18/12)^($A$85-$A66+1))-U405</f>
        <v>86.388268138638</v>
      </c>
      <c r="V456" s="18" t="n">
        <f aca="false">(V405*(1+$M$18/12)^($A$88-$A66+1))-V405</f>
        <v>0</v>
      </c>
      <c r="W456" s="18" t="n">
        <f aca="false">(W405*(1+$M$18/12)^($A$88-$A66+1))-W405</f>
        <v>0</v>
      </c>
    </row>
    <row r="457" customFormat="false" ht="12.75" hidden="false" customHeight="false" outlineLevel="0" collapsed="false">
      <c r="A457" s="0" t="n">
        <v>17</v>
      </c>
      <c r="B457" s="19" t="n">
        <v>37073</v>
      </c>
      <c r="F457" s="18" t="n">
        <f aca="false">(F406*(1+$M$18/12)^($A$68-$A67+1))-F406</f>
        <v>99.4519166666664</v>
      </c>
      <c r="G457" s="18" t="n">
        <f aca="false">(G406*(1+$M$18/12)^($A$68-$A67+1))-G406</f>
        <v>99.4519166666664</v>
      </c>
      <c r="H457" s="18" t="n">
        <f aca="false">(H406*(1+$M$18/12)^($A$70-$A67+1))-H406</f>
        <v>44.4971057870368</v>
      </c>
      <c r="I457" s="18" t="n">
        <f aca="false">(I406*(1+$M$18/12)^($A$70-$A67+1))-I406</f>
        <v>44.4971057870368</v>
      </c>
      <c r="J457" s="18" t="n">
        <f aca="false">(J406*(1+$M$18/12)^($A$74-$A67+1))-J406</f>
        <v>60.1695593019044</v>
      </c>
      <c r="K457" s="18" t="n">
        <f aca="false">(K406*(1+$M$18/12)^($A$74-$A67+1))-K406</f>
        <v>60.1695593019044</v>
      </c>
      <c r="L457" s="18" t="n">
        <f aca="false">(L406*(1+$M$18/12)^($A$74-$A67+1))-L406</f>
        <v>60.1695593019044</v>
      </c>
      <c r="M457" s="18" t="n">
        <f aca="false">(M406*(1+$M$18/12)^($A$74-$A67+1))-M406</f>
        <v>60.1695593019044</v>
      </c>
      <c r="N457" s="18" t="n">
        <f aca="false">(N406*(1+$M$18/12)^($A$76-$A67+1))-N406</f>
        <v>75.9935454212725</v>
      </c>
      <c r="O457" s="18" t="n">
        <f aca="false">(O406*(1+$M$18/12)^($A$76-$A67+1))-O406</f>
        <v>75.9935454212725</v>
      </c>
      <c r="P457" s="18" t="n">
        <f aca="false">(P406*(1+$M$18/12)^($A$83-$A67+1))-P406</f>
        <v>137.17793835956</v>
      </c>
      <c r="Q457" s="18" t="n">
        <f aca="false">(Q406*(1+$M$18/12)^($A$83-$A67+1))-Q406</f>
        <v>137.17793835956</v>
      </c>
      <c r="R457" s="18" t="n">
        <f aca="false">(R406*(1+$M$18/12)^($A$85-$A67+1))-R406</f>
        <v>162.714625846501</v>
      </c>
      <c r="S457" s="18" t="n">
        <f aca="false">(S406*(1+$M$18/12)^($A$85-$A67+1))-S406</f>
        <v>162.714625846501</v>
      </c>
      <c r="T457" s="18" t="n">
        <f aca="false">(T406*(1+$M$18/12)^($A$85-$A67+1))-T406</f>
        <v>162.714625846501</v>
      </c>
      <c r="U457" s="18" t="n">
        <f aca="false">(U406*(1+$M$18/12)^($A$85-$A67+1))-U406</f>
        <v>162.714625846501</v>
      </c>
      <c r="V457" s="18" t="n">
        <f aca="false">(V406*(1+$M$18/12)^($A$88-$A67+1))-V406</f>
        <v>0</v>
      </c>
      <c r="W457" s="18" t="n">
        <f aca="false">(W406*(1+$M$18/12)^($A$88-$A67+1))-W406</f>
        <v>0</v>
      </c>
    </row>
    <row r="458" customFormat="false" ht="12.75" hidden="false" customHeight="false" outlineLevel="0" collapsed="false">
      <c r="A458" s="0" t="n">
        <v>18</v>
      </c>
      <c r="B458" s="19" t="n">
        <v>37104</v>
      </c>
      <c r="H458" s="18" t="n">
        <f aca="false">(H407*(1+$M$18/12)^($A$70-$A68+1))-H407</f>
        <v>33.0955138888887</v>
      </c>
      <c r="I458" s="18" t="n">
        <f aca="false">(I407*(1+$M$18/12)^($A$70-$A68+1))-I407</f>
        <v>33.0955138888887</v>
      </c>
      <c r="J458" s="18" t="n">
        <f aca="false">(J407*(1+$M$18/12)^($A$74-$A68+1))-J407</f>
        <v>52.2061239035126</v>
      </c>
      <c r="K458" s="18" t="n">
        <f aca="false">(K407*(1+$M$18/12)^($A$74-$A68+1))-K407</f>
        <v>52.2061239035126</v>
      </c>
      <c r="L458" s="18" t="n">
        <f aca="false">(L407*(1+$M$18/12)^($A$74-$A68+1))-L407</f>
        <v>52.2061239035126</v>
      </c>
      <c r="M458" s="18" t="n">
        <f aca="false">(M407*(1+$M$18/12)^($A$74-$A68+1))-M407</f>
        <v>52.2061239035126</v>
      </c>
      <c r="N458" s="18" t="n">
        <f aca="false">(N407*(1+$M$18/12)^($A$76-$A68+1))-N407</f>
        <v>67.8166020537107</v>
      </c>
      <c r="O458" s="18" t="n">
        <f aca="false">(O407*(1+$M$18/12)^($A$76-$A68+1))-O407</f>
        <v>67.8166020537107</v>
      </c>
      <c r="P458" s="18" t="n">
        <f aca="false">(P407*(1+$M$18/12)^($A$83-$A68+1))-P407</f>
        <v>127.997972156945</v>
      </c>
      <c r="Q458" s="18" t="n">
        <f aca="false">(Q407*(1+$M$18/12)^($A$83-$A68+1))-Q407</f>
        <v>127.997972156945</v>
      </c>
      <c r="R458" s="18" t="n">
        <f aca="false">(R407*(1+$M$18/12)^($A$85-$A68+1))-R407</f>
        <v>152.81766476705</v>
      </c>
      <c r="S458" s="18" t="n">
        <f aca="false">(S407*(1+$M$18/12)^($A$85-$A68+1))-S407</f>
        <v>152.81766476705</v>
      </c>
      <c r="T458" s="18" t="n">
        <f aca="false">(T407*(1+$M$18/12)^($A$85-$A68+1))-T407</f>
        <v>152.81766476705</v>
      </c>
      <c r="U458" s="18" t="n">
        <f aca="false">(U407*(1+$M$18/12)^($A$85-$A68+1))-U407</f>
        <v>152.81766476705</v>
      </c>
      <c r="V458" s="18" t="n">
        <f aca="false">(V407*(1+$M$18/12)^($A$88-$A68+1))-V407</f>
        <v>0</v>
      </c>
      <c r="W458" s="18" t="n">
        <f aca="false">(W407*(1+$M$18/12)^($A$88-$A68+1))-W407</f>
        <v>0</v>
      </c>
    </row>
    <row r="459" customFormat="false" ht="12.75" hidden="false" customHeight="false" outlineLevel="0" collapsed="false">
      <c r="A459" s="0" t="n">
        <v>19</v>
      </c>
      <c r="B459" s="19" t="n">
        <v>37135</v>
      </c>
      <c r="H459" s="18" t="n">
        <f aca="false">(H408*(1+$M$18/12)^($A$70-$A69+1))-H408</f>
        <v>99.4519166666664</v>
      </c>
      <c r="I459" s="18" t="n">
        <f aca="false">(I408*(1+$M$18/12)^($A$70-$A69+1))-I408</f>
        <v>99.4519166666664</v>
      </c>
      <c r="J459" s="18" t="n">
        <f aca="false">(J408*(1+$M$18/12)^($A$74-$A69+1))-J408</f>
        <v>44.3732366264059</v>
      </c>
      <c r="K459" s="18" t="n">
        <f aca="false">(K408*(1+$M$18/12)^($A$74-$A69+1))-K408</f>
        <v>44.3732366264059</v>
      </c>
      <c r="L459" s="18" t="n">
        <f aca="false">(L408*(1+$M$18/12)^($A$74-$A69+1))-L408</f>
        <v>44.3732366264059</v>
      </c>
      <c r="M459" s="18" t="n">
        <f aca="false">(M408*(1+$M$18/12)^($A$74-$A69+1))-M408</f>
        <v>44.3732366264059</v>
      </c>
      <c r="N459" s="18" t="n">
        <f aca="false">(N408*(1+$M$18/12)^($A$76-$A69+1))-N408</f>
        <v>59.7737069380761</v>
      </c>
      <c r="O459" s="18" t="n">
        <f aca="false">(O408*(1+$M$18/12)^($A$76-$A69+1))-O408</f>
        <v>59.7737069380761</v>
      </c>
      <c r="P459" s="18" t="n">
        <f aca="false">(P408*(1+$M$18/12)^($A$83-$A69+1))-P408</f>
        <v>118.968497203552</v>
      </c>
      <c r="Q459" s="18" t="n">
        <f aca="false">(Q408*(1+$M$18/12)^($A$83-$A69+1))-Q408</f>
        <v>118.968497203552</v>
      </c>
      <c r="R459" s="18" t="n">
        <f aca="false">(R408*(1+$M$18/12)^($A$85-$A69+1))-R408</f>
        <v>143.082948951197</v>
      </c>
      <c r="S459" s="18" t="n">
        <f aca="false">(S408*(1+$M$18/12)^($A$85-$A69+1))-S408</f>
        <v>143.082948951197</v>
      </c>
      <c r="T459" s="18" t="n">
        <f aca="false">(T408*(1+$M$18/12)^($A$85-$A69+1))-T408</f>
        <v>143.082948951197</v>
      </c>
      <c r="U459" s="18" t="n">
        <f aca="false">(U408*(1+$M$18/12)^($A$85-$A69+1))-U408</f>
        <v>143.082948951197</v>
      </c>
      <c r="V459" s="18" t="n">
        <f aca="false">(V408*(1+$M$18/12)^($A$88-$A69+1))-V408</f>
        <v>0</v>
      </c>
      <c r="W459" s="18" t="n">
        <f aca="false">(W408*(1+$M$18/12)^($A$88-$A69+1))-W408</f>
        <v>0</v>
      </c>
    </row>
    <row r="460" customFormat="false" ht="12.75" hidden="false" customHeight="false" outlineLevel="0" collapsed="false">
      <c r="A460" s="0" t="n">
        <v>20</v>
      </c>
      <c r="B460" s="19" t="n">
        <v>37165</v>
      </c>
      <c r="J460" s="18" t="n">
        <f aca="false">(J409*(1+$M$18/12)^($A$74-$A70+1))-J409</f>
        <v>36.6687573374484</v>
      </c>
      <c r="K460" s="18" t="n">
        <f aca="false">(K409*(1+$M$18/12)^($A$74-$A70+1))-K409</f>
        <v>36.6687573374484</v>
      </c>
      <c r="L460" s="18" t="n">
        <f aca="false">(L409*(1+$M$18/12)^($A$74-$A70+1))-L409</f>
        <v>36.6687573374484</v>
      </c>
      <c r="M460" s="18" t="n">
        <f aca="false">(M409*(1+$M$18/12)^($A$74-$A70+1))-M409</f>
        <v>36.6687573374484</v>
      </c>
      <c r="N460" s="18" t="n">
        <f aca="false">(N409*(1+$M$18/12)^($A$76-$A70+1))-N409</f>
        <v>51.8626625620421</v>
      </c>
      <c r="O460" s="18" t="n">
        <f aca="false">(O409*(1+$M$18/12)^($A$76-$A70+1))-O409</f>
        <v>51.8626625620421</v>
      </c>
      <c r="P460" s="18" t="n">
        <f aca="false">(P409*(1+$M$18/12)^($A$83-$A70+1))-P409</f>
        <v>110.087046429723</v>
      </c>
      <c r="Q460" s="18" t="n">
        <f aca="false">(Q409*(1+$M$18/12)^($A$83-$A70+1))-Q409</f>
        <v>110.087046429723</v>
      </c>
      <c r="R460" s="18" t="n">
        <f aca="false">(R409*(1+$M$18/12)^($A$85-$A70+1))-R409</f>
        <v>133.507818640522</v>
      </c>
      <c r="S460" s="18" t="n">
        <f aca="false">(S409*(1+$M$18/12)^($A$85-$A70+1))-S409</f>
        <v>133.507818640522</v>
      </c>
      <c r="T460" s="18" t="n">
        <f aca="false">(T409*(1+$M$18/12)^($A$85-$A70+1))-T409</f>
        <v>133.507818640522</v>
      </c>
      <c r="U460" s="18" t="n">
        <f aca="false">(U409*(1+$M$18/12)^($A$85-$A70+1))-U409</f>
        <v>133.507818640522</v>
      </c>
      <c r="V460" s="18" t="n">
        <f aca="false">(V409*(1+$M$18/12)^($A$88-$A70+1))-V409</f>
        <v>161.423239927084</v>
      </c>
      <c r="W460" s="18" t="n">
        <f aca="false">(W409*(1+$M$18/12)^($A$88-$A70+1))-W409</f>
        <v>161.423239927084</v>
      </c>
    </row>
    <row r="461" customFormat="false" ht="12.75" hidden="false" customHeight="false" outlineLevel="0" collapsed="false">
      <c r="A461" s="0" t="n">
        <v>21</v>
      </c>
      <c r="B461" s="19" t="n">
        <v>37196</v>
      </c>
      <c r="J461" s="18" t="n">
        <f aca="false">(J410*(1+$M$18/12)^($A$74-$A71+1))-J410</f>
        <v>29.0905809876542</v>
      </c>
      <c r="K461" s="18" t="n">
        <f aca="false">(K410*(1+$M$18/12)^($A$74-$A71+1))-K410</f>
        <v>29.0905809876542</v>
      </c>
      <c r="L461" s="18" t="n">
        <f aca="false">(L410*(1+$M$18/12)^($A$74-$A71+1))-L410</f>
        <v>29.0905809876542</v>
      </c>
      <c r="M461" s="18" t="n">
        <f aca="false">(M410*(1+$M$18/12)^($A$74-$A71+1))-M410</f>
        <v>29.0905809876542</v>
      </c>
      <c r="N461" s="18" t="n">
        <f aca="false">(N410*(1+$M$18/12)^($A$76-$A71+1))-N410</f>
        <v>44.0813074380743</v>
      </c>
      <c r="O461" s="18" t="n">
        <f aca="false">(O410*(1+$M$18/12)^($A$76-$A71+1))-O410</f>
        <v>44.0813074380743</v>
      </c>
      <c r="P461" s="18" t="n">
        <f aca="false">(P410*(1+$M$18/12)^($A$83-$A71+1))-P410</f>
        <v>101.351193209564</v>
      </c>
      <c r="Q461" s="18" t="n">
        <f aca="false">(Q410*(1+$M$18/12)^($A$83-$A71+1))-Q410</f>
        <v>101.351193209564</v>
      </c>
      <c r="R461" s="18" t="n">
        <f aca="false">(R410*(1+$M$18/12)^($A$85-$A71+1))-R410</f>
        <v>124.089657679202</v>
      </c>
      <c r="S461" s="18" t="n">
        <f aca="false">(S410*(1+$M$18/12)^($A$85-$A71+1))-S410</f>
        <v>124.089657679202</v>
      </c>
      <c r="T461" s="18" t="n">
        <f aca="false">(T410*(1+$M$18/12)^($A$85-$A71+1))-T410</f>
        <v>124.089657679202</v>
      </c>
      <c r="U461" s="18" t="n">
        <f aca="false">(U410*(1+$M$18/12)^($A$85-$A71+1))-U410</f>
        <v>124.089657679202</v>
      </c>
      <c r="V461" s="18" t="n">
        <f aca="false">(V410*(1+$M$18/12)^($A$88-$A71+1))-V410</f>
        <v>151.604826157788</v>
      </c>
      <c r="W461" s="18" t="n">
        <f aca="false">(W410*(1+$M$18/12)^($A$88-$A71+1))-W410</f>
        <v>151.604826157788</v>
      </c>
    </row>
    <row r="462" customFormat="false" ht="12.75" hidden="false" customHeight="false" outlineLevel="0" collapsed="false">
      <c r="A462" s="0" t="n">
        <v>22</v>
      </c>
      <c r="B462" s="19" t="n">
        <v>37226</v>
      </c>
      <c r="J462" s="18" t="n">
        <f aca="false">(J411*(1+$M$18/12)^($A$74-$A72+1))-J411</f>
        <v>24.7326689814814</v>
      </c>
      <c r="K462" s="18" t="n">
        <f aca="false">(K411*(1+$M$18/12)^($A$74-$A72+1))-K411</f>
        <v>24.7326689814814</v>
      </c>
      <c r="L462" s="18" t="n">
        <f aca="false">(L411*(1+$M$18/12)^($A$74-$A72+1))-L411</f>
        <v>24.7326689814814</v>
      </c>
      <c r="M462" s="18" t="n">
        <f aca="false">(M411*(1+$M$18/12)^($A$74-$A72+1))-M411</f>
        <v>24.7326689814814</v>
      </c>
      <c r="N462" s="18" t="n">
        <f aca="false">(N411*(1+$M$18/12)^($A$76-$A72+1))-N411</f>
        <v>36.4275155128599</v>
      </c>
      <c r="O462" s="18" t="n">
        <f aca="false">(O411*(1+$M$18/12)^($A$76-$A72+1))-O411</f>
        <v>36.4275155128599</v>
      </c>
      <c r="P462" s="18" t="n">
        <f aca="false">(P411*(1+$M$18/12)^($A$83-$A72+1))-P411</f>
        <v>92.7585506979319</v>
      </c>
      <c r="Q462" s="18" t="n">
        <f aca="false">(Q411*(1+$M$18/12)^($A$83-$A72+1))-Q411</f>
        <v>92.7585506979319</v>
      </c>
      <c r="R462" s="18" t="n">
        <f aca="false">(R411*(1+$M$18/12)^($A$85-$A72+1))-R411</f>
        <v>114.825892799215</v>
      </c>
      <c r="S462" s="18" t="n">
        <f aca="false">(S411*(1+$M$18/12)^($A$85-$A72+1))-S411</f>
        <v>114.825892799215</v>
      </c>
      <c r="T462" s="18" t="n">
        <f aca="false">(T411*(1+$M$18/12)^($A$85-$A72+1))-T411</f>
        <v>114.825892799215</v>
      </c>
      <c r="U462" s="18" t="n">
        <f aca="false">(U411*(1+$M$18/12)^($A$85-$A72+1))-U411</f>
        <v>114.825892799215</v>
      </c>
      <c r="V462" s="18" t="n">
        <f aca="false">(V411*(1+$M$18/12)^($A$88-$A72+1))-V411</f>
        <v>141.947369991267</v>
      </c>
      <c r="W462" s="18" t="n">
        <f aca="false">(W411*(1+$M$18/12)^($A$88-$A72+1))-W411</f>
        <v>141.947369991267</v>
      </c>
    </row>
    <row r="463" customFormat="false" ht="12.75" hidden="false" customHeight="false" outlineLevel="0" collapsed="false">
      <c r="A463" s="0" t="n">
        <v>23</v>
      </c>
      <c r="B463" s="19" t="n">
        <v>37257</v>
      </c>
      <c r="J463" s="18" t="n">
        <f aca="false">(J412*(1+$M$18/12)^($A$74-$A73+1))-J412</f>
        <v>102.169375</v>
      </c>
      <c r="K463" s="18" t="n">
        <f aca="false">(K412*(1+$M$18/12)^($A$74-$A73+1))-K412</f>
        <v>102.169375</v>
      </c>
      <c r="L463" s="18" t="n">
        <f aca="false">(L412*(1+$M$18/12)^($A$74-$A73+1))-L412</f>
        <v>102.169375</v>
      </c>
      <c r="M463" s="18" t="n">
        <f aca="false">(M412*(1+$M$18/12)^($A$74-$A73+1))-M412</f>
        <v>102.169375</v>
      </c>
      <c r="N463" s="18" t="n">
        <f aca="false">(N412*(1+$M$18/12)^($A$76-$A73+1))-N412</f>
        <v>28.8991955864196</v>
      </c>
      <c r="O463" s="18" t="n">
        <f aca="false">(O412*(1+$M$18/12)^($A$76-$A73+1))-O412</f>
        <v>28.8991955864196</v>
      </c>
      <c r="P463" s="18" t="n">
        <f aca="false">(P412*(1+$M$18/12)^($A$83-$A73+1))-P412</f>
        <v>84.3067711782937</v>
      </c>
      <c r="Q463" s="18" t="n">
        <f aca="false">(Q412*(1+$M$18/12)^($A$83-$A73+1))-Q412</f>
        <v>84.3067711782937</v>
      </c>
      <c r="R463" s="18" t="n">
        <f aca="false">(R412*(1+$M$18/12)^($A$85-$A73+1))-R412</f>
        <v>105.713992917261</v>
      </c>
      <c r="S463" s="18" t="n">
        <f aca="false">(S412*(1+$M$18/12)^($A$85-$A73+1))-S412</f>
        <v>105.713992917261</v>
      </c>
      <c r="T463" s="18" t="n">
        <f aca="false">(T412*(1+$M$18/12)^($A$85-$A73+1))-T412</f>
        <v>105.713992917261</v>
      </c>
      <c r="U463" s="18" t="n">
        <f aca="false">(U412*(1+$M$18/12)^($A$85-$A73+1))-U412</f>
        <v>105.713992917261</v>
      </c>
      <c r="V463" s="18" t="n">
        <f aca="false">(V412*(1+$M$18/12)^($A$88-$A73+1))-V412</f>
        <v>132.448232778295</v>
      </c>
      <c r="W463" s="18" t="n">
        <f aca="false">(W412*(1+$M$18/12)^($A$88-$A73+1))-W412</f>
        <v>132.448232778295</v>
      </c>
    </row>
    <row r="464" customFormat="false" ht="12.75" hidden="false" customHeight="false" outlineLevel="0" collapsed="false">
      <c r="A464" s="0" t="n">
        <v>24</v>
      </c>
      <c r="B464" s="19" t="n">
        <v>37288</v>
      </c>
      <c r="N464" s="18" t="n">
        <f aca="false">(N413*(1+$M$18/12)^($A$76-$A74+1))-N413</f>
        <v>24.554736111111</v>
      </c>
      <c r="O464" s="18" t="n">
        <f aca="false">(O413*(1+$M$18/12)^($A$76-$A74+1))-O413</f>
        <v>24.554736111111</v>
      </c>
      <c r="P464" s="18" t="n">
        <f aca="false">(P413*(1+$M$18/12)^($A$83-$A74+1))-P413</f>
        <v>75.9935454212725</v>
      </c>
      <c r="Q464" s="18" t="n">
        <f aca="false">(Q413*(1+$M$18/12)^($A$83-$A74+1))-Q413</f>
        <v>75.9935454212725</v>
      </c>
      <c r="R464" s="18" t="n">
        <f aca="false">(R413*(1+$M$18/12)^($A$85-$A74+1))-R413</f>
        <v>96.7514684432072</v>
      </c>
      <c r="S464" s="18" t="n">
        <f aca="false">(S413*(1+$M$18/12)^($A$85-$A74+1))-S413</f>
        <v>96.7514684432072</v>
      </c>
      <c r="T464" s="18" t="n">
        <f aca="false">(T413*(1+$M$18/12)^($A$85-$A74+1))-T413</f>
        <v>96.7514684432072</v>
      </c>
      <c r="U464" s="18" t="n">
        <f aca="false">(U413*(1+$M$18/12)^($A$85-$A74+1))-U413</f>
        <v>96.7514684432072</v>
      </c>
      <c r="V464" s="18" t="n">
        <f aca="false">(V413*(1+$M$18/12)^($A$88-$A74+1))-V413</f>
        <v>123.104819126192</v>
      </c>
      <c r="W464" s="18" t="n">
        <f aca="false">(W413*(1+$M$18/12)^($A$88-$A74+1))-W413</f>
        <v>123.104819126192</v>
      </c>
    </row>
    <row r="465" customFormat="false" ht="12.75" hidden="false" customHeight="false" outlineLevel="0" collapsed="false">
      <c r="A465" s="0" t="n">
        <v>25</v>
      </c>
      <c r="B465" s="19" t="n">
        <v>37316</v>
      </c>
      <c r="N465" s="18" t="n">
        <f aca="false">(N414*(1+$M$18/12)^($A$76-$A75+1))-N414</f>
        <v>101.463541666667</v>
      </c>
      <c r="O465" s="18" t="n">
        <f aca="false">(O414*(1+$M$18/12)^($A$76-$A75+1))-O414</f>
        <v>101.463541666667</v>
      </c>
      <c r="P465" s="18" t="n">
        <f aca="false">(P414*(1+$M$18/12)^($A$83-$A75+1))-P414</f>
        <v>67.8166020537107</v>
      </c>
      <c r="Q465" s="18" t="n">
        <f aca="false">(Q414*(1+$M$18/12)^($A$83-$A75+1))-Q414</f>
        <v>67.8166020537107</v>
      </c>
      <c r="R465" s="18" t="n">
        <f aca="false">(R414*(1+$M$18/12)^($A$85-$A75+1))-R414</f>
        <v>87.9358705998759</v>
      </c>
      <c r="S465" s="18" t="n">
        <f aca="false">(S414*(1+$M$18/12)^($A$85-$A75+1))-S414</f>
        <v>87.9358705998759</v>
      </c>
      <c r="T465" s="18" t="n">
        <f aca="false">(T414*(1+$M$18/12)^($A$85-$A75+1))-T414</f>
        <v>87.9358705998759</v>
      </c>
      <c r="U465" s="18" t="n">
        <f aca="false">(U414*(1+$M$18/12)^($A$85-$A75+1))-U414</f>
        <v>87.9358705998759</v>
      </c>
      <c r="V465" s="18" t="n">
        <f aca="false">(V414*(1+$M$18/12)^($A$88-$A75+1))-V414</f>
        <v>113.914576189697</v>
      </c>
      <c r="W465" s="18" t="n">
        <f aca="false">(W414*(1+$M$18/12)^($A$88-$A75+1))-W414</f>
        <v>113.914576189697</v>
      </c>
    </row>
    <row r="466" customFormat="false" ht="12.75" hidden="false" customHeight="false" outlineLevel="0" collapsed="false">
      <c r="A466" s="0" t="n">
        <v>26</v>
      </c>
      <c r="B466" s="19" t="n">
        <v>37347</v>
      </c>
      <c r="P466" s="18" t="n">
        <f aca="false">(P415*(1+$M$18/12)^($A$83-$A76+1))-P415</f>
        <v>59.7737069380761</v>
      </c>
      <c r="Q466" s="18" t="n">
        <f aca="false">(Q415*(1+$M$18/12)^($A$83-$A76+1))-Q415</f>
        <v>59.7737069380761</v>
      </c>
      <c r="R466" s="18" t="n">
        <f aca="false">(R415*(1+$M$18/12)^($A$85-$A76+1))-R415</f>
        <v>79.2647907539763</v>
      </c>
      <c r="S466" s="18" t="n">
        <f aca="false">(S415*(1+$M$18/12)^($A$85-$A76+1))-S415</f>
        <v>79.2647907539763</v>
      </c>
      <c r="T466" s="18" t="n">
        <f aca="false">(T415*(1+$M$18/12)^($A$85-$A76+1))-T415</f>
        <v>79.2647907539763</v>
      </c>
      <c r="U466" s="18" t="n">
        <f aca="false">(U415*(1+$M$18/12)^($A$85-$A76+1))-U415</f>
        <v>79.2647907539763</v>
      </c>
      <c r="V466" s="18" t="n">
        <f aca="false">(V415*(1+$M$18/12)^($A$88-$A76+1))-V415</f>
        <v>104.874992973473</v>
      </c>
      <c r="W466" s="18" t="n">
        <f aca="false">(W415*(1+$M$18/12)^($A$88-$A76+1))-W415</f>
        <v>104.874992973473</v>
      </c>
    </row>
    <row r="467" customFormat="false" ht="12.75" hidden="false" customHeight="false" outlineLevel="0" collapsed="false">
      <c r="A467" s="0" t="n">
        <v>27</v>
      </c>
      <c r="B467" s="19" t="n">
        <v>37377</v>
      </c>
      <c r="P467" s="18" t="n">
        <f aca="false">(P416*(1+$M$18/12)^($A$83-$A77+1))-P416</f>
        <v>51.8626625620421</v>
      </c>
      <c r="Q467" s="18" t="n">
        <f aca="false">(Q416*(1+$M$18/12)^($A$83-$A77+1))-Q416</f>
        <v>51.8626625620421</v>
      </c>
      <c r="R467" s="18" t="n">
        <f aca="false">(R416*(1+$M$18/12)^($A$85-$A77+1))-R416</f>
        <v>70.7358597580095</v>
      </c>
      <c r="S467" s="18" t="n">
        <f aca="false">(S416*(1+$M$18/12)^($A$85-$A77+1))-S416</f>
        <v>70.7358597580095</v>
      </c>
      <c r="T467" s="18" t="n">
        <f aca="false">(T416*(1+$M$18/12)^($A$85-$A77+1))-T416</f>
        <v>70.7358597580095</v>
      </c>
      <c r="U467" s="18" t="n">
        <f aca="false">(U416*(1+$M$18/12)^($A$85-$A77+1))-U416</f>
        <v>70.7358597580095</v>
      </c>
      <c r="V467" s="18" t="n">
        <f aca="false">(V416*(1+$M$18/12)^($A$88-$A77+1))-V416</f>
        <v>95.9835996460388</v>
      </c>
      <c r="W467" s="18" t="n">
        <f aca="false">(W416*(1+$M$18/12)^($A$88-$A77+1))-W416</f>
        <v>95.9835996460388</v>
      </c>
    </row>
    <row r="468" customFormat="false" ht="12.75" hidden="false" customHeight="false" outlineLevel="0" collapsed="false">
      <c r="A468" s="0" t="n">
        <v>28</v>
      </c>
      <c r="B468" s="19" t="n">
        <v>37408</v>
      </c>
      <c r="P468" s="18" t="n">
        <f aca="false">(P417*(1+$M$18/12)^($A$83-$A78+1))-P417</f>
        <v>44.0813074380743</v>
      </c>
      <c r="Q468" s="18" t="n">
        <f aca="false">(Q417*(1+$M$18/12)^($A$83-$A78+1))-Q417</f>
        <v>44.0813074380743</v>
      </c>
      <c r="R468" s="18" t="n">
        <f aca="false">(R417*(1+$M$18/12)^($A$85-$A78+1))-R417</f>
        <v>62.3467473029602</v>
      </c>
      <c r="S468" s="18" t="n">
        <f aca="false">(S417*(1+$M$18/12)^($A$85-$A78+1))-S417</f>
        <v>62.3467473029602</v>
      </c>
      <c r="T468" s="18" t="n">
        <f aca="false">(T417*(1+$M$18/12)^($A$85-$A78+1))-T417</f>
        <v>62.3467473029602</v>
      </c>
      <c r="U468" s="18" t="n">
        <f aca="false">(U417*(1+$M$18/12)^($A$85-$A78+1))-U417</f>
        <v>62.3467473029602</v>
      </c>
      <c r="V468" s="18" t="n">
        <f aca="false">(V417*(1+$M$18/12)^($A$88-$A78+1))-V417</f>
        <v>87.2379668649562</v>
      </c>
      <c r="W468" s="18" t="n">
        <f aca="false">(W417*(1+$M$18/12)^($A$88-$A78+1))-W417</f>
        <v>87.2379668649562</v>
      </c>
    </row>
    <row r="469" customFormat="false" ht="12.75" hidden="false" customHeight="false" outlineLevel="0" collapsed="false">
      <c r="A469" s="0" t="n">
        <v>29</v>
      </c>
      <c r="B469" s="19" t="n">
        <v>37438</v>
      </c>
      <c r="P469" s="18" t="n">
        <f aca="false">(P418*(1+$M$18/12)^($A$83-$A79+1))-P418</f>
        <v>36.4275155128599</v>
      </c>
      <c r="Q469" s="18" t="n">
        <f aca="false">(Q418*(1+$M$18/12)^($A$83-$A79+1))-Q418</f>
        <v>36.4275155128599</v>
      </c>
      <c r="R469" s="18" t="n">
        <f aca="false">(R418*(1+$M$18/12)^($A$85-$A79+1))-R418</f>
        <v>54.0951612816003</v>
      </c>
      <c r="S469" s="18" t="n">
        <f aca="false">(S418*(1+$M$18/12)^($A$85-$A79+1))-S418</f>
        <v>54.0951612816003</v>
      </c>
      <c r="T469" s="18" t="n">
        <f aca="false">(T418*(1+$M$18/12)^($A$85-$A79+1))-T418</f>
        <v>54.0951612816003</v>
      </c>
      <c r="U469" s="18" t="n">
        <f aca="false">(U418*(1+$M$18/12)^($A$85-$A79+1))-U418</f>
        <v>54.0951612816003</v>
      </c>
      <c r="V469" s="18" t="n">
        <f aca="false">(V418*(1+$M$18/12)^($A$88-$A79+1))-V418</f>
        <v>78.6357051130717</v>
      </c>
      <c r="W469" s="18" t="n">
        <f aca="false">(W418*(1+$M$18/12)^($A$88-$A79+1))-W418</f>
        <v>78.6357051130717</v>
      </c>
    </row>
    <row r="470" customFormat="false" ht="12.75" hidden="false" customHeight="false" outlineLevel="0" collapsed="false">
      <c r="A470" s="0" t="n">
        <v>30</v>
      </c>
      <c r="B470" s="19" t="n">
        <v>37469</v>
      </c>
      <c r="P470" s="18" t="n">
        <f aca="false">(P419*(1+$M$18/12)^($A$83-$A80+1))-P419</f>
        <v>28.8991955864196</v>
      </c>
      <c r="Q470" s="18" t="n">
        <f aca="false">(Q419*(1+$M$18/12)^($A$83-$A80+1))-Q419</f>
        <v>28.8991955864196</v>
      </c>
      <c r="R470" s="18" t="n">
        <f aca="false">(R419*(1+$M$18/12)^($A$85-$A80+1))-R419</f>
        <v>45.9788471622298</v>
      </c>
      <c r="S470" s="18" t="n">
        <f aca="false">(S419*(1+$M$18/12)^($A$85-$A80+1))-S419</f>
        <v>45.9788471622298</v>
      </c>
      <c r="T470" s="18" t="n">
        <f aca="false">(T419*(1+$M$18/12)^($A$85-$A80+1))-T419</f>
        <v>45.9788471622298</v>
      </c>
      <c r="U470" s="18" t="n">
        <f aca="false">(U419*(1+$M$18/12)^($A$85-$A80+1))-U419</f>
        <v>45.9788471622298</v>
      </c>
      <c r="V470" s="18" t="n">
        <f aca="false">(V419*(1+$M$18/12)^($A$88-$A80+1))-V419</f>
        <v>70.1744640456444</v>
      </c>
      <c r="W470" s="18" t="n">
        <f aca="false">(W419*(1+$M$18/12)^($A$88-$A80+1))-W419</f>
        <v>70.1744640456444</v>
      </c>
    </row>
    <row r="471" customFormat="false" ht="12.75" hidden="false" customHeight="false" outlineLevel="0" collapsed="false">
      <c r="A471" s="0" t="n">
        <v>31</v>
      </c>
      <c r="B471" s="19" t="n">
        <v>37500</v>
      </c>
      <c r="P471" s="18" t="n">
        <f aca="false">(P420*(1+$M$18/12)^($A$83-$A81+1))-P420</f>
        <v>24.554736111111</v>
      </c>
      <c r="Q471" s="18" t="n">
        <f aca="false">(Q420*(1+$M$18/12)^($A$83-$A81+1))-Q420</f>
        <v>24.554736111111</v>
      </c>
      <c r="R471" s="18" t="n">
        <f aca="false">(R420*(1+$M$18/12)^($A$85-$A81+1))-R420</f>
        <v>37.9955873726851</v>
      </c>
      <c r="S471" s="18" t="n">
        <f aca="false">(S420*(1+$M$18/12)^($A$85-$A81+1))-S420</f>
        <v>37.9955873726851</v>
      </c>
      <c r="T471" s="18" t="n">
        <f aca="false">(T420*(1+$M$18/12)^($A$85-$A81+1))-T420</f>
        <v>37.9955873726851</v>
      </c>
      <c r="U471" s="18" t="n">
        <f aca="false">(U420*(1+$M$18/12)^($A$85-$A81+1))-U420</f>
        <v>37.9955873726851</v>
      </c>
      <c r="V471" s="18" t="n">
        <f aca="false">(V420*(1+$M$18/12)^($A$88-$A81+1))-V420</f>
        <v>61.8519318481748</v>
      </c>
      <c r="W471" s="18" t="n">
        <f aca="false">(W420*(1+$M$18/12)^($A$88-$A81+1))-W420</f>
        <v>61.8519318481748</v>
      </c>
    </row>
    <row r="472" customFormat="false" ht="12.75" hidden="false" customHeight="false" outlineLevel="0" collapsed="false">
      <c r="A472" s="0" t="n">
        <v>32</v>
      </c>
      <c r="B472" s="19" t="n">
        <v>37530</v>
      </c>
      <c r="P472" s="18" t="n">
        <f aca="false">(P421*(1+$M$18/12)^($A$83-$A82+1))-P421</f>
        <v>101.463541666667</v>
      </c>
      <c r="Q472" s="18" t="n">
        <f aca="false">(Q421*(1+$M$18/12)^($A$83-$A82+1))-Q421</f>
        <v>101.463541666667</v>
      </c>
      <c r="R472" s="18" t="n">
        <f aca="false">(R421*(1+$M$18/12)^($A$85-$A82+1))-R421</f>
        <v>30.1432006944443</v>
      </c>
      <c r="S472" s="18" t="n">
        <f aca="false">(S421*(1+$M$18/12)^($A$85-$A82+1))-S421</f>
        <v>30.1432006944443</v>
      </c>
      <c r="T472" s="18" t="n">
        <f aca="false">(T421*(1+$M$18/12)^($A$85-$A82+1))-T421</f>
        <v>32.2962864583332</v>
      </c>
      <c r="U472" s="18" t="n">
        <f aca="false">(U421*(1+$M$18/12)^($A$85-$A82+1))-U421</f>
        <v>32.2962864583332</v>
      </c>
      <c r="V472" s="18" t="n">
        <f aca="false">(V421*(1+$M$18/12)^($A$88-$A82+1))-V421</f>
        <v>53.6658346047622</v>
      </c>
      <c r="W472" s="18" t="n">
        <f aca="false">(W421*(1+$M$18/12)^($A$88-$A82+1))-W421</f>
        <v>53.6658346047622</v>
      </c>
    </row>
    <row r="473" customFormat="false" ht="12.75" hidden="false" customHeight="false" outlineLevel="0" collapsed="false">
      <c r="A473" s="0" t="n">
        <v>33</v>
      </c>
      <c r="B473" s="19" t="n">
        <v>37561</v>
      </c>
      <c r="R473" s="18" t="n">
        <f aca="false">(R422*(1+$M$18/12)^($A$85-$A83+1))-R422</f>
        <v>25.6223333333332</v>
      </c>
      <c r="S473" s="18" t="n">
        <f aca="false">(S422*(1+$M$18/12)^($A$85-$A83+1))-S422</f>
        <v>25.6223333333332</v>
      </c>
      <c r="T473" s="18" t="n">
        <f aca="false">(T422*(1+$M$18/12)^($A$85-$A83+1))-T422</f>
        <v>92.880958333333</v>
      </c>
      <c r="U473" s="18" t="n">
        <f aca="false">(U422*(1+$M$18/12)^($A$85-$A83+1))-U422</f>
        <v>92.880958333333</v>
      </c>
      <c r="V473" s="18" t="n">
        <f aca="false">(V422*(1+$M$18/12)^($A$88-$A83+1))-V422</f>
        <v>45.6139356768153</v>
      </c>
      <c r="W473" s="18" t="n">
        <f aca="false">(W422*(1+$M$18/12)^($A$88-$A83+1))-W422</f>
        <v>45.6139356768153</v>
      </c>
    </row>
    <row r="474" customFormat="false" ht="12.75" hidden="false" customHeight="false" outlineLevel="0" collapsed="false">
      <c r="A474" s="0" t="n">
        <v>34</v>
      </c>
      <c r="B474" s="19" t="n">
        <v>37591</v>
      </c>
      <c r="R474" s="18" t="n">
        <f aca="false">(R423*(1+$M$18/12)^($A$85-$A84+1))-R423</f>
        <v>105.875</v>
      </c>
      <c r="S474" s="18" t="n">
        <f aca="false">(S423*(1+$M$18/12)^($A$85-$A84+1))-S423</f>
        <v>105.875</v>
      </c>
      <c r="T474" s="18" t="n">
        <f aca="false">(T423*(1+$M$18/12)^($A$85-$A84+1))-T423</f>
        <v>63.5249999999999</v>
      </c>
      <c r="U474" s="18" t="n">
        <f aca="false">(U423*(1+$M$18/12)^($A$85-$A84+1))-U423</f>
        <v>63.5249999999999</v>
      </c>
      <c r="V474" s="18" t="n">
        <f aca="false">(V423*(1+$M$18/12)^($A$88-$A84+1))-V423</f>
        <v>37.6940350919494</v>
      </c>
      <c r="W474" s="18" t="n">
        <f aca="false">(W423*(1+$M$18/12)^($A$88-$A84+1))-W423</f>
        <v>37.6940350919494</v>
      </c>
    </row>
    <row r="475" customFormat="false" ht="12.75" hidden="false" customHeight="false" outlineLevel="0" collapsed="false">
      <c r="A475" s="0" t="n">
        <v>35</v>
      </c>
      <c r="B475" s="19" t="n">
        <v>37622</v>
      </c>
      <c r="V475" s="18" t="n">
        <f aca="false">(V424*(1+$M$18/12)^($A$88-$A85+1))-V424</f>
        <v>29.9039689429011</v>
      </c>
      <c r="W475" s="18" t="n">
        <f aca="false">(W424*(1+$M$18/12)^($A$88-$A85+1))-W424</f>
        <v>29.9039689429011</v>
      </c>
    </row>
    <row r="476" customFormat="false" ht="12.75" hidden="false" customHeight="false" outlineLevel="0" collapsed="false">
      <c r="A476" s="0" t="n">
        <v>36</v>
      </c>
      <c r="B476" s="19" t="n">
        <v>37653</v>
      </c>
      <c r="V476" s="18" t="n">
        <f aca="false">(V425*(1+$M$18/12)^($A$88-$A86+1))-V425</f>
        <v>25.4088138888887</v>
      </c>
      <c r="W476" s="18" t="n">
        <f aca="false">(W425*(1+$M$18/12)^($A$88-$A86+1))-W425</f>
        <v>25.4088138888887</v>
      </c>
    </row>
    <row r="477" customFormat="false" ht="12.75" hidden="false" customHeight="false" outlineLevel="0" collapsed="false">
      <c r="A477" s="0" t="n">
        <v>37</v>
      </c>
      <c r="B477" s="19" t="n">
        <v>37681</v>
      </c>
      <c r="V477" s="18" t="n">
        <f aca="false">(V426*(1+$M$18/12)^($A$88-$A87+1))-V426</f>
        <v>104.992708333333</v>
      </c>
      <c r="W477" s="18" t="n">
        <f aca="false">(W426*(1+$M$18/12)^($A$88-$A87+1))-W426</f>
        <v>104.992708333333</v>
      </c>
    </row>
    <row r="478" customFormat="false" ht="12.75" hidden="false" customHeight="false" outlineLevel="0" collapsed="false">
      <c r="A478" s="0" t="n">
        <v>38</v>
      </c>
      <c r="B478" s="19" t="n">
        <v>37712</v>
      </c>
    </row>
    <row r="479" customFormat="false" ht="12.75" hidden="false" customHeight="false" outlineLevel="0" collapsed="false">
      <c r="A479" s="0" t="n">
        <v>39</v>
      </c>
      <c r="B479" s="19" t="n">
        <v>37742</v>
      </c>
    </row>
    <row r="480" customFormat="false" ht="12.75" hidden="false" customHeight="false" outlineLevel="0" collapsed="false">
      <c r="A480" s="0" t="n">
        <v>40</v>
      </c>
      <c r="B480" s="19" t="n">
        <v>37773</v>
      </c>
    </row>
    <row r="481" customFormat="false" ht="12.75" hidden="false" customHeight="false" outlineLevel="0" collapsed="false">
      <c r="A481" s="0" t="n">
        <v>41</v>
      </c>
      <c r="B481" s="19" t="n">
        <v>37803</v>
      </c>
    </row>
    <row r="482" customFormat="false" ht="12.75" hidden="false" customHeight="false" outlineLevel="0" collapsed="false">
      <c r="A482" s="0" t="n">
        <v>42</v>
      </c>
      <c r="B482" s="19" t="n">
        <v>37834</v>
      </c>
    </row>
    <row r="483" customFormat="false" ht="12.75" hidden="false" customHeight="false" outlineLevel="0" collapsed="false">
      <c r="A483" s="0" t="n">
        <v>43</v>
      </c>
      <c r="B483" s="19" t="n">
        <v>37865</v>
      </c>
    </row>
    <row r="484" customFormat="false" ht="12.75" hidden="false" customHeight="false" outlineLevel="0" collapsed="false">
      <c r="A484" s="0" t="n">
        <v>44</v>
      </c>
      <c r="B484" s="19" t="n">
        <v>37895</v>
      </c>
    </row>
    <row r="485" customFormat="false" ht="12.75" hidden="false" customHeight="false" outlineLevel="0" collapsed="false">
      <c r="A485" s="0" t="n">
        <v>45</v>
      </c>
      <c r="B485" s="19" t="n">
        <v>37926</v>
      </c>
    </row>
    <row r="486" customFormat="false" ht="12.75" hidden="false" customHeight="false" outlineLevel="0" collapsed="false">
      <c r="A486" s="0" t="n">
        <v>46</v>
      </c>
      <c r="B486" s="19" t="n">
        <v>37956</v>
      </c>
      <c r="D486" s="1" t="n">
        <f aca="false">D148*$M$17</f>
        <v>0</v>
      </c>
    </row>
    <row r="487" customFormat="false" ht="12.75" hidden="false" customHeight="false" outlineLevel="0" collapsed="false">
      <c r="B487" s="46" t="s">
        <v>66</v>
      </c>
      <c r="C487" s="46"/>
      <c r="D487" s="47" t="n">
        <f aca="false">SUM(D441:D486)</f>
        <v>1275.02908748701</v>
      </c>
      <c r="E487" s="47" t="n">
        <f aca="false">SUM(E441:E486)</f>
        <v>1023.21711757285</v>
      </c>
      <c r="F487" s="47" t="n">
        <f aca="false">SUM(F441:F486)</f>
        <v>1288.01131580201</v>
      </c>
      <c r="G487" s="47" t="n">
        <f aca="false">SUM(G441:G486)</f>
        <v>1288.01131580201</v>
      </c>
      <c r="H487" s="47" t="n">
        <f aca="false">SUM(H441:H486)</f>
        <v>1300.86174862371</v>
      </c>
      <c r="I487" s="47" t="n">
        <f aca="false">SUM(I441:I486)</f>
        <v>1300.86174862371</v>
      </c>
      <c r="J487" s="47" t="n">
        <f aca="false">SUM(J441:J486)</f>
        <v>1716.97071920913</v>
      </c>
      <c r="K487" s="47" t="n">
        <f aca="false">SUM(K441:K486)</f>
        <v>1716.97071920913</v>
      </c>
      <c r="L487" s="47" t="n">
        <f aca="false">SUM(L441:L486)</f>
        <v>1716.97071920913</v>
      </c>
      <c r="M487" s="47" t="n">
        <f aca="false">SUM(M441:M486)</f>
        <v>1716.97071920913</v>
      </c>
      <c r="N487" s="47" t="n">
        <f aca="false">SUM(N441:N486)</f>
        <v>1720.58904194677</v>
      </c>
      <c r="O487" s="47" t="n">
        <f aca="false">SUM(O441:O486)</f>
        <v>1720.58904194677</v>
      </c>
      <c r="P487" s="47" t="n">
        <f aca="false">SUM(P441:P486)</f>
        <v>1776.59874707072</v>
      </c>
      <c r="Q487" s="47" t="n">
        <f aca="false">SUM(Q441:Q486)</f>
        <v>1776.59874707072</v>
      </c>
      <c r="R487" s="47" t="n">
        <f aca="false">SUM(R441:R486)</f>
        <v>2055.73537630168</v>
      </c>
      <c r="S487" s="47" t="n">
        <f aca="false">SUM(S441:S486)</f>
        <v>2055.73537630168</v>
      </c>
      <c r="T487" s="47" t="n">
        <f aca="false">SUM(T441:T486)</f>
        <v>2169.18535520421</v>
      </c>
      <c r="U487" s="47" t="n">
        <f aca="false">SUM(U441:U486)</f>
        <v>2169.18535520421</v>
      </c>
      <c r="V487" s="47" t="n">
        <f aca="false">SUM(V441:V486)</f>
        <v>2092.5124267954</v>
      </c>
      <c r="W487" s="47" t="n">
        <f aca="false">SUM(W441:W486)</f>
        <v>2092.5124267954</v>
      </c>
    </row>
    <row r="509" customFormat="false" ht="12.75" hidden="false" customHeight="false" outlineLevel="0" collapsed="false">
      <c r="B509" s="54" t="s">
        <v>68</v>
      </c>
    </row>
    <row r="510" customFormat="false" ht="12.75" hidden="false" customHeight="false" outlineLevel="0" collapsed="false">
      <c r="B510" s="54"/>
    </row>
    <row r="511" customFormat="false" ht="12.75" hidden="false" customHeight="false" outlineLevel="0" collapsed="false">
      <c r="B511" s="0" t="s">
        <v>16</v>
      </c>
    </row>
    <row r="512" customFormat="false" ht="12.75" hidden="false" customHeight="false" outlineLevel="0" collapsed="false">
      <c r="B512" s="0" t="s">
        <v>19</v>
      </c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</row>
    <row r="513" customFormat="false" ht="12.75" hidden="false" customHeight="false" outlineLevel="0" collapsed="false">
      <c r="B513" s="19"/>
      <c r="O513" s="18"/>
      <c r="P513" s="18"/>
      <c r="Q513" s="18"/>
      <c r="R513" s="18"/>
      <c r="S513" s="18"/>
      <c r="T513" s="18"/>
      <c r="U513" s="18"/>
      <c r="V513" s="18"/>
      <c r="W513" s="18"/>
    </row>
    <row r="514" customFormat="false" ht="12.75" hidden="false" customHeight="false" outlineLevel="0" collapsed="false">
      <c r="O514" s="18"/>
      <c r="P514" s="18"/>
      <c r="Q514" s="18"/>
      <c r="R514" s="18"/>
      <c r="S514" s="18"/>
      <c r="T514" s="18"/>
      <c r="U514" s="18"/>
      <c r="V514" s="18"/>
      <c r="W514" s="18"/>
    </row>
    <row r="515" customFormat="false" ht="12.75" hidden="false" customHeight="false" outlineLevel="0" collapsed="false">
      <c r="B515" s="19"/>
      <c r="D515" s="0" t="s">
        <v>7</v>
      </c>
      <c r="N515" s="18"/>
      <c r="O515" s="18"/>
      <c r="P515" s="18"/>
      <c r="R515" s="18"/>
      <c r="S515" s="18"/>
      <c r="T515" s="18"/>
      <c r="U515" s="18"/>
      <c r="V515" s="18"/>
      <c r="W515" s="18"/>
    </row>
    <row r="516" customFormat="false" ht="12.75" hidden="false" customHeight="false" outlineLevel="0" collapsed="false">
      <c r="B516" s="19"/>
      <c r="C516" s="20" t="n">
        <f aca="false">Sheet2!AD43</f>
        <v>72901.886266092</v>
      </c>
      <c r="D516" s="21" t="n">
        <v>0.2</v>
      </c>
      <c r="E516" s="21" t="n">
        <f aca="false">0.025+D516</f>
        <v>0.225</v>
      </c>
      <c r="F516" s="21" t="n">
        <f aca="false">0.025+E516</f>
        <v>0.25</v>
      </c>
      <c r="G516" s="21" t="n">
        <f aca="false">0.025+F516</f>
        <v>0.275</v>
      </c>
      <c r="H516" s="21" t="n">
        <f aca="false">0.025+G516</f>
        <v>0.3</v>
      </c>
      <c r="I516" s="21" t="n">
        <f aca="false">0.025+H516</f>
        <v>0.325</v>
      </c>
      <c r="J516" s="21" t="n">
        <f aca="false">0.025+I516</f>
        <v>0.35</v>
      </c>
      <c r="K516" s="21" t="n">
        <f aca="false">0.025+J516</f>
        <v>0.375</v>
      </c>
      <c r="L516" s="21" t="n">
        <f aca="false">0.025+K516</f>
        <v>0.4</v>
      </c>
      <c r="M516" s="21" t="n">
        <f aca="false">0.025+L516</f>
        <v>0.425</v>
      </c>
      <c r="N516" s="21" t="n">
        <f aca="false">0.025+M516</f>
        <v>0.45</v>
      </c>
      <c r="O516" s="21" t="n">
        <f aca="false">0.025+N516</f>
        <v>0.475</v>
      </c>
      <c r="P516" s="21" t="n">
        <f aca="false">0.025+O516</f>
        <v>0.5</v>
      </c>
      <c r="R516" s="18"/>
      <c r="S516" s="18"/>
      <c r="T516" s="18"/>
      <c r="U516" s="18"/>
      <c r="V516" s="18"/>
      <c r="W516" s="18"/>
    </row>
    <row r="517" customFormat="false" ht="12.75" hidden="false" customHeight="false" outlineLevel="0" collapsed="false">
      <c r="B517" s="22" t="s">
        <v>6</v>
      </c>
      <c r="C517" s="63" t="n">
        <f aca="false">1-D516</f>
        <v>0.8</v>
      </c>
      <c r="R517" s="18"/>
      <c r="S517" s="18"/>
      <c r="T517" s="18"/>
      <c r="U517" s="18"/>
      <c r="V517" s="18"/>
      <c r="W517" s="18"/>
    </row>
    <row r="518" customFormat="false" ht="12.75" hidden="false" customHeight="false" outlineLevel="0" collapsed="false">
      <c r="B518" s="19"/>
      <c r="C518" s="63" t="n">
        <f aca="false">1-E516</f>
        <v>0.775</v>
      </c>
      <c r="R518" s="18"/>
      <c r="S518" s="18"/>
      <c r="T518" s="18"/>
      <c r="U518" s="18"/>
      <c r="V518" s="18"/>
      <c r="W518" s="18"/>
    </row>
    <row r="519" customFormat="false" ht="12.75" hidden="false" customHeight="false" outlineLevel="0" collapsed="false">
      <c r="B519" s="19"/>
      <c r="C519" s="63" t="n">
        <f aca="false">1-F516</f>
        <v>0.75</v>
      </c>
      <c r="R519" s="18"/>
      <c r="S519" s="18"/>
      <c r="T519" s="18"/>
      <c r="U519" s="18"/>
      <c r="V519" s="18"/>
      <c r="W519" s="18"/>
    </row>
    <row r="520" customFormat="false" ht="12.75" hidden="false" customHeight="false" outlineLevel="0" collapsed="false">
      <c r="B520" s="19"/>
      <c r="C520" s="63" t="n">
        <f aca="false">1-G516</f>
        <v>0.725</v>
      </c>
      <c r="R520" s="18"/>
      <c r="S520" s="18"/>
      <c r="T520" s="18"/>
      <c r="U520" s="18"/>
      <c r="V520" s="18"/>
      <c r="W520" s="18"/>
    </row>
    <row r="521" customFormat="false" ht="12.75" hidden="false" customHeight="false" outlineLevel="0" collapsed="false">
      <c r="B521" s="19"/>
      <c r="C521" s="63" t="n">
        <f aca="false">1-H516</f>
        <v>0.7</v>
      </c>
      <c r="R521" s="18"/>
      <c r="S521" s="18"/>
      <c r="T521" s="18"/>
      <c r="U521" s="18"/>
      <c r="V521" s="18"/>
      <c r="W521" s="18"/>
    </row>
    <row r="522" customFormat="false" ht="12.75" hidden="false" customHeight="false" outlineLevel="0" collapsed="false">
      <c r="B522" s="19"/>
      <c r="C522" s="63" t="n">
        <f aca="false">1-I$516</f>
        <v>0.675</v>
      </c>
      <c r="R522" s="18"/>
      <c r="S522" s="18"/>
      <c r="T522" s="18"/>
      <c r="U522" s="18"/>
      <c r="V522" s="18"/>
      <c r="W522" s="18"/>
    </row>
    <row r="523" customFormat="false" ht="12.75" hidden="false" customHeight="false" outlineLevel="0" collapsed="false">
      <c r="B523" s="19"/>
      <c r="C523" s="63" t="n">
        <f aca="false">1-J$516</f>
        <v>0.65</v>
      </c>
      <c r="R523" s="18"/>
      <c r="S523" s="18"/>
      <c r="T523" s="18"/>
      <c r="U523" s="18"/>
      <c r="V523" s="18"/>
      <c r="W523" s="18"/>
    </row>
    <row r="524" customFormat="false" ht="12.75" hidden="false" customHeight="false" outlineLevel="0" collapsed="false">
      <c r="B524" s="19"/>
      <c r="C524" s="63" t="n">
        <f aca="false">1-K$516</f>
        <v>0.625</v>
      </c>
      <c r="R524" s="18"/>
      <c r="S524" s="18"/>
      <c r="T524" s="18"/>
      <c r="U524" s="18"/>
      <c r="V524" s="18"/>
      <c r="W524" s="18"/>
    </row>
    <row r="525" customFormat="false" ht="12.75" hidden="false" customHeight="false" outlineLevel="0" collapsed="false">
      <c r="B525" s="19"/>
      <c r="C525" s="63" t="n">
        <f aca="false">1-L$516</f>
        <v>0.6</v>
      </c>
      <c r="R525" s="18"/>
      <c r="S525" s="18"/>
      <c r="T525" s="18"/>
      <c r="U525" s="18"/>
      <c r="V525" s="18"/>
      <c r="W525" s="18"/>
    </row>
    <row r="526" customFormat="false" ht="12.75" hidden="false" customHeight="false" outlineLevel="0" collapsed="false">
      <c r="B526" s="19"/>
      <c r="C526" s="63" t="n">
        <f aca="false">1-M$516</f>
        <v>0.575</v>
      </c>
      <c r="R526" s="18"/>
      <c r="S526" s="18"/>
      <c r="T526" s="18"/>
      <c r="U526" s="18"/>
      <c r="V526" s="18"/>
      <c r="W526" s="18"/>
    </row>
    <row r="527" customFormat="false" ht="12.75" hidden="false" customHeight="false" outlineLevel="0" collapsed="false">
      <c r="B527" s="19"/>
      <c r="C527" s="63" t="n">
        <f aca="false">1-N$516</f>
        <v>0.55</v>
      </c>
      <c r="R527" s="18"/>
      <c r="S527" s="18"/>
      <c r="T527" s="18"/>
      <c r="U527" s="18"/>
      <c r="V527" s="18"/>
      <c r="W527" s="18"/>
    </row>
    <row r="528" customFormat="false" ht="12.75" hidden="false" customHeight="false" outlineLevel="0" collapsed="false">
      <c r="B528" s="19"/>
      <c r="C528" s="63" t="n">
        <f aca="false">1-O$516</f>
        <v>0.525</v>
      </c>
      <c r="R528" s="18"/>
      <c r="S528" s="18"/>
      <c r="T528" s="18"/>
      <c r="U528" s="18"/>
      <c r="V528" s="18"/>
      <c r="W528" s="18"/>
    </row>
    <row r="529" customFormat="false" ht="12.75" hidden="false" customHeight="false" outlineLevel="0" collapsed="false">
      <c r="B529" s="19"/>
      <c r="C529" s="63" t="n">
        <f aca="false">1-P$516</f>
        <v>0.5</v>
      </c>
      <c r="R529" s="18"/>
      <c r="S529" s="18"/>
      <c r="T529" s="18"/>
      <c r="U529" s="18"/>
      <c r="V529" s="18"/>
      <c r="W529" s="18"/>
    </row>
    <row r="530" customFormat="false" ht="12.75" hidden="false" customHeight="false" outlineLevel="0" collapsed="false">
      <c r="B530" s="19"/>
      <c r="R530" s="18"/>
      <c r="S530" s="18"/>
      <c r="T530" s="18"/>
      <c r="U530" s="18"/>
      <c r="V530" s="18"/>
      <c r="W530" s="18"/>
    </row>
    <row r="531" customFormat="false" ht="12.75" hidden="false" customHeight="false" outlineLevel="0" collapsed="false">
      <c r="B531" s="19"/>
      <c r="R531" s="18"/>
      <c r="S531" s="18"/>
      <c r="T531" s="18"/>
      <c r="U531" s="18"/>
      <c r="V531" s="18"/>
      <c r="W531" s="18"/>
    </row>
    <row r="532" customFormat="false" ht="12.75" hidden="false" customHeight="false" outlineLevel="0" collapsed="false">
      <c r="B532" s="19"/>
      <c r="R532" s="18"/>
      <c r="S532" s="18"/>
      <c r="T532" s="18"/>
      <c r="U532" s="18"/>
      <c r="V532" s="18"/>
      <c r="W532" s="18"/>
    </row>
    <row r="533" customFormat="false" ht="12.75" hidden="false" customHeight="false" outlineLevel="0" collapsed="false">
      <c r="B533" s="19"/>
      <c r="R533" s="18"/>
      <c r="S533" s="18"/>
      <c r="T533" s="18"/>
      <c r="U533" s="18"/>
      <c r="V533" s="18"/>
      <c r="W533" s="18"/>
    </row>
    <row r="534" customFormat="false" ht="12.75" hidden="false" customHeight="false" outlineLevel="0" collapsed="false">
      <c r="B534" s="19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</row>
    <row r="535" customFormat="false" ht="12.75" hidden="false" customHeight="false" outlineLevel="0" collapsed="false">
      <c r="O535" s="18"/>
      <c r="P535" s="18"/>
      <c r="Q535" s="18"/>
      <c r="R535" s="18"/>
      <c r="S535" s="18"/>
      <c r="T535" s="18"/>
      <c r="U535" s="18"/>
      <c r="V535" s="18"/>
      <c r="W535" s="18"/>
    </row>
    <row r="536" customFormat="false" ht="12.75" hidden="false" customHeight="false" outlineLevel="0" collapsed="false">
      <c r="O536" s="18"/>
      <c r="P536" s="18"/>
      <c r="Q536" s="18"/>
      <c r="R536" s="18"/>
      <c r="S536" s="18"/>
      <c r="T536" s="18"/>
      <c r="U536" s="18"/>
      <c r="V536" s="18"/>
      <c r="W536" s="18"/>
    </row>
    <row r="537" customFormat="false" ht="12.75" hidden="false" customHeight="false" outlineLevel="0" collapsed="false">
      <c r="P537" s="18"/>
      <c r="Q537" s="18"/>
      <c r="R537" s="18"/>
      <c r="S537" s="18"/>
      <c r="T537" s="18"/>
      <c r="U537" s="18"/>
      <c r="V537" s="18"/>
      <c r="W537" s="18"/>
    </row>
    <row r="538" customFormat="false" ht="12.75" hidden="false" customHeight="false" outlineLevel="0" collapsed="false">
      <c r="P538" s="18"/>
      <c r="Q538" s="18"/>
      <c r="R538" s="18"/>
      <c r="S538" s="18"/>
      <c r="T538" s="18"/>
      <c r="U538" s="18"/>
      <c r="V538" s="18"/>
      <c r="W538" s="18"/>
    </row>
    <row r="539" customFormat="false" ht="12.75" hidden="false" customHeight="false" outlineLevel="0" collapsed="false">
      <c r="P539" s="18"/>
      <c r="Q539" s="18"/>
      <c r="R539" s="18"/>
      <c r="S539" s="18"/>
      <c r="T539" s="18"/>
      <c r="U539" s="18"/>
      <c r="V539" s="18"/>
      <c r="W539" s="18"/>
    </row>
    <row r="540" customFormat="false" ht="12.75" hidden="false" customHeight="false" outlineLevel="0" collapsed="false">
      <c r="P540" s="18"/>
      <c r="Q540" s="18"/>
      <c r="R540" s="18"/>
      <c r="S540" s="18"/>
      <c r="T540" s="18"/>
      <c r="U540" s="18"/>
      <c r="V540" s="18"/>
      <c r="W540" s="18"/>
    </row>
    <row r="541" customFormat="false" ht="12.75" hidden="false" customHeight="false" outlineLevel="0" collapsed="false">
      <c r="P541" s="18"/>
      <c r="Q541" s="18"/>
      <c r="R541" s="18"/>
      <c r="S541" s="18"/>
      <c r="T541" s="18"/>
      <c r="U541" s="18"/>
      <c r="V541" s="18"/>
      <c r="W541" s="18"/>
    </row>
    <row r="542" customFormat="false" ht="12.75" hidden="false" customHeight="false" outlineLevel="0" collapsed="false">
      <c r="P542" s="18"/>
      <c r="Q542" s="18"/>
      <c r="R542" s="18"/>
      <c r="S542" s="18"/>
      <c r="T542" s="18"/>
      <c r="U542" s="18"/>
      <c r="V542" s="18"/>
      <c r="W542" s="18"/>
    </row>
    <row r="543" customFormat="false" ht="12.75" hidden="false" customHeight="false" outlineLevel="0" collapsed="false">
      <c r="P543" s="18"/>
      <c r="Q543" s="18"/>
      <c r="R543" s="18"/>
      <c r="S543" s="18"/>
      <c r="T543" s="18"/>
      <c r="U543" s="18"/>
      <c r="V543" s="18"/>
      <c r="W543" s="18"/>
    </row>
    <row r="544" customFormat="false" ht="12.75" hidden="false" customHeight="false" outlineLevel="0" collapsed="false">
      <c r="R544" s="18"/>
      <c r="S544" s="18"/>
      <c r="T544" s="18"/>
      <c r="U544" s="18"/>
      <c r="V544" s="18"/>
      <c r="W544" s="18"/>
    </row>
    <row r="545" customFormat="false" ht="12.75" hidden="false" customHeight="false" outlineLevel="0" collapsed="false">
      <c r="R545" s="18"/>
      <c r="S545" s="18"/>
      <c r="T545" s="18"/>
      <c r="U545" s="18"/>
      <c r="V545" s="18"/>
      <c r="W545" s="18"/>
    </row>
    <row r="546" customFormat="false" ht="12.75" hidden="false" customHeight="false" outlineLevel="0" collapsed="false">
      <c r="V546" s="18"/>
      <c r="W546" s="18"/>
    </row>
    <row r="547" customFormat="false" ht="12.75" hidden="false" customHeight="false" outlineLevel="0" collapsed="false">
      <c r="V547" s="18"/>
      <c r="W547" s="18"/>
    </row>
    <row r="548" customFormat="false" ht="12.75" hidden="false" customHeight="false" outlineLevel="0" collapsed="false">
      <c r="V548" s="18"/>
      <c r="W548" s="18"/>
    </row>
  </sheetData>
  <printOptions headings="false" gridLines="false" gridLinesSet="true" horizontalCentered="false" verticalCentered="false"/>
  <pageMargins left="0.5" right="0.5" top="0.5" bottom="0.5" header="0.511811023622047" footer="0"/>
  <pageSetup paperSize="5" scale="3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</oddFooter>
  </headerFooter>
  <rowBreaks count="1" manualBreakCount="1">
    <brk id="101" man="true" max="16383" min="0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AX48"/>
  <sheetViews>
    <sheetView showFormulas="false" showGridLines="true" showRowColHeaders="true" showZeros="true" rightToLeft="false" tabSelected="true" showOutlineSymbols="true" defaultGridColor="true" view="normal" topLeftCell="T41" colorId="64" zoomScale="75" zoomScaleNormal="75" zoomScalePageLayoutView="100" workbookViewId="0">
      <selection pane="topLef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65"/>
    <col collapsed="false" customWidth="true" hidden="false" outlineLevel="0" max="3" min="3" style="0" width="11.15"/>
    <col collapsed="false" customWidth="true" hidden="false" outlineLevel="0" max="4" min="4" style="0" width="5.65"/>
    <col collapsed="false" customWidth="true" hidden="false" outlineLevel="0" max="5" min="5" style="0" width="13.15"/>
    <col collapsed="false" customWidth="true" hidden="false" outlineLevel="0" max="6" min="6" style="0" width="14.15"/>
    <col collapsed="false" customWidth="true" hidden="false" outlineLevel="0" max="7" min="7" style="0" width="12.82"/>
    <col collapsed="false" customWidth="true" hidden="false" outlineLevel="0" max="8" min="8" style="0" width="11.99"/>
    <col collapsed="false" customWidth="true" hidden="false" outlineLevel="0" max="9" min="9" style="0" width="9.99"/>
    <col collapsed="false" customWidth="true" hidden="false" outlineLevel="0" max="11" min="10" style="0" width="11.99"/>
    <col collapsed="false" customWidth="true" hidden="false" outlineLevel="0" max="12" min="12" style="0" width="13.32"/>
    <col collapsed="false" customWidth="true" hidden="false" outlineLevel="0" max="13" min="13" style="0" width="14.15"/>
    <col collapsed="false" customWidth="true" hidden="false" outlineLevel="0" max="14" min="14" style="0" width="12.65"/>
    <col collapsed="false" customWidth="true" hidden="false" outlineLevel="0" max="15" min="15" style="0" width="16.32"/>
    <col collapsed="false" customWidth="true" hidden="false" outlineLevel="0" max="16" min="16" style="0" width="10.49"/>
    <col collapsed="false" customWidth="true" hidden="false" outlineLevel="0" max="17" min="17" style="0" width="13.99"/>
    <col collapsed="false" customWidth="true" hidden="false" outlineLevel="0" max="18" min="18" style="0" width="14.82"/>
    <col collapsed="false" customWidth="true" hidden="false" outlineLevel="0" max="19" min="19" style="0" width="4.32"/>
    <col collapsed="false" customWidth="true" hidden="false" outlineLevel="0" max="20" min="20" style="0" width="10.99"/>
    <col collapsed="false" customWidth="true" hidden="false" outlineLevel="0" max="21" min="21" style="0" width="14.32"/>
    <col collapsed="false" customWidth="true" hidden="false" outlineLevel="0" max="22" min="22" style="0" width="14.99"/>
    <col collapsed="false" customWidth="true" hidden="false" outlineLevel="0" max="25" min="23" style="0" width="10.99"/>
    <col collapsed="false" customWidth="true" hidden="false" outlineLevel="0" max="27" min="26" style="0" width="11.49"/>
    <col collapsed="false" customWidth="true" hidden="false" outlineLevel="0" max="28" min="28" style="0" width="11.82"/>
    <col collapsed="false" customWidth="true" hidden="false" outlineLevel="0" max="36" min="29" style="0" width="13.15"/>
    <col collapsed="false" customWidth="true" hidden="false" outlineLevel="0" max="38" min="38" style="0" width="10.65"/>
    <col collapsed="false" customWidth="true" hidden="false" outlineLevel="0" max="40" min="39" style="0" width="15.15"/>
    <col collapsed="false" customWidth="true" hidden="false" outlineLevel="0" max="41" min="41" style="0" width="9.99"/>
    <col collapsed="false" customWidth="true" hidden="false" outlineLevel="0" max="42" min="42" style="0" width="10.82"/>
    <col collapsed="false" customWidth="true" hidden="false" outlineLevel="0" max="45" min="45" style="0" width="16.65"/>
    <col collapsed="false" customWidth="true" hidden="false" outlineLevel="0" max="46" min="46" style="0" width="10.65"/>
    <col collapsed="false" customWidth="true" hidden="false" outlineLevel="0" max="47" min="47" style="0" width="12.32"/>
    <col collapsed="false" customWidth="true" hidden="false" outlineLevel="0" max="48" min="48" style="0" width="10.32"/>
    <col collapsed="false" customWidth="true" hidden="false" outlineLevel="0" max="49" min="49" style="0" width="10.15"/>
    <col collapsed="false" customWidth="true" hidden="false" outlineLevel="0" max="50" min="50" style="0" width="13.82"/>
  </cols>
  <sheetData>
    <row r="3" customFormat="false" ht="12.75" hidden="false" customHeight="false" outlineLevel="0" collapsed="false">
      <c r="T3" s="0" t="s">
        <v>28</v>
      </c>
      <c r="AL3" s="0" t="s">
        <v>69</v>
      </c>
      <c r="AR3" s="0" t="s">
        <v>70</v>
      </c>
    </row>
    <row r="4" customFormat="false" ht="63.75" hidden="false" customHeight="false" outlineLevel="0" collapsed="false">
      <c r="A4" s="64"/>
      <c r="B4" s="64"/>
      <c r="C4" s="64" t="s">
        <v>71</v>
      </c>
      <c r="D4" s="64"/>
      <c r="E4" s="64" t="s">
        <v>72</v>
      </c>
      <c r="F4" s="64" t="s">
        <v>73</v>
      </c>
      <c r="G4" s="64" t="s">
        <v>74</v>
      </c>
      <c r="H4" s="64" t="s">
        <v>75</v>
      </c>
      <c r="I4" s="64" t="s">
        <v>76</v>
      </c>
      <c r="J4" s="64" t="s">
        <v>77</v>
      </c>
      <c r="K4" s="64"/>
      <c r="L4" s="64" t="s">
        <v>78</v>
      </c>
      <c r="M4" s="64" t="s">
        <v>79</v>
      </c>
      <c r="N4" s="65" t="s">
        <v>80</v>
      </c>
      <c r="O4" s="65" t="s">
        <v>81</v>
      </c>
      <c r="P4" s="64" t="s">
        <v>82</v>
      </c>
      <c r="Q4" s="64" t="s">
        <v>83</v>
      </c>
      <c r="R4" s="64" t="s">
        <v>84</v>
      </c>
      <c r="S4" s="64"/>
      <c r="T4" s="64" t="s">
        <v>61</v>
      </c>
      <c r="U4" s="64" t="s">
        <v>85</v>
      </c>
      <c r="V4" s="64" t="s">
        <v>82</v>
      </c>
      <c r="W4" s="64" t="s">
        <v>86</v>
      </c>
      <c r="X4" s="64" t="s">
        <v>75</v>
      </c>
      <c r="Y4" s="64" t="s">
        <v>87</v>
      </c>
      <c r="Z4" s="64" t="s">
        <v>88</v>
      </c>
      <c r="AA4" s="64" t="s">
        <v>89</v>
      </c>
      <c r="AB4" s="64" t="s">
        <v>90</v>
      </c>
      <c r="AC4" s="64" t="s">
        <v>91</v>
      </c>
      <c r="AD4" s="64" t="s">
        <v>9</v>
      </c>
      <c r="AE4" s="64"/>
      <c r="AF4" s="64" t="s">
        <v>92</v>
      </c>
      <c r="AG4" s="64" t="s">
        <v>93</v>
      </c>
      <c r="AH4" s="64"/>
      <c r="AI4" s="64"/>
      <c r="AJ4" s="64"/>
      <c r="AK4" s="64"/>
      <c r="AL4" s="64" t="s">
        <v>61</v>
      </c>
      <c r="AM4" s="64" t="s">
        <v>85</v>
      </c>
      <c r="AN4" s="64" t="s">
        <v>82</v>
      </c>
      <c r="AO4" s="64" t="s">
        <v>86</v>
      </c>
      <c r="AP4" s="64" t="s">
        <v>94</v>
      </c>
      <c r="AQ4" s="64"/>
      <c r="AR4" s="64" t="s">
        <v>61</v>
      </c>
      <c r="AS4" s="64" t="s">
        <v>85</v>
      </c>
      <c r="AT4" s="64" t="s">
        <v>86</v>
      </c>
      <c r="AU4" s="64" t="s">
        <v>87</v>
      </c>
      <c r="AV4" s="64" t="s">
        <v>94</v>
      </c>
      <c r="AW4" s="64" t="s">
        <v>95</v>
      </c>
      <c r="AX4" s="64" t="s">
        <v>96</v>
      </c>
    </row>
    <row r="5" customFormat="false" ht="12.75" hidden="false" customHeight="false" outlineLevel="0" collapsed="false">
      <c r="A5" s="0" t="n">
        <v>1</v>
      </c>
      <c r="B5" s="19" t="n">
        <v>36586</v>
      </c>
      <c r="C5" s="1" t="n">
        <f aca="false">SUM(Sheet1!D51:W51)</f>
        <v>1688</v>
      </c>
      <c r="E5" s="34" t="n">
        <v>0</v>
      </c>
      <c r="F5" s="1" t="n">
        <f aca="false">Sheet1!$M$17*Sheet2!C5</f>
        <v>590.8</v>
      </c>
      <c r="G5" s="1" t="n">
        <f aca="false">(Sheet1!$M$18/12)*(E5+F5)</f>
        <v>9.84666666666667</v>
      </c>
      <c r="H5" s="1" t="n">
        <v>0</v>
      </c>
      <c r="J5" s="1" t="n">
        <f aca="false">E5+F5+G5-H5-I5</f>
        <v>600.646666666667</v>
      </c>
      <c r="K5" s="1"/>
      <c r="L5" s="1" t="n">
        <f aca="false">(Sheet1!$G$8-Sheet1!$F$48)</f>
        <v>249942</v>
      </c>
      <c r="M5" s="1" t="n">
        <f aca="false">Sheet1!$F$48</f>
        <v>45058</v>
      </c>
      <c r="N5" s="1" t="n">
        <f aca="false">SUM(Sheet1!D51:W51)*Sheet1!$G$16</f>
        <v>1097.2</v>
      </c>
      <c r="O5" s="1" t="n">
        <f aca="false">((Sheet1!$G$13+Sheet1!$G$11/10000)/12)*(M5+N5)</f>
        <v>346.260156666667</v>
      </c>
      <c r="P5" s="1" t="n">
        <v>0</v>
      </c>
      <c r="Q5" s="1"/>
      <c r="R5" s="1" t="n">
        <f aca="false">M5+N5+O5-P5-Q5</f>
        <v>46501.4601566667</v>
      </c>
      <c r="S5" s="1"/>
      <c r="T5" s="1" t="n">
        <f aca="false">Sheet1!$G$8*Sheet1!$G$9/10000</f>
        <v>8850</v>
      </c>
      <c r="U5" s="1" t="n">
        <f aca="false">L5*Sheet1!$G$10/10000/12</f>
        <v>169.2315625</v>
      </c>
      <c r="V5" s="1" t="n">
        <f aca="false">P5</f>
        <v>0</v>
      </c>
      <c r="W5" s="1" t="n">
        <f aca="false">Q5</f>
        <v>0</v>
      </c>
      <c r="X5" s="1" t="n">
        <f aca="false">H5</f>
        <v>0</v>
      </c>
      <c r="Y5" s="1" t="n">
        <f aca="false">I5</f>
        <v>0</v>
      </c>
      <c r="Z5" s="1" t="n">
        <f aca="false">SUM(T5:Y5)</f>
        <v>9019.2315625</v>
      </c>
      <c r="AB5" s="48" t="n">
        <f aca="false">F5+N5</f>
        <v>1688</v>
      </c>
      <c r="AC5" s="60" t="n">
        <f aca="false">Z5+AA5-AB5</f>
        <v>7331.2315625</v>
      </c>
      <c r="AD5" s="60" t="n">
        <f aca="false">AC5/((1+Sheet1!$G$18/12)^(Sheet2!A5))</f>
        <v>7270.64287190083</v>
      </c>
      <c r="AE5" s="14"/>
      <c r="AF5" s="60" t="n">
        <f aca="false">-F5+H5+I5+AA5</f>
        <v>-590.8</v>
      </c>
      <c r="AG5" s="14" t="n">
        <f aca="false">XIRR(AF5:AF42,B5:B42)</f>
        <v>0.249377099012637</v>
      </c>
      <c r="AH5" s="14"/>
      <c r="AI5" s="14"/>
      <c r="AJ5" s="14"/>
      <c r="AL5" s="1" t="n">
        <f aca="false">Sheet1!$M$8*Sheet1!$M$9/10000</f>
        <v>1475</v>
      </c>
      <c r="AM5" s="1" t="n">
        <f aca="false">+L5*Sheet1!$M$10/10000/12</f>
        <v>31.24275</v>
      </c>
      <c r="AN5" s="1" t="n">
        <f aca="false">P5</f>
        <v>0</v>
      </c>
      <c r="AO5" s="1"/>
      <c r="AP5" s="1" t="n">
        <f aca="false">SUM(AL5:AO5)</f>
        <v>1506.24275</v>
      </c>
      <c r="AR5" s="48" t="n">
        <f aca="false">+T5-AL5</f>
        <v>7375</v>
      </c>
      <c r="AS5" s="48" t="n">
        <f aca="false">U5-AM5</f>
        <v>137.9888125</v>
      </c>
      <c r="AT5" s="48" t="n">
        <f aca="false">W5-AO5</f>
        <v>0</v>
      </c>
      <c r="AU5" s="48" t="n">
        <f aca="false">G5</f>
        <v>9.84666666666667</v>
      </c>
      <c r="AV5" s="1" t="n">
        <f aca="false">SUM(AR5:AU5)</f>
        <v>7522.83547916667</v>
      </c>
      <c r="AX5" s="1" t="n">
        <f aca="false">((AV5+AW5)/((1+Sheet1!$M$15)^(Sheet1!A51/12)))</f>
        <v>7474.74275918951</v>
      </c>
    </row>
    <row r="6" customFormat="false" ht="12.75" hidden="false" customHeight="false" outlineLevel="0" collapsed="false">
      <c r="A6" s="0" t="n">
        <v>2</v>
      </c>
      <c r="B6" s="19" t="n">
        <v>36617</v>
      </c>
      <c r="C6" s="1" t="n">
        <f aca="false">SUM(Sheet1!D52:W52)</f>
        <v>10164</v>
      </c>
      <c r="E6" s="1" t="n">
        <f aca="false">J5</f>
        <v>600.646666666667</v>
      </c>
      <c r="F6" s="1" t="n">
        <f aca="false">Sheet1!$M$17*Sheet2!C6</f>
        <v>3557.4</v>
      </c>
      <c r="G6" s="1" t="n">
        <f aca="false">(Sheet1!$M$18/12)*(E6+F6)</f>
        <v>69.3007777777778</v>
      </c>
      <c r="H6" s="1" t="n">
        <v>0</v>
      </c>
      <c r="J6" s="1" t="n">
        <f aca="false">E6+F6+G6-H6-I6</f>
        <v>4227.34744444444</v>
      </c>
      <c r="K6" s="1"/>
      <c r="L6" s="1" t="n">
        <f aca="false">+Sheet1!$G$8-Sheet2!R5</f>
        <v>248498.539843333</v>
      </c>
      <c r="M6" s="1" t="n">
        <f aca="false">R5</f>
        <v>46501.4601566667</v>
      </c>
      <c r="N6" s="1" t="n">
        <f aca="false">SUM(Sheet1!D52:W52)*Sheet1!$G$16</f>
        <v>6606.6</v>
      </c>
      <c r="O6" s="1" t="n">
        <f aca="false">((Sheet1!$G$13+Sheet1!$G$11/10000)/12)*(M6+N6)</f>
        <v>398.421092966993</v>
      </c>
      <c r="P6" s="1" t="n">
        <v>0</v>
      </c>
      <c r="Q6" s="1"/>
      <c r="R6" s="1" t="n">
        <f aca="false">M6+N6+O6-P6-Q6</f>
        <v>53506.4812496337</v>
      </c>
      <c r="S6" s="1"/>
      <c r="U6" s="1" t="n">
        <f aca="false">L6*Sheet1!$G$10/10000/12</f>
        <v>168.25421968559</v>
      </c>
      <c r="V6" s="1" t="n">
        <f aca="false">P6</f>
        <v>0</v>
      </c>
      <c r="W6" s="1" t="n">
        <f aca="false">Q6</f>
        <v>0</v>
      </c>
      <c r="X6" s="1" t="n">
        <f aca="false">H6</f>
        <v>0</v>
      </c>
      <c r="Y6" s="1" t="n">
        <f aca="false">I6</f>
        <v>0</v>
      </c>
      <c r="Z6" s="1" t="n">
        <f aca="false">SUM(T6:Y6)</f>
        <v>168.25421968559</v>
      </c>
      <c r="AB6" s="48" t="n">
        <f aca="false">F6+N6</f>
        <v>10164</v>
      </c>
      <c r="AC6" s="60" t="n">
        <f aca="false">Z6+AA6-AB6</f>
        <v>-9995.74578031441</v>
      </c>
      <c r="AD6" s="60" t="n">
        <f aca="false">AC6/((1+Sheet1!$G$18/12)^(Sheet2!A6))</f>
        <v>-9831.20956468325</v>
      </c>
      <c r="AE6" s="14"/>
      <c r="AF6" s="60" t="n">
        <f aca="false">-F6+H6+I6+AA6</f>
        <v>-3557.4</v>
      </c>
      <c r="AG6" s="14"/>
      <c r="AH6" s="14"/>
      <c r="AI6" s="14"/>
      <c r="AJ6" s="14"/>
      <c r="AM6" s="1" t="n">
        <f aca="false">+L6*Sheet1!$M$10/10000/12</f>
        <v>31.0623174804167</v>
      </c>
      <c r="AN6" s="1" t="n">
        <f aca="false">P6</f>
        <v>0</v>
      </c>
      <c r="AO6" s="1"/>
      <c r="AP6" s="1" t="n">
        <f aca="false">SUM(AL6:AO6)</f>
        <v>31.0623174804167</v>
      </c>
      <c r="AS6" s="48" t="n">
        <f aca="false">U6-AM6</f>
        <v>137.191902205174</v>
      </c>
      <c r="AT6" s="48" t="n">
        <f aca="false">W6-AO6</f>
        <v>0</v>
      </c>
      <c r="AU6" s="48" t="n">
        <f aca="false">G6</f>
        <v>69.3007777777778</v>
      </c>
      <c r="AV6" s="1" t="n">
        <f aca="false">SUM(AR6:AU6)</f>
        <v>206.492679982951</v>
      </c>
      <c r="AX6" s="1" t="n">
        <f aca="false">((AV6+AW6)/((1+Sheet1!$M$15)^(Sheet1!A52/12)))</f>
        <v>203.860945875639</v>
      </c>
    </row>
    <row r="7" customFormat="false" ht="12.75" hidden="false" customHeight="false" outlineLevel="0" collapsed="false">
      <c r="A7" s="0" t="n">
        <v>3</v>
      </c>
      <c r="B7" s="19" t="n">
        <v>36647</v>
      </c>
      <c r="C7" s="1" t="n">
        <f aca="false">SUM(Sheet1!D53:W53)</f>
        <v>12370</v>
      </c>
      <c r="E7" s="1" t="n">
        <f aca="false">J6</f>
        <v>4227.34744444444</v>
      </c>
      <c r="F7" s="1" t="n">
        <f aca="false">Sheet1!$M$17*Sheet2!C7</f>
        <v>4329.5</v>
      </c>
      <c r="G7" s="1" t="n">
        <f aca="false">(Sheet1!$M$18/12)*(E7+F7)</f>
        <v>142.614124074074</v>
      </c>
      <c r="H7" s="1" t="n">
        <v>0</v>
      </c>
      <c r="J7" s="1" t="n">
        <f aca="false">E7+F7+G7-H7-I7</f>
        <v>8699.46156851852</v>
      </c>
      <c r="K7" s="1"/>
      <c r="L7" s="1" t="n">
        <f aca="false">+Sheet1!$G$8-Sheet2!R6</f>
        <v>241493.518750366</v>
      </c>
      <c r="M7" s="1" t="n">
        <f aca="false">R6</f>
        <v>53506.4812496337</v>
      </c>
      <c r="N7" s="1" t="n">
        <f aca="false">SUM(Sheet1!D53:W53)*Sheet1!$G$16</f>
        <v>8040.5</v>
      </c>
      <c r="O7" s="1" t="n">
        <f aca="false">((Sheet1!$G$13+Sheet1!$G$11/10000)/12)*(M7+N7)</f>
        <v>461.730582249856</v>
      </c>
      <c r="P7" s="1" t="n">
        <v>0</v>
      </c>
      <c r="Q7" s="1"/>
      <c r="R7" s="1" t="n">
        <f aca="false">M7+N7+O7-P7-Q7</f>
        <v>62008.7118318835</v>
      </c>
      <c r="S7" s="1"/>
      <c r="U7" s="1" t="n">
        <f aca="false">L7*Sheet1!$G$10/10000/12</f>
        <v>163.511236653894</v>
      </c>
      <c r="V7" s="1" t="n">
        <f aca="false">P7</f>
        <v>0</v>
      </c>
      <c r="W7" s="1" t="n">
        <f aca="false">Q7</f>
        <v>0</v>
      </c>
      <c r="X7" s="1" t="n">
        <f aca="false">H7</f>
        <v>0</v>
      </c>
      <c r="Y7" s="1" t="n">
        <f aca="false">I7</f>
        <v>0</v>
      </c>
      <c r="Z7" s="1" t="n">
        <f aca="false">SUM(T7:Y7)</f>
        <v>163.511236653894</v>
      </c>
      <c r="AB7" s="48" t="n">
        <f aca="false">F7+N7</f>
        <v>12370</v>
      </c>
      <c r="AC7" s="60" t="n">
        <f aca="false">Z7+AA7-AB7</f>
        <v>-12206.4887633461</v>
      </c>
      <c r="AD7" s="60" t="n">
        <f aca="false">AC7/((1+Sheet1!$G$18/12)^(Sheet2!A7))</f>
        <v>-11906.3428146488</v>
      </c>
      <c r="AE7" s="14"/>
      <c r="AF7" s="60" t="n">
        <f aca="false">-F7+H7+I7+AA7</f>
        <v>-4329.5</v>
      </c>
      <c r="AG7" s="14"/>
      <c r="AH7" s="14"/>
      <c r="AI7" s="14"/>
      <c r="AJ7" s="14"/>
      <c r="AM7" s="1" t="n">
        <f aca="false">+L7*Sheet1!$M$10/10000/12</f>
        <v>30.1866898437958</v>
      </c>
      <c r="AN7" s="1" t="n">
        <f aca="false">P7</f>
        <v>0</v>
      </c>
      <c r="AO7" s="1"/>
      <c r="AP7" s="1" t="n">
        <f aca="false">SUM(AL7:AO7)</f>
        <v>30.1866898437958</v>
      </c>
      <c r="AS7" s="48" t="n">
        <f aca="false">U7-AM7</f>
        <v>133.324546810098</v>
      </c>
      <c r="AT7" s="48" t="n">
        <f aca="false">W7-AO7</f>
        <v>0</v>
      </c>
      <c r="AU7" s="48" t="n">
        <f aca="false">G7</f>
        <v>142.614124074074</v>
      </c>
      <c r="AV7" s="1" t="n">
        <f aca="false">SUM(AR7:AU7)</f>
        <v>275.938670884172</v>
      </c>
      <c r="AX7" s="1" t="n">
        <f aca="false">((AV7+AW7)/((1+Sheet1!$M$15)^(Sheet1!A53/12)))</f>
        <v>270.680287580348</v>
      </c>
    </row>
    <row r="8" customFormat="false" ht="12.75" hidden="false" customHeight="false" outlineLevel="0" collapsed="false">
      <c r="A8" s="0" t="n">
        <v>4</v>
      </c>
      <c r="B8" s="19" t="n">
        <v>36678</v>
      </c>
      <c r="C8" s="1" t="n">
        <f aca="false">SUM(Sheet1!D54:W54)</f>
        <v>6984</v>
      </c>
      <c r="E8" s="1" t="n">
        <f aca="false">J7</f>
        <v>8699.46156851852</v>
      </c>
      <c r="F8" s="1" t="n">
        <f aca="false">Sheet1!$M$17*Sheet2!C8</f>
        <v>2444.4</v>
      </c>
      <c r="G8" s="1" t="n">
        <f aca="false">(Sheet1!$M$18/12)*(E8+F8)</f>
        <v>185.731026141975</v>
      </c>
      <c r="H8" s="1" t="n">
        <v>0</v>
      </c>
      <c r="J8" s="1" t="n">
        <f aca="false">E8+F8+G8-H8-I8</f>
        <v>11329.5925946605</v>
      </c>
      <c r="K8" s="1"/>
      <c r="L8" s="1" t="n">
        <f aca="false">+Sheet1!$G$8-Sheet2!R7</f>
        <v>232991.288168117</v>
      </c>
      <c r="M8" s="1" t="n">
        <f aca="false">R7</f>
        <v>62008.7118318835</v>
      </c>
      <c r="N8" s="1" t="n">
        <f aca="false">SUM(Sheet1!D54:W54)*Sheet1!$G$16</f>
        <v>4539.6</v>
      </c>
      <c r="O8" s="1" t="n">
        <f aca="false">((Sheet1!$G$13+Sheet1!$G$11/10000)/12)*(M8+N8)</f>
        <v>499.250981055443</v>
      </c>
      <c r="P8" s="1" t="n">
        <v>0</v>
      </c>
      <c r="Q8" s="1"/>
      <c r="R8" s="1" t="n">
        <f aca="false">M8+N8+O8-P8-Q8</f>
        <v>67047.562812939</v>
      </c>
      <c r="S8" s="1"/>
      <c r="U8" s="1" t="n">
        <f aca="false">L8*Sheet1!$G$10/10000/12</f>
        <v>157.754518030496</v>
      </c>
      <c r="V8" s="1" t="n">
        <f aca="false">P8</f>
        <v>0</v>
      </c>
      <c r="W8" s="1" t="n">
        <f aca="false">Q8</f>
        <v>0</v>
      </c>
      <c r="X8" s="1" t="n">
        <f aca="false">H8</f>
        <v>0</v>
      </c>
      <c r="Y8" s="1" t="n">
        <f aca="false">I8</f>
        <v>0</v>
      </c>
      <c r="Z8" s="1" t="n">
        <f aca="false">SUM(T8:Y8)</f>
        <v>157.754518030496</v>
      </c>
      <c r="AB8" s="48" t="n">
        <f aca="false">F8+N8</f>
        <v>6984</v>
      </c>
      <c r="AC8" s="60" t="n">
        <f aca="false">Z8+AA8-AB8</f>
        <v>-6826.24548196951</v>
      </c>
      <c r="AD8" s="60" t="n">
        <f aca="false">AC8/((1+Sheet1!$G$18/12)^(Sheet2!A8))</f>
        <v>-6603.36654370386</v>
      </c>
      <c r="AE8" s="14"/>
      <c r="AF8" s="60" t="n">
        <f aca="false">-F8+H8+I8+AA8</f>
        <v>-2444.4</v>
      </c>
      <c r="AG8" s="14"/>
      <c r="AH8" s="14"/>
      <c r="AI8" s="14"/>
      <c r="AJ8" s="14"/>
      <c r="AM8" s="1" t="n">
        <f aca="false">+L8*Sheet1!$M$10/10000/12</f>
        <v>29.1239110210146</v>
      </c>
      <c r="AN8" s="1" t="n">
        <f aca="false">P8</f>
        <v>0</v>
      </c>
      <c r="AO8" s="1"/>
      <c r="AP8" s="1" t="n">
        <f aca="false">SUM(AL8:AO8)</f>
        <v>29.1239110210146</v>
      </c>
      <c r="AS8" s="48" t="n">
        <f aca="false">U8-AM8</f>
        <v>128.630607009481</v>
      </c>
      <c r="AT8" s="48" t="n">
        <f aca="false">W8-AO8</f>
        <v>0</v>
      </c>
      <c r="AU8" s="48" t="n">
        <f aca="false">G8</f>
        <v>185.731026141975</v>
      </c>
      <c r="AV8" s="1" t="n">
        <f aca="false">SUM(AR8:AU8)</f>
        <v>314.361633151456</v>
      </c>
      <c r="AX8" s="1" t="n">
        <f aca="false">((AV8+AW8)/((1+Sheet1!$M$15)^(Sheet1!A54/12)))</f>
        <v>306.399663849475</v>
      </c>
    </row>
    <row r="9" customFormat="false" ht="12.75" hidden="false" customHeight="false" outlineLevel="0" collapsed="false">
      <c r="A9" s="0" t="n">
        <v>5</v>
      </c>
      <c r="B9" s="19" t="n">
        <v>36708</v>
      </c>
      <c r="C9" s="1" t="n">
        <f aca="false">SUM(Sheet1!D55:W55)</f>
        <v>3602</v>
      </c>
      <c r="E9" s="1" t="n">
        <f aca="false">J8</f>
        <v>11329.5925946605</v>
      </c>
      <c r="F9" s="1" t="n">
        <f aca="false">Sheet1!$M$17*Sheet2!C9</f>
        <v>1260.7</v>
      </c>
      <c r="G9" s="1" t="n">
        <f aca="false">(Sheet1!$M$18/12)*(E9+F9)</f>
        <v>209.838209911008</v>
      </c>
      <c r="H9" s="1" t="n">
        <v>0</v>
      </c>
      <c r="J9" s="1" t="n">
        <f aca="false">E9+F9+G9-H9-I9</f>
        <v>12800.1308045715</v>
      </c>
      <c r="K9" s="1"/>
      <c r="L9" s="1" t="n">
        <f aca="false">+Sheet1!$G$8-Sheet2!R8</f>
        <v>227952.437187061</v>
      </c>
      <c r="M9" s="1" t="n">
        <f aca="false">R8</f>
        <v>67047.562812939</v>
      </c>
      <c r="N9" s="1" t="n">
        <f aca="false">SUM(Sheet1!D55:W55)*Sheet1!$G$16</f>
        <v>2341.3</v>
      </c>
      <c r="O9" s="1" t="n">
        <f aca="false">((Sheet1!$G$13+Sheet1!$G$11/10000)/12)*(M9+N9)</f>
        <v>520.561031227902</v>
      </c>
      <c r="P9" s="1" t="n">
        <v>0</v>
      </c>
      <c r="Q9" s="1"/>
      <c r="R9" s="1" t="n">
        <f aca="false">M9+N9+O9-P9-Q9</f>
        <v>69909.4238441669</v>
      </c>
      <c r="S9" s="1"/>
      <c r="U9" s="1" t="n">
        <f aca="false">L9*Sheet1!$G$10/10000/12</f>
        <v>154.342796012073</v>
      </c>
      <c r="V9" s="1" t="n">
        <f aca="false">P9</f>
        <v>0</v>
      </c>
      <c r="W9" s="1" t="n">
        <f aca="false">Q9</f>
        <v>0</v>
      </c>
      <c r="X9" s="1" t="n">
        <f aca="false">H9</f>
        <v>0</v>
      </c>
      <c r="Y9" s="1" t="n">
        <f aca="false">I9</f>
        <v>0</v>
      </c>
      <c r="Z9" s="1" t="n">
        <f aca="false">SUM(T9:Y9)</f>
        <v>154.342796012073</v>
      </c>
      <c r="AB9" s="48" t="n">
        <f aca="false">F9+N9</f>
        <v>3602</v>
      </c>
      <c r="AC9" s="60" t="n">
        <f aca="false">Z9+AA9-AB9</f>
        <v>-3447.65720398793</v>
      </c>
      <c r="AD9" s="60" t="n">
        <f aca="false">AC9/((1+Sheet1!$G$18/12)^(Sheet2!A9))</f>
        <v>-3307.52744568807</v>
      </c>
      <c r="AE9" s="14"/>
      <c r="AF9" s="60" t="n">
        <f aca="false">-F9+H9+I9+AA9</f>
        <v>-1260.7</v>
      </c>
      <c r="AG9" s="14"/>
      <c r="AH9" s="14"/>
      <c r="AI9" s="14"/>
      <c r="AJ9" s="14"/>
      <c r="AM9" s="1" t="n">
        <f aca="false">+L9*Sheet1!$M$10/10000/12</f>
        <v>28.4940546483826</v>
      </c>
      <c r="AN9" s="1" t="n">
        <f aca="false">P9</f>
        <v>0</v>
      </c>
      <c r="AO9" s="1"/>
      <c r="AP9" s="1" t="n">
        <f aca="false">SUM(AL9:AO9)</f>
        <v>28.4940546483826</v>
      </c>
      <c r="AS9" s="48" t="n">
        <f aca="false">U9-AM9</f>
        <v>125.84874136369</v>
      </c>
      <c r="AT9" s="48" t="n">
        <f aca="false">W9-AO9</f>
        <v>0</v>
      </c>
      <c r="AU9" s="48" t="n">
        <f aca="false">G9</f>
        <v>209.838209911008</v>
      </c>
      <c r="AV9" s="1" t="n">
        <f aca="false">SUM(AR9:AU9)</f>
        <v>335.686951274698</v>
      </c>
      <c r="AX9" s="1" t="n">
        <f aca="false">((AV9+AW9)/((1+Sheet1!$M$15)^(Sheet1!A55/12)))</f>
        <v>325.093207187669</v>
      </c>
    </row>
    <row r="10" customFormat="false" ht="12.75" hidden="false" customHeight="false" outlineLevel="0" collapsed="false">
      <c r="A10" s="0" t="n">
        <v>6</v>
      </c>
      <c r="B10" s="19" t="n">
        <v>36739</v>
      </c>
      <c r="C10" s="1" t="n">
        <f aca="false">SUM(Sheet1!D56:W56)</f>
        <v>11848</v>
      </c>
      <c r="E10" s="1" t="n">
        <f aca="false">J9</f>
        <v>12800.1308045715</v>
      </c>
      <c r="F10" s="1" t="n">
        <f aca="false">Sheet1!$M$17*Sheet2!C10</f>
        <v>4146.8</v>
      </c>
      <c r="G10" s="1" t="n">
        <f aca="false">(Sheet1!$M$18/12)*(E10+F10)</f>
        <v>282.448846742858</v>
      </c>
      <c r="H10" s="1" t="n">
        <v>0</v>
      </c>
      <c r="J10" s="1" t="n">
        <f aca="false">E10+F10+G10-H10-I10</f>
        <v>17229.3796513144</v>
      </c>
      <c r="K10" s="1"/>
      <c r="L10" s="1" t="n">
        <f aca="false">+Sheet1!$G$8-Sheet2!R9</f>
        <v>225090.576155833</v>
      </c>
      <c r="M10" s="1" t="n">
        <f aca="false">R9</f>
        <v>69909.4238441669</v>
      </c>
      <c r="N10" s="1" t="n">
        <f aca="false">SUM(Sheet1!D56:W56)*Sheet1!$G$16</f>
        <v>7701.2</v>
      </c>
      <c r="O10" s="1" t="n">
        <f aca="false">((Sheet1!$G$13+Sheet1!$G$11/10000)/12)*(M10+N10)</f>
        <v>582.241367630927</v>
      </c>
      <c r="P10" s="1" t="n">
        <v>0</v>
      </c>
      <c r="Q10" s="1"/>
      <c r="R10" s="1" t="n">
        <f aca="false">M10+N10+O10-P10-Q10</f>
        <v>78192.8652117978</v>
      </c>
      <c r="S10" s="1"/>
      <c r="U10" s="1" t="n">
        <f aca="false">L10*Sheet1!$G$10/10000/12</f>
        <v>152.405077605512</v>
      </c>
      <c r="V10" s="1" t="n">
        <f aca="false">P10</f>
        <v>0</v>
      </c>
      <c r="W10" s="1" t="n">
        <f aca="false">Q10</f>
        <v>0</v>
      </c>
      <c r="X10" s="1" t="n">
        <f aca="false">H10</f>
        <v>0</v>
      </c>
      <c r="Y10" s="1" t="n">
        <f aca="false">I10</f>
        <v>0</v>
      </c>
      <c r="Z10" s="1" t="n">
        <f aca="false">SUM(T10:Y10)</f>
        <v>152.405077605512</v>
      </c>
      <c r="AB10" s="48" t="n">
        <f aca="false">F10+N10</f>
        <v>11848</v>
      </c>
      <c r="AC10" s="60" t="n">
        <f aca="false">Z10+AA10-AB10</f>
        <v>-11695.5949223945</v>
      </c>
      <c r="AD10" s="60" t="n">
        <f aca="false">AC10/((1+Sheet1!$G$18/12)^(Sheet2!A10))</f>
        <v>-11127.4992183311</v>
      </c>
      <c r="AE10" s="14"/>
      <c r="AF10" s="60" t="n">
        <f aca="false">-F10+H10+I10+AA10</f>
        <v>-4146.8</v>
      </c>
      <c r="AG10" s="14"/>
      <c r="AH10" s="14"/>
      <c r="AI10" s="14"/>
      <c r="AJ10" s="14"/>
      <c r="AM10" s="1" t="n">
        <f aca="false">+L10*Sheet1!$M$10/10000/12</f>
        <v>28.1363220194791</v>
      </c>
      <c r="AN10" s="1" t="n">
        <f aca="false">P10</f>
        <v>0</v>
      </c>
      <c r="AO10" s="1"/>
      <c r="AP10" s="1" t="n">
        <f aca="false">SUM(AL10:AO10)</f>
        <v>28.1363220194791</v>
      </c>
      <c r="AS10" s="48" t="n">
        <f aca="false">U10-AM10</f>
        <v>124.268755586033</v>
      </c>
      <c r="AT10" s="48" t="n">
        <f aca="false">W10-AO10</f>
        <v>0</v>
      </c>
      <c r="AU10" s="48" t="n">
        <f aca="false">G10</f>
        <v>282.448846742858</v>
      </c>
      <c r="AV10" s="1" t="n">
        <f aca="false">SUM(AR10:AU10)</f>
        <v>406.717602328891</v>
      </c>
      <c r="AX10" s="1" t="n">
        <f aca="false">((AV10+AW10)/((1+Sheet1!$M$15)^(Sheet1!A56/12)))</f>
        <v>391.364195314574</v>
      </c>
    </row>
    <row r="11" customFormat="false" ht="12.75" hidden="false" customHeight="false" outlineLevel="0" collapsed="false">
      <c r="A11" s="0" t="n">
        <v>7</v>
      </c>
      <c r="B11" s="19" t="n">
        <v>36770</v>
      </c>
      <c r="C11" s="1" t="n">
        <f aca="false">SUM(Sheet1!D57:W57)</f>
        <v>17572</v>
      </c>
      <c r="E11" s="1" t="n">
        <f aca="false">J10</f>
        <v>17229.3796513144</v>
      </c>
      <c r="F11" s="1" t="n">
        <f aca="false">Sheet1!$M$17*Sheet2!C11</f>
        <v>6150.2</v>
      </c>
      <c r="G11" s="1" t="n">
        <f aca="false">(Sheet1!$M$18/12)*(E11+F11)</f>
        <v>389.659660855239</v>
      </c>
      <c r="H11" s="1" t="n">
        <v>0</v>
      </c>
      <c r="J11" s="1" t="n">
        <f aca="false">E11+F11+G11-H11-I11</f>
        <v>23769.2393121696</v>
      </c>
      <c r="K11" s="1"/>
      <c r="L11" s="1" t="n">
        <f aca="false">+Sheet1!$G$8-Sheet2!R10</f>
        <v>216807.134788202</v>
      </c>
      <c r="M11" s="1" t="n">
        <f aca="false">R10</f>
        <v>78192.8652117978</v>
      </c>
      <c r="N11" s="1" t="n">
        <f aca="false">SUM(Sheet1!D57:W57)*Sheet1!$G$16</f>
        <v>11421.8</v>
      </c>
      <c r="O11" s="1" t="n">
        <f aca="false">((Sheet1!$G$13+Sheet1!$G$11/10000)/12)*(M11+N11)</f>
        <v>672.296686307675</v>
      </c>
      <c r="P11" s="1" t="n">
        <v>0</v>
      </c>
      <c r="Q11" s="1"/>
      <c r="R11" s="1" t="n">
        <f aca="false">M11+N11+O11-P11-Q11</f>
        <v>90286.9618981055</v>
      </c>
      <c r="S11" s="1"/>
      <c r="U11" s="1" t="n">
        <f aca="false">L11*Sheet1!$G$10/10000/12</f>
        <v>146.796497512845</v>
      </c>
      <c r="V11" s="1" t="n">
        <f aca="false">P11</f>
        <v>0</v>
      </c>
      <c r="W11" s="1" t="n">
        <f aca="false">Q11</f>
        <v>0</v>
      </c>
      <c r="X11" s="1" t="n">
        <f aca="false">H11</f>
        <v>0</v>
      </c>
      <c r="Y11" s="1" t="n">
        <f aca="false">I11</f>
        <v>0</v>
      </c>
      <c r="Z11" s="1" t="n">
        <f aca="false">SUM(T11:Y11)</f>
        <v>146.796497512845</v>
      </c>
      <c r="AB11" s="48" t="n">
        <f aca="false">F11+N11</f>
        <v>17572</v>
      </c>
      <c r="AC11" s="60" t="n">
        <f aca="false">Z11+AA11-AB11</f>
        <v>-17425.2035024872</v>
      </c>
      <c r="AD11" s="60" t="n">
        <f aca="false">AC11/((1+Sheet1!$G$18/12)^(Sheet2!A11))</f>
        <v>-16441.7859086483</v>
      </c>
      <c r="AE11" s="14"/>
      <c r="AF11" s="60" t="n">
        <f aca="false">-F11+H11+I11+AA11</f>
        <v>-6150.2</v>
      </c>
      <c r="AG11" s="14"/>
      <c r="AH11" s="14"/>
      <c r="AI11" s="14"/>
      <c r="AJ11" s="14"/>
      <c r="AM11" s="1" t="n">
        <f aca="false">+L11*Sheet1!$M$10/10000/12</f>
        <v>27.1008918485253</v>
      </c>
      <c r="AN11" s="1" t="n">
        <f aca="false">P11</f>
        <v>0</v>
      </c>
      <c r="AO11" s="1"/>
      <c r="AP11" s="1" t="n">
        <f aca="false">SUM(AL11:AO11)</f>
        <v>27.1008918485253</v>
      </c>
      <c r="AS11" s="48" t="n">
        <f aca="false">U11-AM11</f>
        <v>119.69560566432</v>
      </c>
      <c r="AT11" s="48" t="n">
        <f aca="false">W11-AO11</f>
        <v>0</v>
      </c>
      <c r="AU11" s="48" t="n">
        <f aca="false">G11</f>
        <v>389.659660855239</v>
      </c>
      <c r="AV11" s="1" t="n">
        <f aca="false">SUM(AR11:AU11)</f>
        <v>509.355266519559</v>
      </c>
      <c r="AX11" s="1" t="n">
        <f aca="false">((AV11+AW11)/((1+Sheet1!$M$15)^(Sheet1!A57/12)))</f>
        <v>486.993999673081</v>
      </c>
    </row>
    <row r="12" customFormat="false" ht="12.75" hidden="false" customHeight="false" outlineLevel="0" collapsed="false">
      <c r="A12" s="0" t="n">
        <v>8</v>
      </c>
      <c r="B12" s="19" t="n">
        <v>36800</v>
      </c>
      <c r="C12" s="1" t="n">
        <f aca="false">SUM(Sheet1!D58:W58)</f>
        <v>17984</v>
      </c>
      <c r="E12" s="1" t="n">
        <f aca="false">J11</f>
        <v>23769.2393121696</v>
      </c>
      <c r="F12" s="1" t="n">
        <f aca="false">Sheet1!$M$17*Sheet2!C12</f>
        <v>6294.4</v>
      </c>
      <c r="G12" s="1" t="n">
        <f aca="false">(Sheet1!$M$18/12)*(E12+F12)</f>
        <v>501.060655202827</v>
      </c>
      <c r="H12" s="1" t="n">
        <v>0</v>
      </c>
      <c r="J12" s="1" t="n">
        <f aca="false">E12+F12+G12-H12-I12</f>
        <v>30564.6999673724</v>
      </c>
      <c r="K12" s="1"/>
      <c r="L12" s="1" t="n">
        <f aca="false">+Sheet1!$G$8-Sheet2!R11</f>
        <v>204713.038101895</v>
      </c>
      <c r="M12" s="1" t="n">
        <f aca="false">R11</f>
        <v>90286.9618981055</v>
      </c>
      <c r="N12" s="1" t="n">
        <f aca="false">SUM(Sheet1!D58:W58)*Sheet1!$G$16</f>
        <v>11689.6</v>
      </c>
      <c r="O12" s="1" t="n">
        <f aca="false">((Sheet1!$G$13+Sheet1!$G$11/10000)/12)*(M12+N12)</f>
        <v>765.036665406412</v>
      </c>
      <c r="P12" s="1" t="n">
        <v>0</v>
      </c>
      <c r="Q12" s="1"/>
      <c r="R12" s="1" t="n">
        <f aca="false">M12+N12+O12-P12-Q12</f>
        <v>102741.598563512</v>
      </c>
      <c r="S12" s="1"/>
      <c r="U12" s="1" t="n">
        <f aca="false">L12*Sheet1!$G$10/10000/12</f>
        <v>138.607786214824</v>
      </c>
      <c r="V12" s="1" t="n">
        <f aca="false">P12</f>
        <v>0</v>
      </c>
      <c r="W12" s="1" t="n">
        <f aca="false">Q12</f>
        <v>0</v>
      </c>
      <c r="X12" s="1" t="n">
        <f aca="false">H12</f>
        <v>0</v>
      </c>
      <c r="Y12" s="1" t="n">
        <f aca="false">I12</f>
        <v>0</v>
      </c>
      <c r="Z12" s="1" t="n">
        <f aca="false">SUM(T12:Y12)</f>
        <v>138.607786214824</v>
      </c>
      <c r="AB12" s="48" t="n">
        <f aca="false">F12+N12</f>
        <v>17984</v>
      </c>
      <c r="AC12" s="60" t="n">
        <f aca="false">Z12+AA12-AB12</f>
        <v>-17845.3922137852</v>
      </c>
      <c r="AD12" s="60" t="n">
        <f aca="false">AC12/((1+Sheet1!$G$18/12)^(Sheet2!A12))</f>
        <v>-16699.1014585957</v>
      </c>
      <c r="AE12" s="14"/>
      <c r="AF12" s="60" t="n">
        <f aca="false">-F12+H12+I12+AA12</f>
        <v>-6294.4</v>
      </c>
      <c r="AG12" s="14"/>
      <c r="AH12" s="14"/>
      <c r="AI12" s="14"/>
      <c r="AJ12" s="14"/>
      <c r="AM12" s="1" t="n">
        <f aca="false">+L12*Sheet1!$M$10/10000/12</f>
        <v>25.5891297627368</v>
      </c>
      <c r="AN12" s="1" t="n">
        <f aca="false">P12</f>
        <v>0</v>
      </c>
      <c r="AO12" s="1"/>
      <c r="AP12" s="1" t="n">
        <f aca="false">SUM(AL12:AO12)</f>
        <v>25.5891297627368</v>
      </c>
      <c r="AS12" s="48" t="n">
        <f aca="false">U12-AM12</f>
        <v>113.018656452088</v>
      </c>
      <c r="AT12" s="48" t="n">
        <f aca="false">W12-AO12</f>
        <v>0</v>
      </c>
      <c r="AU12" s="48" t="n">
        <f aca="false">G12</f>
        <v>501.060655202827</v>
      </c>
      <c r="AV12" s="1" t="n">
        <f aca="false">SUM(AR12:AU12)</f>
        <v>614.079311654914</v>
      </c>
      <c r="AX12" s="1" t="n">
        <f aca="false">((AV12+AW12)/((1+Sheet1!$M$15)^(Sheet1!A58/12)))</f>
        <v>583.367140156493</v>
      </c>
    </row>
    <row r="13" customFormat="false" ht="12.75" hidden="false" customHeight="false" outlineLevel="0" collapsed="false">
      <c r="A13" s="0" t="n">
        <v>9</v>
      </c>
      <c r="B13" s="19" t="n">
        <v>36831</v>
      </c>
      <c r="C13" s="1" t="n">
        <f aca="false">SUM(Sheet1!D59:W59)</f>
        <v>18322</v>
      </c>
      <c r="E13" s="1" t="n">
        <f aca="false">J12</f>
        <v>30564.6999673724</v>
      </c>
      <c r="F13" s="1" t="n">
        <f aca="false">Sheet1!$M$17*Sheet2!C13</f>
        <v>6412.7</v>
      </c>
      <c r="G13" s="1" t="n">
        <f aca="false">(Sheet1!$M$18/12)*(E13+F13)</f>
        <v>616.289999456207</v>
      </c>
      <c r="H13" s="1" t="n">
        <v>0</v>
      </c>
      <c r="J13" s="1" t="n">
        <f aca="false">E13+F13+G13-H13-I13</f>
        <v>37593.6899668286</v>
      </c>
      <c r="K13" s="1"/>
      <c r="L13" s="1" t="n">
        <f aca="false">+Sheet1!$G$8-Sheet2!R12</f>
        <v>192258.401436488</v>
      </c>
      <c r="M13" s="1" t="n">
        <f aca="false">R12</f>
        <v>102741.598563512</v>
      </c>
      <c r="N13" s="1" t="n">
        <f aca="false">SUM(Sheet1!D59:W59)*Sheet1!$G$16</f>
        <v>11909.3</v>
      </c>
      <c r="O13" s="1" t="n">
        <f aca="false">((Sheet1!$G$13+Sheet1!$G$11/10000)/12)*(M13+N13)</f>
        <v>860.120595265013</v>
      </c>
      <c r="P13" s="1" t="n">
        <v>0</v>
      </c>
      <c r="Q13" s="1"/>
      <c r="R13" s="1" t="n">
        <f aca="false">M13+N13+O13-P13-Q13</f>
        <v>115511.019158777</v>
      </c>
      <c r="S13" s="1"/>
      <c r="U13" s="1" t="n">
        <f aca="false">L13*Sheet1!$G$10/10000/12</f>
        <v>130.174959305956</v>
      </c>
      <c r="V13" s="1" t="n">
        <f aca="false">P13</f>
        <v>0</v>
      </c>
      <c r="W13" s="1" t="n">
        <f aca="false">Q13</f>
        <v>0</v>
      </c>
      <c r="X13" s="1" t="n">
        <f aca="false">H13</f>
        <v>0</v>
      </c>
      <c r="Y13" s="1" t="n">
        <f aca="false">I13</f>
        <v>0</v>
      </c>
      <c r="Z13" s="1" t="n">
        <f aca="false">SUM(T13:Y13)</f>
        <v>130.174959305956</v>
      </c>
      <c r="AB13" s="48" t="n">
        <f aca="false">F13+N13</f>
        <v>18322</v>
      </c>
      <c r="AC13" s="60" t="n">
        <f aca="false">Z13+AA13-AB13</f>
        <v>-18191.825040694</v>
      </c>
      <c r="AD13" s="60" t="n">
        <f aca="false">AC13/((1+Sheet1!$G$18/12)^(Sheet2!A13))</f>
        <v>-16882.5930529958</v>
      </c>
      <c r="AE13" s="14"/>
      <c r="AF13" s="60" t="n">
        <f aca="false">-F13+H13+I13+AA13</f>
        <v>-6412.7</v>
      </c>
      <c r="AG13" s="14"/>
      <c r="AH13" s="14"/>
      <c r="AI13" s="14"/>
      <c r="AJ13" s="14"/>
      <c r="AM13" s="1" t="n">
        <f aca="false">+L13*Sheet1!$M$10/10000/12</f>
        <v>24.032300179561</v>
      </c>
      <c r="AN13" s="1" t="n">
        <f aca="false">P13</f>
        <v>0</v>
      </c>
      <c r="AO13" s="1"/>
      <c r="AP13" s="1" t="n">
        <f aca="false">SUM(AL13:AO13)</f>
        <v>24.032300179561</v>
      </c>
      <c r="AS13" s="48" t="n">
        <f aca="false">U13-AM13</f>
        <v>106.142659126395</v>
      </c>
      <c r="AT13" s="48" t="n">
        <f aca="false">W13-AO13</f>
        <v>0</v>
      </c>
      <c r="AU13" s="48" t="n">
        <f aca="false">G13</f>
        <v>616.289999456207</v>
      </c>
      <c r="AV13" s="1" t="n">
        <f aca="false">SUM(AR13:AU13)</f>
        <v>722.432658582602</v>
      </c>
      <c r="AX13" s="1" t="n">
        <f aca="false">((AV13+AW13)/((1+Sheet1!$M$15)^(Sheet1!A59/12)))</f>
        <v>681.91391714132</v>
      </c>
    </row>
    <row r="14" customFormat="false" ht="12.75" hidden="false" customHeight="false" outlineLevel="0" collapsed="false">
      <c r="A14" s="0" t="n">
        <v>10</v>
      </c>
      <c r="B14" s="19" t="n">
        <v>36861</v>
      </c>
      <c r="C14" s="1" t="n">
        <f aca="false">SUM(Sheet1!D60:W60)</f>
        <v>18322</v>
      </c>
      <c r="E14" s="1" t="n">
        <f aca="false">J13</f>
        <v>37593.6899668286</v>
      </c>
      <c r="F14" s="1" t="n">
        <f aca="false">Sheet1!$M$17*Sheet2!C14</f>
        <v>6412.7</v>
      </c>
      <c r="G14" s="1" t="n">
        <f aca="false">(Sheet1!$M$18/12)*(E14+F14)</f>
        <v>733.439832780477</v>
      </c>
      <c r="H14" s="1" t="n">
        <v>0</v>
      </c>
      <c r="J14" s="1" t="n">
        <f aca="false">E14+F14+G14-H14-I14</f>
        <v>44739.8297996091</v>
      </c>
      <c r="K14" s="1"/>
      <c r="L14" s="1" t="n">
        <f aca="false">+Sheet1!$G$8-Sheet2!R13</f>
        <v>179488.980841223</v>
      </c>
      <c r="M14" s="1" t="n">
        <f aca="false">R13</f>
        <v>115511.019158777</v>
      </c>
      <c r="N14" s="1" t="n">
        <f aca="false">SUM(Sheet1!D60:W60)*Sheet1!$G$16</f>
        <v>11909.3</v>
      </c>
      <c r="O14" s="1" t="n">
        <f aca="false">((Sheet1!$G$13+Sheet1!$G$11/10000)/12)*(M14+N14)</f>
        <v>955.917852689074</v>
      </c>
      <c r="P14" s="1" t="n">
        <v>0</v>
      </c>
      <c r="Q14" s="1"/>
      <c r="R14" s="1" t="n">
        <f aca="false">M14+N14+O14-P14-Q14</f>
        <v>128376.237011466</v>
      </c>
      <c r="S14" s="1"/>
      <c r="U14" s="1" t="n">
        <f aca="false">L14*Sheet1!$G$10/10000/12</f>
        <v>121.528997444578</v>
      </c>
      <c r="V14" s="1" t="n">
        <f aca="false">P14</f>
        <v>0</v>
      </c>
      <c r="W14" s="1" t="n">
        <f aca="false">Q14</f>
        <v>0</v>
      </c>
      <c r="X14" s="1" t="n">
        <f aca="false">H14</f>
        <v>0</v>
      </c>
      <c r="Y14" s="1" t="n">
        <f aca="false">I14</f>
        <v>0</v>
      </c>
      <c r="Z14" s="1" t="n">
        <f aca="false">SUM(T14:Y14)</f>
        <v>121.528997444578</v>
      </c>
      <c r="AB14" s="48" t="n">
        <f aca="false">F14+N14</f>
        <v>18322</v>
      </c>
      <c r="AC14" s="60" t="n">
        <f aca="false">Z14+AA14-AB14</f>
        <v>-18200.4710025554</v>
      </c>
      <c r="AD14" s="60" t="n">
        <f aca="false">AC14/((1+Sheet1!$G$18/12)^(Sheet2!A14))</f>
        <v>-16751.0249067567</v>
      </c>
      <c r="AE14" s="14"/>
      <c r="AF14" s="60" t="n">
        <f aca="false">-F14+H14+I14+AA14</f>
        <v>-6412.7</v>
      </c>
      <c r="AG14" s="14"/>
      <c r="AH14" s="14"/>
      <c r="AI14" s="14"/>
      <c r="AJ14" s="14"/>
      <c r="AM14" s="1" t="n">
        <f aca="false">+L14*Sheet1!$M$10/10000/12</f>
        <v>22.4361226051529</v>
      </c>
      <c r="AN14" s="1" t="n">
        <f aca="false">P14</f>
        <v>0</v>
      </c>
      <c r="AO14" s="1"/>
      <c r="AP14" s="1" t="n">
        <f aca="false">SUM(AL14:AO14)</f>
        <v>22.4361226051529</v>
      </c>
      <c r="AS14" s="48" t="n">
        <f aca="false">U14-AM14</f>
        <v>99.0928748394253</v>
      </c>
      <c r="AT14" s="48" t="n">
        <f aca="false">W14-AO14</f>
        <v>0</v>
      </c>
      <c r="AU14" s="48" t="n">
        <f aca="false">G14</f>
        <v>733.439832780477</v>
      </c>
      <c r="AV14" s="1" t="n">
        <f aca="false">SUM(AR14:AU14)</f>
        <v>832.532707619903</v>
      </c>
      <c r="AX14" s="1" t="n">
        <f aca="false">((AV14+AW14)/((1+Sheet1!$M$15)^(Sheet1!A60/12)))</f>
        <v>780.815048869997</v>
      </c>
    </row>
    <row r="15" customFormat="false" ht="12.75" hidden="false" customHeight="false" outlineLevel="0" collapsed="false">
      <c r="A15" s="0" t="n">
        <v>11</v>
      </c>
      <c r="B15" s="19" t="n">
        <v>36892</v>
      </c>
      <c r="C15" s="1" t="n">
        <f aca="false">SUM(Sheet1!D61:W61)</f>
        <v>18322</v>
      </c>
      <c r="E15" s="1" t="n">
        <f aca="false">J14</f>
        <v>44739.8297996091</v>
      </c>
      <c r="F15" s="1" t="n">
        <f aca="false">Sheet1!$M$17*Sheet2!C15</f>
        <v>6412.7</v>
      </c>
      <c r="G15" s="1" t="n">
        <f aca="false">(Sheet1!$M$18/12)*(E15+F15)</f>
        <v>852.542163326818</v>
      </c>
      <c r="H15" s="1" t="n">
        <v>0</v>
      </c>
      <c r="J15" s="1" t="n">
        <f aca="false">E15+F15+G15-H15-I15</f>
        <v>52005.0719629359</v>
      </c>
      <c r="K15" s="1"/>
      <c r="L15" s="1" t="n">
        <f aca="false">+Sheet1!$G$8-Sheet2!R14</f>
        <v>166623.762988534</v>
      </c>
      <c r="M15" s="1" t="n">
        <f aca="false">R14</f>
        <v>128376.237011466</v>
      </c>
      <c r="N15" s="1" t="n">
        <f aca="false">SUM(Sheet1!D61:W61)*Sheet1!$G$16</f>
        <v>11909.3</v>
      </c>
      <c r="O15" s="1" t="n">
        <f aca="false">((Sheet1!$G$13+Sheet1!$G$11/10000)/12)*(M15+N15)</f>
        <v>1052.43378912144</v>
      </c>
      <c r="P15" s="1" t="n">
        <v>0</v>
      </c>
      <c r="Q15" s="1"/>
      <c r="R15" s="1" t="n">
        <f aca="false">M15+N15+O15-P15-Q15</f>
        <v>141337.970800587</v>
      </c>
      <c r="S15" s="1"/>
      <c r="U15" s="1" t="n">
        <f aca="false">L15*Sheet1!$G$10/10000/12</f>
        <v>112.81817285682</v>
      </c>
      <c r="V15" s="1" t="n">
        <f aca="false">P15</f>
        <v>0</v>
      </c>
      <c r="W15" s="1" t="n">
        <f aca="false">Q15</f>
        <v>0</v>
      </c>
      <c r="X15" s="1" t="n">
        <f aca="false">H15</f>
        <v>0</v>
      </c>
      <c r="Y15" s="1" t="n">
        <f aca="false">I15</f>
        <v>0</v>
      </c>
      <c r="Z15" s="1" t="n">
        <f aca="false">SUM(T15:Y15)</f>
        <v>112.81817285682</v>
      </c>
      <c r="AB15" s="48" t="n">
        <f aca="false">F15+N15</f>
        <v>18322</v>
      </c>
      <c r="AC15" s="60" t="n">
        <f aca="false">Z15+AA15-AB15</f>
        <v>-18209.1818271432</v>
      </c>
      <c r="AD15" s="60" t="n">
        <f aca="false">AC15/((1+Sheet1!$G$18/12)^(Sheet2!A15))</f>
        <v>-16620.5375406331</v>
      </c>
      <c r="AE15" s="14"/>
      <c r="AF15" s="60" t="n">
        <f aca="false">-F15+H15+I15+AA15</f>
        <v>-6412.7</v>
      </c>
      <c r="AG15" s="14"/>
      <c r="AH15" s="14"/>
      <c r="AI15" s="14"/>
      <c r="AJ15" s="14"/>
      <c r="AM15" s="1" t="n">
        <f aca="false">+L15*Sheet1!$M$10/10000/12</f>
        <v>20.8279703735668</v>
      </c>
      <c r="AN15" s="1" t="n">
        <f aca="false">P15</f>
        <v>0</v>
      </c>
      <c r="AO15" s="1"/>
      <c r="AP15" s="1" t="n">
        <f aca="false">SUM(AL15:AO15)</f>
        <v>20.8279703735668</v>
      </c>
      <c r="AS15" s="48" t="n">
        <f aca="false">U15-AM15</f>
        <v>91.9902024832532</v>
      </c>
      <c r="AT15" s="48" t="n">
        <f aca="false">W15-AO15</f>
        <v>0</v>
      </c>
      <c r="AU15" s="48" t="n">
        <f aca="false">G15</f>
        <v>852.542163326818</v>
      </c>
      <c r="AV15" s="1" t="n">
        <f aca="false">SUM(AR15:AU15)</f>
        <v>944.532365810072</v>
      </c>
      <c r="AX15" s="1" t="n">
        <f aca="false">((AV15+AW15)/((1+Sheet1!$M$15)^(Sheet1!A61/12)))</f>
        <v>880.193995825524</v>
      </c>
    </row>
    <row r="16" customFormat="false" ht="12.75" hidden="false" customHeight="false" outlineLevel="0" collapsed="false">
      <c r="A16" s="0" t="n">
        <v>12</v>
      </c>
      <c r="B16" s="19" t="n">
        <v>36923</v>
      </c>
      <c r="C16" s="1" t="n">
        <f aca="false">SUM(Sheet1!D62:W62)</f>
        <v>18322</v>
      </c>
      <c r="E16" s="1" t="n">
        <f aca="false">J15</f>
        <v>52005.0719629359</v>
      </c>
      <c r="F16" s="1" t="n">
        <f aca="false">Sheet1!$M$17*Sheet2!C16</f>
        <v>6412.7</v>
      </c>
      <c r="G16" s="1" t="n">
        <f aca="false">(Sheet1!$M$18/12)*(E16+F16)</f>
        <v>973.629532715599</v>
      </c>
      <c r="H16" s="1" t="n">
        <v>0</v>
      </c>
      <c r="J16" s="1" t="n">
        <f aca="false">E16+F16+G16-H16-I16</f>
        <v>59391.4014956515</v>
      </c>
      <c r="K16" s="1"/>
      <c r="L16" s="1" t="n">
        <f aca="false">+Sheet1!$G$8-Sheet2!R15</f>
        <v>153662.029199413</v>
      </c>
      <c r="M16" s="1" t="n">
        <f aca="false">R15</f>
        <v>141337.970800587</v>
      </c>
      <c r="N16" s="1" t="n">
        <f aca="false">SUM(Sheet1!D62:W62)*Sheet1!$G$16</f>
        <v>11909.3</v>
      </c>
      <c r="O16" s="1" t="n">
        <f aca="false">((Sheet1!$G$13+Sheet1!$G$11/10000)/12)*(M16+N16)</f>
        <v>1149.67379615191</v>
      </c>
      <c r="P16" s="1" t="n">
        <v>0</v>
      </c>
      <c r="Q16" s="1"/>
      <c r="R16" s="1" t="n">
        <f aca="false">M16+N16+O16-P16-Q16</f>
        <v>154396.944596739</v>
      </c>
      <c r="S16" s="1"/>
      <c r="U16" s="1" t="n">
        <f aca="false">L16*Sheet1!$G$10/10000/12</f>
        <v>104.041998937102</v>
      </c>
      <c r="V16" s="1" t="n">
        <f aca="false">P16</f>
        <v>0</v>
      </c>
      <c r="W16" s="1" t="n">
        <f aca="false">Q16</f>
        <v>0</v>
      </c>
      <c r="X16" s="1" t="n">
        <f aca="false">H16</f>
        <v>0</v>
      </c>
      <c r="Y16" s="1" t="n">
        <f aca="false">I16</f>
        <v>0</v>
      </c>
      <c r="Z16" s="1" t="n">
        <f aca="false">SUM(T16:Y16)</f>
        <v>104.041998937102</v>
      </c>
      <c r="AB16" s="48" t="n">
        <f aca="false">F16+N16</f>
        <v>18322</v>
      </c>
      <c r="AC16" s="60" t="n">
        <f aca="false">Z16+AA16-AB16</f>
        <v>-18217.9580010629</v>
      </c>
      <c r="AD16" s="60" t="n">
        <f aca="false">AC16/((1+Sheet1!$G$18/12)^(Sheet2!A16))</f>
        <v>-16491.1220279659</v>
      </c>
      <c r="AE16" s="14"/>
      <c r="AF16" s="60" t="n">
        <f aca="false">-F16+H16+I16+AA16</f>
        <v>-6412.7</v>
      </c>
      <c r="AG16" s="14"/>
      <c r="AH16" s="14"/>
      <c r="AI16" s="14"/>
      <c r="AJ16" s="14"/>
      <c r="AM16" s="1" t="n">
        <f aca="false">+L16*Sheet1!$M$10/10000/12</f>
        <v>19.2077536499266</v>
      </c>
      <c r="AN16" s="1" t="n">
        <f aca="false">P16</f>
        <v>0</v>
      </c>
      <c r="AO16" s="1"/>
      <c r="AP16" s="1" t="n">
        <f aca="false">SUM(AL16:AO16)</f>
        <v>19.2077536499266</v>
      </c>
      <c r="AS16" s="48" t="n">
        <f aca="false">U16-AM16</f>
        <v>84.8342452871757</v>
      </c>
      <c r="AT16" s="48" t="n">
        <f aca="false">W16-AO16</f>
        <v>0</v>
      </c>
      <c r="AU16" s="48" t="n">
        <f aca="false">G16</f>
        <v>973.629532715599</v>
      </c>
      <c r="AV16" s="1" t="n">
        <f aca="false">SUM(AR16:AU16)</f>
        <v>1058.46377800277</v>
      </c>
      <c r="AW16" s="0" t="n">
        <f aca="false">Sheet1!D158</f>
        <v>0</v>
      </c>
      <c r="AX16" s="1" t="n">
        <f aca="false">((AV16+AW16)/((1+Sheet1!$M$15)^(Sheet1!A62/12)))</f>
        <v>980.059053706273</v>
      </c>
    </row>
    <row r="17" customFormat="false" ht="12.75" hidden="false" customHeight="false" outlineLevel="0" collapsed="false">
      <c r="A17" s="0" t="n">
        <v>13</v>
      </c>
      <c r="B17" s="19" t="n">
        <v>36951</v>
      </c>
      <c r="C17" s="1" t="n">
        <f aca="false">SUM(Sheet1!D63:W63)</f>
        <v>31092</v>
      </c>
      <c r="E17" s="1" t="n">
        <f aca="false">J16</f>
        <v>59391.4014956515</v>
      </c>
      <c r="F17" s="1" t="n">
        <f aca="false">Sheet1!$M$17*Sheet2!C17</f>
        <v>10882.2</v>
      </c>
      <c r="G17" s="1" t="n">
        <f aca="false">(Sheet1!$M$18/12)*(E17+F17)</f>
        <v>1171.22669159419</v>
      </c>
      <c r="H17" s="1" t="n">
        <v>0</v>
      </c>
      <c r="J17" s="1" t="n">
        <f aca="false">E17+F17+G17-H17-I17</f>
        <v>71444.8281872457</v>
      </c>
      <c r="K17" s="1"/>
      <c r="L17" s="1" t="n">
        <f aca="false">+Sheet1!$G$8-Sheet2!R16</f>
        <v>140603.055403261</v>
      </c>
      <c r="M17" s="1" t="n">
        <f aca="false">R16</f>
        <v>154396.944596739</v>
      </c>
      <c r="N17" s="1" t="n">
        <f aca="false">SUM(Sheet1!D63:W63)*Sheet1!$G$16</f>
        <v>20209.8</v>
      </c>
      <c r="O17" s="1" t="n">
        <f aca="false">((Sheet1!$G$13+Sheet1!$G$11/10000)/12)*(M17+N17)</f>
        <v>1309.91434852679</v>
      </c>
      <c r="P17" s="1" t="n">
        <v>0</v>
      </c>
      <c r="Q17" s="1"/>
      <c r="R17" s="1" t="n">
        <f aca="false">M17+N17+O17-P17-Q17</f>
        <v>175916.658945266</v>
      </c>
      <c r="S17" s="1"/>
      <c r="U17" s="1" t="n">
        <f aca="false">L17*Sheet1!$G$10/10000/12</f>
        <v>95.1999854292911</v>
      </c>
      <c r="V17" s="1" t="n">
        <f aca="false">P17</f>
        <v>0</v>
      </c>
      <c r="W17" s="1" t="n">
        <f aca="false">Q17</f>
        <v>0</v>
      </c>
      <c r="X17" s="1" t="n">
        <f aca="false">H17</f>
        <v>0</v>
      </c>
      <c r="Y17" s="1" t="n">
        <f aca="false">I17</f>
        <v>0</v>
      </c>
      <c r="Z17" s="1" t="n">
        <f aca="false">SUM(T17:Y17)</f>
        <v>95.1999854292911</v>
      </c>
      <c r="AB17" s="48" t="n">
        <f aca="false">F17+N17</f>
        <v>31092</v>
      </c>
      <c r="AC17" s="60" t="n">
        <f aca="false">Z17+AA17-AB17</f>
        <v>-30996.8000145707</v>
      </c>
      <c r="AD17" s="60" t="n">
        <f aca="false">AC17/((1+Sheet1!$G$18/12)^(Sheet2!A17))</f>
        <v>-27826.7986680237</v>
      </c>
      <c r="AE17" s="14"/>
      <c r="AF17" s="60" t="n">
        <f aca="false">-F17+H17+I17+AA17</f>
        <v>-10882.2</v>
      </c>
      <c r="AG17" s="14"/>
      <c r="AH17" s="14"/>
      <c r="AI17" s="14"/>
      <c r="AJ17" s="14"/>
      <c r="AM17" s="1" t="n">
        <f aca="false">+L17*Sheet1!$M$10/10000/12</f>
        <v>17.5753819254076</v>
      </c>
      <c r="AN17" s="1" t="n">
        <f aca="false">P17</f>
        <v>0</v>
      </c>
      <c r="AO17" s="1"/>
      <c r="AP17" s="1" t="n">
        <f aca="false">SUM(AL17:AO17)</f>
        <v>17.5753819254076</v>
      </c>
      <c r="AS17" s="48" t="n">
        <f aca="false">U17-AM17</f>
        <v>77.6246035038835</v>
      </c>
      <c r="AT17" s="48" t="n">
        <f aca="false">W17-AO17</f>
        <v>0</v>
      </c>
      <c r="AU17" s="48" t="n">
        <f aca="false">G17</f>
        <v>1171.22669159419</v>
      </c>
      <c r="AV17" s="1" t="n">
        <f aca="false">SUM(AR17:AU17)</f>
        <v>1248.85129509808</v>
      </c>
      <c r="AW17" s="0" t="n">
        <f aca="false">Sheet1!E158</f>
        <v>0</v>
      </c>
      <c r="AX17" s="1" t="n">
        <f aca="false">((AV17+AW17)/((1+Sheet1!$M$15)^(Sheet1!A63/12)))</f>
        <v>1148.9514038303</v>
      </c>
    </row>
    <row r="18" customFormat="false" ht="12.75" hidden="false" customHeight="false" outlineLevel="0" collapsed="false">
      <c r="A18" s="0" t="n">
        <v>14</v>
      </c>
      <c r="B18" s="19" t="n">
        <v>36982</v>
      </c>
      <c r="C18" s="1" t="n">
        <f aca="false">SUM(Sheet1!D64:W64)-SUM(Sheet1!D64:E64)</f>
        <v>14720</v>
      </c>
      <c r="E18" s="1" t="n">
        <f aca="false">J17</f>
        <v>71444.8281872457</v>
      </c>
      <c r="F18" s="1" t="n">
        <f aca="false">Sheet1!$M$17*Sheet2!C18</f>
        <v>5152</v>
      </c>
      <c r="G18" s="1" t="n">
        <f aca="false">(Sheet1!$M$18/12)*(E18+F18)</f>
        <v>1276.61380312076</v>
      </c>
      <c r="H18" s="1" t="n">
        <f aca="false">Sheet1!D436+Sheet1!E436</f>
        <v>20062</v>
      </c>
      <c r="I18" s="1" t="n">
        <f aca="false">Sheet1!D487+Sheet1!E487</f>
        <v>2298.24620505986</v>
      </c>
      <c r="J18" s="1" t="n">
        <f aca="false">E18+F18+G18-H18-I18</f>
        <v>55513.1957853066</v>
      </c>
      <c r="K18" s="1"/>
      <c r="L18" s="1" t="n">
        <f aca="false">+Sheet1!$G$8-Sheet2!R17</f>
        <v>119083.341054734</v>
      </c>
      <c r="M18" s="1" t="n">
        <f aca="false">R17</f>
        <v>175916.658945266</v>
      </c>
      <c r="N18" s="1" t="n">
        <f aca="false">(SUM(Sheet1!D64:W64)-SUM(Sheet1!D64:E64))*Sheet1!$G$16</f>
        <v>9568</v>
      </c>
      <c r="O18" s="1" t="n">
        <f aca="false">((Sheet1!$G$13+Sheet1!$G$11/10000)/12)*(M18+N18)</f>
        <v>1391.5213684623</v>
      </c>
      <c r="P18" s="1" t="n">
        <f aca="false">(SUM(Sheet1!D51:D63)+SUM(Sheet1!E51:E63)+Sheet1!D46+Sheet1!E46)-H18</f>
        <v>44010</v>
      </c>
      <c r="Q18" s="1" t="n">
        <f aca="false">Sheet1!D333+Sheet1!E333</f>
        <v>2596.61199431886</v>
      </c>
      <c r="R18" s="1" t="n">
        <f aca="false">M18+N18+O18-P18-Q18</f>
        <v>140269.56831941</v>
      </c>
      <c r="S18" s="1"/>
      <c r="U18" s="1" t="n">
        <f aca="false">L18*Sheet1!$G$10/10000/12</f>
        <v>80.6293455058094</v>
      </c>
      <c r="V18" s="1" t="n">
        <f aca="false">P18</f>
        <v>44010</v>
      </c>
      <c r="W18" s="1" t="n">
        <f aca="false">Q18</f>
        <v>2596.61199431886</v>
      </c>
      <c r="X18" s="1" t="n">
        <f aca="false">H18</f>
        <v>20062</v>
      </c>
      <c r="Y18" s="1" t="n">
        <f aca="false">I18</f>
        <v>2298.24620505986</v>
      </c>
      <c r="Z18" s="1" t="n">
        <f aca="false">SUM(T18:Y18)</f>
        <v>69047.4875448845</v>
      </c>
      <c r="AA18" s="1" t="n">
        <f aca="false">Sheet1!D158+Sheet1!E158</f>
        <v>0</v>
      </c>
      <c r="AB18" s="48" t="n">
        <f aca="false">F18+N18</f>
        <v>14720</v>
      </c>
      <c r="AC18" s="60" t="n">
        <f aca="false">Z18+AA18-AB18</f>
        <v>54327.4875448845</v>
      </c>
      <c r="AD18" s="60" t="n">
        <f aca="false">AC18/((1+Sheet1!$G$18/12)^(Sheet2!A18))</f>
        <v>48368.4177905146</v>
      </c>
      <c r="AE18" s="14"/>
      <c r="AF18" s="60" t="n">
        <f aca="false">-F18+H18+I18+AA18</f>
        <v>17208.2462050599</v>
      </c>
      <c r="AG18" s="14"/>
      <c r="AH18" s="14"/>
      <c r="AI18" s="14"/>
      <c r="AJ18" s="14"/>
      <c r="AM18" s="1" t="n">
        <f aca="false">+L18*Sheet1!$M$10/10000/12</f>
        <v>14.8854176318417</v>
      </c>
      <c r="AN18" s="1" t="n">
        <f aca="false">P18</f>
        <v>44010</v>
      </c>
      <c r="AO18" s="1" t="n">
        <f aca="false">Sheet1!D385+Sheet1!E385</f>
        <v>1462.27512844944</v>
      </c>
      <c r="AP18" s="1" t="n">
        <f aca="false">SUM(AL18:AO18)</f>
        <v>45487.1605460813</v>
      </c>
      <c r="AS18" s="48" t="n">
        <f aca="false">U18-AM18</f>
        <v>65.7439278739677</v>
      </c>
      <c r="AT18" s="48" t="n">
        <f aca="false">W18-AO18</f>
        <v>1134.33686586942</v>
      </c>
      <c r="AU18" s="48" t="n">
        <f aca="false">G18</f>
        <v>1276.61380312076</v>
      </c>
      <c r="AV18" s="1" t="n">
        <f aca="false">SUM(AR18:AU18)</f>
        <v>2476.69459686415</v>
      </c>
      <c r="AX18" s="1" t="n">
        <f aca="false">((AV18+AW18)/((1+Sheet1!$M$15)^(Sheet1!A64/12)))</f>
        <v>2264.00861604345</v>
      </c>
    </row>
    <row r="19" customFormat="false" ht="12.75" hidden="false" customHeight="false" outlineLevel="0" collapsed="false">
      <c r="A19" s="0" t="n">
        <v>15</v>
      </c>
      <c r="B19" s="19" t="n">
        <v>37012</v>
      </c>
      <c r="C19" s="1" t="n">
        <f aca="false">SUM(Sheet1!D65:W65)</f>
        <v>17136</v>
      </c>
      <c r="E19" s="1" t="n">
        <f aca="false">J18</f>
        <v>55513.1957853066</v>
      </c>
      <c r="F19" s="1" t="n">
        <f aca="false">Sheet1!$M$17*Sheet2!C19</f>
        <v>5997.6</v>
      </c>
      <c r="G19" s="1" t="n">
        <f aca="false">(Sheet1!$M$18/12)*(E19+F19)</f>
        <v>1025.17992975511</v>
      </c>
      <c r="H19" s="1" t="n">
        <v>0</v>
      </c>
      <c r="I19" s="1"/>
      <c r="J19" s="1" t="n">
        <f aca="false">E19+F19+G19-H19-I19</f>
        <v>62535.9757150617</v>
      </c>
      <c r="K19" s="1"/>
      <c r="L19" s="1" t="n">
        <f aca="false">+Sheet1!$G$8-Sheet2!R18</f>
        <v>154730.431680591</v>
      </c>
      <c r="M19" s="1" t="n">
        <f aca="false">R18</f>
        <v>140269.56831941</v>
      </c>
      <c r="N19" s="1" t="n">
        <f aca="false">SUM(Sheet1!D65:W65)*Sheet1!$G$16</f>
        <v>11138.4</v>
      </c>
      <c r="O19" s="1" t="n">
        <f aca="false">((Sheet1!$G$13+Sheet1!$G$11/10000)/12)*(M19+N19)</f>
        <v>1135.8751956629</v>
      </c>
      <c r="P19" s="1" t="n">
        <v>0</v>
      </c>
      <c r="Q19" s="1"/>
      <c r="R19" s="1" t="n">
        <f aca="false">M19+N19+O19-P19-Q19</f>
        <v>152543.843515072</v>
      </c>
      <c r="S19" s="1"/>
      <c r="U19" s="1" t="n">
        <f aca="false">L19*Sheet1!$G$10/10000/12</f>
        <v>104.7653964504</v>
      </c>
      <c r="V19" s="1" t="n">
        <f aca="false">P19</f>
        <v>0</v>
      </c>
      <c r="W19" s="1" t="n">
        <f aca="false">Q19</f>
        <v>0</v>
      </c>
      <c r="X19" s="1" t="n">
        <f aca="false">H19</f>
        <v>0</v>
      </c>
      <c r="Y19" s="1" t="n">
        <f aca="false">I19</f>
        <v>0</v>
      </c>
      <c r="Z19" s="1" t="n">
        <f aca="false">SUM(T19:Y19)</f>
        <v>104.7653964504</v>
      </c>
      <c r="AA19" s="1"/>
      <c r="AB19" s="48" t="n">
        <f aca="false">F19+N19</f>
        <v>17136</v>
      </c>
      <c r="AC19" s="60" t="n">
        <f aca="false">Z19+AA19-AB19</f>
        <v>-17031.2346035496</v>
      </c>
      <c r="AD19" s="60" t="n">
        <f aca="false">AC19/((1+Sheet1!$G$18/12)^(Sheet2!A19))</f>
        <v>-15037.798712831</v>
      </c>
      <c r="AE19" s="14"/>
      <c r="AF19" s="60" t="n">
        <f aca="false">-F19+H19+I19+AA19</f>
        <v>-5997.6</v>
      </c>
      <c r="AG19" s="14"/>
      <c r="AH19" s="14"/>
      <c r="AI19" s="14"/>
      <c r="AJ19" s="14"/>
      <c r="AM19" s="1" t="n">
        <f aca="false">+L19*Sheet1!$M$10/10000/12</f>
        <v>19.3413039600738</v>
      </c>
      <c r="AN19" s="1" t="n">
        <f aca="false">P19</f>
        <v>0</v>
      </c>
      <c r="AO19" s="1"/>
      <c r="AP19" s="1" t="n">
        <f aca="false">SUM(AL19:AO19)</f>
        <v>19.3413039600738</v>
      </c>
      <c r="AS19" s="48" t="n">
        <f aca="false">U19-AM19</f>
        <v>85.424092490326</v>
      </c>
      <c r="AT19" s="48" t="n">
        <f aca="false">W19-AO19</f>
        <v>0</v>
      </c>
      <c r="AU19" s="48" t="n">
        <f aca="false">G19</f>
        <v>1025.17992975511</v>
      </c>
      <c r="AV19" s="1" t="n">
        <f aca="false">SUM(AR19:AU19)</f>
        <v>1110.60402224544</v>
      </c>
      <c r="AX19" s="1" t="n">
        <f aca="false">((AV19+AW19)/((1+Sheet1!$M$15)^(Sheet1!A65/12)))</f>
        <v>1008.74070893427</v>
      </c>
    </row>
    <row r="20" customFormat="false" ht="12.75" hidden="false" customHeight="false" outlineLevel="0" collapsed="false">
      <c r="A20" s="0" t="n">
        <v>16</v>
      </c>
      <c r="B20" s="19" t="n">
        <v>37043</v>
      </c>
      <c r="C20" s="1" t="n">
        <f aca="false">SUM(Sheet1!D66:W66)</f>
        <v>18396</v>
      </c>
      <c r="E20" s="1" t="n">
        <f aca="false">J19</f>
        <v>62535.9757150617</v>
      </c>
      <c r="F20" s="1" t="n">
        <f aca="false">Sheet1!$M$17*Sheet2!C20</f>
        <v>6438.6</v>
      </c>
      <c r="G20" s="1" t="n">
        <f aca="false">(Sheet1!$M$18/12)*(E20+F20)</f>
        <v>1149.5762619177</v>
      </c>
      <c r="H20" s="1" t="n">
        <v>0</v>
      </c>
      <c r="I20" s="1"/>
      <c r="J20" s="1" t="n">
        <f aca="false">E20+F20+G20-H20-I20</f>
        <v>70124.1519769794</v>
      </c>
      <c r="K20" s="1"/>
      <c r="L20" s="1" t="n">
        <f aca="false">+Sheet1!$G$8-Sheet2!R19</f>
        <v>142456.156484928</v>
      </c>
      <c r="M20" s="1" t="n">
        <f aca="false">R19</f>
        <v>152543.843515072</v>
      </c>
      <c r="N20" s="1" t="n">
        <f aca="false">SUM(Sheet1!D66:W66)*Sheet1!$G$16</f>
        <v>11957.4</v>
      </c>
      <c r="O20" s="1" t="n">
        <f aca="false">((Sheet1!$G$13+Sheet1!$G$11/10000)/12)*(M20+N20)</f>
        <v>1234.10203728703</v>
      </c>
      <c r="P20" s="1" t="n">
        <v>0</v>
      </c>
      <c r="Q20" s="1"/>
      <c r="R20" s="1" t="n">
        <f aca="false">M20+N20+O20-P20-Q20</f>
        <v>165735.345552359</v>
      </c>
      <c r="S20" s="1"/>
      <c r="U20" s="1" t="n">
        <f aca="false">L20*Sheet1!$G$10/10000/12</f>
        <v>96.4546892866697</v>
      </c>
      <c r="V20" s="1" t="n">
        <f aca="false">P20</f>
        <v>0</v>
      </c>
      <c r="W20" s="1" t="n">
        <f aca="false">Q20</f>
        <v>0</v>
      </c>
      <c r="X20" s="1" t="n">
        <f aca="false">H20</f>
        <v>0</v>
      </c>
      <c r="Y20" s="1" t="n">
        <f aca="false">I20</f>
        <v>0</v>
      </c>
      <c r="Z20" s="1" t="n">
        <f aca="false">SUM(T20:Y20)</f>
        <v>96.4546892866697</v>
      </c>
      <c r="AA20" s="1"/>
      <c r="AB20" s="48" t="n">
        <f aca="false">F20+N20</f>
        <v>18396</v>
      </c>
      <c r="AC20" s="60" t="n">
        <f aca="false">Z20+AA20-AB20</f>
        <v>-18299.5453107133</v>
      </c>
      <c r="AD20" s="60" t="n">
        <f aca="false">AC20/((1+Sheet1!$G$18/12)^(Sheet2!A20))</f>
        <v>-16024.1245026525</v>
      </c>
      <c r="AE20" s="14"/>
      <c r="AF20" s="60" t="n">
        <f aca="false">-F20+H20+I20+AA20</f>
        <v>-6438.6</v>
      </c>
      <c r="AG20" s="14"/>
      <c r="AH20" s="14"/>
      <c r="AI20" s="14"/>
      <c r="AJ20" s="14"/>
      <c r="AM20" s="1" t="n">
        <f aca="false">+L20*Sheet1!$M$10/10000/12</f>
        <v>17.807019560616</v>
      </c>
      <c r="AN20" s="1" t="n">
        <f aca="false">P20</f>
        <v>0</v>
      </c>
      <c r="AO20" s="1"/>
      <c r="AP20" s="1" t="n">
        <f aca="false">SUM(AL20:AO20)</f>
        <v>17.807019560616</v>
      </c>
      <c r="AS20" s="48" t="n">
        <f aca="false">U20-AM20</f>
        <v>78.6476697260538</v>
      </c>
      <c r="AT20" s="48" t="n">
        <f aca="false">W20-AO20</f>
        <v>0</v>
      </c>
      <c r="AU20" s="48" t="n">
        <f aca="false">G20</f>
        <v>1149.5762619177</v>
      </c>
      <c r="AV20" s="1" t="n">
        <f aca="false">SUM(AR20:AU20)</f>
        <v>1228.22393164375</v>
      </c>
      <c r="AX20" s="1" t="n">
        <f aca="false">((AV20+AW20)/((1+Sheet1!$M$15)^(Sheet1!A66/12)))</f>
        <v>1108.44091439008</v>
      </c>
    </row>
    <row r="21" customFormat="false" ht="12.75" hidden="false" customHeight="false" outlineLevel="0" collapsed="false">
      <c r="A21" s="0" t="n">
        <v>17</v>
      </c>
      <c r="B21" s="19" t="n">
        <v>37073</v>
      </c>
      <c r="C21" s="1" t="n">
        <f aca="false">SUM(Sheet1!D67:W67)</f>
        <v>35364</v>
      </c>
      <c r="E21" s="1" t="n">
        <f aca="false">J20</f>
        <v>70124.1519769794</v>
      </c>
      <c r="F21" s="1" t="n">
        <f aca="false">Sheet1!$M$17*Sheet2!C21</f>
        <v>12377.4</v>
      </c>
      <c r="G21" s="1" t="n">
        <f aca="false">(Sheet1!$M$18/12)*(E21+F21)</f>
        <v>1375.02586628299</v>
      </c>
      <c r="H21" s="1" t="n">
        <v>0</v>
      </c>
      <c r="I21" s="1"/>
      <c r="J21" s="1" t="n">
        <f aca="false">E21+F21+G21-H21-I21</f>
        <v>83876.5778432624</v>
      </c>
      <c r="K21" s="1"/>
      <c r="L21" s="1" t="n">
        <f aca="false">+Sheet1!$G$8-Sheet2!R20</f>
        <v>129264.654447641</v>
      </c>
      <c r="M21" s="1" t="n">
        <f aca="false">R20</f>
        <v>165735.345552359</v>
      </c>
      <c r="N21" s="1" t="n">
        <f aca="false">SUM(Sheet1!D67:W67)*Sheet1!$G$16</f>
        <v>22986.6</v>
      </c>
      <c r="O21" s="1" t="n">
        <f aca="false">((Sheet1!$G$13+Sheet1!$G$11/10000)/12)*(M21+N21)</f>
        <v>1415.8077623626</v>
      </c>
      <c r="P21" s="1" t="n">
        <v>0</v>
      </c>
      <c r="Q21" s="1"/>
      <c r="R21" s="1" t="n">
        <f aca="false">M21+N21+O21-P21-Q21</f>
        <v>190137.753314722</v>
      </c>
      <c r="S21" s="1"/>
      <c r="U21" s="1" t="n">
        <f aca="false">L21*Sheet1!$G$10/10000/12</f>
        <v>87.52294311559</v>
      </c>
      <c r="V21" s="1" t="n">
        <f aca="false">P21</f>
        <v>0</v>
      </c>
      <c r="W21" s="1" t="n">
        <f aca="false">Q21</f>
        <v>0</v>
      </c>
      <c r="X21" s="1" t="n">
        <f aca="false">H21</f>
        <v>0</v>
      </c>
      <c r="Y21" s="1" t="n">
        <f aca="false">I21</f>
        <v>0</v>
      </c>
      <c r="Z21" s="1" t="n">
        <f aca="false">SUM(T21:Y21)</f>
        <v>87.52294311559</v>
      </c>
      <c r="AB21" s="48" t="n">
        <f aca="false">F21+N21</f>
        <v>35364</v>
      </c>
      <c r="AC21" s="60" t="n">
        <f aca="false">Z21+AA21-AB21</f>
        <v>-35276.4770568844</v>
      </c>
      <c r="AD21" s="60" t="n">
        <f aca="false">AC21/((1+Sheet1!$G$18/12)^(Sheet2!A21))</f>
        <v>-30634.8031848761</v>
      </c>
      <c r="AE21" s="14"/>
      <c r="AF21" s="60" t="n">
        <f aca="false">-F21+H21+I21+AA21</f>
        <v>-12377.4</v>
      </c>
      <c r="AG21" s="14"/>
      <c r="AH21" s="14"/>
      <c r="AI21" s="14"/>
      <c r="AJ21" s="14"/>
      <c r="AM21" s="1" t="n">
        <f aca="false">+L21*Sheet1!$M$10/10000/12</f>
        <v>16.1580818059551</v>
      </c>
      <c r="AN21" s="1" t="n">
        <f aca="false">P21</f>
        <v>0</v>
      </c>
      <c r="AO21" s="1"/>
      <c r="AP21" s="1" t="n">
        <f aca="false">SUM(AL21:AO21)</f>
        <v>16.1580818059551</v>
      </c>
      <c r="AS21" s="48" t="n">
        <f aca="false">U21-AM21</f>
        <v>71.3648613096349</v>
      </c>
      <c r="AT21" s="48" t="n">
        <f aca="false">W21-AO21</f>
        <v>0</v>
      </c>
      <c r="AU21" s="48" t="n">
        <f aca="false">G21</f>
        <v>1375.02586628299</v>
      </c>
      <c r="AV21" s="1" t="n">
        <f aca="false">SUM(AR21:AU21)</f>
        <v>1446.39072759263</v>
      </c>
      <c r="AW21" s="0" t="n">
        <f aca="false">Sheet1!F158+Sheet1!G158</f>
        <v>0</v>
      </c>
      <c r="AX21" s="1" t="n">
        <f aca="false">((AV21+AW21)/((1+Sheet1!$M$15)^(Sheet1!A67/12)))</f>
        <v>1296.98606123085</v>
      </c>
    </row>
    <row r="22" customFormat="false" ht="12.75" hidden="false" customHeight="false" outlineLevel="0" collapsed="false">
      <c r="A22" s="0" t="n">
        <v>18</v>
      </c>
      <c r="B22" s="19" t="n">
        <v>37104</v>
      </c>
      <c r="C22" s="1" t="n">
        <f aca="false">SUM(Sheet1!D68:W68)-SUM(Sheet1!F68:G68)</f>
        <v>18456</v>
      </c>
      <c r="E22" s="1" t="n">
        <f aca="false">J21</f>
        <v>83876.5778432624</v>
      </c>
      <c r="F22" s="1" t="n">
        <f aca="false">Sheet1!$M$17*Sheet2!C22</f>
        <v>6459.6</v>
      </c>
      <c r="G22" s="1" t="n">
        <f aca="false">(Sheet1!$M$18/12)*(E22+F22)</f>
        <v>1505.60296405437</v>
      </c>
      <c r="H22" s="1" t="n">
        <f aca="false">+Sheet1!F436+Sheet1!G436</f>
        <v>21305.2</v>
      </c>
      <c r="I22" s="1" t="n">
        <f aca="false">+Sheet1!F487+Sheet1!G487</f>
        <v>2576.02263160401</v>
      </c>
      <c r="J22" s="1" t="n">
        <f aca="false">E22+F22+G22-H22-I22</f>
        <v>67960.5581757128</v>
      </c>
      <c r="K22" s="1"/>
      <c r="L22" s="1" t="n">
        <f aca="false">+Sheet1!$G$8-Sheet2!R21</f>
        <v>104862.246685278</v>
      </c>
      <c r="M22" s="1" t="n">
        <f aca="false">R21</f>
        <v>190137.753314722</v>
      </c>
      <c r="N22" s="1" t="n">
        <f aca="false">(SUM(Sheet1!D68:W68)-SUM(Sheet1!F68:G68))*Sheet1!$G$16</f>
        <v>11996.4</v>
      </c>
      <c r="O22" s="1" t="n">
        <f aca="false">((Sheet1!$G$13+Sheet1!$G$11/10000)/12)*(M22+N22)</f>
        <v>1516.42726267982</v>
      </c>
      <c r="P22" s="1" t="n">
        <f aca="false">SUM(Sheet1!F51:F67)+SUM(Sheet1!G51:G67)+Sheet1!F46+Sheet1!G46-H22</f>
        <v>42948.8</v>
      </c>
      <c r="Q22" s="1" t="n">
        <f aca="false">+Sheet1!F333+Sheet1!G333</f>
        <v>2556.12664596445</v>
      </c>
      <c r="R22" s="1" t="n">
        <f aca="false">M22+N22+O22-P22-Q22</f>
        <v>158145.653931437</v>
      </c>
      <c r="S22" s="1"/>
      <c r="U22" s="1" t="n">
        <f aca="false">L22*Sheet1!$G$10/10000/12</f>
        <v>71.0004795264903</v>
      </c>
      <c r="V22" s="1" t="n">
        <f aca="false">P22</f>
        <v>42948.8</v>
      </c>
      <c r="W22" s="1" t="n">
        <f aca="false">Q22</f>
        <v>2556.12664596445</v>
      </c>
      <c r="X22" s="1" t="n">
        <f aca="false">H22</f>
        <v>21305.2</v>
      </c>
      <c r="Y22" s="1" t="n">
        <f aca="false">I22</f>
        <v>2576.02263160401</v>
      </c>
      <c r="Z22" s="1" t="n">
        <f aca="false">SUM(T22:Y22)</f>
        <v>69457.1497570949</v>
      </c>
      <c r="AA22" s="1" t="n">
        <f aca="false">Sheet1!F158+Sheet1!G158</f>
        <v>0</v>
      </c>
      <c r="AB22" s="48" t="n">
        <f aca="false">F22+N22</f>
        <v>18456</v>
      </c>
      <c r="AC22" s="60" t="n">
        <f aca="false">Z22+AA22-AB22</f>
        <v>51001.1497570949</v>
      </c>
      <c r="AD22" s="60" t="n">
        <f aca="false">AC22/((1+Sheet1!$G$18/12)^(Sheet2!A22))</f>
        <v>43924.3890948782</v>
      </c>
      <c r="AE22" s="14"/>
      <c r="AF22" s="60" t="n">
        <f aca="false">-F22+H22+I22+AA22</f>
        <v>17421.622631604</v>
      </c>
      <c r="AG22" s="14"/>
      <c r="AH22" s="14"/>
      <c r="AI22" s="14"/>
      <c r="AJ22" s="14"/>
      <c r="AM22" s="1" t="n">
        <f aca="false">+L22*Sheet1!$M$10/10000/12</f>
        <v>13.1077808356598</v>
      </c>
      <c r="AN22" s="1" t="n">
        <f aca="false">P22</f>
        <v>42948.8</v>
      </c>
      <c r="AO22" s="1" t="n">
        <f aca="false">+Sheet1!F385+Sheet1!G385</f>
        <v>1633.02191231552</v>
      </c>
      <c r="AP22" s="1" t="n">
        <f aca="false">SUM(AL22:AO22)</f>
        <v>44594.9296931512</v>
      </c>
      <c r="AS22" s="48" t="n">
        <f aca="false">U22-AM22</f>
        <v>57.8926986908305</v>
      </c>
      <c r="AT22" s="48" t="n">
        <f aca="false">W22-AO22</f>
        <v>923.104733648932</v>
      </c>
      <c r="AU22" s="48" t="n">
        <f aca="false">G22</f>
        <v>1505.60296405437</v>
      </c>
      <c r="AV22" s="1" t="n">
        <f aca="false">SUM(AR22:AU22)</f>
        <v>2486.60039639414</v>
      </c>
      <c r="AX22" s="1" t="n">
        <f aca="false">((AV22+AW22)/((1+Sheet1!$M$15)^(Sheet1!A68/12)))</f>
        <v>2215.49291392775</v>
      </c>
    </row>
    <row r="23" customFormat="false" ht="12.75" hidden="false" customHeight="false" outlineLevel="0" collapsed="false">
      <c r="A23" s="0" t="n">
        <v>19</v>
      </c>
      <c r="B23" s="19" t="n">
        <v>37135</v>
      </c>
      <c r="C23" s="1" t="n">
        <f aca="false">SUM(Sheet1!D69:W69)</f>
        <v>31644</v>
      </c>
      <c r="E23" s="1" t="n">
        <f aca="false">J22</f>
        <v>67960.5581757128</v>
      </c>
      <c r="F23" s="1" t="n">
        <f aca="false">Sheet1!$M$17*Sheet2!C23</f>
        <v>11075.4</v>
      </c>
      <c r="G23" s="1" t="n">
        <f aca="false">(Sheet1!$M$18/12)*(E23+F23)</f>
        <v>1317.26596959521</v>
      </c>
      <c r="H23" s="1" t="n">
        <v>0</v>
      </c>
      <c r="I23" s="1"/>
      <c r="J23" s="1" t="n">
        <f aca="false">E23+F23+G23-H23-I23</f>
        <v>80353.224145308</v>
      </c>
      <c r="K23" s="1"/>
      <c r="L23" s="1" t="n">
        <f aca="false">+Sheet1!$G$8-Sheet2!R22</f>
        <v>136854.346068563</v>
      </c>
      <c r="M23" s="1" t="n">
        <f aca="false">R22</f>
        <v>158145.653931437</v>
      </c>
      <c r="N23" s="1" t="n">
        <f aca="false">SUM(Sheet1!D69:W69)*Sheet1!$G$16</f>
        <v>20568.6</v>
      </c>
      <c r="O23" s="1" t="n">
        <f aca="false">((Sheet1!$G$13+Sheet1!$G$11/10000)/12)*(M23+N23)</f>
        <v>1340.72922584814</v>
      </c>
      <c r="P23" s="1" t="n">
        <v>0</v>
      </c>
      <c r="Q23" s="1"/>
      <c r="R23" s="1" t="n">
        <f aca="false">M23+N23+O23-P23-Q23</f>
        <v>180054.983157286</v>
      </c>
      <c r="S23" s="1"/>
      <c r="U23" s="1" t="n">
        <f aca="false">L23*Sheet1!$G$10/10000/12</f>
        <v>92.661796817256</v>
      </c>
      <c r="V23" s="1" t="n">
        <f aca="false">P23</f>
        <v>0</v>
      </c>
      <c r="W23" s="1" t="n">
        <f aca="false">Q23</f>
        <v>0</v>
      </c>
      <c r="X23" s="1" t="n">
        <f aca="false">H23</f>
        <v>0</v>
      </c>
      <c r="Y23" s="1" t="n">
        <f aca="false">I23</f>
        <v>0</v>
      </c>
      <c r="Z23" s="1" t="n">
        <f aca="false">SUM(T23:Y23)</f>
        <v>92.661796817256</v>
      </c>
      <c r="AA23" s="1"/>
      <c r="AB23" s="48" t="n">
        <f aca="false">F23+N23</f>
        <v>31644</v>
      </c>
      <c r="AC23" s="60" t="n">
        <f aca="false">Z23+AA23-AB23</f>
        <v>-31551.3382031827</v>
      </c>
      <c r="AD23" s="60" t="n">
        <f aca="false">AC23/((1+Sheet1!$G$18/12)^(Sheet2!A23))</f>
        <v>-26948.7994734569</v>
      </c>
      <c r="AE23" s="14"/>
      <c r="AF23" s="60" t="n">
        <f aca="false">-F23+H23+I23+AA23</f>
        <v>-11075.4</v>
      </c>
      <c r="AG23" s="14"/>
      <c r="AH23" s="14"/>
      <c r="AI23" s="14"/>
      <c r="AJ23" s="14"/>
      <c r="AM23" s="1" t="n">
        <f aca="false">+L23*Sheet1!$M$10/10000/12</f>
        <v>17.1067932585703</v>
      </c>
      <c r="AN23" s="1" t="n">
        <f aca="false">P23</f>
        <v>0</v>
      </c>
      <c r="AO23" s="1"/>
      <c r="AP23" s="1" t="n">
        <f aca="false">SUM(AL23:AO23)</f>
        <v>17.1067932585703</v>
      </c>
      <c r="AS23" s="48" t="n">
        <f aca="false">U23-AM23</f>
        <v>75.5550035586856</v>
      </c>
      <c r="AT23" s="48" t="n">
        <f aca="false">W23-AO23</f>
        <v>0</v>
      </c>
      <c r="AU23" s="48" t="n">
        <f aca="false">G23</f>
        <v>1317.26596959521</v>
      </c>
      <c r="AV23" s="1" t="n">
        <f aca="false">SUM(AR23:AU23)</f>
        <v>1392.8209731539</v>
      </c>
      <c r="AW23" s="0" t="n">
        <f aca="false">Sheet1!H158+Sheet1!I158</f>
        <v>0</v>
      </c>
      <c r="AX23" s="1" t="n">
        <f aca="false">((AV23+AW23)/((1+Sheet1!$M$15)^(Sheet1!A69/12)))</f>
        <v>1233.03201112273</v>
      </c>
    </row>
    <row r="24" customFormat="false" ht="12.75" hidden="false" customHeight="false" outlineLevel="0" collapsed="false">
      <c r="A24" s="0" t="n">
        <v>20</v>
      </c>
      <c r="B24" s="19" t="n">
        <v>37165</v>
      </c>
      <c r="C24" s="1" t="n">
        <f aca="false">SUM(Sheet1!D70:W70)-SUM(Sheet1!H70:I70)</f>
        <v>17236</v>
      </c>
      <c r="E24" s="1" t="n">
        <f aca="false">J23</f>
        <v>80353.224145308</v>
      </c>
      <c r="F24" s="1" t="n">
        <f aca="false">Sheet1!$M$17*Sheet2!C24</f>
        <v>6032.6</v>
      </c>
      <c r="G24" s="1" t="n">
        <f aca="false">(Sheet1!$M$18/12)*(E24+F24)</f>
        <v>1439.76373575513</v>
      </c>
      <c r="H24" s="1" t="n">
        <f aca="false">+Sheet1!H436+Sheet1!I436</f>
        <v>21305.2</v>
      </c>
      <c r="I24" s="1" t="n">
        <f aca="false">+Sheet1!H487+Sheet1!I487</f>
        <v>2601.72349724743</v>
      </c>
      <c r="J24" s="1" t="n">
        <f aca="false">E24+F24+G24-H24-I24</f>
        <v>63918.6643838157</v>
      </c>
      <c r="K24" s="1"/>
      <c r="L24" s="1" t="n">
        <f aca="false">+Sheet1!$G$8-Sheet2!R23</f>
        <v>114945.016842715</v>
      </c>
      <c r="M24" s="1" t="n">
        <f aca="false">R23</f>
        <v>180054.983157286</v>
      </c>
      <c r="N24" s="1" t="n">
        <f aca="false">(SUM(Sheet1!D70:W70)-SUM(Sheet1!H70:I70))*Sheet1!$G$16</f>
        <v>11203.4</v>
      </c>
      <c r="O24" s="1" t="n">
        <f aca="false">((Sheet1!$G$13+Sheet1!$G$11/10000)/12)*(M24+N24)</f>
        <v>1434.83632864455</v>
      </c>
      <c r="P24" s="1" t="n">
        <f aca="false">SUM(Sheet1!H51:H69)+SUM(Sheet1!I51:I69)+Sheet1!H46+Sheet1!I46-H24</f>
        <v>42948.8</v>
      </c>
      <c r="Q24" s="1" t="n">
        <f aca="false">+Sheet1!H333+Sheet1!I333</f>
        <v>2632.98256771123</v>
      </c>
      <c r="R24" s="1" t="n">
        <f aca="false">M24+N24+O24-P24-Q24</f>
        <v>147111.436918219</v>
      </c>
      <c r="S24" s="1"/>
      <c r="U24" s="1" t="n">
        <f aca="false">L24*Sheet1!$G$10/10000/12</f>
        <v>77.8273551539213</v>
      </c>
      <c r="V24" s="1" t="n">
        <f aca="false">P24</f>
        <v>42948.8</v>
      </c>
      <c r="W24" s="1" t="n">
        <f aca="false">Q24</f>
        <v>2632.98256771123</v>
      </c>
      <c r="X24" s="1" t="n">
        <f aca="false">H24</f>
        <v>21305.2</v>
      </c>
      <c r="Y24" s="1" t="n">
        <f aca="false">I24</f>
        <v>2601.72349724743</v>
      </c>
      <c r="Z24" s="1" t="n">
        <f aca="false">SUM(T24:Y24)</f>
        <v>69566.5334201126</v>
      </c>
      <c r="AA24" s="1" t="n">
        <f aca="false">Sheet1!H158+Sheet1!I158</f>
        <v>0</v>
      </c>
      <c r="AB24" s="48" t="n">
        <f aca="false">F24+N24</f>
        <v>17236</v>
      </c>
      <c r="AC24" s="60" t="n">
        <f aca="false">Z24+AA24-AB24</f>
        <v>52330.5334201126</v>
      </c>
      <c r="AD24" s="60" t="n">
        <f aca="false">AC24/((1+Sheet1!$G$18/12)^(Sheet2!A24))</f>
        <v>44327.4426171806</v>
      </c>
      <c r="AE24" s="14"/>
      <c r="AF24" s="60" t="n">
        <f aca="false">-F24+H24+I24+AA24</f>
        <v>17874.3234972474</v>
      </c>
      <c r="AG24" s="14"/>
      <c r="AH24" s="14"/>
      <c r="AI24" s="14"/>
      <c r="AJ24" s="14"/>
      <c r="AM24" s="1" t="n">
        <f aca="false">+L24*Sheet1!$M$10/10000/12</f>
        <v>14.3681271053393</v>
      </c>
      <c r="AN24" s="1" t="n">
        <f aca="false">P24</f>
        <v>42948.8</v>
      </c>
      <c r="AO24" s="1" t="n">
        <f aca="false">+Sheet1!H385+Sheet1!I385</f>
        <v>1647.43170902036</v>
      </c>
      <c r="AP24" s="1" t="n">
        <f aca="false">SUM(AL24:AO24)</f>
        <v>44610.5998361257</v>
      </c>
      <c r="AS24" s="48" t="n">
        <f aca="false">U24-AM24</f>
        <v>63.459228048582</v>
      </c>
      <c r="AT24" s="48" t="n">
        <f aca="false">W24-AO24</f>
        <v>985.550858690869</v>
      </c>
      <c r="AU24" s="48" t="n">
        <f aca="false">G24</f>
        <v>1439.76373575513</v>
      </c>
      <c r="AV24" s="1" t="n">
        <f aca="false">SUM(AR24:AU24)</f>
        <v>2488.77382249458</v>
      </c>
      <c r="AX24" s="1" t="n">
        <f aca="false">((AV24+AW24)/((1+Sheet1!$M$15)^(Sheet1!A70/12)))</f>
        <v>2189.16840184381</v>
      </c>
    </row>
    <row r="25" customFormat="false" ht="12.75" hidden="false" customHeight="false" outlineLevel="0" collapsed="false">
      <c r="A25" s="0" t="n">
        <v>21</v>
      </c>
      <c r="B25" s="19" t="n">
        <v>37196</v>
      </c>
      <c r="C25" s="1" t="n">
        <f aca="false">SUM(Sheet1!D71:W71)</f>
        <v>17236</v>
      </c>
      <c r="E25" s="1" t="n">
        <f aca="false">J24</f>
        <v>63918.6643838157</v>
      </c>
      <c r="F25" s="1" t="n">
        <f aca="false">Sheet1!$M$17*Sheet2!C25</f>
        <v>6032.6</v>
      </c>
      <c r="G25" s="1" t="n">
        <f aca="false">(Sheet1!$M$18/12)*(E25+F25)</f>
        <v>1165.85440639693</v>
      </c>
      <c r="H25" s="1" t="n">
        <v>0</v>
      </c>
      <c r="J25" s="1" t="n">
        <f aca="false">E25+F25+G25-H25-I25</f>
        <v>71117.1187902126</v>
      </c>
      <c r="K25" s="1"/>
      <c r="L25" s="1" t="n">
        <f aca="false">+Sheet1!$G$8-Sheet2!R24</f>
        <v>147888.563081781</v>
      </c>
      <c r="M25" s="1" t="n">
        <f aca="false">R24</f>
        <v>147111.436918219</v>
      </c>
      <c r="N25" s="1" t="n">
        <f aca="false">SUM(Sheet1!D71:W71)*Sheet1!$G$16</f>
        <v>11203.4</v>
      </c>
      <c r="O25" s="1" t="n">
        <f aca="false">((Sheet1!$G$13+Sheet1!$G$11/10000)/12)*(M25+N25)</f>
        <v>1187.69109946355</v>
      </c>
      <c r="P25" s="1" t="n">
        <v>0</v>
      </c>
      <c r="Q25" s="1"/>
      <c r="R25" s="1" t="n">
        <f aca="false">M25+N25+O25-P25-Q25</f>
        <v>159502.528017682</v>
      </c>
      <c r="S25" s="1"/>
      <c r="U25" s="1" t="n">
        <f aca="false">L25*Sheet1!$G$10/10000/12</f>
        <v>100.132881253289</v>
      </c>
      <c r="V25" s="1" t="n">
        <f aca="false">P25</f>
        <v>0</v>
      </c>
      <c r="W25" s="1" t="n">
        <f aca="false">Q25</f>
        <v>0</v>
      </c>
      <c r="X25" s="1" t="n">
        <f aca="false">H25</f>
        <v>0</v>
      </c>
      <c r="Y25" s="1" t="n">
        <f aca="false">I25</f>
        <v>0</v>
      </c>
      <c r="Z25" s="1" t="n">
        <f aca="false">SUM(T25:Y25)</f>
        <v>100.132881253289</v>
      </c>
      <c r="AA25" s="1"/>
      <c r="AB25" s="48" t="n">
        <f aca="false">F25+N25</f>
        <v>17236</v>
      </c>
      <c r="AC25" s="60" t="n">
        <f aca="false">Z25+AA25-AB25</f>
        <v>-17135.8671187467</v>
      </c>
      <c r="AD25" s="60" t="n">
        <f aca="false">AC25/((1+Sheet1!$G$18/12)^(Sheet2!A25))</f>
        <v>-14395.2587667644</v>
      </c>
      <c r="AE25" s="14"/>
      <c r="AF25" s="60" t="n">
        <f aca="false">-F25+H25+I25+AA25</f>
        <v>-6032.6</v>
      </c>
      <c r="AG25" s="14"/>
      <c r="AH25" s="14"/>
      <c r="AI25" s="14"/>
      <c r="AJ25" s="14"/>
      <c r="AM25" s="1" t="n">
        <f aca="false">+L25*Sheet1!$M$10/10000/12</f>
        <v>18.4860703852227</v>
      </c>
      <c r="AN25" s="1" t="n">
        <f aca="false">P25</f>
        <v>0</v>
      </c>
      <c r="AO25" s="1"/>
      <c r="AP25" s="1" t="n">
        <f aca="false">SUM(AL25:AO25)</f>
        <v>18.4860703852227</v>
      </c>
      <c r="AS25" s="48" t="n">
        <f aca="false">U25-AM25</f>
        <v>81.6468108680667</v>
      </c>
      <c r="AT25" s="48" t="n">
        <f aca="false">W25-AO25</f>
        <v>0</v>
      </c>
      <c r="AU25" s="48" t="n">
        <f aca="false">G25</f>
        <v>1165.85440639693</v>
      </c>
      <c r="AV25" s="1" t="n">
        <f aca="false">SUM(AR25:AU25)</f>
        <v>1247.501217265</v>
      </c>
      <c r="AX25" s="1" t="n">
        <f aca="false">((AV25+AW25)/((1+Sheet1!$M$15)^(Sheet1!A71/12)))</f>
        <v>1090.30852038779</v>
      </c>
    </row>
    <row r="26" customFormat="false" ht="12.75" hidden="false" customHeight="false" outlineLevel="0" collapsed="false">
      <c r="A26" s="0" t="n">
        <v>22</v>
      </c>
      <c r="B26" s="19" t="n">
        <v>37226</v>
      </c>
      <c r="C26" s="1" t="n">
        <f aca="false">SUM(Sheet1!D72:W72)</f>
        <v>17932</v>
      </c>
      <c r="E26" s="1" t="n">
        <f aca="false">J25</f>
        <v>71117.1187902126</v>
      </c>
      <c r="F26" s="1" t="n">
        <f aca="false">Sheet1!$M$17*Sheet2!C26</f>
        <v>6276.2</v>
      </c>
      <c r="G26" s="1" t="n">
        <f aca="false">(Sheet1!$M$18/12)*(E26+F26)</f>
        <v>1289.88864650354</v>
      </c>
      <c r="H26" s="1" t="n">
        <v>0</v>
      </c>
      <c r="J26" s="1" t="n">
        <f aca="false">E26+F26+G26-H26-I26</f>
        <v>78683.2074367162</v>
      </c>
      <c r="K26" s="1"/>
      <c r="L26" s="1" t="n">
        <f aca="false">+Sheet1!$G$8-Sheet2!R25</f>
        <v>135497.471982318</v>
      </c>
      <c r="M26" s="1" t="n">
        <f aca="false">R25</f>
        <v>159502.528017682</v>
      </c>
      <c r="N26" s="1" t="n">
        <f aca="false">SUM(Sheet1!D72:W72)*Sheet1!$G$16</f>
        <v>11655.8</v>
      </c>
      <c r="O26" s="1" t="n">
        <f aca="false">((Sheet1!$G$13+Sheet1!$G$11/10000)/12)*(M26+N26)</f>
        <v>1284.04403998265</v>
      </c>
      <c r="P26" s="1" t="n">
        <v>0</v>
      </c>
      <c r="Q26" s="1"/>
      <c r="R26" s="1" t="n">
        <f aca="false">M26+N26+O26-P26-Q26</f>
        <v>172442.372057665</v>
      </c>
      <c r="S26" s="1"/>
      <c r="U26" s="1" t="n">
        <f aca="false">L26*Sheet1!$G$10/10000/12</f>
        <v>91.7430799880276</v>
      </c>
      <c r="V26" s="1" t="n">
        <f aca="false">P26</f>
        <v>0</v>
      </c>
      <c r="W26" s="1" t="n">
        <f aca="false">Q26</f>
        <v>0</v>
      </c>
      <c r="X26" s="1" t="n">
        <f aca="false">H26</f>
        <v>0</v>
      </c>
      <c r="Y26" s="1" t="n">
        <f aca="false">I26</f>
        <v>0</v>
      </c>
      <c r="Z26" s="1" t="n">
        <f aca="false">SUM(T26:Y26)</f>
        <v>91.7430799880276</v>
      </c>
      <c r="AA26" s="1"/>
      <c r="AB26" s="48" t="n">
        <f aca="false">F26+N26</f>
        <v>17932</v>
      </c>
      <c r="AC26" s="60" t="n">
        <f aca="false">Z26+AA26-AB26</f>
        <v>-17840.256920012</v>
      </c>
      <c r="AD26" s="60" t="n">
        <f aca="false">AC26/((1+Sheet1!$G$18/12)^(Sheet2!A26))</f>
        <v>-14863.1332221856</v>
      </c>
      <c r="AE26" s="14"/>
      <c r="AF26" s="60" t="n">
        <f aca="false">-F26+H26+I26+AA26</f>
        <v>-6276.2</v>
      </c>
      <c r="AG26" s="14"/>
      <c r="AH26" s="14"/>
      <c r="AI26" s="14"/>
      <c r="AJ26" s="14"/>
      <c r="AM26" s="1" t="n">
        <f aca="false">+L26*Sheet1!$M$10/10000/12</f>
        <v>16.9371839977897</v>
      </c>
      <c r="AN26" s="1" t="n">
        <f aca="false">P26</f>
        <v>0</v>
      </c>
      <c r="AO26" s="1"/>
      <c r="AP26" s="1" t="n">
        <f aca="false">SUM(AL26:AO26)</f>
        <v>16.9371839977897</v>
      </c>
      <c r="AS26" s="48" t="n">
        <f aca="false">U26-AM26</f>
        <v>74.8058959902379</v>
      </c>
      <c r="AT26" s="48" t="n">
        <f aca="false">W26-AO26</f>
        <v>0</v>
      </c>
      <c r="AU26" s="48" t="n">
        <f aca="false">G26</f>
        <v>1289.88864650354</v>
      </c>
      <c r="AV26" s="1" t="n">
        <f aca="false">SUM(AR26:AU26)</f>
        <v>1364.69454249378</v>
      </c>
      <c r="AW26" s="0" t="n">
        <f aca="false">+Sheet1!J158+Sheet1!K158+Sheet1!L158+Sheet1!M158</f>
        <v>0</v>
      </c>
      <c r="AX26" s="1" t="n">
        <f aca="false">((AV26+AW26)/((1+Sheet1!$M$15)^(Sheet1!A72/12)))</f>
        <v>1185.10974619203</v>
      </c>
    </row>
    <row r="27" customFormat="false" ht="12.75" hidden="false" customHeight="false" outlineLevel="0" collapsed="false">
      <c r="A27" s="0" t="n">
        <v>23</v>
      </c>
      <c r="B27" s="19" t="n">
        <v>37257</v>
      </c>
      <c r="C27" s="1" t="n">
        <f aca="false">SUM(Sheet1!D73:W73)</f>
        <v>47112</v>
      </c>
      <c r="E27" s="1" t="n">
        <f aca="false">J26</f>
        <v>78683.2074367162</v>
      </c>
      <c r="F27" s="1" t="n">
        <f aca="false">Sheet1!$M$17*Sheet2!C27</f>
        <v>16489.2</v>
      </c>
      <c r="G27" s="1" t="n">
        <f aca="false">(Sheet1!$M$18/12)*(E27+F27)</f>
        <v>1586.20679061194</v>
      </c>
      <c r="H27" s="1" t="n">
        <v>0</v>
      </c>
      <c r="J27" s="1" t="n">
        <f aca="false">E27+F27+G27-H27-I27</f>
        <v>96758.6142273281</v>
      </c>
      <c r="K27" s="1"/>
      <c r="L27" s="1" t="n">
        <f aca="false">+Sheet1!$G$8-Sheet2!R26</f>
        <v>122557.627942335</v>
      </c>
      <c r="M27" s="1" t="n">
        <f aca="false">R26</f>
        <v>172442.372057665</v>
      </c>
      <c r="N27" s="1" t="n">
        <f aca="false">SUM(Sheet1!D73:W73)*Sheet1!$G$16</f>
        <v>30622.8</v>
      </c>
      <c r="O27" s="1" t="n">
        <f aca="false">((Sheet1!$G$13+Sheet1!$G$11/10000)/12)*(M27+N27)</f>
        <v>1523.41184287427</v>
      </c>
      <c r="P27" s="1" t="n">
        <v>0</v>
      </c>
      <c r="Q27" s="1"/>
      <c r="R27" s="1" t="n">
        <f aca="false">M27+N27+O27-P27-Q27</f>
        <v>204588.583900539</v>
      </c>
      <c r="S27" s="1"/>
      <c r="U27" s="1" t="n">
        <f aca="false">L27*Sheet1!$G$10/10000/12</f>
        <v>82.9817272526227</v>
      </c>
      <c r="V27" s="1" t="n">
        <f aca="false">P27</f>
        <v>0</v>
      </c>
      <c r="W27" s="1" t="n">
        <f aca="false">Q27</f>
        <v>0</v>
      </c>
      <c r="X27" s="1" t="n">
        <f aca="false">H27</f>
        <v>0</v>
      </c>
      <c r="Y27" s="1" t="n">
        <f aca="false">I27</f>
        <v>0</v>
      </c>
      <c r="Z27" s="1" t="n">
        <f aca="false">SUM(T27:Y27)</f>
        <v>82.9817272526227</v>
      </c>
      <c r="AA27" s="1"/>
      <c r="AB27" s="48" t="n">
        <f aca="false">F27+N27</f>
        <v>47112</v>
      </c>
      <c r="AC27" s="60" t="n">
        <f aca="false">Z27+AA27-AB27</f>
        <v>-47029.0182727474</v>
      </c>
      <c r="AD27" s="60" t="n">
        <f aca="false">AC27/((1+Sheet1!$G$18/12)^(Sheet2!A27))</f>
        <v>-38857.1599259497</v>
      </c>
      <c r="AE27" s="14"/>
      <c r="AF27" s="60" t="n">
        <f aca="false">-F27+H27+I27+AA27</f>
        <v>-16489.2</v>
      </c>
      <c r="AG27" s="14"/>
      <c r="AH27" s="14"/>
      <c r="AI27" s="14"/>
      <c r="AJ27" s="14"/>
      <c r="AM27" s="1" t="n">
        <f aca="false">+L27*Sheet1!$M$10/10000/12</f>
        <v>15.3197034927919</v>
      </c>
      <c r="AN27" s="1" t="n">
        <f aca="false">P27</f>
        <v>0</v>
      </c>
      <c r="AO27" s="1"/>
      <c r="AP27" s="1" t="n">
        <f aca="false">SUM(AL27:AO27)</f>
        <v>15.3197034927919</v>
      </c>
      <c r="AS27" s="48" t="n">
        <f aca="false">U27-AM27</f>
        <v>67.6620237598308</v>
      </c>
      <c r="AT27" s="48" t="n">
        <f aca="false">W27-AO27</f>
        <v>0</v>
      </c>
      <c r="AU27" s="48" t="n">
        <f aca="false">G27</f>
        <v>1586.20679061194</v>
      </c>
      <c r="AV27" s="1" t="n">
        <f aca="false">SUM(AR27:AU27)</f>
        <v>1653.86881437177</v>
      </c>
      <c r="AX27" s="1" t="n">
        <f aca="false">((AV27+AW27)/((1+Sheet1!$M$15)^(Sheet1!A73/12)))</f>
        <v>1427.04891642784</v>
      </c>
    </row>
    <row r="28" customFormat="false" ht="12.75" hidden="false" customHeight="false" outlineLevel="0" collapsed="false">
      <c r="A28" s="0" t="n">
        <v>24</v>
      </c>
      <c r="B28" s="19" t="n">
        <v>37288</v>
      </c>
      <c r="C28" s="1" t="n">
        <f aca="false">SUM(Sheet1!D74:W74)-SUM(Sheet1!J74:M74)</f>
        <v>12716</v>
      </c>
      <c r="E28" s="1" t="n">
        <f aca="false">J27</f>
        <v>96758.6142273281</v>
      </c>
      <c r="F28" s="1" t="n">
        <f aca="false">Sheet1!$M$17*Sheet2!C28</f>
        <v>4450.6</v>
      </c>
      <c r="G28" s="1" t="n">
        <f aca="false">(Sheet1!$M$18/12)*(E28+F28)</f>
        <v>1686.82023712214</v>
      </c>
      <c r="H28" s="1" t="n">
        <f aca="false">+Sheet1!J436+Sheet1!K436+Sheet1!L436+Sheet1!M436</f>
        <v>42558.6</v>
      </c>
      <c r="I28" s="1" t="n">
        <f aca="false">+Sheet1!J487+Sheet1!K487+Sheet1!L487+Sheet1!M487</f>
        <v>6867.88287683651</v>
      </c>
      <c r="J28" s="1" t="n">
        <f aca="false">E28+F28+G28-H28-I28</f>
        <v>53469.5515876137</v>
      </c>
      <c r="K28" s="1"/>
      <c r="L28" s="1" t="n">
        <f aca="false">+Sheet1!$G$8-Sheet2!R27</f>
        <v>90411.4160994608</v>
      </c>
      <c r="M28" s="1" t="n">
        <f aca="false">R27</f>
        <v>204588.583900539</v>
      </c>
      <c r="N28" s="1" t="n">
        <f aca="false">(SUM(Sheet1!D74:W74)-SUM(Sheet1!J74:M74))*Sheet1!$G$16</f>
        <v>8265.4</v>
      </c>
      <c r="O28" s="1" t="n">
        <f aca="false">((Sheet1!$G$13+Sheet1!$G$11/10000)/12)*(M28+N28)</f>
        <v>1596.84832505384</v>
      </c>
      <c r="P28" s="1" t="n">
        <f aca="false">+SUM(Sheet1!J51:J73)+SUM(Sheet1!K51:K73)+SUM(Sheet1!L51:L73)+SUM(Sheet1!M51:M73)+Sheet1!J46+Sheet1!K46+Sheet1!L46+Sheet1!M46-H28</f>
        <v>89457.4</v>
      </c>
      <c r="Q28" s="1" t="n">
        <f aca="false">+Sheet1!J333+Sheet1!K333+Sheet1!L333+Sheet1!M333</f>
        <v>7465.5537141958</v>
      </c>
      <c r="R28" s="1" t="n">
        <f aca="false">M28+N28+O28-P28-Q28</f>
        <v>117527.878511397</v>
      </c>
      <c r="S28" s="1"/>
      <c r="U28" s="1" t="n">
        <f aca="false">L28*Sheet1!$G$10/10000/12</f>
        <v>61.2160629840099</v>
      </c>
      <c r="V28" s="1" t="n">
        <f aca="false">P28</f>
        <v>89457.4</v>
      </c>
      <c r="W28" s="1" t="n">
        <f aca="false">Q28</f>
        <v>7465.5537141958</v>
      </c>
      <c r="X28" s="1" t="n">
        <f aca="false">H28</f>
        <v>42558.6</v>
      </c>
      <c r="Y28" s="1" t="n">
        <f aca="false">I28</f>
        <v>6867.88287683651</v>
      </c>
      <c r="Z28" s="1" t="n">
        <f aca="false">SUM(T28:Y28)</f>
        <v>146410.652654016</v>
      </c>
      <c r="AA28" s="1" t="n">
        <f aca="false">Sheet1!J158+Sheet1!K158+Sheet1!L158+Sheet1!M158</f>
        <v>0</v>
      </c>
      <c r="AB28" s="48" t="n">
        <f aca="false">F28+N28</f>
        <v>12716</v>
      </c>
      <c r="AC28" s="60" t="n">
        <f aca="false">Z28+AA28-AB28</f>
        <v>133694.652654016</v>
      </c>
      <c r="AD28" s="60" t="n">
        <f aca="false">AC28/((1+Sheet1!$G$18/12)^(Sheet2!A28))</f>
        <v>109550.674239117</v>
      </c>
      <c r="AE28" s="14"/>
      <c r="AF28" s="60" t="n">
        <f aca="false">-F28+H28+I28+AA28</f>
        <v>44975.8828768365</v>
      </c>
      <c r="AG28" s="14"/>
      <c r="AH28" s="14"/>
      <c r="AI28" s="14"/>
      <c r="AJ28" s="14"/>
      <c r="AM28" s="1" t="n">
        <f aca="false">+L28*Sheet1!$M$10/10000/12</f>
        <v>11.3014270124326</v>
      </c>
      <c r="AN28" s="1" t="n">
        <f aca="false">P28</f>
        <v>89457.4</v>
      </c>
      <c r="AO28" s="1" t="n">
        <f aca="false">+Sheet1!J385+Sheet1!K385+Sheet1!L385+Sheet1!M385</f>
        <v>4263.81746171882</v>
      </c>
      <c r="AP28" s="1" t="n">
        <f aca="false">SUM(AL28:AO28)</f>
        <v>93732.5188887312</v>
      </c>
      <c r="AS28" s="48" t="n">
        <f aca="false">U28-AM28</f>
        <v>49.9146359715773</v>
      </c>
      <c r="AT28" s="48" t="n">
        <f aca="false">W28-AO28</f>
        <v>3201.73625247698</v>
      </c>
      <c r="AU28" s="48" t="n">
        <f aca="false">G28</f>
        <v>1686.82023712214</v>
      </c>
      <c r="AV28" s="1" t="n">
        <f aca="false">SUM(AR28:AU28)</f>
        <v>4938.47112557069</v>
      </c>
      <c r="AX28" s="1" t="n">
        <f aca="false">((AV28+AW28)/((1+Sheet1!$M$15)^(Sheet1!A74/12)))</f>
        <v>4233.9430088912</v>
      </c>
    </row>
    <row r="29" customFormat="false" ht="12.75" hidden="false" customHeight="false" outlineLevel="0" collapsed="false">
      <c r="A29" s="0" t="n">
        <v>25</v>
      </c>
      <c r="B29" s="19" t="n">
        <v>37316</v>
      </c>
      <c r="C29" s="1" t="n">
        <f aca="false">SUM(Sheet1!D75:W75)</f>
        <v>27206</v>
      </c>
      <c r="E29" s="1" t="n">
        <f aca="false">J28</f>
        <v>53469.5515876137</v>
      </c>
      <c r="F29" s="1" t="n">
        <f aca="false">Sheet1!$M$17*Sheet2!C29</f>
        <v>9522.1</v>
      </c>
      <c r="G29" s="1" t="n">
        <f aca="false">(Sheet1!$M$18/12)*(E29+F29)</f>
        <v>1049.86085979356</v>
      </c>
      <c r="H29" s="1" t="n">
        <v>0</v>
      </c>
      <c r="J29" s="1" t="n">
        <f aca="false">E29+F29+G29-H29-I29</f>
        <v>64041.5124474073</v>
      </c>
      <c r="K29" s="1"/>
      <c r="L29" s="1" t="n">
        <f aca="false">+Sheet1!$G$8-Sheet2!R28</f>
        <v>177472.121488603</v>
      </c>
      <c r="M29" s="1" t="n">
        <f aca="false">R28</f>
        <v>117527.878511397</v>
      </c>
      <c r="N29" s="1" t="n">
        <f aca="false">SUM(Sheet1!D75:W75)*Sheet1!$G$16</f>
        <v>17683.9</v>
      </c>
      <c r="O29" s="1" t="n">
        <f aca="false">((Sheet1!$G$13+Sheet1!$G$11/10000)/12)*(M29+N29)</f>
        <v>1014.37003004071</v>
      </c>
      <c r="P29" s="1" t="n">
        <v>0</v>
      </c>
      <c r="Q29" s="1"/>
      <c r="R29" s="1" t="n">
        <f aca="false">M29+N29+O29-P29-Q29</f>
        <v>136226.148541438</v>
      </c>
      <c r="S29" s="1"/>
      <c r="U29" s="1" t="n">
        <f aca="false">L29*Sheet1!$G$10/10000/12</f>
        <v>120.163415591241</v>
      </c>
      <c r="V29" s="1" t="n">
        <f aca="false">P29</f>
        <v>0</v>
      </c>
      <c r="W29" s="1" t="n">
        <f aca="false">Q29</f>
        <v>0</v>
      </c>
      <c r="X29" s="1" t="n">
        <f aca="false">H29</f>
        <v>0</v>
      </c>
      <c r="Y29" s="1" t="n">
        <f aca="false">I29</f>
        <v>0</v>
      </c>
      <c r="Z29" s="1" t="n">
        <f aca="false">SUM(T29:Y29)</f>
        <v>120.163415591241</v>
      </c>
      <c r="AA29" s="1"/>
      <c r="AB29" s="48" t="n">
        <f aca="false">F29+N29</f>
        <v>27206</v>
      </c>
      <c r="AC29" s="60" t="n">
        <f aca="false">Z29+AA29-AB29</f>
        <v>-27085.8365844088</v>
      </c>
      <c r="AD29" s="60" t="n">
        <f aca="false">AC29/((1+Sheet1!$G$18/12)^(Sheet2!A29))</f>
        <v>-22010.9682433276</v>
      </c>
      <c r="AE29" s="14"/>
      <c r="AF29" s="60" t="n">
        <f aca="false">-F29+H29+I29+AA29</f>
        <v>-9522.1</v>
      </c>
      <c r="AG29" s="14"/>
      <c r="AH29" s="14"/>
      <c r="AI29" s="14"/>
      <c r="AJ29" s="14"/>
      <c r="AM29" s="1" t="n">
        <f aca="false">+L29*Sheet1!$M$10/10000/12</f>
        <v>22.1840151860753</v>
      </c>
      <c r="AN29" s="1" t="n">
        <f aca="false">P29</f>
        <v>0</v>
      </c>
      <c r="AO29" s="1"/>
      <c r="AP29" s="1" t="n">
        <f aca="false">SUM(AL29:AO29)</f>
        <v>22.1840151860753</v>
      </c>
      <c r="AS29" s="48" t="n">
        <f aca="false">U29-AM29</f>
        <v>97.9794004051661</v>
      </c>
      <c r="AT29" s="48" t="n">
        <f aca="false">W29-AO29</f>
        <v>0</v>
      </c>
      <c r="AU29" s="48" t="n">
        <f aca="false">G29</f>
        <v>1049.86085979356</v>
      </c>
      <c r="AV29" s="1" t="n">
        <f aca="false">SUM(AR29:AU29)</f>
        <v>1147.84026019873</v>
      </c>
      <c r="AW29" s="0" t="n">
        <f aca="false">+Sheet1!N158+Sheet1!O158</f>
        <v>0</v>
      </c>
      <c r="AX29" s="1" t="n">
        <f aca="false">((AV29+AW29)/((1+Sheet1!$M$15)^(Sheet1!A75/12)))</f>
        <v>977.796840261958</v>
      </c>
    </row>
    <row r="30" customFormat="false" ht="12.75" hidden="false" customHeight="false" outlineLevel="0" collapsed="false">
      <c r="A30" s="0" t="n">
        <v>26</v>
      </c>
      <c r="B30" s="19" t="n">
        <v>37347</v>
      </c>
      <c r="C30" s="1" t="n">
        <f aca="false">SUM(Sheet1!D76:W76)-SUM(Sheet1!N76:O76)</f>
        <v>9956</v>
      </c>
      <c r="E30" s="1" t="n">
        <f aca="false">J29</f>
        <v>64041.5124474073</v>
      </c>
      <c r="F30" s="1" t="n">
        <f aca="false">Sheet1!$M$17*Sheet2!C30</f>
        <v>3484.6</v>
      </c>
      <c r="G30" s="1" t="n">
        <f aca="false">(Sheet1!$M$18/12)*(E30+F30)</f>
        <v>1125.43520745679</v>
      </c>
      <c r="H30" s="1" t="n">
        <f aca="false">+Sheet1!N436+Sheet1!O436</f>
        <v>21137.2</v>
      </c>
      <c r="I30" s="1" t="n">
        <f aca="false">+Sheet1!N487+Sheet1!O487</f>
        <v>3441.17808389353</v>
      </c>
      <c r="J30" s="1" t="n">
        <f aca="false">E30+F30+G30-H30-I30</f>
        <v>44073.1695709706</v>
      </c>
      <c r="K30" s="1"/>
      <c r="L30" s="1" t="n">
        <f aca="false">+Sheet1!$G$8-Sheet2!R29</f>
        <v>158773.851458562</v>
      </c>
      <c r="M30" s="1" t="n">
        <f aca="false">R29</f>
        <v>136226.148541438</v>
      </c>
      <c r="N30" s="1" t="n">
        <f aca="false">(SUM(Sheet1!D76:W76)-SUM(Sheet1!N76:O76))*Sheet1!$G$16</f>
        <v>6471.4</v>
      </c>
      <c r="O30" s="1" t="n">
        <f aca="false">((Sheet1!$G$13+Sheet1!$G$11/10000)/12)*(M30+N30)</f>
        <v>1070.52890062025</v>
      </c>
      <c r="P30" s="1" t="n">
        <f aca="false">SUM(Sheet1!N51:N75)+SUM(Sheet1!O51:O75)+Sheet1!N46+Sheet1!O46-H30</f>
        <v>44430.8</v>
      </c>
      <c r="Q30" s="1" t="n">
        <f aca="false">+Sheet1!N333+Sheet1!O333</f>
        <v>3821.69936965919</v>
      </c>
      <c r="R30" s="1" t="n">
        <f aca="false">M30+N30+O30-P30-Q30</f>
        <v>95515.578072399</v>
      </c>
      <c r="S30" s="1"/>
      <c r="U30" s="1" t="n">
        <f aca="false">L30*Sheet1!$G$10/10000/12</f>
        <v>107.503128591735</v>
      </c>
      <c r="V30" s="1" t="n">
        <f aca="false">P30</f>
        <v>44430.8</v>
      </c>
      <c r="W30" s="1" t="n">
        <f aca="false">Q30</f>
        <v>3821.69936965919</v>
      </c>
      <c r="X30" s="1" t="n">
        <f aca="false">H30</f>
        <v>21137.2</v>
      </c>
      <c r="Y30" s="1" t="n">
        <f aca="false">I30</f>
        <v>3441.17808389353</v>
      </c>
      <c r="Z30" s="1" t="n">
        <f aca="false">SUM(T30:Y30)</f>
        <v>72938.3805821445</v>
      </c>
      <c r="AA30" s="1" t="n">
        <f aca="false">+Sheet1!N158+Sheet1!O158</f>
        <v>0</v>
      </c>
      <c r="AB30" s="48" t="n">
        <f aca="false">F30+N30</f>
        <v>9956</v>
      </c>
      <c r="AC30" s="60" t="n">
        <f aca="false">Z30+AA30-AB30</f>
        <v>62982.3805821445</v>
      </c>
      <c r="AD30" s="60" t="n">
        <f aca="false">AC30/((1+Sheet1!$G$18/12)^(Sheet2!A30))</f>
        <v>50758.8578086969</v>
      </c>
      <c r="AE30" s="14"/>
      <c r="AF30" s="60" t="n">
        <f aca="false">-F30+H30+I30+AA30</f>
        <v>21093.7780838935</v>
      </c>
      <c r="AG30" s="14"/>
      <c r="AH30" s="14"/>
      <c r="AI30" s="14"/>
      <c r="AJ30" s="14"/>
      <c r="AM30" s="1" t="n">
        <f aca="false">+L30*Sheet1!$M$10/10000/12</f>
        <v>19.8467314323203</v>
      </c>
      <c r="AN30" s="1" t="n">
        <f aca="false">P30</f>
        <v>44430.8</v>
      </c>
      <c r="AO30" s="1" t="n">
        <f aca="false">+Sheet1!N385+Sheet1!O385</f>
        <v>2133.33230826234</v>
      </c>
      <c r="AP30" s="1" t="n">
        <f aca="false">SUM(AL30:AO30)</f>
        <v>46583.9790396947</v>
      </c>
      <c r="AS30" s="48" t="n">
        <f aca="false">U30-AM30</f>
        <v>87.6563971594145</v>
      </c>
      <c r="AT30" s="48" t="n">
        <f aca="false">W30-AO30</f>
        <v>1688.36706139685</v>
      </c>
      <c r="AU30" s="48" t="n">
        <f aca="false">G30</f>
        <v>1125.43520745679</v>
      </c>
      <c r="AV30" s="1" t="n">
        <f aca="false">SUM(AR30:AU30)</f>
        <v>2901.45866601305</v>
      </c>
      <c r="AX30" s="1" t="n">
        <f aca="false">((AV30+AW30)/((1+Sheet1!$M$15)^(Sheet1!A76/12)))</f>
        <v>2455.82972177121</v>
      </c>
    </row>
    <row r="31" customFormat="false" ht="12.75" hidden="false" customHeight="false" outlineLevel="0" collapsed="false">
      <c r="A31" s="0" t="n">
        <v>27</v>
      </c>
      <c r="B31" s="19" t="n">
        <v>37377</v>
      </c>
      <c r="C31" s="1" t="n">
        <f aca="false">SUM(Sheet1!D77:W77)</f>
        <v>9956</v>
      </c>
      <c r="E31" s="1" t="n">
        <f aca="false">J30</f>
        <v>44073.1695709706</v>
      </c>
      <c r="F31" s="1" t="n">
        <f aca="false">Sheet1!$M$17*Sheet2!C31</f>
        <v>3484.6</v>
      </c>
      <c r="G31" s="1" t="n">
        <f aca="false">(Sheet1!$M$18/12)*(E31+F31)</f>
        <v>792.629492849509</v>
      </c>
      <c r="H31" s="1" t="n">
        <v>0</v>
      </c>
      <c r="J31" s="1" t="n">
        <f aca="false">E31+F31+G31-H31-I31</f>
        <v>48350.3990638201</v>
      </c>
      <c r="K31" s="1"/>
      <c r="L31" s="1" t="n">
        <f aca="false">+Sheet1!$G$8-Sheet2!R30</f>
        <v>199484.421927601</v>
      </c>
      <c r="M31" s="1" t="n">
        <f aca="false">R30</f>
        <v>95515.578072399</v>
      </c>
      <c r="N31" s="1" t="n">
        <f aca="false">SUM(Sheet1!D77:W77)*Sheet1!$G$16</f>
        <v>6471.4</v>
      </c>
      <c r="O31" s="1" t="n">
        <f aca="false">((Sheet1!$G$13+Sheet1!$G$11/10000)/12)*(M31+N31)</f>
        <v>765.114808413977</v>
      </c>
      <c r="P31" s="1" t="n">
        <v>0</v>
      </c>
      <c r="Q31" s="1"/>
      <c r="R31" s="1" t="n">
        <f aca="false">M31+N31+O31-P31-Q31</f>
        <v>102752.092880813</v>
      </c>
      <c r="S31" s="1"/>
      <c r="U31" s="1" t="n">
        <f aca="false">L31*Sheet1!$G$10/10000/12</f>
        <v>135.067577346813</v>
      </c>
      <c r="V31" s="1" t="n">
        <f aca="false">P31</f>
        <v>0</v>
      </c>
      <c r="W31" s="1" t="n">
        <f aca="false">Q31</f>
        <v>0</v>
      </c>
      <c r="X31" s="1" t="n">
        <f aca="false">H31</f>
        <v>0</v>
      </c>
      <c r="Y31" s="1" t="n">
        <f aca="false">I31</f>
        <v>0</v>
      </c>
      <c r="Z31" s="1" t="n">
        <f aca="false">SUM(T31:Y31)</f>
        <v>135.067577346813</v>
      </c>
      <c r="AA31" s="1"/>
      <c r="AB31" s="48" t="n">
        <f aca="false">F31+N31</f>
        <v>9956</v>
      </c>
      <c r="AC31" s="60" t="n">
        <f aca="false">Z31+AA31-AB31</f>
        <v>-9820.93242265319</v>
      </c>
      <c r="AD31" s="60" t="n">
        <f aca="false">AC31/((1+Sheet1!$G$18/12)^(Sheet2!A31))</f>
        <v>-7849.48867909913</v>
      </c>
      <c r="AE31" s="14"/>
      <c r="AF31" s="60" t="n">
        <f aca="false">-F31+H31+I31+AA31</f>
        <v>-3484.6</v>
      </c>
      <c r="AG31" s="14"/>
      <c r="AH31" s="14"/>
      <c r="AI31" s="14"/>
      <c r="AJ31" s="14"/>
      <c r="AM31" s="1" t="n">
        <f aca="false">+L31*Sheet1!$M$10/10000/12</f>
        <v>24.9355527409501</v>
      </c>
      <c r="AN31" s="1" t="n">
        <f aca="false">P31</f>
        <v>0</v>
      </c>
      <c r="AO31" s="1"/>
      <c r="AP31" s="1" t="n">
        <f aca="false">SUM(AL31:AO31)</f>
        <v>24.9355527409501</v>
      </c>
      <c r="AS31" s="48" t="n">
        <f aca="false">U31-AM31</f>
        <v>110.132024605863</v>
      </c>
      <c r="AT31" s="48" t="n">
        <f aca="false">W31-AO31</f>
        <v>0</v>
      </c>
      <c r="AU31" s="48" t="n">
        <f aca="false">G31</f>
        <v>792.629492849509</v>
      </c>
      <c r="AV31" s="1" t="n">
        <f aca="false">SUM(AR31:AU31)</f>
        <v>902.761517455372</v>
      </c>
      <c r="AX31" s="1" t="n">
        <f aca="false">((AV31+AW31)/((1+Sheet1!$M$15)^(Sheet1!A77/12)))</f>
        <v>759.223405292267</v>
      </c>
    </row>
    <row r="32" customFormat="false" ht="12.75" hidden="false" customHeight="false" outlineLevel="0" collapsed="false">
      <c r="A32" s="0" t="n">
        <v>28</v>
      </c>
      <c r="B32" s="19" t="n">
        <v>37408</v>
      </c>
      <c r="C32" s="1" t="n">
        <f aca="false">SUM(Sheet1!D78:W78)</f>
        <v>9956</v>
      </c>
      <c r="E32" s="1" t="n">
        <f aca="false">J31</f>
        <v>48350.3990638201</v>
      </c>
      <c r="F32" s="1" t="n">
        <f aca="false">Sheet1!$M$17*Sheet2!C32</f>
        <v>3484.6</v>
      </c>
      <c r="G32" s="1" t="n">
        <f aca="false">(Sheet1!$M$18/12)*(E32+F32)</f>
        <v>863.916651063668</v>
      </c>
      <c r="H32" s="1" t="n">
        <v>0</v>
      </c>
      <c r="J32" s="1" t="n">
        <f aca="false">E32+F32+G32-H32-I32</f>
        <v>52698.9157148837</v>
      </c>
      <c r="K32" s="1"/>
      <c r="L32" s="1" t="n">
        <f aca="false">+Sheet1!$G$8-Sheet2!R31</f>
        <v>192247.907119187</v>
      </c>
      <c r="M32" s="1" t="n">
        <f aca="false">R31</f>
        <v>102752.092880813</v>
      </c>
      <c r="N32" s="1" t="n">
        <f aca="false">SUM(Sheet1!D78:W78)*Sheet1!$G$16</f>
        <v>6471.4</v>
      </c>
      <c r="O32" s="1" t="n">
        <f aca="false">((Sheet1!$G$13+Sheet1!$G$11/10000)/12)*(M32+N32)</f>
        <v>819.403745549599</v>
      </c>
      <c r="P32" s="1" t="n">
        <v>0</v>
      </c>
      <c r="Q32" s="1"/>
      <c r="R32" s="1" t="n">
        <f aca="false">M32+N32+O32-P32-Q32</f>
        <v>110042.896626363</v>
      </c>
      <c r="S32" s="1"/>
      <c r="U32" s="1" t="n">
        <f aca="false">L32*Sheet1!$G$10/10000/12</f>
        <v>130.167853778616</v>
      </c>
      <c r="V32" s="1" t="n">
        <f aca="false">P32</f>
        <v>0</v>
      </c>
      <c r="W32" s="1" t="n">
        <f aca="false">Q32</f>
        <v>0</v>
      </c>
      <c r="X32" s="1" t="n">
        <f aca="false">H32</f>
        <v>0</v>
      </c>
      <c r="Y32" s="1" t="n">
        <f aca="false">I32</f>
        <v>0</v>
      </c>
      <c r="Z32" s="1" t="n">
        <f aca="false">SUM(T32:Y32)</f>
        <v>130.167853778616</v>
      </c>
      <c r="AA32" s="1"/>
      <c r="AB32" s="48" t="n">
        <f aca="false">F32+N32</f>
        <v>9956</v>
      </c>
      <c r="AC32" s="60" t="n">
        <f aca="false">Z32+AA32-AB32</f>
        <v>-9825.83214622138</v>
      </c>
      <c r="AD32" s="60" t="n">
        <f aca="false">AC32/((1+Sheet1!$G$18/12)^(Sheet2!A32))</f>
        <v>-7788.50066505376</v>
      </c>
      <c r="AE32" s="14"/>
      <c r="AF32" s="60" t="n">
        <f aca="false">-F32+H32+I32+AA32</f>
        <v>-3484.6</v>
      </c>
      <c r="AG32" s="14"/>
      <c r="AH32" s="14"/>
      <c r="AI32" s="14"/>
      <c r="AJ32" s="14"/>
      <c r="AM32" s="1" t="n">
        <f aca="false">+L32*Sheet1!$M$10/10000/12</f>
        <v>24.0309883898984</v>
      </c>
      <c r="AN32" s="1" t="n">
        <f aca="false">P32</f>
        <v>0</v>
      </c>
      <c r="AO32" s="1"/>
      <c r="AP32" s="1" t="n">
        <f aca="false">SUM(AL32:AO32)</f>
        <v>24.0309883898984</v>
      </c>
      <c r="AS32" s="48" t="n">
        <f aca="false">U32-AM32</f>
        <v>106.136865388718</v>
      </c>
      <c r="AT32" s="48" t="n">
        <f aca="false">W32-AO32</f>
        <v>0</v>
      </c>
      <c r="AU32" s="48" t="n">
        <f aca="false">G32</f>
        <v>863.916651063668</v>
      </c>
      <c r="AV32" s="1" t="n">
        <f aca="false">SUM(AR32:AU32)</f>
        <v>970.053516452386</v>
      </c>
      <c r="AX32" s="1" t="n">
        <f aca="false">((AV32+AW32)/((1+Sheet1!$M$15)^(Sheet1!A78/12)))</f>
        <v>810.600619890987</v>
      </c>
    </row>
    <row r="33" customFormat="false" ht="12.75" hidden="false" customHeight="false" outlineLevel="0" collapsed="false">
      <c r="A33" s="0" t="n">
        <v>29</v>
      </c>
      <c r="B33" s="19" t="n">
        <v>37438</v>
      </c>
      <c r="C33" s="1" t="n">
        <f aca="false">SUM(Sheet1!D79:W79)</f>
        <v>9956</v>
      </c>
      <c r="E33" s="1" t="n">
        <f aca="false">J32</f>
        <v>52698.9157148837</v>
      </c>
      <c r="F33" s="1" t="n">
        <f aca="false">Sheet1!$M$17*Sheet2!C33</f>
        <v>3484.6</v>
      </c>
      <c r="G33" s="1" t="n">
        <f aca="false">(Sheet1!$M$18/12)*(E33+F33)</f>
        <v>936.391928581396</v>
      </c>
      <c r="H33" s="1" t="n">
        <v>0</v>
      </c>
      <c r="J33" s="1" t="n">
        <f aca="false">E33+F33+G33-H33-I33</f>
        <v>57119.9076434651</v>
      </c>
      <c r="K33" s="1"/>
      <c r="L33" s="1" t="n">
        <f aca="false">+Sheet1!$G$8-Sheet2!R32</f>
        <v>184957.103373637</v>
      </c>
      <c r="M33" s="1" t="n">
        <f aca="false">R32</f>
        <v>110042.896626363</v>
      </c>
      <c r="N33" s="1" t="n">
        <f aca="false">SUM(Sheet1!D79:W79)*Sheet1!$G$16</f>
        <v>6471.4</v>
      </c>
      <c r="O33" s="1" t="n">
        <f aca="false">((Sheet1!$G$13+Sheet1!$G$11/10000)/12)*(M33+N33)</f>
        <v>874.099962815691</v>
      </c>
      <c r="P33" s="1" t="n">
        <v>0</v>
      </c>
      <c r="Q33" s="1"/>
      <c r="R33" s="1" t="n">
        <f aca="false">M33+N33+O33-P33-Q33</f>
        <v>117388.396589178</v>
      </c>
      <c r="S33" s="1"/>
      <c r="U33" s="1" t="n">
        <f aca="false">L33*Sheet1!$G$10/10000/12</f>
        <v>125.2313720759</v>
      </c>
      <c r="V33" s="1" t="n">
        <f aca="false">P33</f>
        <v>0</v>
      </c>
      <c r="W33" s="1" t="n">
        <f aca="false">Q33</f>
        <v>0</v>
      </c>
      <c r="X33" s="1" t="n">
        <f aca="false">H33</f>
        <v>0</v>
      </c>
      <c r="Y33" s="1" t="n">
        <f aca="false">I33</f>
        <v>0</v>
      </c>
      <c r="Z33" s="1" t="n">
        <f aca="false">SUM(T33:Y33)</f>
        <v>125.2313720759</v>
      </c>
      <c r="AA33" s="1"/>
      <c r="AB33" s="48" t="n">
        <f aca="false">F33+N33</f>
        <v>9956</v>
      </c>
      <c r="AC33" s="60" t="n">
        <f aca="false">Z33+AA33-AB33</f>
        <v>-9830.7686279241</v>
      </c>
      <c r="AD33" s="60" t="n">
        <f aca="false">AC33/((1+Sheet1!$G$18/12)^(Sheet2!A33))</f>
        <v>-7728.01348246022</v>
      </c>
      <c r="AE33" s="14"/>
      <c r="AF33" s="60" t="n">
        <f aca="false">-F33+H33+I33+AA33</f>
        <v>-3484.6</v>
      </c>
      <c r="AG33" s="14"/>
      <c r="AH33" s="14"/>
      <c r="AI33" s="14"/>
      <c r="AJ33" s="14"/>
      <c r="AM33" s="1" t="n">
        <f aca="false">+L33*Sheet1!$M$10/10000/12</f>
        <v>23.1196379217047</v>
      </c>
      <c r="AN33" s="1" t="n">
        <f aca="false">P33</f>
        <v>0</v>
      </c>
      <c r="AO33" s="1"/>
      <c r="AP33" s="1" t="n">
        <f aca="false">SUM(AL33:AO33)</f>
        <v>23.1196379217047</v>
      </c>
      <c r="AS33" s="48" t="n">
        <f aca="false">U33-AM33</f>
        <v>102.111734154196</v>
      </c>
      <c r="AT33" s="48" t="n">
        <f aca="false">W33-AO33</f>
        <v>0</v>
      </c>
      <c r="AU33" s="48" t="n">
        <f aca="false">G33</f>
        <v>936.391928581396</v>
      </c>
      <c r="AV33" s="1" t="n">
        <f aca="false">SUM(AR33:AU33)</f>
        <v>1038.50366273559</v>
      </c>
      <c r="AX33" s="1" t="n">
        <f aca="false">((AV33+AW33)/((1+Sheet1!$M$15)^(Sheet1!A79/12)))</f>
        <v>862.251496604695</v>
      </c>
    </row>
    <row r="34" customFormat="false" ht="12.75" hidden="false" customHeight="false" outlineLevel="0" collapsed="false">
      <c r="A34" s="0" t="n">
        <v>30</v>
      </c>
      <c r="B34" s="19" t="n">
        <v>37469</v>
      </c>
      <c r="C34" s="1" t="n">
        <f aca="false">SUM(Sheet1!D80:W80)</f>
        <v>9956</v>
      </c>
      <c r="E34" s="1" t="n">
        <f aca="false">J33</f>
        <v>57119.9076434651</v>
      </c>
      <c r="F34" s="1" t="n">
        <f aca="false">Sheet1!$M$17*Sheet2!C34</f>
        <v>3484.6</v>
      </c>
      <c r="G34" s="1" t="n">
        <f aca="false">(Sheet1!$M$18/12)*(E34+F34)</f>
        <v>1010.07512739109</v>
      </c>
      <c r="H34" s="1" t="n">
        <v>0</v>
      </c>
      <c r="J34" s="1" t="n">
        <f aca="false">E34+F34+G34-H34-I34</f>
        <v>61614.5827708562</v>
      </c>
      <c r="K34" s="1"/>
      <c r="L34" s="1" t="n">
        <f aca="false">+Sheet1!$G$8-Sheet2!R33</f>
        <v>177611.603410822</v>
      </c>
      <c r="M34" s="1" t="n">
        <f aca="false">R33</f>
        <v>117388.396589178</v>
      </c>
      <c r="N34" s="1" t="n">
        <f aca="false">SUM(Sheet1!D80:W80)*Sheet1!$G$16</f>
        <v>6471.4</v>
      </c>
      <c r="O34" s="1" t="n">
        <f aca="false">((Sheet1!$G$13+Sheet1!$G$11/10000)/12)*(M34+N34)</f>
        <v>929.206515661731</v>
      </c>
      <c r="P34" s="1" t="n">
        <v>0</v>
      </c>
      <c r="Q34" s="1"/>
      <c r="R34" s="1" t="n">
        <f aca="false">M34+N34+O34-P34-Q34</f>
        <v>124789.00310484</v>
      </c>
      <c r="S34" s="1"/>
      <c r="U34" s="1" t="n">
        <f aca="false">L34*Sheet1!$G$10/10000/12</f>
        <v>120.257856476077</v>
      </c>
      <c r="V34" s="1" t="n">
        <f aca="false">P34</f>
        <v>0</v>
      </c>
      <c r="W34" s="1" t="n">
        <f aca="false">Q34</f>
        <v>0</v>
      </c>
      <c r="X34" s="1" t="n">
        <f aca="false">H34</f>
        <v>0</v>
      </c>
      <c r="Y34" s="1" t="n">
        <f aca="false">I34</f>
        <v>0</v>
      </c>
      <c r="Z34" s="1" t="n">
        <f aca="false">SUM(T34:Y34)</f>
        <v>120.257856476077</v>
      </c>
      <c r="AA34" s="1"/>
      <c r="AB34" s="48" t="n">
        <f aca="false">F34+N34</f>
        <v>9956</v>
      </c>
      <c r="AC34" s="60" t="n">
        <f aca="false">Z34+AA34-AB34</f>
        <v>-9835.74214352392</v>
      </c>
      <c r="AD34" s="60" t="n">
        <f aca="false">AC34/((1+Sheet1!$G$18/12)^(Sheet2!A34))</f>
        <v>-7668.02299485504</v>
      </c>
      <c r="AE34" s="14"/>
      <c r="AF34" s="60" t="n">
        <f aca="false">-F34+H34+I34+AA34</f>
        <v>-3484.6</v>
      </c>
      <c r="AG34" s="14"/>
      <c r="AH34" s="14"/>
      <c r="AI34" s="14"/>
      <c r="AJ34" s="14"/>
      <c r="AM34" s="1" t="n">
        <f aca="false">+L34*Sheet1!$M$10/10000/12</f>
        <v>22.2014504263527</v>
      </c>
      <c r="AN34" s="1" t="n">
        <f aca="false">P34</f>
        <v>0</v>
      </c>
      <c r="AO34" s="1"/>
      <c r="AP34" s="1" t="n">
        <f aca="false">SUM(AL34:AO34)</f>
        <v>22.2014504263527</v>
      </c>
      <c r="AS34" s="48" t="n">
        <f aca="false">U34-AM34</f>
        <v>98.0564060497245</v>
      </c>
      <c r="AT34" s="48" t="n">
        <f aca="false">W34-AO34</f>
        <v>0</v>
      </c>
      <c r="AU34" s="48" t="n">
        <f aca="false">G34</f>
        <v>1010.07512739109</v>
      </c>
      <c r="AV34" s="1" t="n">
        <f aca="false">SUM(AR34:AU34)</f>
        <v>1108.13153344081</v>
      </c>
      <c r="AX34" s="1" t="n">
        <f aca="false">((AV34+AW34)/((1+Sheet1!$M$15)^(Sheet1!A80/12)))</f>
        <v>914.180439999949</v>
      </c>
    </row>
    <row r="35" customFormat="false" ht="12.75" hidden="false" customHeight="false" outlineLevel="0" collapsed="false">
      <c r="A35" s="0" t="n">
        <v>31</v>
      </c>
      <c r="B35" s="19" t="n">
        <v>37500</v>
      </c>
      <c r="C35" s="1" t="n">
        <f aca="false">SUM(Sheet1!D81:W81)</f>
        <v>10300</v>
      </c>
      <c r="E35" s="1" t="n">
        <f aca="false">J34</f>
        <v>61614.5827708562</v>
      </c>
      <c r="F35" s="1" t="n">
        <f aca="false">Sheet1!$M$17*Sheet2!C35</f>
        <v>3605</v>
      </c>
      <c r="G35" s="1" t="n">
        <f aca="false">(Sheet1!$M$18/12)*(E35+F35)</f>
        <v>1086.99304618094</v>
      </c>
      <c r="H35" s="1" t="n">
        <v>0</v>
      </c>
      <c r="J35" s="1" t="n">
        <f aca="false">E35+F35+G35-H35-I35</f>
        <v>66306.5758170372</v>
      </c>
      <c r="K35" s="1"/>
      <c r="L35" s="1" t="n">
        <f aca="false">+Sheet1!$G$8-Sheet2!R34</f>
        <v>170210.99689516</v>
      </c>
      <c r="M35" s="1" t="n">
        <f aca="false">R34</f>
        <v>124789.00310484</v>
      </c>
      <c r="N35" s="1" t="n">
        <f aca="false">SUM(Sheet1!D81:W81)*Sheet1!$G$16</f>
        <v>6695</v>
      </c>
      <c r="O35" s="1" t="n">
        <f aca="false">((Sheet1!$G$13+Sheet1!$G$11/10000)/12)*(M35+N35)</f>
        <v>986.403948292768</v>
      </c>
      <c r="P35" s="1" t="n">
        <v>0</v>
      </c>
      <c r="Q35" s="1"/>
      <c r="R35" s="1" t="n">
        <f aca="false">M35+N35+O35-P35-Q35</f>
        <v>132470.407053133</v>
      </c>
      <c r="S35" s="1"/>
      <c r="U35" s="1" t="n">
        <f aca="false">L35*Sheet1!$G$10/10000/12</f>
        <v>115.247029147765</v>
      </c>
      <c r="V35" s="1" t="n">
        <f aca="false">P35</f>
        <v>0</v>
      </c>
      <c r="W35" s="1" t="n">
        <f aca="false">Q35</f>
        <v>0</v>
      </c>
      <c r="X35" s="1" t="n">
        <f aca="false">H35</f>
        <v>0</v>
      </c>
      <c r="Y35" s="1" t="n">
        <f aca="false">I35</f>
        <v>0</v>
      </c>
      <c r="Z35" s="1" t="n">
        <f aca="false">SUM(T35:Y35)</f>
        <v>115.247029147765</v>
      </c>
      <c r="AA35" s="1"/>
      <c r="AB35" s="48" t="n">
        <f aca="false">F35+N35</f>
        <v>10300</v>
      </c>
      <c r="AC35" s="60" t="n">
        <f aca="false">Z35+AA35-AB35</f>
        <v>-10184.7529708522</v>
      </c>
      <c r="AD35" s="60" t="n">
        <f aca="false">AC35/((1+Sheet1!$G$18/12)^(Sheet2!A35))</f>
        <v>-7874.49383651101</v>
      </c>
      <c r="AE35" s="14"/>
      <c r="AF35" s="60" t="n">
        <f aca="false">-F35+H35+I35+AA35</f>
        <v>-3605</v>
      </c>
      <c r="AG35" s="14"/>
      <c r="AH35" s="14"/>
      <c r="AI35" s="14"/>
      <c r="AJ35" s="14"/>
      <c r="AM35" s="1" t="n">
        <f aca="false">+L35*Sheet1!$M$10/10000/12</f>
        <v>21.276374611895</v>
      </c>
      <c r="AN35" s="1" t="n">
        <f aca="false">P35</f>
        <v>0</v>
      </c>
      <c r="AO35" s="1"/>
      <c r="AP35" s="1" t="n">
        <f aca="false">SUM(AL35:AO35)</f>
        <v>21.276374611895</v>
      </c>
      <c r="AS35" s="48" t="n">
        <f aca="false">U35-AM35</f>
        <v>93.9706545358696</v>
      </c>
      <c r="AT35" s="48" t="n">
        <f aca="false">W35-AO35</f>
        <v>0</v>
      </c>
      <c r="AU35" s="48" t="n">
        <f aca="false">G35</f>
        <v>1086.99304618094</v>
      </c>
      <c r="AV35" s="1" t="n">
        <f aca="false">SUM(AR35:AU35)</f>
        <v>1180.96370071681</v>
      </c>
      <c r="AX35" s="1" t="n">
        <f aca="false">((AV35+AW35)/((1+Sheet1!$M$15)^(Sheet1!A81/12)))</f>
        <v>968.036755131702</v>
      </c>
    </row>
    <row r="36" customFormat="false" ht="12.75" hidden="false" customHeight="false" outlineLevel="0" collapsed="false">
      <c r="A36" s="0" t="n">
        <v>32</v>
      </c>
      <c r="B36" s="19" t="n">
        <v>37530</v>
      </c>
      <c r="C36" s="1" t="n">
        <f aca="false">SUM(Sheet1!D82:W82)</f>
        <v>24970</v>
      </c>
      <c r="E36" s="1" t="n">
        <f aca="false">J35</f>
        <v>66306.5758170372</v>
      </c>
      <c r="F36" s="1" t="n">
        <f aca="false">Sheet1!$M$17*Sheet2!C36</f>
        <v>8739.5</v>
      </c>
      <c r="G36" s="1" t="n">
        <f aca="false">(Sheet1!$M$18/12)*(E36+F36)</f>
        <v>1250.76793028395</v>
      </c>
      <c r="H36" s="1" t="n">
        <v>0</v>
      </c>
      <c r="J36" s="1" t="n">
        <f aca="false">E36+F36+G36-H36-I36</f>
        <v>76296.8437473211</v>
      </c>
      <c r="K36" s="1"/>
      <c r="L36" s="1" t="n">
        <f aca="false">+Sheet1!$G$8-Sheet2!R35</f>
        <v>162529.592946867</v>
      </c>
      <c r="M36" s="1" t="n">
        <f aca="false">R35</f>
        <v>132470.407053133</v>
      </c>
      <c r="N36" s="1" t="n">
        <f aca="false">SUM(Sheet1!D82:W82)*Sheet1!$G$16</f>
        <v>16230.5</v>
      </c>
      <c r="O36" s="1" t="n">
        <f aca="false">((Sheet1!$G$13+Sheet1!$G$11/10000)/12)*(M36+N36)</f>
        <v>1115.56659645486</v>
      </c>
      <c r="P36" s="1" t="n">
        <v>0</v>
      </c>
      <c r="Q36" s="1"/>
      <c r="R36" s="1" t="n">
        <f aca="false">M36+N36+O36-P36-Q36</f>
        <v>149816.473649588</v>
      </c>
      <c r="S36" s="1"/>
      <c r="U36" s="1" t="n">
        <f aca="false">L36*Sheet1!$G$10/10000/12</f>
        <v>110.046078557775</v>
      </c>
      <c r="V36" s="1" t="n">
        <f aca="false">P36</f>
        <v>0</v>
      </c>
      <c r="W36" s="1" t="n">
        <f aca="false">Q36</f>
        <v>0</v>
      </c>
      <c r="X36" s="1" t="n">
        <f aca="false">H36</f>
        <v>0</v>
      </c>
      <c r="Y36" s="1" t="n">
        <f aca="false">I36</f>
        <v>0</v>
      </c>
      <c r="Z36" s="1" t="n">
        <f aca="false">SUM(T36:Y36)</f>
        <v>110.046078557775</v>
      </c>
      <c r="AA36" s="1"/>
      <c r="AB36" s="48" t="n">
        <f aca="false">F36+N36</f>
        <v>24970</v>
      </c>
      <c r="AC36" s="60" t="n">
        <f aca="false">Z36+AA36-AB36</f>
        <v>-24859.9539214422</v>
      </c>
      <c r="AD36" s="60" t="n">
        <f aca="false">AC36/((1+Sheet1!$G$18/12)^(Sheet2!A36))</f>
        <v>-19061.9946240047</v>
      </c>
      <c r="AE36" s="14"/>
      <c r="AF36" s="60" t="n">
        <f aca="false">-F36+H36+I36+AA36</f>
        <v>-8739.5</v>
      </c>
      <c r="AG36" s="14"/>
      <c r="AH36" s="14"/>
      <c r="AI36" s="14"/>
      <c r="AJ36" s="14"/>
      <c r="AM36" s="1" t="n">
        <f aca="false">+L36*Sheet1!$M$10/10000/12</f>
        <v>20.3161991183584</v>
      </c>
      <c r="AN36" s="1" t="n">
        <f aca="false">P36</f>
        <v>0</v>
      </c>
      <c r="AO36" s="1"/>
      <c r="AP36" s="1" t="n">
        <f aca="false">SUM(AL36:AO36)</f>
        <v>20.3161991183584</v>
      </c>
      <c r="AS36" s="48" t="n">
        <f aca="false">U36-AM36</f>
        <v>89.7298794394163</v>
      </c>
      <c r="AT36" s="48" t="n">
        <f aca="false">W36-AO36</f>
        <v>0</v>
      </c>
      <c r="AU36" s="48" t="n">
        <f aca="false">G36</f>
        <v>1250.76793028395</v>
      </c>
      <c r="AV36" s="1" t="n">
        <f aca="false">SUM(AR36:AU36)</f>
        <v>1340.49780972337</v>
      </c>
      <c r="AW36" s="0" t="n">
        <f aca="false">+Sheet1!P158+Sheet1!Q158</f>
        <v>0</v>
      </c>
      <c r="AX36" s="1" t="n">
        <f aca="false">((AV36+AW36)/((1+Sheet1!$M$15)^(Sheet1!A82/12)))</f>
        <v>1091.78241274184</v>
      </c>
    </row>
    <row r="37" customFormat="false" ht="12.75" hidden="false" customHeight="false" outlineLevel="0" collapsed="false">
      <c r="A37" s="0" t="n">
        <v>33</v>
      </c>
      <c r="B37" s="19" t="n">
        <v>37561</v>
      </c>
      <c r="C37" s="1" t="n">
        <f aca="false">SUM(Sheet1!D83:W83)-SUM(Sheet1!P83:Q83)</f>
        <v>15820</v>
      </c>
      <c r="E37" s="1" t="n">
        <f aca="false">J36</f>
        <v>76296.8437473211</v>
      </c>
      <c r="F37" s="1" t="n">
        <f aca="false">Sheet1!$M$17*Sheet2!C37</f>
        <v>5537</v>
      </c>
      <c r="G37" s="1" t="n">
        <f aca="false">(Sheet1!$M$18/12)*(E37+F37)</f>
        <v>1363.89739578869</v>
      </c>
      <c r="H37" s="1" t="n">
        <f aca="false">+Sheet1!P436+Sheet1!Q436</f>
        <v>21137.2</v>
      </c>
      <c r="I37" s="1" t="n">
        <f aca="false">+Sheet1!P487+Sheet1!Q487</f>
        <v>3553.19749414145</v>
      </c>
      <c r="J37" s="1" t="n">
        <f aca="false">E37+F37+G37-H37-I37</f>
        <v>58507.3436489684</v>
      </c>
      <c r="K37" s="1"/>
      <c r="L37" s="1" t="n">
        <f aca="false">+Sheet1!$G$8-Sheet2!R36</f>
        <v>145183.526350412</v>
      </c>
      <c r="M37" s="1" t="n">
        <f aca="false">R36</f>
        <v>149816.473649588</v>
      </c>
      <c r="N37" s="1" t="n">
        <f aca="false">(SUM(Sheet1!D83:W83)-SUM(Sheet1!P83:Q83))*Sheet1!$G$16</f>
        <v>10283</v>
      </c>
      <c r="O37" s="1" t="n">
        <f aca="false">((Sheet1!$G$13+Sheet1!$G$11/10000)/12)*(M37+N37)</f>
        <v>1201.07959294201</v>
      </c>
      <c r="P37" s="1" t="n">
        <f aca="false">SUM(Sheet1!P51:P82)+SUM(Sheet1!Q51:Q82)+Sheet1!P46+Sheet1!Q46-H37</f>
        <v>44430.8</v>
      </c>
      <c r="Q37" s="1" t="n">
        <f aca="false">+Sheet1!P333+Sheet1!Q333</f>
        <v>4231.97940134908</v>
      </c>
      <c r="R37" s="1" t="n">
        <f aca="false">M37+N37+O37-P37-Q37</f>
        <v>112637.773841181</v>
      </c>
      <c r="S37" s="1"/>
      <c r="U37" s="1" t="n">
        <f aca="false">L37*Sheet1!$G$10/10000/12</f>
        <v>98.3013459664251</v>
      </c>
      <c r="V37" s="1" t="n">
        <f aca="false">P37</f>
        <v>44430.8</v>
      </c>
      <c r="W37" s="1" t="n">
        <f aca="false">Q37</f>
        <v>4231.97940134908</v>
      </c>
      <c r="X37" s="1" t="n">
        <f aca="false">H37</f>
        <v>21137.2</v>
      </c>
      <c r="Y37" s="1" t="n">
        <f aca="false">I37</f>
        <v>3553.19749414145</v>
      </c>
      <c r="Z37" s="1" t="n">
        <f aca="false">SUM(T37:Y37)</f>
        <v>73451.478241457</v>
      </c>
      <c r="AA37" s="1" t="n">
        <f aca="false">+Sheet1!P158+Sheet1!Q158</f>
        <v>0</v>
      </c>
      <c r="AB37" s="48" t="n">
        <f aca="false">F37+N37</f>
        <v>15820</v>
      </c>
      <c r="AC37" s="60" t="n">
        <f aca="false">Z37+AA37-AB37</f>
        <v>57631.478241457</v>
      </c>
      <c r="AD37" s="60" t="n">
        <f aca="false">AC37/((1+Sheet1!$G$18/12)^(Sheet2!A37))</f>
        <v>43825.1749489555</v>
      </c>
      <c r="AE37" s="14"/>
      <c r="AF37" s="60" t="n">
        <f aca="false">-F37+H37+I37+AA37</f>
        <v>19153.3974941414</v>
      </c>
      <c r="AG37" s="14"/>
      <c r="AH37" s="14"/>
      <c r="AI37" s="14"/>
      <c r="AJ37" s="14"/>
      <c r="AM37" s="1" t="n">
        <f aca="false">+L37*Sheet1!$M$10/10000/12</f>
        <v>18.1479407938015</v>
      </c>
      <c r="AN37" s="1" t="n">
        <f aca="false">P37</f>
        <v>44430.8</v>
      </c>
      <c r="AO37" s="1" t="n">
        <f aca="false">+Sheet1!P385+Sheet1!Q385</f>
        <v>2188.61949117661</v>
      </c>
      <c r="AP37" s="1" t="n">
        <f aca="false">SUM(AL37:AO37)</f>
        <v>46637.5674319704</v>
      </c>
      <c r="AS37" s="48" t="n">
        <f aca="false">U37-AM37</f>
        <v>80.1534051726235</v>
      </c>
      <c r="AT37" s="48" t="n">
        <f aca="false">W37-AO37</f>
        <v>2043.35991017247</v>
      </c>
      <c r="AU37" s="48" t="n">
        <f aca="false">G37</f>
        <v>1363.89739578869</v>
      </c>
      <c r="AV37" s="1" t="n">
        <f aca="false">SUM(AR37:AU37)</f>
        <v>3487.41071113378</v>
      </c>
      <c r="AX37" s="1" t="n">
        <f aca="false">((AV37+AW37)/((1+Sheet1!$M$15)^(Sheet1!A83/12)))</f>
        <v>2822.19988291136</v>
      </c>
    </row>
    <row r="38" customFormat="false" ht="12.75" hidden="false" customHeight="false" outlineLevel="0" collapsed="false">
      <c r="A38" s="0" t="n">
        <v>34</v>
      </c>
      <c r="B38" s="19" t="n">
        <v>37591</v>
      </c>
      <c r="C38" s="1" t="n">
        <f aca="false">SUM(Sheet1!D84:W84)</f>
        <v>31300</v>
      </c>
      <c r="E38" s="1" t="n">
        <f aca="false">J37</f>
        <v>58507.3436489684</v>
      </c>
      <c r="F38" s="1" t="n">
        <f aca="false">Sheet1!$M$17*Sheet2!C38</f>
        <v>10955</v>
      </c>
      <c r="G38" s="1" t="n">
        <f aca="false">(Sheet1!$M$18/12)*(E38+F38)</f>
        <v>1157.70572748281</v>
      </c>
      <c r="H38" s="1" t="n">
        <v>0</v>
      </c>
      <c r="J38" s="1" t="n">
        <f aca="false">E38+F38+G38-H38-I38</f>
        <v>70620.0493764512</v>
      </c>
      <c r="K38" s="1"/>
      <c r="L38" s="1" t="n">
        <f aca="false">+Sheet1!$G$8-Sheet2!R37</f>
        <v>182362.226158819</v>
      </c>
      <c r="M38" s="1" t="n">
        <f aca="false">R37</f>
        <v>112637.773841181</v>
      </c>
      <c r="N38" s="1" t="n">
        <f aca="false">SUM(Sheet1!D84:W84)*Sheet1!$G$16</f>
        <v>20345</v>
      </c>
      <c r="O38" s="1" t="n">
        <f aca="false">((Sheet1!$G$13+Sheet1!$G$11/10000)/12)*(M38+N38)</f>
        <v>997.647851254357</v>
      </c>
      <c r="P38" s="1" t="n">
        <v>0</v>
      </c>
      <c r="Q38" s="1"/>
      <c r="R38" s="1" t="n">
        <f aca="false">M38+N38+O38-P38-Q38</f>
        <v>133980.421692435</v>
      </c>
      <c r="S38" s="1"/>
      <c r="U38" s="1" t="n">
        <f aca="false">L38*Sheet1!$G$10/10000/12</f>
        <v>123.474423961701</v>
      </c>
      <c r="V38" s="1" t="n">
        <f aca="false">P38</f>
        <v>0</v>
      </c>
      <c r="W38" s="1" t="n">
        <f aca="false">Q38</f>
        <v>0</v>
      </c>
      <c r="X38" s="1" t="n">
        <f aca="false">H38</f>
        <v>0</v>
      </c>
      <c r="Y38" s="1" t="n">
        <f aca="false">I38</f>
        <v>0</v>
      </c>
      <c r="Z38" s="1" t="n">
        <f aca="false">SUM(T38:Y38)</f>
        <v>123.474423961701</v>
      </c>
      <c r="AA38" s="1"/>
      <c r="AB38" s="48" t="n">
        <f aca="false">F38+N38</f>
        <v>31300</v>
      </c>
      <c r="AC38" s="60" t="n">
        <f aca="false">Z38+AA38-AB38</f>
        <v>-31176.5255760383</v>
      </c>
      <c r="AD38" s="60" t="n">
        <f aca="false">AC38/((1+Sheet1!$G$18/12)^(Sheet2!A38))</f>
        <v>-23511.8871763367</v>
      </c>
      <c r="AE38" s="14"/>
      <c r="AF38" s="60" t="n">
        <f aca="false">-F38+H38+I38+AA38</f>
        <v>-10955</v>
      </c>
      <c r="AG38" s="14"/>
      <c r="AH38" s="14"/>
      <c r="AI38" s="14"/>
      <c r="AJ38" s="14"/>
      <c r="AM38" s="1" t="n">
        <f aca="false">+L38*Sheet1!$M$10/10000/12</f>
        <v>22.7952782698524</v>
      </c>
      <c r="AN38" s="1" t="n">
        <f aca="false">P38</f>
        <v>0</v>
      </c>
      <c r="AO38" s="1"/>
      <c r="AP38" s="1" t="n">
        <f aca="false">SUM(AL38:AO38)</f>
        <v>22.7952782698524</v>
      </c>
      <c r="AS38" s="48" t="n">
        <f aca="false">U38-AM38</f>
        <v>100.679145691848</v>
      </c>
      <c r="AT38" s="48" t="n">
        <f aca="false">W38-AO38</f>
        <v>0</v>
      </c>
      <c r="AU38" s="48" t="n">
        <f aca="false">G38</f>
        <v>1157.70572748281</v>
      </c>
      <c r="AV38" s="1" t="n">
        <f aca="false">SUM(AR38:AU38)</f>
        <v>1258.38487317465</v>
      </c>
      <c r="AW38" s="0" t="n">
        <f aca="false">+Sheet1!R158+Sheet1!S158</f>
        <v>0</v>
      </c>
      <c r="AX38" s="1" t="n">
        <f aca="false">((AV38+AW38)/((1+Sheet1!$M$15)^(Sheet1!A84/12)))</f>
        <v>1011.84234058132</v>
      </c>
    </row>
    <row r="39" customFormat="false" ht="12.75" hidden="false" customHeight="false" outlineLevel="0" collapsed="false">
      <c r="A39" s="0" t="n">
        <v>35</v>
      </c>
      <c r="B39" s="19" t="n">
        <v>37622</v>
      </c>
      <c r="C39" s="1" t="n">
        <f aca="false">SUM(Sheet1!D85:W85)-SUM(Sheet1!R85:U85)</f>
        <v>2500</v>
      </c>
      <c r="E39" s="1" t="n">
        <f aca="false">J38</f>
        <v>70620.0493764512</v>
      </c>
      <c r="F39" s="1" t="n">
        <f aca="false">Sheet1!$M$17*Sheet2!C39</f>
        <v>875</v>
      </c>
      <c r="G39" s="1" t="n">
        <f aca="false">(Sheet1!$M$18/12)*(E39+F39)</f>
        <v>1191.58415627419</v>
      </c>
      <c r="H39" s="1" t="n">
        <f aca="false">+Sheet1!R436+Sheet1!S436+Sheet1!T436+Sheet1!U436</f>
        <v>45990</v>
      </c>
      <c r="I39" s="1" t="n">
        <f aca="false">+Sheet1!R487+Sheet1!S487+Sheet1!T487+Sheet1!U487</f>
        <v>8449.84146301178</v>
      </c>
      <c r="J39" s="1" t="n">
        <f aca="false">E39+F39+G39-H39-I39</f>
        <v>18246.7920697136</v>
      </c>
      <c r="K39" s="1"/>
      <c r="L39" s="1" t="n">
        <f aca="false">+Sheet1!$G$8-Sheet2!R38</f>
        <v>161019.578307565</v>
      </c>
      <c r="M39" s="1" t="n">
        <f aca="false">R38</f>
        <v>133980.421692435</v>
      </c>
      <c r="N39" s="1" t="n">
        <f aca="false">(SUM(Sheet1!D85:W85)-SUM(Sheet1!R85:U85))*Sheet1!$G$16</f>
        <v>1625</v>
      </c>
      <c r="O39" s="1" t="n">
        <f aca="false">((Sheet1!$G$13+Sheet1!$G$11/10000)/12)*(M39+N39)</f>
        <v>1017.32317398845</v>
      </c>
      <c r="P39" s="1" t="n">
        <f aca="false">SUM(Sheet1!R51:R84)+SUM(Sheet1!S51:S84)+SUM(Sheet1!T51:T84)+SUM(Sheet1!U51:U84)+Sheet1!R46+Sheet1!S46+Sheet1!T46+Sheet1!U46-H39</f>
        <v>92610</v>
      </c>
      <c r="Q39" s="1" t="n">
        <f aca="false">+Sheet1!R333+Sheet1!S333+Sheet1!T333+Sheet1!U333</f>
        <v>8726.00044348575</v>
      </c>
      <c r="R39" s="1" t="n">
        <f aca="false">M39+N39+O39-P39-Q39</f>
        <v>35286.7444229376</v>
      </c>
      <c r="S39" s="1"/>
      <c r="U39" s="1" t="n">
        <f aca="false">L39*Sheet1!$G$10/10000/12</f>
        <v>109.023672812414</v>
      </c>
      <c r="V39" s="1" t="n">
        <f aca="false">P39</f>
        <v>92610</v>
      </c>
      <c r="W39" s="1" t="n">
        <f aca="false">Q39</f>
        <v>8726.00044348575</v>
      </c>
      <c r="X39" s="1" t="n">
        <f aca="false">H39</f>
        <v>45990</v>
      </c>
      <c r="Y39" s="1" t="n">
        <f aca="false">I39</f>
        <v>8449.84146301178</v>
      </c>
      <c r="Z39" s="1" t="n">
        <f aca="false">SUM(T39:Y39)</f>
        <v>155884.86557931</v>
      </c>
      <c r="AA39" s="1" t="n">
        <f aca="false">+Sheet1!R158+Sheet1!S158+Sheet1!T158+Sheet1!U158</f>
        <v>0</v>
      </c>
      <c r="AB39" s="48" t="n">
        <f aca="false">F39+N39</f>
        <v>2500</v>
      </c>
      <c r="AC39" s="60" t="n">
        <f aca="false">Z39+AA39-AB39</f>
        <v>153384.86557931</v>
      </c>
      <c r="AD39" s="60" t="n">
        <f aca="false">AC39/((1+Sheet1!$G$18/12)^(Sheet2!A39))</f>
        <v>114719.741748623</v>
      </c>
      <c r="AE39" s="14"/>
      <c r="AF39" s="60" t="n">
        <f aca="false">-F39+H39+I39+AA39</f>
        <v>53564.8414630118</v>
      </c>
      <c r="AG39" s="14"/>
      <c r="AH39" s="14"/>
      <c r="AI39" s="14"/>
      <c r="AJ39" s="14"/>
      <c r="AM39" s="1" t="n">
        <f aca="false">+L39*Sheet1!$M$10/10000/12</f>
        <v>20.1274472884456</v>
      </c>
      <c r="AN39" s="1" t="n">
        <f aca="false">P39</f>
        <v>92610</v>
      </c>
      <c r="AO39" s="1" t="n">
        <f aca="false">+Sheet1!R385+Sheet1!S385+Sheet1!T385+Sheet1!U385</f>
        <v>5161.31748449666</v>
      </c>
      <c r="AP39" s="1" t="n">
        <f aca="false">SUM(AL39:AO39)</f>
        <v>97791.4449317851</v>
      </c>
      <c r="AS39" s="48" t="n">
        <f aca="false">U39-AM39</f>
        <v>88.8962255239682</v>
      </c>
      <c r="AT39" s="48" t="n">
        <f aca="false">W39-AO39</f>
        <v>3564.68295898909</v>
      </c>
      <c r="AU39" s="48" t="n">
        <f aca="false">G39</f>
        <v>1191.58415627419</v>
      </c>
      <c r="AV39" s="1" t="n">
        <f aca="false">SUM(AR39:AU39)</f>
        <v>4845.16334078724</v>
      </c>
      <c r="AW39" s="0" t="n">
        <f aca="false">+Sheet1!T158+Sheet1!U158</f>
        <v>0</v>
      </c>
      <c r="AX39" s="1" t="n">
        <f aca="false">((AV39+AW39)/((1+Sheet1!$M$15)^(Sheet1!A85/12)))</f>
        <v>3870.99374111682</v>
      </c>
    </row>
    <row r="40" customFormat="false" ht="12.75" hidden="false" customHeight="false" outlineLevel="0" collapsed="false">
      <c r="A40" s="0" t="n">
        <v>36</v>
      </c>
      <c r="B40" s="19" t="n">
        <v>37653</v>
      </c>
      <c r="C40" s="1" t="n">
        <f aca="false">SUM(Sheet1!D86:W86)</f>
        <v>2856</v>
      </c>
      <c r="E40" s="1" t="n">
        <f aca="false">J39</f>
        <v>18246.7920697136</v>
      </c>
      <c r="F40" s="1" t="n">
        <f aca="false">Sheet1!$M$17*Sheet2!C40</f>
        <v>999.6</v>
      </c>
      <c r="G40" s="1" t="n">
        <f aca="false">(Sheet1!$M$18/12)*(E40+F40)</f>
        <v>320.773201161893</v>
      </c>
      <c r="H40" s="1" t="n">
        <v>0</v>
      </c>
      <c r="J40" s="1" t="n">
        <f aca="false">E40+F40+G40-H40-I40</f>
        <v>19567.1652708755</v>
      </c>
      <c r="K40" s="1"/>
      <c r="L40" s="1" t="n">
        <f aca="false">+Sheet1!$G$8-Sheet2!R39</f>
        <v>259713.255577062</v>
      </c>
      <c r="M40" s="1" t="n">
        <f aca="false">R39</f>
        <v>35286.7444229376</v>
      </c>
      <c r="N40" s="1" t="n">
        <f aca="false">SUM(Sheet1!D86:W86)*Sheet1!$G$16</f>
        <v>1856.4</v>
      </c>
      <c r="O40" s="1" t="n">
        <f aca="false">((Sheet1!$G$13+Sheet1!$G$11/10000)/12)*(M40+N40)</f>
        <v>278.650964722913</v>
      </c>
      <c r="P40" s="1" t="n">
        <v>0</v>
      </c>
      <c r="Q40" s="1"/>
      <c r="R40" s="1" t="n">
        <f aca="false">M40+N40+O40-P40-Q40</f>
        <v>37421.7953876605</v>
      </c>
      <c r="S40" s="1"/>
      <c r="U40" s="1" t="n">
        <f aca="false">L40*Sheet1!$G$10/10000/12</f>
        <v>175.847516796969</v>
      </c>
      <c r="V40" s="1" t="n">
        <f aca="false">P40</f>
        <v>0</v>
      </c>
      <c r="W40" s="1" t="n">
        <f aca="false">Q40</f>
        <v>0</v>
      </c>
      <c r="X40" s="1" t="n">
        <f aca="false">H40</f>
        <v>0</v>
      </c>
      <c r="Y40" s="1" t="n">
        <f aca="false">I40</f>
        <v>0</v>
      </c>
      <c r="Z40" s="1" t="n">
        <f aca="false">SUM(T40:Y40)</f>
        <v>175.847516796969</v>
      </c>
      <c r="AA40" s="1"/>
      <c r="AB40" s="48" t="n">
        <f aca="false">F40+N40</f>
        <v>2856</v>
      </c>
      <c r="AC40" s="60" t="n">
        <f aca="false">Z40+AA40-AB40</f>
        <v>-2680.15248320303</v>
      </c>
      <c r="AD40" s="60" t="n">
        <f aca="false">AC40/((1+Sheet1!$G$18/12)^(Sheet2!A40))</f>
        <v>-1987.97550810687</v>
      </c>
      <c r="AE40" s="14"/>
      <c r="AF40" s="60" t="n">
        <f aca="false">-F40+H40+I40+AA40</f>
        <v>-999.6</v>
      </c>
      <c r="AG40" s="14"/>
      <c r="AH40" s="14"/>
      <c r="AI40" s="14"/>
      <c r="AJ40" s="14"/>
      <c r="AM40" s="1" t="n">
        <f aca="false">+L40*Sheet1!$M$10/10000/12</f>
        <v>32.4641569471328</v>
      </c>
      <c r="AN40" s="1" t="n">
        <f aca="false">P40</f>
        <v>0</v>
      </c>
      <c r="AO40" s="1"/>
      <c r="AP40" s="1" t="n">
        <f aca="false">SUM(AL40:AO40)</f>
        <v>32.4641569471328</v>
      </c>
      <c r="AS40" s="48" t="n">
        <f aca="false">U40-AM40</f>
        <v>143.383359849837</v>
      </c>
      <c r="AT40" s="48" t="n">
        <f aca="false">W40-AO40</f>
        <v>0</v>
      </c>
      <c r="AU40" s="48" t="n">
        <f aca="false">G40</f>
        <v>320.773201161893</v>
      </c>
      <c r="AV40" s="1" t="n">
        <f aca="false">SUM(AR40:AU40)</f>
        <v>464.156561011729</v>
      </c>
      <c r="AX40" s="1" t="n">
        <f aca="false">((AV40+AW40)/((1+Sheet1!$M$15)^(Sheet1!A86/12)))</f>
        <v>368.462443012156</v>
      </c>
    </row>
    <row r="41" customFormat="false" ht="12.75" hidden="false" customHeight="false" outlineLevel="0" collapsed="false">
      <c r="A41" s="0" t="n">
        <v>37</v>
      </c>
      <c r="B41" s="19" t="n">
        <v>37681</v>
      </c>
      <c r="C41" s="1" t="n">
        <f aca="false">SUM(Sheet1!D87:W87)</f>
        <v>17850</v>
      </c>
      <c r="E41" s="1" t="n">
        <f aca="false">J40</f>
        <v>19567.1652708755</v>
      </c>
      <c r="F41" s="1" t="n">
        <f aca="false">Sheet1!$M$17*Sheet2!C41</f>
        <v>6247.5</v>
      </c>
      <c r="G41" s="1" t="n">
        <f aca="false">(Sheet1!$M$18/12)*(E41+F41)</f>
        <v>430.244421181258</v>
      </c>
      <c r="H41" s="1" t="n">
        <v>0</v>
      </c>
      <c r="J41" s="1" t="n">
        <f aca="false">E41+F41+G41-H41-I41</f>
        <v>26244.9096920567</v>
      </c>
      <c r="K41" s="1"/>
      <c r="L41" s="1" t="n">
        <f aca="false">+Sheet1!$G$8-Sheet2!R40</f>
        <v>257578.204612339</v>
      </c>
      <c r="M41" s="1" t="n">
        <f aca="false">R40</f>
        <v>37421.7953876605</v>
      </c>
      <c r="N41" s="1" t="n">
        <f aca="false">SUM(Sheet1!D87:W87)*Sheet1!$G$16</f>
        <v>11602.5</v>
      </c>
      <c r="O41" s="1" t="n">
        <f aca="false">((Sheet1!$G$13+Sheet1!$G$11/10000)/12)*(M41+N41)</f>
        <v>367.784349356178</v>
      </c>
      <c r="P41" s="1" t="n">
        <v>0</v>
      </c>
      <c r="Q41" s="1"/>
      <c r="R41" s="1" t="n">
        <f aca="false">M41+N41+O41-P41-Q41</f>
        <v>49392.0797370167</v>
      </c>
      <c r="S41" s="1"/>
      <c r="U41" s="1" t="n">
        <f aca="false">L41*Sheet1!$G$10/10000/12</f>
        <v>174.401909372938</v>
      </c>
      <c r="V41" s="1" t="n">
        <f aca="false">P41</f>
        <v>0</v>
      </c>
      <c r="W41" s="1" t="n">
        <f aca="false">Q41</f>
        <v>0</v>
      </c>
      <c r="X41" s="1" t="n">
        <f aca="false">H41</f>
        <v>0</v>
      </c>
      <c r="Y41" s="1" t="n">
        <f aca="false">I41</f>
        <v>0</v>
      </c>
      <c r="Z41" s="1" t="n">
        <f aca="false">SUM(T41:Y41)</f>
        <v>174.401909372938</v>
      </c>
      <c r="AA41" s="1"/>
      <c r="AB41" s="48" t="n">
        <f aca="false">F41+N41</f>
        <v>17850</v>
      </c>
      <c r="AC41" s="60" t="n">
        <f aca="false">Z41+AA41-AB41</f>
        <v>-17675.5980906271</v>
      </c>
      <c r="AD41" s="60" t="n">
        <f aca="false">AC41/((1+Sheet1!$G$18/12)^(Sheet2!A41))</f>
        <v>-13002.3400523728</v>
      </c>
      <c r="AE41" s="14"/>
      <c r="AF41" s="60" t="n">
        <f aca="false">-F41+H41+I41+AA41</f>
        <v>-6247.5</v>
      </c>
      <c r="AG41" s="14"/>
      <c r="AH41" s="14"/>
      <c r="AI41" s="14"/>
      <c r="AJ41" s="14"/>
      <c r="AM41" s="1" t="n">
        <f aca="false">+L41*Sheet1!$M$10/10000/12</f>
        <v>32.1972755765424</v>
      </c>
      <c r="AN41" s="1" t="n">
        <f aca="false">P41</f>
        <v>0</v>
      </c>
      <c r="AO41" s="1"/>
      <c r="AP41" s="1" t="n">
        <f aca="false">SUM(AL41:AO41)</f>
        <v>32.1972755765424</v>
      </c>
      <c r="AS41" s="48" t="n">
        <f aca="false">U41-AM41</f>
        <v>142.204633796396</v>
      </c>
      <c r="AT41" s="48" t="n">
        <f aca="false">W41-AO41</f>
        <v>0</v>
      </c>
      <c r="AU41" s="48" t="n">
        <f aca="false">G41</f>
        <v>430.244421181258</v>
      </c>
      <c r="AV41" s="1" t="n">
        <f aca="false">SUM(AR41:AU41)</f>
        <v>572.449054977653</v>
      </c>
      <c r="AX41" s="1" t="n">
        <f aca="false">((AV41+AW41)/((1+Sheet1!$M$15)^(Sheet1!A87/12)))</f>
        <v>451.523401025221</v>
      </c>
    </row>
    <row r="42" customFormat="false" ht="15" hidden="false" customHeight="false" outlineLevel="0" collapsed="false">
      <c r="A42" s="0" t="n">
        <v>38</v>
      </c>
      <c r="B42" s="19" t="n">
        <v>37712</v>
      </c>
      <c r="C42" s="1" t="n">
        <f aca="false">SUM(Sheet1!D88:W88)-SUM(Sheet1!V88:W88)</f>
        <v>0</v>
      </c>
      <c r="E42" s="1" t="n">
        <f aca="false">J41</f>
        <v>26244.9096920567</v>
      </c>
      <c r="F42" s="1" t="n">
        <f aca="false">Sheet1!$M$17*Sheet2!C42</f>
        <v>0</v>
      </c>
      <c r="G42" s="1" t="n">
        <f aca="false">(Sheet1!$M$18/12)*(E42+F42)</f>
        <v>437.415161534279</v>
      </c>
      <c r="H42" s="1" t="n">
        <f aca="false">+Sheet1!V436+Sheet1!W436</f>
        <v>22497.3</v>
      </c>
      <c r="I42" s="1" t="n">
        <f aca="false">+Sheet1!V487+Sheet1!W487</f>
        <v>4185.0248535908</v>
      </c>
      <c r="J42" s="1" t="n">
        <f aca="false">E42+F42+G42-H42-I42</f>
        <v>1.93722371477634E-010</v>
      </c>
      <c r="K42" s="1"/>
      <c r="L42" s="1" t="n">
        <f aca="false">+Sheet1!$G$8-Sheet2!R41</f>
        <v>245607.920262983</v>
      </c>
      <c r="M42" s="1" t="n">
        <f aca="false">R41</f>
        <v>49392.0797370167</v>
      </c>
      <c r="N42" s="1" t="n">
        <f aca="false">(SUM(Sheet1!D88:W88)-SUM(Sheet1!V88:W88))*Sheet1!$G$16</f>
        <v>0</v>
      </c>
      <c r="O42" s="1" t="n">
        <f aca="false">((Sheet1!$G$13+Sheet1!$G$11/10000)/12)*(M42+N42)</f>
        <v>370.543498193744</v>
      </c>
      <c r="P42" s="1" t="n">
        <f aca="false">SUM(Sheet1!V51:V87)+SUM(Sheet1!W51:W87)+Sheet1!V46+Sheet1!W46-H42</f>
        <v>45350.7</v>
      </c>
      <c r="Q42" s="1" t="n">
        <f aca="false">+Sheet1!V333+Sheet1!W333</f>
        <v>4411.92323521016</v>
      </c>
      <c r="R42" s="1" t="n">
        <f aca="false">M42+N42+O42-P42-Q42</f>
        <v>2.89219315163791E-010</v>
      </c>
      <c r="S42" s="1"/>
      <c r="U42" s="1" t="n">
        <f aca="false">L42*Sheet1!$G$10/10000/12</f>
        <v>166.297029344728</v>
      </c>
      <c r="V42" s="1" t="n">
        <f aca="false">P42</f>
        <v>45350.7</v>
      </c>
      <c r="W42" s="1" t="n">
        <f aca="false">Q42</f>
        <v>4411.92323521016</v>
      </c>
      <c r="X42" s="1" t="n">
        <f aca="false">H42</f>
        <v>22497.3</v>
      </c>
      <c r="Y42" s="1" t="n">
        <f aca="false">I42</f>
        <v>4185.0248535908</v>
      </c>
      <c r="Z42" s="1" t="n">
        <f aca="false">SUM(T42:Y42)</f>
        <v>76611.2451181457</v>
      </c>
      <c r="AA42" s="1" t="n">
        <f aca="false">+Sheet1!V158+Sheet1!W158</f>
        <v>0</v>
      </c>
      <c r="AB42" s="48" t="n">
        <f aca="false">F42+N42</f>
        <v>0</v>
      </c>
      <c r="AC42" s="60" t="n">
        <f aca="false">Z42+AA42-AB42</f>
        <v>76611.2451181457</v>
      </c>
      <c r="AD42" s="66" t="n">
        <f aca="false">AC42/((1+Sheet1!$G$18/12)^(Sheet2!A42))</f>
        <v>55890.2173477436</v>
      </c>
      <c r="AE42" s="14"/>
      <c r="AF42" s="60" t="n">
        <f aca="false">-F42+H42+I42+AA42</f>
        <v>26682.3248535908</v>
      </c>
      <c r="AG42" s="14"/>
      <c r="AH42" s="14"/>
      <c r="AI42" s="14"/>
      <c r="AJ42" s="14"/>
      <c r="AM42" s="1" t="n">
        <f aca="false">+L42*Sheet1!$M$10/10000/12</f>
        <v>30.7009900328729</v>
      </c>
      <c r="AN42" s="1" t="n">
        <f aca="false">P42</f>
        <v>45350.7</v>
      </c>
      <c r="AO42" s="1" t="n">
        <f aca="false">+Sheet1!V385+Sheet1!W385</f>
        <v>2541.64288561938</v>
      </c>
      <c r="AP42" s="1" t="n">
        <f aca="false">SUM(AL42:AO42)</f>
        <v>47923.0438756522</v>
      </c>
      <c r="AS42" s="48" t="n">
        <f aca="false">U42-AM42</f>
        <v>135.596039311855</v>
      </c>
      <c r="AT42" s="48" t="n">
        <f aca="false">W42-AO42</f>
        <v>1870.28034959079</v>
      </c>
      <c r="AU42" s="48" t="n">
        <f aca="false">G42</f>
        <v>437.415161534279</v>
      </c>
      <c r="AV42" s="1" t="n">
        <f aca="false">SUM(AR42:AU42)</f>
        <v>2443.29155043692</v>
      </c>
      <c r="AW42" s="0" t="n">
        <f aca="false">Sheet1!V158+Sheet1!W158</f>
        <v>0</v>
      </c>
      <c r="AX42" s="67" t="n">
        <f aca="false">((AV42+AW42)/((1+Sheet1!$M$15)^(Sheet1!A88/12)))</f>
        <v>1914.84401060237</v>
      </c>
    </row>
    <row r="43" customFormat="false" ht="12.75" hidden="false" customHeight="false" outlineLevel="0" collapsed="false">
      <c r="AD43" s="68" t="n">
        <f aca="false">SUM(AD5:AD42)</f>
        <v>72901.886266092</v>
      </c>
      <c r="AE43" s="69"/>
      <c r="AF43" s="69"/>
      <c r="AG43" s="69"/>
      <c r="AH43" s="69"/>
      <c r="AI43" s="69"/>
      <c r="AJ43" s="69"/>
      <c r="AU43" s="48"/>
      <c r="AX43" s="48" t="n">
        <f aca="false">SUM(AX5:AX42)</f>
        <v>53046.2829485359</v>
      </c>
    </row>
    <row r="44" customFormat="false" ht="12.75" hidden="false" customHeight="false" outlineLevel="0" collapsed="false">
      <c r="M44" s="1"/>
      <c r="AF44" s="48" t="n">
        <f aca="false">SUM(AF5:AF43)</f>
        <v>33973.1171053854</v>
      </c>
    </row>
    <row r="45" customFormat="false" ht="12.75" hidden="false" customHeight="false" outlineLevel="0" collapsed="false">
      <c r="M45" s="1"/>
    </row>
    <row r="46" customFormat="false" ht="12.75" hidden="false" customHeight="false" outlineLevel="0" collapsed="false">
      <c r="M46" s="1"/>
    </row>
    <row r="47" customFormat="false" ht="12.75" hidden="false" customHeight="false" outlineLevel="0" collapsed="false">
      <c r="M47" s="1"/>
    </row>
    <row r="48" customFormat="false" ht="12.75" hidden="false" customHeight="false" outlineLevel="0" collapsed="false">
      <c r="M48" s="1"/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2000-04-06T12:42:23Z</dcterms:created>
  <dc:creator>Christopher D. Herron</dc:creator>
  <dc:description/>
  <dc:language>en-US</dc:language>
  <cp:lastModifiedBy>Christopher D. Herron</cp:lastModifiedBy>
  <cp:lastPrinted>2000-04-12T18:29:28Z</cp:lastPrinted>
  <cp:revision>0</cp:revision>
  <dc:subject/>
  <dc:title/>
</cp:coreProperties>
</file>